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DTI5\"/>
    </mc:Choice>
  </mc:AlternateContent>
  <xr:revisionPtr revIDLastSave="0" documentId="13_ncr:1_{58F89640-9D57-4E78-97FC-0D9AE5B2FE4C}" xr6:coauthVersionLast="45" xr6:coauthVersionMax="45" xr10:uidLastSave="{00000000-0000-0000-0000-000000000000}"/>
  <bookViews>
    <workbookView xWindow="28680" yWindow="-120" windowWidth="29040" windowHeight="15720" tabRatio="949" firstSheet="1" activeTab="1" xr2:uid="{00000000-000D-0000-FFFF-FFFF00000000}"/>
  </bookViews>
  <sheets>
    <sheet name="แนวข้อสอบFOB67" sheetId="17" state="hidden" r:id="rId1"/>
    <sheet name="Ratio" sheetId="9" r:id="rId2"/>
    <sheet name="1. Liqudity" sheetId="12" r:id="rId3"/>
    <sheet name="2. Asset Management Ratioeet4" sheetId="13" r:id="rId4"/>
    <sheet name="3. Debt management ratio" sheetId="14" r:id="rId5"/>
    <sheet name="4. Profitability Ratio" sheetId="15" r:id="rId6"/>
    <sheet name="5. Market Value Ratio" sheetId="16" r:id="rId7"/>
    <sheet name="BS" sheetId="1" r:id="rId8"/>
    <sheet name="PL" sheetId="6" r:id="rId9"/>
    <sheet name="BS_TH" sheetId="10" state="hidden" r:id="rId10"/>
    <sheet name="PL_TH" sheetId="11" state="hidden" r:id="rId11"/>
    <sheet name="SH-10" sheetId="3" state="hidden" r:id="rId12"/>
    <sheet name="SH-11" sheetId="2" state="hidden" r:id="rId13"/>
    <sheet name="CF-12-13" sheetId="8" state="hidden" r:id="rId14"/>
  </sheets>
  <externalReferences>
    <externalReference r:id="rId15"/>
  </externalReferences>
  <definedNames>
    <definedName name="\a" localSheetId="9">BS_TH!#REF!</definedName>
    <definedName name="\a" localSheetId="8">PL!#REF!</definedName>
    <definedName name="\a" localSheetId="10">PL_TH!#REF!</definedName>
    <definedName name="\a">BS!#REF!</definedName>
    <definedName name="\c" localSheetId="9">BS_TH!#REF!</definedName>
    <definedName name="\c" localSheetId="8">PL!#REF!</definedName>
    <definedName name="\c" localSheetId="10">PL_TH!#REF!</definedName>
    <definedName name="\c">BS!#REF!</definedName>
    <definedName name="\d" localSheetId="9">BS_TH!#REF!</definedName>
    <definedName name="\d" localSheetId="8">PL!#REF!</definedName>
    <definedName name="\d" localSheetId="10">PL_TH!#REF!</definedName>
    <definedName name="\d">BS!#REF!</definedName>
    <definedName name="_Regression_Int" localSheetId="7" hidden="1">1</definedName>
    <definedName name="_Regression_Int" localSheetId="9" hidden="1">1</definedName>
    <definedName name="_Regression_Int" localSheetId="8" hidden="1">1</definedName>
    <definedName name="_Regression_Int" localSheetId="10" hidden="1">1</definedName>
    <definedName name="PL">'[1]BS-6'!#REF!</definedName>
    <definedName name="_xlnm.Print_Area" localSheetId="4">'3. Debt management ratio'!$A$2:$V$103</definedName>
    <definedName name="_xlnm.Print_Area" localSheetId="7">BS!$A$1:$N$96</definedName>
    <definedName name="_xlnm.Print_Area" localSheetId="9">BS_TH!$A$1:$J$89</definedName>
    <definedName name="_xlnm.Print_Area" localSheetId="13">'CF-12-13'!$A$1:$L$87</definedName>
    <definedName name="_xlnm.Print_Area" localSheetId="8">PL!$A$1:$M$82</definedName>
    <definedName name="_xlnm.Print_Area" localSheetId="11">'SH-10'!$A$1:$X$45</definedName>
    <definedName name="_xlnm.Print_Area" localSheetId="12">'SH-11'!$A$1:$R$38</definedName>
    <definedName name="Print_Area_MI" localSheetId="9">BS_TH!$A$64:$J$76</definedName>
    <definedName name="Print_Area_MI" localSheetId="8">PL!#REF!</definedName>
    <definedName name="Print_Area_MI" localSheetId="10">PL_TH!#REF!</definedName>
    <definedName name="Print_Area_MI">BS!$A$50:$Q$82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25" i="1" l="1"/>
  <c r="N127" i="1" s="1"/>
  <c r="N132" i="1" s="1"/>
  <c r="N134" i="1" s="1"/>
  <c r="L125" i="1"/>
  <c r="L127" i="1" s="1"/>
  <c r="L132" i="1" s="1"/>
  <c r="L134" i="1" s="1"/>
  <c r="J125" i="1"/>
  <c r="J127" i="1" s="1"/>
  <c r="J132" i="1" s="1"/>
  <c r="J134" i="1" s="1"/>
  <c r="H125" i="1"/>
  <c r="H127" i="1" s="1"/>
  <c r="H132" i="1" s="1"/>
  <c r="H134" i="1" s="1"/>
  <c r="N116" i="1"/>
  <c r="L116" i="1"/>
  <c r="J116" i="1"/>
  <c r="H116" i="1"/>
  <c r="D90" i="9"/>
  <c r="J58" i="11"/>
  <c r="H58" i="11"/>
  <c r="F58" i="11"/>
  <c r="D58" i="11"/>
  <c r="J47" i="11"/>
  <c r="J59" i="11" s="1"/>
  <c r="H47" i="11"/>
  <c r="H59" i="11" s="1"/>
  <c r="F47" i="11"/>
  <c r="F59" i="11" s="1"/>
  <c r="D47" i="11"/>
  <c r="D59" i="11" s="1"/>
  <c r="H27" i="11"/>
  <c r="D26" i="11"/>
  <c r="D30" i="11" s="1"/>
  <c r="D32" i="11" s="1"/>
  <c r="J24" i="11"/>
  <c r="H24" i="11"/>
  <c r="H26" i="11" s="1"/>
  <c r="H30" i="11" s="1"/>
  <c r="H32" i="11" s="1"/>
  <c r="F24" i="11"/>
  <c r="F26" i="11" s="1"/>
  <c r="F30" i="11" s="1"/>
  <c r="F32" i="11" s="1"/>
  <c r="D24" i="11"/>
  <c r="J15" i="11"/>
  <c r="J26" i="11" s="1"/>
  <c r="J30" i="11" s="1"/>
  <c r="J32" i="11" s="1"/>
  <c r="H15" i="11"/>
  <c r="F15" i="11"/>
  <c r="D15" i="11"/>
  <c r="I90" i="10"/>
  <c r="G90" i="10"/>
  <c r="E90" i="10"/>
  <c r="F86" i="10"/>
  <c r="J84" i="10"/>
  <c r="J86" i="10" s="1"/>
  <c r="F84" i="10"/>
  <c r="H83" i="10"/>
  <c r="D83" i="10"/>
  <c r="D84" i="10" s="1"/>
  <c r="D86" i="10" s="1"/>
  <c r="H82" i="10"/>
  <c r="D82" i="10"/>
  <c r="H81" i="10"/>
  <c r="D81" i="10"/>
  <c r="H78" i="10"/>
  <c r="D78" i="10"/>
  <c r="H77" i="10"/>
  <c r="H84" i="10" s="1"/>
  <c r="H86" i="10" s="1"/>
  <c r="D77" i="10"/>
  <c r="J62" i="10"/>
  <c r="H62" i="10"/>
  <c r="F62" i="10"/>
  <c r="F63" i="10" s="1"/>
  <c r="F88" i="10" s="1"/>
  <c r="D62" i="10"/>
  <c r="D63" i="10" s="1"/>
  <c r="J49" i="10"/>
  <c r="J63" i="10" s="1"/>
  <c r="J88" i="10" s="1"/>
  <c r="H49" i="10"/>
  <c r="H63" i="10" s="1"/>
  <c r="F49" i="10"/>
  <c r="D49" i="10"/>
  <c r="J28" i="10"/>
  <c r="H28" i="10"/>
  <c r="F28" i="10"/>
  <c r="D28" i="10"/>
  <c r="J16" i="10"/>
  <c r="J30" i="10" s="1"/>
  <c r="J90" i="10" s="1"/>
  <c r="H16" i="10"/>
  <c r="H30" i="10" s="1"/>
  <c r="F16" i="10"/>
  <c r="F30" i="10" s="1"/>
  <c r="F90" i="10" s="1"/>
  <c r="D16" i="10"/>
  <c r="D30" i="10" s="1"/>
  <c r="J60" i="11" l="1"/>
  <c r="J70" i="11" s="1"/>
  <c r="J68" i="11" s="1"/>
  <c r="J65" i="11"/>
  <c r="J63" i="11" s="1"/>
  <c r="H60" i="11"/>
  <c r="H70" i="11" s="1"/>
  <c r="H68" i="11" s="1"/>
  <c r="H65" i="11"/>
  <c r="H63" i="11" s="1"/>
  <c r="F60" i="11"/>
  <c r="F70" i="11" s="1"/>
  <c r="F68" i="11" s="1"/>
  <c r="F65" i="11"/>
  <c r="F63" i="11" s="1"/>
  <c r="D60" i="11"/>
  <c r="D70" i="11" s="1"/>
  <c r="D68" i="11" s="1"/>
  <c r="D65" i="11"/>
  <c r="D63" i="11" s="1"/>
  <c r="H88" i="10"/>
  <c r="H90" i="10" s="1"/>
  <c r="D88" i="10"/>
  <c r="D90" i="10" s="1"/>
  <c r="E99" i="9" l="1"/>
  <c r="E179" i="9"/>
  <c r="E170" i="9"/>
  <c r="D146" i="9"/>
  <c r="I124" i="9"/>
  <c r="D125" i="9"/>
  <c r="F124" i="9" s="1"/>
  <c r="I121" i="9"/>
  <c r="D122" i="9"/>
  <c r="D121" i="9"/>
  <c r="D113" i="9"/>
  <c r="F113" i="9" s="1"/>
  <c r="I113" i="9" s="1"/>
  <c r="I107" i="9"/>
  <c r="D108" i="9"/>
  <c r="D107" i="9"/>
  <c r="F107" i="9" l="1"/>
  <c r="F121" i="9"/>
  <c r="C40" i="9"/>
  <c r="L42" i="3" l="1"/>
  <c r="R42" i="3"/>
  <c r="T42" i="3"/>
  <c r="X42" i="3"/>
  <c r="F16" i="8"/>
  <c r="J80" i="8"/>
  <c r="F80" i="8"/>
  <c r="L32" i="2"/>
  <c r="L33" i="2"/>
  <c r="J35" i="2"/>
  <c r="N33" i="2"/>
  <c r="P35" i="2"/>
  <c r="P31" i="2"/>
  <c r="H33" i="2"/>
  <c r="F33" i="2"/>
  <c r="D39" i="3"/>
  <c r="F39" i="3"/>
  <c r="H39" i="3"/>
  <c r="P39" i="3"/>
  <c r="N38" i="3"/>
  <c r="N39" i="3" s="1"/>
  <c r="N44" i="3" s="1"/>
  <c r="J38" i="3"/>
  <c r="L38" i="3"/>
  <c r="L39" i="3" s="1"/>
  <c r="L44" i="3" s="1"/>
  <c r="V37" i="3"/>
  <c r="V39" i="3" s="1"/>
  <c r="V44" i="3" s="1"/>
  <c r="H91" i="1" s="1"/>
  <c r="R41" i="3"/>
  <c r="R37" i="3"/>
  <c r="J41" i="3"/>
  <c r="P23" i="2"/>
  <c r="P20" i="2"/>
  <c r="P19" i="2"/>
  <c r="R29" i="3"/>
  <c r="R26" i="3"/>
  <c r="T26" i="3"/>
  <c r="R25" i="3"/>
  <c r="T25" i="3"/>
  <c r="R35" i="2"/>
  <c r="T41" i="3"/>
  <c r="X41" i="3"/>
  <c r="P32" i="2"/>
  <c r="P33" i="2" s="1"/>
  <c r="P37" i="2" s="1"/>
  <c r="L88" i="1" s="1"/>
  <c r="R38" i="3"/>
  <c r="T38" i="3" s="1"/>
  <c r="X38" i="3" s="1"/>
  <c r="J50" i="6"/>
  <c r="J64" i="6" s="1"/>
  <c r="H50" i="6"/>
  <c r="H64" i="6" s="1"/>
  <c r="N50" i="6"/>
  <c r="L50" i="6"/>
  <c r="L64" i="6" s="1"/>
  <c r="H15" i="1"/>
  <c r="D33" i="2"/>
  <c r="R32" i="2"/>
  <c r="N61" i="1"/>
  <c r="N49" i="1"/>
  <c r="N62" i="1"/>
  <c r="N27" i="1"/>
  <c r="N15" i="1"/>
  <c r="J61" i="1"/>
  <c r="J49" i="1"/>
  <c r="J62" i="1" s="1"/>
  <c r="J27" i="1"/>
  <c r="J15" i="1"/>
  <c r="N62" i="6"/>
  <c r="N64" i="6" s="1"/>
  <c r="N24" i="6"/>
  <c r="N15" i="6"/>
  <c r="N26" i="6" s="1"/>
  <c r="N31" i="6" s="1"/>
  <c r="N33" i="6" s="1"/>
  <c r="J62" i="6"/>
  <c r="J24" i="6"/>
  <c r="J15" i="6"/>
  <c r="L74" i="8"/>
  <c r="L61" i="8"/>
  <c r="H74" i="8"/>
  <c r="H61" i="8"/>
  <c r="I97" i="1"/>
  <c r="K97" i="1"/>
  <c r="M97" i="1"/>
  <c r="R23" i="2"/>
  <c r="R20" i="3"/>
  <c r="R22" i="3"/>
  <c r="V20" i="3"/>
  <c r="V22" i="3"/>
  <c r="P20" i="3"/>
  <c r="P22" i="3"/>
  <c r="N20" i="3"/>
  <c r="N22" i="3"/>
  <c r="L20" i="3"/>
  <c r="L22" i="3"/>
  <c r="J20" i="3"/>
  <c r="J22" i="3"/>
  <c r="H20" i="3"/>
  <c r="H22" i="3"/>
  <c r="H31" i="3"/>
  <c r="H34" i="3"/>
  <c r="H44" i="3"/>
  <c r="F20" i="3"/>
  <c r="F22" i="3"/>
  <c r="F31" i="3"/>
  <c r="F34" i="3"/>
  <c r="F44" i="3"/>
  <c r="D20" i="3"/>
  <c r="H86" i="1"/>
  <c r="H83" i="1"/>
  <c r="J26" i="6"/>
  <c r="J31" i="6"/>
  <c r="J33" i="6" s="1"/>
  <c r="T29" i="3"/>
  <c r="X29" i="3"/>
  <c r="T20" i="3"/>
  <c r="X19" i="3"/>
  <c r="X20" i="3"/>
  <c r="R20" i="2"/>
  <c r="N21" i="2"/>
  <c r="L21" i="2"/>
  <c r="J21" i="2"/>
  <c r="H21" i="2"/>
  <c r="F21" i="2"/>
  <c r="D21" i="2"/>
  <c r="N16" i="2"/>
  <c r="L16" i="2"/>
  <c r="L25" i="2"/>
  <c r="L28" i="2"/>
  <c r="L37" i="2"/>
  <c r="J16" i="2"/>
  <c r="H16" i="2"/>
  <c r="F16" i="2"/>
  <c r="D16" i="2"/>
  <c r="D25" i="2"/>
  <c r="D28" i="2"/>
  <c r="D37" i="2"/>
  <c r="L82" i="1"/>
  <c r="F25" i="2"/>
  <c r="F28" i="2"/>
  <c r="F37" i="2"/>
  <c r="L83" i="1"/>
  <c r="N25" i="2"/>
  <c r="N28" i="2"/>
  <c r="N37" i="2"/>
  <c r="H25" i="2"/>
  <c r="H28" i="2"/>
  <c r="H37" i="2"/>
  <c r="L86" i="1"/>
  <c r="J25" i="2"/>
  <c r="J28" i="2"/>
  <c r="L62" i="6"/>
  <c r="P21" i="2"/>
  <c r="P16" i="2"/>
  <c r="P27" i="3"/>
  <c r="P31" i="3"/>
  <c r="P34" i="3"/>
  <c r="P44" i="3"/>
  <c r="D17" i="3"/>
  <c r="H62" i="6"/>
  <c r="D22" i="3"/>
  <c r="D31" i="3"/>
  <c r="D34" i="3"/>
  <c r="D44" i="3"/>
  <c r="R11" i="2"/>
  <c r="P25" i="2"/>
  <c r="R19" i="2"/>
  <c r="R21" i="2"/>
  <c r="R15" i="2"/>
  <c r="R16" i="2"/>
  <c r="N90" i="1"/>
  <c r="N92" i="1" s="1"/>
  <c r="N94" i="1" s="1"/>
  <c r="P28" i="2"/>
  <c r="H82" i="1"/>
  <c r="R25" i="2"/>
  <c r="R28" i="2"/>
  <c r="L61" i="1"/>
  <c r="H61" i="1"/>
  <c r="L49" i="1"/>
  <c r="L62" i="1" s="1"/>
  <c r="H49" i="1"/>
  <c r="H62" i="1"/>
  <c r="D140" i="9" s="1"/>
  <c r="L27" i="1"/>
  <c r="K27" i="1"/>
  <c r="H27" i="1"/>
  <c r="D130" i="9" s="1"/>
  <c r="L15" i="1"/>
  <c r="H24" i="6"/>
  <c r="H26" i="6" s="1"/>
  <c r="L24" i="6"/>
  <c r="X25" i="3"/>
  <c r="X26" i="3"/>
  <c r="X16" i="3"/>
  <c r="X27" i="3"/>
  <c r="X17" i="3"/>
  <c r="X22" i="3"/>
  <c r="X31" i="3"/>
  <c r="X34" i="3"/>
  <c r="V27" i="3"/>
  <c r="V31" i="3"/>
  <c r="V34" i="3"/>
  <c r="N27" i="3"/>
  <c r="N31" i="3"/>
  <c r="N34" i="3"/>
  <c r="L27" i="3"/>
  <c r="L31" i="3"/>
  <c r="L34" i="3"/>
  <c r="J27" i="3"/>
  <c r="J31" i="3"/>
  <c r="J34" i="3"/>
  <c r="R27" i="3"/>
  <c r="R31" i="3"/>
  <c r="T17" i="3"/>
  <c r="T22" i="3"/>
  <c r="T27" i="3"/>
  <c r="J90" i="1"/>
  <c r="J92" i="1" s="1"/>
  <c r="R34" i="3"/>
  <c r="T31" i="3"/>
  <c r="T34" i="3"/>
  <c r="J74" i="8"/>
  <c r="F74" i="8"/>
  <c r="J61" i="8"/>
  <c r="F61" i="8"/>
  <c r="H15" i="6"/>
  <c r="L15" i="6"/>
  <c r="L26" i="6" s="1"/>
  <c r="L31" i="6" s="1"/>
  <c r="L33" i="6" s="1"/>
  <c r="H29" i="1" l="1"/>
  <c r="N29" i="1"/>
  <c r="L29" i="1"/>
  <c r="J29" i="1"/>
  <c r="J94" i="1"/>
  <c r="J97" i="1" s="1"/>
  <c r="J10" i="8"/>
  <c r="J24" i="8" s="1"/>
  <c r="J36" i="8" s="1"/>
  <c r="J38" i="8" s="1"/>
  <c r="J77" i="8" s="1"/>
  <c r="J79" i="8" s="1"/>
  <c r="J81" i="8" s="1"/>
  <c r="J90" i="8" s="1"/>
  <c r="L69" i="6"/>
  <c r="L66" i="6"/>
  <c r="L77" i="6" s="1"/>
  <c r="L75" i="6" s="1"/>
  <c r="N69" i="6"/>
  <c r="N71" i="6" s="1"/>
  <c r="N66" i="6"/>
  <c r="N77" i="6" s="1"/>
  <c r="N75" i="6" s="1"/>
  <c r="L10" i="8"/>
  <c r="L24" i="8" s="1"/>
  <c r="L36" i="8" s="1"/>
  <c r="L38" i="8" s="1"/>
  <c r="L77" i="8" s="1"/>
  <c r="L79" i="8" s="1"/>
  <c r="L81" i="8" s="1"/>
  <c r="L90" i="8" s="1"/>
  <c r="D145" i="9"/>
  <c r="F145" i="9" s="1"/>
  <c r="H31" i="6"/>
  <c r="H33" i="6" s="1"/>
  <c r="J66" i="6"/>
  <c r="J77" i="6" s="1"/>
  <c r="J75" i="6" s="1"/>
  <c r="H10" i="8"/>
  <c r="H24" i="8" s="1"/>
  <c r="H36" i="8" s="1"/>
  <c r="H38" i="8" s="1"/>
  <c r="H77" i="8" s="1"/>
  <c r="H79" i="8" s="1"/>
  <c r="H81" i="8" s="1"/>
  <c r="H90" i="8" s="1"/>
  <c r="J71" i="6"/>
  <c r="D152" i="9"/>
  <c r="D134" i="9"/>
  <c r="D129" i="9"/>
  <c r="F129" i="9" s="1"/>
  <c r="R39" i="3"/>
  <c r="R44" i="3" s="1"/>
  <c r="H88" i="1" s="1"/>
  <c r="N97" i="1"/>
  <c r="D135" i="9"/>
  <c r="D156" i="9"/>
  <c r="D141" i="9"/>
  <c r="F140" i="9" s="1"/>
  <c r="E177" i="9"/>
  <c r="E176" i="9"/>
  <c r="D166" i="9"/>
  <c r="D161" i="9"/>
  <c r="C44" i="9"/>
  <c r="D91" i="9"/>
  <c r="D93" i="9" s="1"/>
  <c r="D95" i="9" s="1"/>
  <c r="E100" i="9"/>
  <c r="E102" i="9" s="1"/>
  <c r="G176" i="9" l="1"/>
  <c r="C39" i="9"/>
  <c r="E39" i="9" s="1"/>
  <c r="J69" i="6"/>
  <c r="D165" i="9"/>
  <c r="F165" i="9" s="1"/>
  <c r="D160" i="9"/>
  <c r="F160" i="9" s="1"/>
  <c r="D155" i="9"/>
  <c r="F155" i="9" s="1"/>
  <c r="D151" i="9"/>
  <c r="F151" i="9" s="1"/>
  <c r="C43" i="9"/>
  <c r="E43" i="9" s="1"/>
  <c r="F10" i="8"/>
  <c r="F24" i="8" s="1"/>
  <c r="F36" i="8" s="1"/>
  <c r="F38" i="8" s="1"/>
  <c r="F77" i="8" s="1"/>
  <c r="F79" i="8" s="1"/>
  <c r="F81" i="8" s="1"/>
  <c r="F90" i="8" s="1"/>
  <c r="H66" i="6"/>
  <c r="H77" i="6" s="1"/>
  <c r="H75" i="6" s="1"/>
  <c r="H71" i="6"/>
  <c r="H69" i="6" s="1"/>
  <c r="J37" i="3" s="1"/>
  <c r="F134" i="9"/>
  <c r="L71" i="6"/>
  <c r="J31" i="2"/>
  <c r="C68" i="9"/>
  <c r="T37" i="3" l="1"/>
  <c r="J39" i="3"/>
  <c r="J44" i="3" s="1"/>
  <c r="H87" i="1" s="1"/>
  <c r="H90" i="1" s="1"/>
  <c r="H92" i="1" s="1"/>
  <c r="H94" i="1" s="1"/>
  <c r="H97" i="1" s="1"/>
  <c r="J33" i="2"/>
  <c r="J37" i="2" s="1"/>
  <c r="L87" i="1" s="1"/>
  <c r="L90" i="1" s="1"/>
  <c r="L92" i="1" s="1"/>
  <c r="L94" i="1" s="1"/>
  <c r="L97" i="1" s="1"/>
  <c r="R31" i="2"/>
  <c r="R33" i="2" s="1"/>
  <c r="R37" i="2" s="1"/>
  <c r="T39" i="3" l="1"/>
  <c r="T44" i="3" s="1"/>
  <c r="X37" i="3"/>
  <c r="X39" i="3" s="1"/>
  <c r="X44" i="3" s="1"/>
</calcChain>
</file>

<file path=xl/sharedStrings.xml><?xml version="1.0" encoding="utf-8"?>
<sst xmlns="http://schemas.openxmlformats.org/spreadsheetml/2006/main" count="863" uniqueCount="440">
  <si>
    <t>The Erawan Group Public Company Limited and its Subsidiaries</t>
  </si>
  <si>
    <t>Statement of financial position</t>
  </si>
  <si>
    <t xml:space="preserve"> </t>
  </si>
  <si>
    <t xml:space="preserve">Consolidated </t>
  </si>
  <si>
    <t>Separate</t>
  </si>
  <si>
    <t>financial statements</t>
  </si>
  <si>
    <t>31 December</t>
  </si>
  <si>
    <t>Assets</t>
  </si>
  <si>
    <t>Note</t>
  </si>
  <si>
    <t>(in Baht)</t>
  </si>
  <si>
    <t>Current assets</t>
  </si>
  <si>
    <t>Cash and cash equivalents</t>
  </si>
  <si>
    <t>5</t>
  </si>
  <si>
    <t>Trade accounts receivable</t>
  </si>
  <si>
    <t>4, 6</t>
  </si>
  <si>
    <t>Inventories</t>
  </si>
  <si>
    <t>7</t>
  </si>
  <si>
    <t>Value added tax refundable</t>
  </si>
  <si>
    <t>Other current assets</t>
  </si>
  <si>
    <t>4, 8</t>
  </si>
  <si>
    <t>Total current assets</t>
  </si>
  <si>
    <t>Non-current assets</t>
  </si>
  <si>
    <t>Investments in associates</t>
  </si>
  <si>
    <t>9</t>
  </si>
  <si>
    <t>Investments in subsidiaries</t>
  </si>
  <si>
    <t>10</t>
  </si>
  <si>
    <t>Other non-current financial assets</t>
  </si>
  <si>
    <t>11</t>
  </si>
  <si>
    <t>Long-term loans to related parties</t>
  </si>
  <si>
    <t>4</t>
  </si>
  <si>
    <t>Property, plant and equipment</t>
  </si>
  <si>
    <t>13</t>
  </si>
  <si>
    <t>Intangible assets</t>
  </si>
  <si>
    <t>14</t>
  </si>
  <si>
    <t xml:space="preserve">Deposits for lease of land, building and equipment </t>
  </si>
  <si>
    <t>Deferred tax assets</t>
  </si>
  <si>
    <t>27</t>
  </si>
  <si>
    <t>Other non-current assets</t>
  </si>
  <si>
    <t>15</t>
  </si>
  <si>
    <t>Total non-current assets</t>
  </si>
  <si>
    <t>Total assets</t>
  </si>
  <si>
    <t>Liabilities and equity</t>
  </si>
  <si>
    <t>Current liabilities</t>
  </si>
  <si>
    <t xml:space="preserve">Short-term borrowings from financial institutions  </t>
  </si>
  <si>
    <t>16</t>
  </si>
  <si>
    <t xml:space="preserve">Trade accounts payable </t>
  </si>
  <si>
    <t>4, 17</t>
  </si>
  <si>
    <t>Current portion of long-term borrowings</t>
  </si>
  <si>
    <t>from financial institutions</t>
  </si>
  <si>
    <t>Current portion of lease liabilities</t>
  </si>
  <si>
    <t>Corporate income tax payable</t>
  </si>
  <si>
    <t>Other current liabilities</t>
  </si>
  <si>
    <t>4, 18</t>
  </si>
  <si>
    <t>Total current liabilities</t>
  </si>
  <si>
    <t>Non-current liabilities</t>
  </si>
  <si>
    <t>Long-term loans from related parties</t>
  </si>
  <si>
    <t>4, 16</t>
  </si>
  <si>
    <t xml:space="preserve">Long-term borrowings from financial </t>
  </si>
  <si>
    <t>institutions</t>
  </si>
  <si>
    <t>Lease liabilities</t>
  </si>
  <si>
    <t>Deposits from lessees</t>
  </si>
  <si>
    <t>Deferred income</t>
  </si>
  <si>
    <t>19</t>
  </si>
  <si>
    <t>Deferred tax liabilities</t>
  </si>
  <si>
    <t>Non-current provisions for employee benefits</t>
  </si>
  <si>
    <t>20</t>
  </si>
  <si>
    <t>Other non-current liabilities</t>
  </si>
  <si>
    <t>Total non-current liabilities</t>
  </si>
  <si>
    <t>Total liabilities</t>
  </si>
  <si>
    <t>Equity</t>
  </si>
  <si>
    <t>Share capital</t>
  </si>
  <si>
    <t xml:space="preserve">   Authorised share capital </t>
  </si>
  <si>
    <t xml:space="preserve">   (4,891,207,330 ordinary shares, par value at </t>
  </si>
  <si>
    <t xml:space="preserve">   Baht 1 per share)</t>
  </si>
  <si>
    <t xml:space="preserve">   Issued and paid-up share capital</t>
  </si>
  <si>
    <t xml:space="preserve">   (4,531,559,733 ordinary shares, par value at </t>
  </si>
  <si>
    <t>Shares premium on ordinary shares</t>
  </si>
  <si>
    <t xml:space="preserve">Retained earnings (deficit) </t>
  </si>
  <si>
    <t xml:space="preserve">   Appropriated</t>
  </si>
  <si>
    <t xml:space="preserve">  Legal reserve </t>
  </si>
  <si>
    <t>21</t>
  </si>
  <si>
    <t xml:space="preserve">   Unappropriated (deficit)</t>
  </si>
  <si>
    <t>Other components of equity</t>
  </si>
  <si>
    <t>Equity attributable to owners</t>
  </si>
  <si>
    <t xml:space="preserve">   </t>
  </si>
  <si>
    <t xml:space="preserve"> of the parent</t>
  </si>
  <si>
    <t>Non-controlling interests</t>
  </si>
  <si>
    <t>12</t>
  </si>
  <si>
    <t>Total equity</t>
  </si>
  <si>
    <t>Total liabilities and equity</t>
  </si>
  <si>
    <t>Statement of comprehensive income</t>
  </si>
  <si>
    <t>Consolidated</t>
  </si>
  <si>
    <t>Year ended 31 December</t>
  </si>
  <si>
    <t>Revenues</t>
  </si>
  <si>
    <t>Revenues from hotel operations</t>
  </si>
  <si>
    <t>Rental of units in buildings and service income</t>
  </si>
  <si>
    <t>Dividend income</t>
  </si>
  <si>
    <t>9, 10</t>
  </si>
  <si>
    <t>Interest income</t>
  </si>
  <si>
    <t>Other income</t>
  </si>
  <si>
    <t>4, 13, 23</t>
  </si>
  <si>
    <t>Total revenues</t>
  </si>
  <si>
    <t>Expenses</t>
  </si>
  <si>
    <t>Cost of hotel operations</t>
  </si>
  <si>
    <t>Cost of rental of units in buildings and services</t>
  </si>
  <si>
    <t>Depreciation and amortisation</t>
  </si>
  <si>
    <t>Selling expenses</t>
  </si>
  <si>
    <t>Administrative expenses</t>
  </si>
  <si>
    <t>Loss on impairment of non-financial assets</t>
  </si>
  <si>
    <t>Total expenses</t>
  </si>
  <si>
    <t>Profit from operating activities</t>
  </si>
  <si>
    <t>Reversal (loss) on impairment of financial assets</t>
  </si>
  <si>
    <t>Finance costs</t>
  </si>
  <si>
    <t>4, 26</t>
  </si>
  <si>
    <t xml:space="preserve">Share of profit of associates </t>
  </si>
  <si>
    <t>accounted for using equity method</t>
  </si>
  <si>
    <t>Profit (loss) before income tax expense</t>
  </si>
  <si>
    <t>Tax income</t>
  </si>
  <si>
    <t>Profit (loss) for the year</t>
  </si>
  <si>
    <t>Other comprehensive income</t>
  </si>
  <si>
    <t xml:space="preserve">Items that will be reclassified </t>
  </si>
  <si>
    <t>subsequently to profit or loss</t>
  </si>
  <si>
    <t xml:space="preserve">Exchange differences on </t>
  </si>
  <si>
    <t>translating financial statements</t>
  </si>
  <si>
    <t>Total items that will be reclassified</t>
  </si>
  <si>
    <t xml:space="preserve">Items that will not be reclassified </t>
  </si>
  <si>
    <t xml:space="preserve">Gain (loss) on investments in equity instruments </t>
  </si>
  <si>
    <t>designated at fair value through other</t>
  </si>
  <si>
    <t>comprehensive income</t>
  </si>
  <si>
    <t xml:space="preserve">Gain (loss) on remeasurements </t>
  </si>
  <si>
    <t>of defined benefit plans</t>
  </si>
  <si>
    <t>Income tax relating to items that will</t>
  </si>
  <si>
    <t>not be reclassified subsequently to profit or loss</t>
  </si>
  <si>
    <t xml:space="preserve">Total items that will not be </t>
  </si>
  <si>
    <t>reclassified subsequently to profit or loss</t>
  </si>
  <si>
    <t>Other comprehensive income (expense)</t>
  </si>
  <si>
    <t>for the year, net of tax</t>
  </si>
  <si>
    <t>Total comprehensive income (expense)</t>
  </si>
  <si>
    <t>for the year</t>
  </si>
  <si>
    <t>Profit (loss) attributable to:</t>
  </si>
  <si>
    <t>Owners of parent</t>
  </si>
  <si>
    <t>attributable to:</t>
  </si>
  <si>
    <t>Earnings (loss) per share (in Baht)</t>
  </si>
  <si>
    <t>28</t>
  </si>
  <si>
    <t>Basic earnings (loss) per share</t>
  </si>
  <si>
    <t>Diluted earnings (loss) per share</t>
  </si>
  <si>
    <t>Statement of changes in equity</t>
  </si>
  <si>
    <t>Consolidated financial statements</t>
  </si>
  <si>
    <t>Retained earnings (deficit)</t>
  </si>
  <si>
    <t>Issued and</t>
  </si>
  <si>
    <t>Share premium</t>
  </si>
  <si>
    <t>Total other</t>
  </si>
  <si>
    <t>Equity attributable</t>
  </si>
  <si>
    <t>paid-up</t>
  </si>
  <si>
    <t>on ordinary</t>
  </si>
  <si>
    <t>Translation</t>
  </si>
  <si>
    <t xml:space="preserve">Fair value </t>
  </si>
  <si>
    <t>Land revaluation</t>
  </si>
  <si>
    <t xml:space="preserve"> components</t>
  </si>
  <si>
    <t>to owners of</t>
  </si>
  <si>
    <t>Non-controlling</t>
  </si>
  <si>
    <t>Total</t>
  </si>
  <si>
    <t>share capital</t>
  </si>
  <si>
    <t>shares</t>
  </si>
  <si>
    <t>Legal reserve</t>
  </si>
  <si>
    <t>Deficit</t>
  </si>
  <si>
    <t>reserve</t>
  </si>
  <si>
    <t xml:space="preserve">reserve </t>
  </si>
  <si>
    <t>of equity</t>
  </si>
  <si>
    <t>the parent</t>
  </si>
  <si>
    <t>interests</t>
  </si>
  <si>
    <t>equity</t>
  </si>
  <si>
    <t>Year ended 31 December 2022</t>
  </si>
  <si>
    <t>Balance at 1 January 2022</t>
  </si>
  <si>
    <t>Transactions with owners, recorded directly in equity</t>
  </si>
  <si>
    <t xml:space="preserve">    Contributions by and distributions to owners of the parent</t>
  </si>
  <si>
    <t xml:space="preserve">      Issue of ordinary shares</t>
  </si>
  <si>
    <t xml:space="preserve">   Total contribution by and distributions to owners of the parent</t>
  </si>
  <si>
    <t xml:space="preserve">   Changes in ownership interests in subsidiaries</t>
  </si>
  <si>
    <t xml:space="preserve">     Sale of interest in a subsidiary with a change in control</t>
  </si>
  <si>
    <t xml:space="preserve">  Total changes in ownership interests in subsidiaries</t>
  </si>
  <si>
    <t>Total transactions with owners, recorded directly in equity</t>
  </si>
  <si>
    <t>Comprehensive income (expense) for the year</t>
  </si>
  <si>
    <t xml:space="preserve">   Profit (loss)</t>
  </si>
  <si>
    <t xml:space="preserve">   Other comprehensive income (expense)</t>
  </si>
  <si>
    <t>Total comprehensive income (expense) for the year</t>
  </si>
  <si>
    <t>Transfer to retained earnings (deficit)</t>
  </si>
  <si>
    <t>Balance at 31 December 2022</t>
  </si>
  <si>
    <t>Year ended 31 December 2023</t>
  </si>
  <si>
    <t>Balance at 1 January 2023</t>
  </si>
  <si>
    <t xml:space="preserve">   Profit</t>
  </si>
  <si>
    <t xml:space="preserve">   Other comprehensive expense</t>
  </si>
  <si>
    <t>Transfer to legal reserve</t>
  </si>
  <si>
    <t>Balance at 31 December 2023</t>
  </si>
  <si>
    <t>Separate financial statements</t>
  </si>
  <si>
    <t>Retained earnings</t>
  </si>
  <si>
    <t xml:space="preserve">    Other components of equity</t>
  </si>
  <si>
    <t>Unappropriated</t>
  </si>
  <si>
    <t>Transactions  with owners, recorded directly in equity</t>
  </si>
  <si>
    <t xml:space="preserve">    Total contribution by and distributions to owners of the parent</t>
  </si>
  <si>
    <t xml:space="preserve">    Loss</t>
  </si>
  <si>
    <t xml:space="preserve">   Other comprehensive income</t>
  </si>
  <si>
    <t>Transfer to retained earnings (dificit)</t>
  </si>
  <si>
    <t>Total comprehensiv income (expense) for the year</t>
  </si>
  <si>
    <t>Statement of cash flows</t>
  </si>
  <si>
    <t>Cash flows from operating activities</t>
  </si>
  <si>
    <t>Adjustments to reconcile profit (loss) to cash receipts (payments)</t>
  </si>
  <si>
    <t>Provisions for employee benefits</t>
  </si>
  <si>
    <t>Share of profit of associates accounted for using equity method</t>
  </si>
  <si>
    <t>(Reversal) loss on impairment of financial assets</t>
  </si>
  <si>
    <t>and non-financial assets</t>
  </si>
  <si>
    <t>Gain on disposal of property, plant and equipment</t>
  </si>
  <si>
    <t>Loss on write-off non-refundable withholding tax deducted at source</t>
  </si>
  <si>
    <t>Recognised rental deposits and deferred income to income</t>
  </si>
  <si>
    <t>Changes in operating assets and liabilities</t>
  </si>
  <si>
    <t>Deposits for lease of land, building and equipment</t>
  </si>
  <si>
    <t>Trade accounts payable</t>
  </si>
  <si>
    <t>Employee benefits paid</t>
  </si>
  <si>
    <t>Net cash from operations</t>
  </si>
  <si>
    <t>Income taxes received (paid)</t>
  </si>
  <si>
    <t>Net cash from operating activities</t>
  </si>
  <si>
    <t>Cash flows from investing activities</t>
  </si>
  <si>
    <t>Payment for investments in subsidiaries</t>
  </si>
  <si>
    <t>Proceeds from capital return from a subsidiary</t>
  </si>
  <si>
    <t>Short-term loans to related party</t>
  </si>
  <si>
    <t>Proceeds from repayment of short-term loans to related party</t>
  </si>
  <si>
    <t>Proceeds from repayment of long-term loans to related parties</t>
  </si>
  <si>
    <t>Acquisition of property, plant and equipment</t>
  </si>
  <si>
    <t>Acquisition of intangible assets</t>
  </si>
  <si>
    <t>Proceeds from sales property, plant and equipment</t>
  </si>
  <si>
    <t>Dividend received</t>
  </si>
  <si>
    <t>Interest received</t>
  </si>
  <si>
    <t>Net cash from (used in) investing activities</t>
  </si>
  <si>
    <t>Cash flows from financing activities</t>
  </si>
  <si>
    <t xml:space="preserve">Proceeds from short-term borrowings from </t>
  </si>
  <si>
    <t>financial  institutions</t>
  </si>
  <si>
    <t>Repayments of short-term borrowings from</t>
  </si>
  <si>
    <t>financial institutions</t>
  </si>
  <si>
    <t>Proceeds from long-term loans from related parties</t>
  </si>
  <si>
    <t>Repayments of long-term loans from related parties</t>
  </si>
  <si>
    <t>Proceeds from long-term borrowings from financial institutions</t>
  </si>
  <si>
    <t>Repayments of long-term borrowings from financial institutions</t>
  </si>
  <si>
    <t>Payments of lease liabilities</t>
  </si>
  <si>
    <t>Net cash used in financing activities</t>
  </si>
  <si>
    <t>Net increase (decrease) in cash and cash equivalents</t>
  </si>
  <si>
    <t/>
  </si>
  <si>
    <t>before effect of exchange rates</t>
  </si>
  <si>
    <t>Effect of exchange rate changes on cash and cash equivalents</t>
  </si>
  <si>
    <t xml:space="preserve">               -</t>
  </si>
  <si>
    <t>Cash and cash equivalents at 1 January</t>
  </si>
  <si>
    <t>Cash and cash equivalents at 31 December</t>
  </si>
  <si>
    <t>Supplementary cash flow information</t>
  </si>
  <si>
    <t xml:space="preserve">Acquisition of building and equipment, and intangible </t>
  </si>
  <si>
    <t>assets for which payment had not yet been made</t>
  </si>
  <si>
    <t>Par Value Per Share</t>
  </si>
  <si>
    <t>Dividend Per Share</t>
  </si>
  <si>
    <t>Earning Per Share</t>
  </si>
  <si>
    <t>Formular</t>
  </si>
  <si>
    <t>2022</t>
  </si>
  <si>
    <t>2023</t>
  </si>
  <si>
    <t>Net income</t>
  </si>
  <si>
    <t>Common Stock</t>
  </si>
  <si>
    <t>=</t>
  </si>
  <si>
    <t>Book Value Per Share</t>
  </si>
  <si>
    <t>Common Equity</t>
  </si>
  <si>
    <t>1. Liqudity</t>
  </si>
  <si>
    <t>Current Asset</t>
  </si>
  <si>
    <t>Current Liabiliy</t>
  </si>
  <si>
    <t>เท่า</t>
  </si>
  <si>
    <t>%</t>
  </si>
  <si>
    <t>1.1 Current Ratio</t>
  </si>
  <si>
    <t>CA - Invetory - Prepaid Expense</t>
  </si>
  <si>
    <t>CL</t>
  </si>
  <si>
    <t>2. Asset Management Ratio</t>
  </si>
  <si>
    <t xml:space="preserve">1. </t>
  </si>
  <si>
    <t>Sales</t>
  </si>
  <si>
    <t>Avg.Inventory</t>
  </si>
  <si>
    <t xml:space="preserve">2. </t>
  </si>
  <si>
    <t>Inventory</t>
  </si>
  <si>
    <t xml:space="preserve">3. </t>
  </si>
  <si>
    <t>Cost of goods sold</t>
  </si>
  <si>
    <t>4.</t>
  </si>
  <si>
    <t>รอบ(ครั้ง)</t>
  </si>
  <si>
    <t>วัน</t>
  </si>
  <si>
    <t>เพราะว่าธุรกิจโรงแรมรายได้หลักไม่ได้อยู่ที่ Inventory</t>
  </si>
  <si>
    <t>2.2 Account Receivable Turnover</t>
  </si>
  <si>
    <t>1.</t>
  </si>
  <si>
    <t>Avg.AR</t>
  </si>
  <si>
    <t>ครั้ง</t>
  </si>
  <si>
    <t>2.</t>
  </si>
  <si>
    <t>AR</t>
  </si>
  <si>
    <t>2.3 Fixed Asset Turnover</t>
  </si>
  <si>
    <t>Net Fixed Assets</t>
  </si>
  <si>
    <t>2.4  Total asset turnover</t>
  </si>
  <si>
    <t>Total Asset</t>
  </si>
  <si>
    <t>3. Debt management ratio</t>
  </si>
  <si>
    <t>3.1 Debt Ratio</t>
  </si>
  <si>
    <t>Total Debt</t>
  </si>
  <si>
    <t>3.2 Time interest earned (TIE)</t>
  </si>
  <si>
    <t>EBIT</t>
  </si>
  <si>
    <t>Interest</t>
  </si>
  <si>
    <t>4. Profitability Ratio</t>
  </si>
  <si>
    <t>4.1 Profit Margin</t>
  </si>
  <si>
    <t>4.2 ROA</t>
  </si>
  <si>
    <t>4.3 ROE</t>
  </si>
  <si>
    <t>Net Income</t>
  </si>
  <si>
    <t>ปี 65 ขาดทุดเลยไม่มีกำไรสะสม</t>
  </si>
  <si>
    <t>5. Market Value Ratio</t>
  </si>
  <si>
    <t>5.1 P/E</t>
  </si>
  <si>
    <t>EPS</t>
  </si>
  <si>
    <t>บาท/หุ้น</t>
  </si>
  <si>
    <t>Price Per Share</t>
  </si>
  <si>
    <t>5.2 Market / Book Ratio</t>
  </si>
  <si>
    <t>Book value</t>
  </si>
  <si>
    <t>Book Value</t>
  </si>
  <si>
    <t>บริษัท ดิ เอราวัณ กรุ๊ป จำกัด (มหาชน) และบริษัทย่อย</t>
  </si>
  <si>
    <t>งบแสดงฐานะการเงิน</t>
  </si>
  <si>
    <t>งบการเงินรวม</t>
  </si>
  <si>
    <t>งบการเงินเฉพาะกิจการ</t>
  </si>
  <si>
    <t>31 ธันวาคม</t>
  </si>
  <si>
    <t>สินทรัพย์</t>
  </si>
  <si>
    <t>หมายเหตุ</t>
  </si>
  <si>
    <t>(บาท)</t>
  </si>
  <si>
    <t>สินทรัพย์หมุนเวียน</t>
  </si>
  <si>
    <t xml:space="preserve">เงินสดและรายการเทียบเท่าเงินสด </t>
  </si>
  <si>
    <t>ลูกหนี้การค้า</t>
  </si>
  <si>
    <t>สินค้าคงเหลือ</t>
  </si>
  <si>
    <t>ภาษีมูลค่าเพิ่มรอเรียกคืน</t>
  </si>
  <si>
    <t>สินทรัพย์ไม่หมุนเวียนที่จัดประเภท</t>
  </si>
  <si>
    <t xml:space="preserve">   เป็นสินทรัพย์ที่ถือไว้เพื่อขาย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</si>
  <si>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</si>
  <si>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</si>
  <si>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</si>
  <si>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เงินลงทุนในบริษัทร่วม</t>
  </si>
  <si>
    <t>เงินลงทุนในบริษัทย่อย</t>
  </si>
  <si>
    <t>สินทรัพย์ทางการเงินไม่หมุนเวียนอื่น</t>
  </si>
  <si>
    <t>เงินให้กู้ยืมระยะยาวแก่กิจการที่เกี่ยวข้องกัน</t>
  </si>
  <si>
    <t>ที่ดิน อาคารและอุปกรณ์</t>
  </si>
  <si>
    <t>สินทรัพย์ไม่มีตัวตน</t>
  </si>
  <si>
    <t>เงินมัดจำการเช่าที่ดิน อาคารและอุปกรณ์</t>
  </si>
  <si>
    <t>สินทรัพย์ภาษีเงินได้รอการตัดบัญชี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</si>
  <si>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</si>
  <si>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</si>
  <si>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</si>
  <si>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t>หนี้สินและส่วนของผู้ถือหุ้น</t>
  </si>
  <si>
    <t>หนี้สินหมุนเวียน</t>
  </si>
  <si>
    <t>เงินกู้ยืมระยะสั้นจากสถาบันการเงิน</t>
  </si>
  <si>
    <t>เจ้าหนี้การค้า</t>
  </si>
  <si>
    <t>เงินกู้ยืมระยะยาวจากสถาบันการเงิน</t>
  </si>
  <si>
    <t xml:space="preserve">     ส่วนที่ถึงกำหนดชำระภายในหนึ่งปี</t>
  </si>
  <si>
    <t>ส่วนของหนี้สินตามสัญญาเช่า</t>
  </si>
  <si>
    <t xml:space="preserve">     ที่ถึงกำหนดชำระภายในหนึ่งปี</t>
  </si>
  <si>
    <t>ภาษีเงินได้นิติบุคคลค้างจ่าย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</si>
  <si>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</si>
  <si>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</si>
  <si>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</si>
  <si>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เงินกู้ยืมระยะยาว</t>
  </si>
  <si>
    <t xml:space="preserve">     จากกิจการที่เกี่ยวข้องกัน</t>
  </si>
  <si>
    <t>หนี้สินตามสัญญาเช่า</t>
  </si>
  <si>
    <t>เงินมัดจำรับจากผู้เช่า</t>
  </si>
  <si>
    <t>รายได้รอตัดบัญชี</t>
  </si>
  <si>
    <t>หนี้สินภาษีเงินได้รอการตัดบัญชี</t>
  </si>
  <si>
    <t>ประมาณการหนี้สินไม่หมุนเวียน</t>
  </si>
  <si>
    <t xml:space="preserve">     สำหรับผลประโยชน์พนักงาน</t>
  </si>
  <si>
    <t>หนี้สินไม่หมุนเวียนอื่น</t>
  </si>
  <si>
    <t>รวมหนี้สินไม่หมุนเวียน</t>
  </si>
  <si>
    <t>รวมหนี้สิน</t>
  </si>
  <si>
    <t xml:space="preserve">หนี้สินและส่วนของผู้ถือหุ้น </t>
  </si>
  <si>
    <t>ส่วนของผู้ถือหุ้น</t>
  </si>
  <si>
    <t>ทุนเรือนหุ้น</t>
  </si>
  <si>
    <t xml:space="preserve">     ทุนจดทะเบียน </t>
  </si>
  <si>
    <t xml:space="preserve">     (หุ้นสามัญ 4,891,207,330 หุ้น มูลค่า 1 บาทต่อหุ้น)</t>
  </si>
  <si>
    <t xml:space="preserve">     ทุนที่ออกและชำระแล้ว </t>
  </si>
  <si>
    <t xml:space="preserve">     (หุ้นสามัญ 4,531,559,733 หุ้น มูลค่า 1 บาทต่อหุ้น)</t>
  </si>
  <si>
    <t>ส่วนเกินมูลค่าหุ้นสามัญ</t>
  </si>
  <si>
    <t xml:space="preserve">กำไร (ขาดทุน) สะสม </t>
  </si>
  <si>
    <t xml:space="preserve">   จัดสรรแล้ว</t>
  </si>
  <si>
    <t xml:space="preserve">      ทุนสำรองตามกฎหมาย</t>
  </si>
  <si>
    <t xml:space="preserve">   ยังไม่ได้จัดสรร (ขาดทุนสะสม)</t>
  </si>
  <si>
    <t>องค์ประกอบอื่นของส่วนของผู้ถือหุ้น</t>
  </si>
  <si>
    <t>รวมส่วนของบริษัทใหญ่</t>
  </si>
  <si>
    <t>ส่วนได้เสียที่ไม่มีอำนาจควบคุม</t>
  </si>
  <si>
    <t>รวมส่วนของผู้ถือหุ้น</t>
  </si>
  <si>
    <t>รวมหนี้สินและส่วนของผู้ถือหุ้น</t>
  </si>
  <si>
    <t>งบกำไรขาดทุนเบ็ดเสร็จ</t>
  </si>
  <si>
    <t xml:space="preserve">    งบการเงินรวม</t>
  </si>
  <si>
    <t>สำหรับปีสิ้นสุดวันที่</t>
  </si>
  <si>
    <t xml:space="preserve">รายได้ </t>
  </si>
  <si>
    <t>รายได้จากการประกอบกิจการโรงแรม</t>
  </si>
  <si>
    <t>รายได้จากค่าเช่าห้องในอาคารและค่าบริการ</t>
  </si>
  <si>
    <t>เงินปันผลรับ</t>
  </si>
  <si>
    <t>รายได้ดอกเบี้ย</t>
  </si>
  <si>
    <t>รายได้อื่น</t>
  </si>
  <si>
    <t>รวมรายได้</t>
  </si>
  <si>
    <t>ค่าใช้จ่าย</t>
  </si>
  <si>
    <t>ต้นทุนจากการประกอบกิจการโรงแรม</t>
  </si>
  <si>
    <t>ต้นทุนจากการให้เช่าห้องในอาคารและค่าบริการ</t>
  </si>
  <si>
    <t>ค่าเสื่อมราคาและค่าตัดจำหน่าย</t>
  </si>
  <si>
    <t>ค่าใช้จ่ายในการขาย</t>
  </si>
  <si>
    <t>ค่าใช้จ่ายในการบริหาร</t>
  </si>
  <si>
    <t>ขาดทุนจากการด้อยค่าสินทรัพย์ที่ไม่ใช่สินทรัพย์ทางการเงิน</t>
  </si>
  <si>
    <t>รวมค่าใช้จ่าย</t>
  </si>
  <si>
    <t>กำไรจากกิจกรรมดำเนินงาน</t>
  </si>
  <si>
    <t>กลับรายการ (ขาดทุน) จากการด้อยค่าสินทรัพย์ทางการเงิน</t>
  </si>
  <si>
    <t>ต้นทุนทางการเงิน</t>
  </si>
  <si>
    <t>ส่วนแบ่งกำไรจากเงินลงทุนในบริษัทร่วมที่ใช้วิธีส่วนได้เสีย</t>
  </si>
  <si>
    <t>กำไร (ขาดทุน) ก่อนภาษีเงินได้</t>
  </si>
  <si>
    <t>รายได้ภาษีเงินได้</t>
  </si>
  <si>
    <t>กำไร (ขาดทุน) สำหรับปี</t>
  </si>
  <si>
    <t>กำไรขาดทุนเบ็ดเสร็จอื่น</t>
  </si>
  <si>
    <t>รายการที่อาจถูกจัดประเภทใหม่</t>
  </si>
  <si>
    <t xml:space="preserve">    ไว้ในกำไรหรือขาดทุนในภายหลัง</t>
  </si>
  <si>
    <t>ผลต่างของอัตราแลกเปลี่ยนจากการแปลงค่างบการเงิน</t>
  </si>
  <si>
    <t>รวมรายการที่อาจถูกจัดประเภทใหม่</t>
  </si>
  <si>
    <t>รายการที่จะไม่ถูกจัดประเภทใหม่</t>
  </si>
  <si>
    <t>ผลกำไร (ขาดทุน) จากเงินลงทุนในตราสารทุนที่กำหนดให้</t>
  </si>
  <si>
    <t xml:space="preserve">    วัดมูลค่าด้วยมูลค่ายุติธรรมผ่านกำไรขาดทุนเบ็ดเสร็จอื่น</t>
  </si>
  <si>
    <t>ผลกำไร (ขาดทุน) จากการวัดมูลค่าใหม่</t>
  </si>
  <si>
    <t xml:space="preserve">    ของผลประโยชน์พนักงานที่กำหนดไว้</t>
  </si>
  <si>
    <t>ภาษีเงินได้ของรายการที่จะไม่ถูกจัดประเภทใหม่</t>
  </si>
  <si>
    <t>รวมรายการที่จะไม่ถูกจัดประเภทใหม่</t>
  </si>
  <si>
    <t>กำไร (ขาดทุน) เบ็ดเสร็จอื่นสำหรับปี - สุทธิจากภาษีเงินได้</t>
  </si>
  <si>
    <t>กำไร (ขาดทุน) เบ็ดเสร็จรวมสำหรับปี</t>
  </si>
  <si>
    <t>การแบ่งปันกำไร (ขาดทุน)</t>
  </si>
  <si>
    <t xml:space="preserve">   ส่วนที่เป็นของบริษัทใหญ่</t>
  </si>
  <si>
    <t xml:space="preserve">   ส่วนที่เป็นของส่วนได้เสียที่ไม่มีอำนาจควบคุม</t>
  </si>
  <si>
    <t>การแบ่งปันกำไร (ขาดทุน) เบ็ดเสร็จรวม</t>
  </si>
  <si>
    <t>กำไร (ขาดทุน) ต่อหุ้น (บาท)</t>
  </si>
  <si>
    <t>กำไร (ขาดทุน) ต่อหุ้นขั้นพื้นฐาน</t>
  </si>
  <si>
    <t>กำไร (ขาดทุน) ต่อหุ้นปรับลด</t>
  </si>
  <si>
    <t>ส่วนของหนี้สินตามสัญญาเช่าที่ถึงกำหนดชำระภายในหนึ่งปี</t>
  </si>
  <si>
    <t xml:space="preserve">     </t>
  </si>
  <si>
    <t>เงินกู้ยืมระยะยาวจากกิจการที่เกี่ยวข้องกัน</t>
  </si>
  <si>
    <t>ประมาณการหนี้สินไม่หมุนเวียนสำหรับผลประโยชน์พนักงาน</t>
  </si>
  <si>
    <r>
      <t>1.2 Quick Ratio (</t>
    </r>
    <r>
      <rPr>
        <sz val="11"/>
        <color rgb="FFFF0000"/>
        <rFont val="Times New Roman"/>
        <family val="1"/>
      </rPr>
      <t>ไม่รวมตั้งแต่ Inventory ลงมา</t>
    </r>
    <r>
      <rPr>
        <sz val="11"/>
        <rFont val="Times New Roman"/>
        <family val="1"/>
      </rPr>
      <t>)</t>
    </r>
  </si>
  <si>
    <t>(ต้นงวด+ปลายงวด)/2</t>
  </si>
  <si>
    <t>2.1 Inventory Turnover Ratio</t>
  </si>
  <si>
    <t>อาจารย์อาริตออกงบแบบไม่แยกรายได้กับค่าใช้จ่าย &gt;&gt; ต้องจัดประเภทแล้วคำนวน Total revenue กับ Total expense ใหม่</t>
  </si>
  <si>
    <t>ดอกเบี้ยจ่าย Interest = ต้นทุนทางการเงิน</t>
  </si>
  <si>
    <t>มูลค่าหุ้นไม่ได้ใช้ 1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</si>
</sst>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42" formatCode="_-&quot;฿&quot;* #,##0_-;\-&quot;฿&quot;* #,##0_-;_-&quot;฿&quot;* &quot;-&quot;_-;_-@_-"/>
    <numFmt numFmtId="41" formatCode="_-* #,##0_-;\-* #,##0_-;_-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&quot;$&quot;#,##0_);\(&quot;$&quot;#,##0\)"/>
    <numFmt numFmtId="188" formatCode="&quot;$&quot;#,##0_);[Red]\(&quot;$&quot;#,##0\)"/>
    <numFmt numFmtId="189" formatCode="&quot;$&quot;#,##0.00_);[Red]\(&quot;$&quot;#,##0.00\)"/>
    <numFmt numFmtId="190" formatCode="_(&quot;$&quot;* #,##0_);_(&quot;$&quot;* \(#,##0\);_(&quot;$&quot;* &quot;-&quot;_);_(@_)"/>
    <numFmt numFmtId="191" formatCode="_(* #,##0_);_(* \(#,##0\);_(* &quot;-&quot;_);_(@_)"/>
    <numFmt numFmtId="192" formatCode="_(&quot;$&quot;* #,##0.00_);_(&quot;$&quot;* \(#,##0.00\);_(&quot;$&quot;* &quot;-&quot;??_);_(@_)"/>
    <numFmt numFmtId="193" formatCode="_(* #,##0.00_);_(* \(#,##0.00\);_(* &quot;-&quot;??_);_(@_)"/>
    <numFmt numFmtId="194" formatCode="d\ \ด\ด\ด\ด\ \b\b\b\b"/>
    <numFmt numFmtId="195" formatCode="#,##0.00\ ;\(#,##0.00\)"/>
    <numFmt numFmtId="196" formatCode="#,##0\ ;\(#,##0\)"/>
    <numFmt numFmtId="197" formatCode="_(* #,##0.000_);_(* \(#,##0.000\);_(* &quot;-&quot;???_);_(@_)"/>
    <numFmt numFmtId="198" formatCode="#,##0.0_);\(#,##0.0\)"/>
    <numFmt numFmtId="199" formatCode="0.000"/>
    <numFmt numFmtId="200" formatCode="_-&quot;Dfl.&quot;\ * #,##0.00_-;_-&quot;Dfl.&quot;\ * #,##0.00\-;_-&quot;Dfl.&quot;\ * &quot;-&quot;??_-;_-@_-"/>
    <numFmt numFmtId="201" formatCode="_-* #,##0.00_-;_-* #,##0.00\-;_-* &quot;-&quot;??_-;_-@_-"/>
    <numFmt numFmtId="202" formatCode="_-&quot;?&quot;* #,##0_-;\-&quot;?&quot;* #,##0_-;_-&quot;?&quot;* &quot;-&quot;_-;_-@_-"/>
    <numFmt numFmtId="203" formatCode="_-&quot;?&quot;* #,##0.00_-;\-&quot;?&quot;* #,##0.00_-;_-&quot;?&quot;* &quot;-&quot;??_-;_-@_-"/>
    <numFmt numFmtId="204" formatCode="_-* #,##0_-;_-* #,##0\-;_-* &quot;-&quot;_-;_-@_-"/>
    <numFmt numFmtId="205" formatCode="_-&quot;Dfl.&quot;\ * #,##0_-;_-&quot;Dfl.&quot;\ * #,##0\-;_-&quot;Dfl.&quot;\ * &quot;-&quot;_-;_-@_-"/>
    <numFmt numFmtId="206" formatCode="0.0_)\%;\(0.0\)\%;0.0_)\%;@_)_%"/>
    <numFmt numFmtId="207" formatCode="#,##0.0_)_%;\(#,##0.0\)_%;0.0_)_%;@_)_%"/>
    <numFmt numFmtId="208" formatCode="#,##0.0_);\(#,##0.0\);#,##0.0_);@_)"/>
    <numFmt numFmtId="209" formatCode="&quot;$&quot;_(#,##0.00_);&quot;$&quot;\(#,##0.00\);&quot;$&quot;_(0.00_);@_)"/>
    <numFmt numFmtId="210" formatCode="#,##0.00_);\(#,##0.00\);0.00_);@_)"/>
    <numFmt numFmtId="211" formatCode="\€_(#,##0.00_);\€\(#,##0.00\);\€_(0.00_);@_)"/>
    <numFmt numFmtId="212" formatCode="#,##0_)\x;\(#,##0\)\x;0_)\x;@_)_x"/>
    <numFmt numFmtId="213" formatCode="#,##0_)_x;\(#,##0\)_x;0_)_x;@_)_x"/>
    <numFmt numFmtId="214" formatCode="_ * #,##0_)\ _฿_ ;_ * \(#,##0\)\ _฿_ ;_ * &quot;-&quot;_)\ _฿_ ;_ @_ "/>
    <numFmt numFmtId="215" formatCode="&quot;\&quot;#,##0;[Red]&quot;\&quot;\-#,##0"/>
    <numFmt numFmtId="216" formatCode="&quot;\&quot;#,##0.00;[Red]&quot;\&quot;\-#,##0.00"/>
    <numFmt numFmtId="217" formatCode="#.\ \ "/>
    <numFmt numFmtId="218" formatCode="##.\ \ "/>
    <numFmt numFmtId="219" formatCode="#,##0;\-#,##0;&quot;-&quot;"/>
    <numFmt numFmtId="220" formatCode="General_)"/>
    <numFmt numFmtId="221" formatCode="#,##0.000_);\(#,##0.000\)"/>
    <numFmt numFmtId="222" formatCode="_(* #,##0.0_);_(* \(#,##0.00\);_(* &quot;-&quot;??_);_(@_)"/>
    <numFmt numFmtId="223" formatCode="&quot;$&quot;#,\);\(&quot;$&quot;#,##0\)"/>
    <numFmt numFmtId="224" formatCode="0.000_)"/>
    <numFmt numFmtId="225" formatCode="#,##0.00\ &quot;F&quot;;\-#,##0.00\ &quot;F&quot;"/>
    <numFmt numFmtId="226" formatCode="* \(#,##0\);* #,##0_);&quot;-&quot;??_);@"/>
    <numFmt numFmtId="227" formatCode="&quot;$&quot;#,##0\ ;\(&quot;$&quot;#,##0\)"/>
    <numFmt numFmtId="228" formatCode="dd\-mmm\-yy_)"/>
    <numFmt numFmtId="229" formatCode="#,##0.00&quot; F&quot;_);\(#,##0.00&quot; F&quot;\)"/>
    <numFmt numFmtId="230" formatCode="* #,##0_);* \(#,##0\);&quot;-&quot;??_);@"/>
    <numFmt numFmtId="231" formatCode="0.0%"/>
    <numFmt numFmtId="232" formatCode="_-[$€-2]\ * #,##0.00_-;\-[$€-2]\ * #,##0.00_-;_-[$€-2]\ * &quot;-&quot;??_-"/>
    <numFmt numFmtId="233" formatCode="#,##0\ \ ;\(#,##0\)\ ;\—\ \ \ \ "/>
    <numFmt numFmtId="234" formatCode="0."/>
    <numFmt numFmtId="235" formatCode="&quot;?&quot;#,##0;[Red]\-&quot;?&quot;#,##0"/>
    <numFmt numFmtId="236" formatCode="0.0&quot;  &quot;"/>
    <numFmt numFmtId="237" formatCode="&quot;฿&quot;\t#,##0_);[Red]\(&quot;฿&quot;\t#,##0\)"/>
    <numFmt numFmtId="238" formatCode="#,##0\ &quot;F&quot;;[Red]\-#,##0\ &quot;F&quot;"/>
    <numFmt numFmtId="239" formatCode="#,##0.00\ &quot;F&quot;;[Red]\-#,##0.00\ &quot;F&quot;"/>
    <numFmt numFmtId="240" formatCode="0.00_)"/>
    <numFmt numFmtId="241" formatCode="#,##0&quot; F&quot;_);[Red]\(#,##0&quot; F&quot;\)"/>
    <numFmt numFmtId="242" formatCode="\60\4\7\:"/>
    <numFmt numFmtId="243" formatCode="#,##0&quot;£&quot;_);[Red]\(#,##0&quot;£&quot;\)"/>
    <numFmt numFmtId="244" formatCode="&quot;$&quot;#,\);\(&quot;$&quot;#,\)"/>
    <numFmt numFmtId="245" formatCode="&quot;$&quot;#,;\(&quot;$&quot;#,\)"/>
    <numFmt numFmtId="246" formatCode="_-&quot;$&quot;* #,##0.00_-;\-&quot;$&quot;* #,##0.00_-;_-&quot;$&quot;* &quot;-&quot;??_-;_-@_-"/>
    <numFmt numFmtId="247" formatCode="_ * #,##0_ ;_ * \-#,##0_ ;_ * &quot;-&quot;_ ;_ @_ "/>
    <numFmt numFmtId="248" formatCode="_ * #,##0.00_ ;_ * \-#,##0.00_ ;_ * &quot;-&quot;??_ ;_ @_ "/>
    <numFmt numFmtId="249" formatCode="_-&quot;\&quot;* #,##0_-;\-&quot;\&quot;* #,##0_-;_-&quot;\&quot;* &quot;-&quot;_-;_-@_-"/>
    <numFmt numFmtId="250" formatCode="_-&quot;\&quot;* #,##0.00_-;\-&quot;\&quot;* #,##0.00_-;_-&quot;\&quot;* &quot;-&quot;??_-;_-@_-"/>
    <numFmt numFmtId="251" formatCode="_ &quot;\&quot;* #,##0_ ;_ &quot;\&quot;* \-#,##0_ ;_ &quot;\&quot;* &quot;-&quot;_ ;_ @_ "/>
    <numFmt numFmtId="252" formatCode="_ &quot;\&quot;* #,##0.00_ ;_ &quot;\&quot;* \-#,##0.00_ ;_ &quot;\&quot;* &quot;-&quot;??_ ;_ @_ "/>
    <numFmt numFmtId="253" formatCode="#,##0.00\ &quot;Esc.&quot;;[Red]\-#,##0.00\ &quot;Esc.&quot;"/>
    <numFmt numFmtId="254" formatCode="_-* #,##0\ _E_s_c_._-;\-* #,##0\ _E_s_c_._-;_-* &quot;-&quot;\ _E_s_c_._-;_-@_-"/>
    <numFmt numFmtId="255" formatCode="_-&quot;$&quot;* #,##0_-;\-&quot;$&quot;* #,##0_-;_-&quot;$&quot;* &quot;-&quot;_-;_-@_-"/>
    <numFmt numFmtId="256" formatCode="#,##0,_);[Red]\(#,##0,\)"/>
    <numFmt numFmtId="257" formatCode="#,##0.0000_);\(#,##0.0000\)"/>
    <numFmt numFmtId="258" formatCode="_(* #,##0_);_(* \(#,##0\);_(* &quot;-&quot;???_);_(@_)"/>
    <numFmt numFmtId="259" formatCode="#,##0.0000;\-#,##0.0000"/>
    <numFmt numFmtId="260" formatCode="#,##0.000;\-#,##0.000"/>
    <numFmt numFmtId="261" formatCode="#,##0.00000_);[Red]\(#,##0.00000\)"/>
  </numFmts>
  <fonts count="159">
    <font>
      <sz val="11"/>
      <name val="Times New Roman"/>
      <family val="1"/>
    </font>
    <font>
      <sz val="12"/>
      <name val="EucrosiaUPC"/>
      <family val="1"/>
    </font>
    <font>
      <sz val="7"/>
      <name val="Small Fonts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11"/>
      <name val="Arial"/>
      <family val="2"/>
    </font>
    <font>
      <i/>
      <sz val="14"/>
      <name val="Times New Roman"/>
      <family val="1"/>
    </font>
    <font>
      <i/>
      <sz val="12"/>
      <name val="Times New Roman"/>
      <family val="1"/>
    </font>
    <font>
      <sz val="14"/>
      <name val="Angsana New"/>
      <family val="1"/>
    </font>
    <font>
      <sz val="15"/>
      <name val="Angsana New"/>
      <family val="1"/>
    </font>
    <font>
      <b/>
      <sz val="15"/>
      <name val="Angsana New"/>
      <family val="1"/>
    </font>
    <font>
      <b/>
      <sz val="14"/>
      <name val="Angsana New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4"/>
      <name val="Cordia New"/>
      <family val="2"/>
    </font>
    <font>
      <sz val="14"/>
      <name val="?? ??"/>
      <charset val="222"/>
    </font>
    <font>
      <u/>
      <sz val="8.4"/>
      <color indexed="12"/>
      <name val="Arial"/>
      <family val="2"/>
    </font>
    <font>
      <sz val="14"/>
      <name val="AngsanaUPC"/>
      <family val="1"/>
    </font>
    <font>
      <sz val="12"/>
      <name val="????"/>
      <charset val="222"/>
    </font>
    <font>
      <sz val="14"/>
      <name val="?? ??"/>
      <family val="2"/>
    </font>
    <font>
      <b/>
      <sz val="22"/>
      <color indexed="18"/>
      <name val="Arial"/>
      <family val="2"/>
    </font>
    <font>
      <sz val="10"/>
      <name val="Helv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name val="?l?r ?o?S?V?b?N"/>
      <family val="1"/>
    </font>
    <font>
      <sz val="11"/>
      <color indexed="8"/>
      <name val="Tahoma"/>
      <family val="2"/>
      <charset val="222"/>
    </font>
    <font>
      <sz val="16"/>
      <name val="CordiaUPC"/>
      <family val="1"/>
    </font>
    <font>
      <sz val="11"/>
      <color indexed="9"/>
      <name val="Tahoma"/>
      <family val="2"/>
      <charset val="222"/>
    </font>
    <font>
      <sz val="12"/>
      <name val="นูลมรผ"/>
    </font>
    <font>
      <sz val="10"/>
      <name val="Book Antiqua"/>
      <family val="1"/>
    </font>
    <font>
      <b/>
      <sz val="10"/>
      <name val="Book Antiqua"/>
      <family val="1"/>
    </font>
    <font>
      <b/>
      <u/>
      <sz val="12"/>
      <name val="Helv"/>
    </font>
    <font>
      <b/>
      <sz val="12"/>
      <name val="Helv"/>
    </font>
    <font>
      <b/>
      <sz val="10"/>
      <name val="MS Sans Serif"/>
      <family val="2"/>
      <charset val="222"/>
    </font>
    <font>
      <sz val="9"/>
      <name val="Times New Roman"/>
      <family val="1"/>
    </font>
    <font>
      <sz val="10"/>
      <name val="Courier"/>
      <family val="3"/>
    </font>
    <font>
      <b/>
      <sz val="10"/>
      <name val="Tms Rmn"/>
      <family val="1"/>
    </font>
    <font>
      <sz val="11"/>
      <name val="Tms Rmn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10"/>
      <color indexed="0"/>
      <name val="MS Sans Serif"/>
      <family val="2"/>
      <charset val="222"/>
    </font>
    <font>
      <sz val="10"/>
      <name val="MS Serif"/>
      <family val="1"/>
    </font>
    <font>
      <b/>
      <sz val="10"/>
      <name val="Arial"/>
      <family val="2"/>
    </font>
    <font>
      <sz val="10"/>
      <name val="MS Sans Serif"/>
      <family val="2"/>
      <charset val="22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8"/>
      <name val="Arial"/>
      <family val="2"/>
    </font>
    <font>
      <sz val="10"/>
      <name val="Tahoma"/>
      <family val="2"/>
    </font>
    <font>
      <sz val="8"/>
      <color indexed="12"/>
      <name val="Helv"/>
      <charset val="222"/>
    </font>
    <font>
      <sz val="18"/>
      <name val="Times New Roman"/>
      <family val="1"/>
    </font>
    <font>
      <b/>
      <sz val="13"/>
      <name val="Times New Roman"/>
      <family val="1"/>
    </font>
    <font>
      <sz val="14"/>
      <name val="Helv"/>
    </font>
    <font>
      <sz val="12"/>
      <name val="Helv"/>
    </font>
    <font>
      <sz val="24"/>
      <name val="Helv"/>
    </font>
    <font>
      <sz val="14"/>
      <name val="CordiaUPC"/>
      <family val="2"/>
    </font>
    <font>
      <sz val="10"/>
      <name val="MS Sans Serif"/>
      <family val="2"/>
    </font>
    <font>
      <sz val="12"/>
      <name val="CordiaUPC"/>
      <family val="2"/>
      <charset val="222"/>
    </font>
    <font>
      <b/>
      <i/>
      <sz val="16"/>
      <name val="Helv"/>
    </font>
    <font>
      <sz val="10"/>
      <name val="CG Times (WN)"/>
      <charset val="22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name val="Courier New"/>
      <family val="3"/>
    </font>
    <font>
      <sz val="8"/>
      <name val="Helv"/>
      <charset val="222"/>
    </font>
    <font>
      <b/>
      <u/>
      <sz val="10"/>
      <name val="Helv"/>
      <charset val="222"/>
    </font>
    <font>
      <sz val="28"/>
      <name val="Angsana New"/>
      <family val="1"/>
      <charset val="222"/>
    </font>
    <font>
      <sz val="8"/>
      <name val="Helv"/>
    </font>
    <font>
      <b/>
      <sz val="8"/>
      <color indexed="8"/>
      <name val="Comic Sans MS"/>
      <family val="4"/>
      <charset val="222"/>
    </font>
    <font>
      <sz val="8"/>
      <color indexed="8"/>
      <name val="Arial"/>
      <family val="2"/>
      <charset val="222"/>
    </font>
    <font>
      <i/>
      <sz val="8"/>
      <color indexed="8"/>
      <name val="Comic Sans MS"/>
      <family val="4"/>
    </font>
    <font>
      <sz val="8"/>
      <color indexed="14"/>
      <name val="Comic Sans MS"/>
      <family val="4"/>
    </font>
    <font>
      <sz val="9"/>
      <name val="Geneva"/>
      <family val="2"/>
    </font>
    <font>
      <b/>
      <sz val="10"/>
      <name val="Tahoma"/>
      <family val="2"/>
    </font>
    <font>
      <b/>
      <sz val="8"/>
      <color indexed="8"/>
      <name val="Helv"/>
      <family val="2"/>
    </font>
    <font>
      <sz val="9.5"/>
      <name val="TMS RMMN"/>
    </font>
    <font>
      <sz val="10"/>
      <name val="Geneva"/>
    </font>
    <font>
      <sz val="10"/>
      <name val="Geneva"/>
      <family val="2"/>
    </font>
    <font>
      <u/>
      <sz val="9"/>
      <color indexed="36"/>
      <name val="ＭＳ Ｐゴシック"/>
      <family val="3"/>
      <charset val="128"/>
    </font>
    <font>
      <sz val="14"/>
      <name val="AngsanaUPC"/>
      <family val="1"/>
      <charset val="222"/>
    </font>
    <font>
      <u/>
      <sz val="10"/>
      <color indexed="12"/>
      <name val="Arial"/>
      <family val="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2"/>
      <name val="ทsฒำฉ๚ล้"/>
      <charset val="136"/>
    </font>
    <font>
      <sz val="11"/>
      <color indexed="17"/>
      <name val="Tahoma"/>
      <family val="2"/>
      <charset val="222"/>
    </font>
    <font>
      <u/>
      <sz val="10"/>
      <color indexed="20"/>
      <name val="Arial"/>
      <family val="2"/>
    </font>
    <font>
      <sz val="12"/>
      <name val="นูลมรผ"/>
      <family val="1"/>
      <charset val="129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name val="ตธฟ "/>
      <family val="3"/>
      <charset val="128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2"/>
      <name val="นูลมรผ"/>
      <charset val="129"/>
    </font>
    <font>
      <sz val="12"/>
      <name val="바탕체"/>
      <family val="3"/>
    </font>
    <font>
      <sz val="14"/>
      <name val="AngsanaUPC"/>
      <family val="3"/>
    </font>
    <font>
      <sz val="12"/>
      <name val="宋体"/>
      <charset val="134"/>
    </font>
    <font>
      <sz val="12"/>
      <name val="新細明體"/>
      <family val="1"/>
      <charset val="136"/>
    </font>
    <font>
      <u/>
      <sz val="12"/>
      <color indexed="36"/>
      <name val="宋体"/>
      <charset val="134"/>
    </font>
    <font>
      <sz val="14"/>
      <name val="ＭＳ 明朝"/>
      <family val="1"/>
      <charset val="128"/>
    </font>
    <font>
      <u/>
      <sz val="9"/>
      <color indexed="12"/>
      <name val="ＭＳ Ｐゴシック"/>
      <family val="3"/>
      <charset val="128"/>
    </font>
    <font>
      <u/>
      <sz val="12"/>
      <color indexed="12"/>
      <name val="宋体"/>
      <charset val="134"/>
    </font>
    <font>
      <sz val="12"/>
      <name val="Osaka"/>
      <family val="3"/>
    </font>
    <font>
      <b/>
      <sz val="10"/>
      <name val="MS Sans Serif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4"/>
      <name val="CordiaUPC"/>
      <family val="2"/>
      <charset val="222"/>
    </font>
    <font>
      <sz val="12"/>
      <name val="Cordia New"/>
      <family val="2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color rgb="FF3A3939"/>
      <name val="Roboto"/>
    </font>
    <font>
      <b/>
      <sz val="16"/>
      <name val="Angsana New"/>
      <family val="1"/>
    </font>
    <font>
      <i/>
      <sz val="16"/>
      <name val="Angsana New"/>
      <family val="1"/>
    </font>
    <font>
      <sz val="16"/>
      <name val="Angsana New"/>
      <family val="1"/>
    </font>
    <font>
      <i/>
      <sz val="15"/>
      <name val="Angsana New"/>
      <family val="1"/>
    </font>
    <font>
      <b/>
      <i/>
      <sz val="15"/>
      <name val="Angsana New"/>
      <family val="1"/>
    </font>
    <font>
      <sz val="15"/>
      <name val="Arial"/>
      <family val="2"/>
    </font>
    <font>
      <sz val="15"/>
      <name val="Cordia New"/>
      <family val="2"/>
    </font>
    <font>
      <sz val="15"/>
      <color theme="0"/>
      <name val="Angsana New"/>
      <family val="1"/>
    </font>
    <font>
      <sz val="11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42"/>
      </patternFill>
    </fill>
    <fill>
      <patternFill patternType="solid">
        <fgColor indexed="42"/>
        <bgColor indexed="42"/>
      </patternFill>
    </fill>
    <fill>
      <patternFill patternType="mediumGray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57">
    <xf numFmtId="37" fontId="0" fillId="0" borderId="0"/>
    <xf numFmtId="0" fontId="30" fillId="0" borderId="0"/>
    <xf numFmtId="200" fontId="30" fillId="0" borderId="0" applyFont="0" applyFill="0" applyBorder="0" applyAlignment="0" applyProtection="0"/>
    <xf numFmtId="0" fontId="38" fillId="0" borderId="0"/>
    <xf numFmtId="201" fontId="30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41" fontId="40" fillId="0" borderId="0" applyFont="0" applyFill="0" applyBorder="0" applyAlignment="0" applyProtection="0"/>
    <xf numFmtId="202" fontId="40" fillId="0" borderId="0" applyFont="0" applyFill="0" applyBorder="0" applyAlignment="0" applyProtection="0"/>
    <xf numFmtId="20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37" fillId="0" borderId="0" applyFont="0" applyFill="0" applyBorder="0" applyAlignment="0" applyProtection="0"/>
    <xf numFmtId="204" fontId="30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2" fillId="0" borderId="0"/>
    <xf numFmtId="42" fontId="37" fillId="0" borderId="0" applyFont="0" applyFill="0" applyBorder="0" applyAlignment="0" applyProtection="0"/>
    <xf numFmtId="205" fontId="30" fillId="0" borderId="0" applyFont="0" applyFill="0" applyBorder="0" applyAlignment="0" applyProtection="0"/>
    <xf numFmtId="206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0" fontId="30" fillId="0" borderId="0"/>
    <xf numFmtId="211" fontId="3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0" fillId="2" borderId="0" applyNumberFormat="0" applyFont="0" applyAlignment="0" applyProtection="0"/>
    <xf numFmtId="0" fontId="30" fillId="0" borderId="0"/>
    <xf numFmtId="0" fontId="30" fillId="0" borderId="0"/>
    <xf numFmtId="212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44" fillId="0" borderId="0"/>
    <xf numFmtId="0" fontId="45" fillId="0" borderId="0"/>
    <xf numFmtId="0" fontId="30" fillId="0" borderId="0"/>
    <xf numFmtId="0" fontId="46" fillId="0" borderId="0">
      <alignment vertical="top"/>
    </xf>
    <xf numFmtId="0" fontId="47" fillId="0" borderId="0" applyNumberFormat="0" applyFill="0" applyBorder="0" applyProtection="0">
      <alignment vertical="top"/>
    </xf>
    <xf numFmtId="0" fontId="30" fillId="0" borderId="0"/>
    <xf numFmtId="0" fontId="48" fillId="0" borderId="1" applyNumberFormat="0" applyFill="0" applyAlignment="0" applyProtection="0"/>
    <xf numFmtId="0" fontId="49" fillId="0" borderId="2" applyNumberFormat="0" applyFill="0" applyProtection="0">
      <alignment horizontal="center"/>
    </xf>
    <xf numFmtId="0" fontId="49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centerContinuous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41" fontId="30" fillId="0" borderId="0" applyFont="0" applyFill="0" applyBorder="0" applyAlignment="0" applyProtection="0"/>
    <xf numFmtId="214" fontId="40" fillId="0" borderId="0" applyFont="0" applyFill="0" applyBorder="0" applyAlignment="0" applyProtection="0"/>
    <xf numFmtId="215" fontId="51" fillId="0" borderId="0" applyFont="0" applyFill="0" applyBorder="0" applyAlignment="0" applyProtection="0"/>
    <xf numFmtId="216" fontId="51" fillId="0" borderId="0" applyFont="0" applyFill="0" applyBorder="0" applyAlignment="0" applyProtection="0"/>
    <xf numFmtId="0" fontId="30" fillId="0" borderId="0"/>
    <xf numFmtId="0" fontId="51" fillId="0" borderId="0"/>
    <xf numFmtId="0" fontId="37" fillId="0" borderId="0"/>
    <xf numFmtId="0" fontId="40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6" borderId="0" applyNumberFormat="0" applyBorder="0" applyAlignment="0" applyProtection="0"/>
    <xf numFmtId="0" fontId="20" fillId="8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9" borderId="0" applyNumberFormat="0" applyBorder="0" applyAlignment="0" applyProtection="0"/>
    <xf numFmtId="0" fontId="52" fillId="4" borderId="0" applyNumberFormat="0" applyBorder="0" applyAlignment="0" applyProtection="0"/>
    <xf numFmtId="0" fontId="52" fillId="6" borderId="0" applyNumberFormat="0" applyBorder="0" applyAlignment="0" applyProtection="0"/>
    <xf numFmtId="0" fontId="52" fillId="8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9" borderId="0" applyNumberFormat="0" applyBorder="0" applyAlignment="0" applyProtection="0"/>
    <xf numFmtId="0" fontId="20" fillId="3" borderId="0" applyNumberFormat="0" applyBorder="0" applyAlignment="0" applyProtection="0"/>
    <xf numFmtId="0" fontId="20" fillId="5" borderId="0" applyNumberFormat="0" applyBorder="0" applyAlignment="0" applyProtection="0"/>
    <xf numFmtId="0" fontId="20" fillId="12" borderId="0" applyNumberFormat="0" applyBorder="0" applyAlignment="0" applyProtection="0"/>
    <xf numFmtId="0" fontId="20" fillId="10" borderId="0" applyNumberFormat="0" applyBorder="0" applyAlignment="0" applyProtection="0"/>
    <xf numFmtId="0" fontId="20" fillId="3" borderId="0" applyNumberFormat="0" applyBorder="0" applyAlignment="0" applyProtection="0"/>
    <xf numFmtId="0" fontId="20" fillId="13" borderId="0" applyNumberFormat="0" applyBorder="0" applyAlignment="0" applyProtection="0"/>
    <xf numFmtId="0" fontId="52" fillId="3" borderId="0" applyNumberFormat="0" applyBorder="0" applyAlignment="0" applyProtection="0"/>
    <xf numFmtId="0" fontId="52" fillId="5" borderId="0" applyNumberFormat="0" applyBorder="0" applyAlignment="0" applyProtection="0"/>
    <xf numFmtId="0" fontId="52" fillId="12" borderId="0" applyNumberFormat="0" applyBorder="0" applyAlignment="0" applyProtection="0"/>
    <xf numFmtId="0" fontId="52" fillId="10" borderId="0" applyNumberFormat="0" applyBorder="0" applyAlignment="0" applyProtection="0"/>
    <xf numFmtId="0" fontId="52" fillId="3" borderId="0" applyNumberFormat="0" applyBorder="0" applyAlignment="0" applyProtection="0"/>
    <xf numFmtId="0" fontId="52" fillId="13" borderId="0" applyNumberFormat="0" applyBorder="0" applyAlignment="0" applyProtection="0"/>
    <xf numFmtId="193" fontId="53" fillId="0" borderId="3">
      <alignment horizontal="right" vertical="center"/>
    </xf>
    <xf numFmtId="0" fontId="21" fillId="14" borderId="0" applyNumberFormat="0" applyBorder="0" applyAlignment="0" applyProtection="0"/>
    <xf numFmtId="0" fontId="21" fillId="5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54" fillId="14" borderId="0" applyNumberFormat="0" applyBorder="0" applyAlignment="0" applyProtection="0"/>
    <xf numFmtId="0" fontId="54" fillId="5" borderId="0" applyNumberFormat="0" applyBorder="0" applyAlignment="0" applyProtection="0"/>
    <xf numFmtId="0" fontId="54" fillId="12" borderId="0" applyNumberFormat="0" applyBorder="0" applyAlignment="0" applyProtection="0"/>
    <xf numFmtId="0" fontId="54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9" fontId="40" fillId="0" borderId="0"/>
    <xf numFmtId="0" fontId="55" fillId="0" borderId="0" applyFont="0" applyFill="0" applyBorder="0" applyAlignment="0" applyProtection="0"/>
    <xf numFmtId="0" fontId="56" fillId="0" borderId="4">
      <alignment horizontal="center"/>
    </xf>
    <xf numFmtId="0" fontId="57" fillId="0" borderId="0"/>
    <xf numFmtId="0" fontId="57" fillId="0" borderId="5" applyFill="0">
      <alignment horizontal="center"/>
      <protection locked="0"/>
    </xf>
    <xf numFmtId="0" fontId="56" fillId="0" borderId="0" applyFill="0">
      <alignment horizontal="center"/>
      <protection locked="0"/>
    </xf>
    <xf numFmtId="0" fontId="56" fillId="19" borderId="0"/>
    <xf numFmtId="0" fontId="56" fillId="0" borderId="0">
      <protection locked="0"/>
    </xf>
    <xf numFmtId="0" fontId="56" fillId="0" borderId="0"/>
    <xf numFmtId="217" fontId="56" fillId="0" borderId="0"/>
    <xf numFmtId="218" fontId="56" fillId="0" borderId="0"/>
    <xf numFmtId="0" fontId="57" fillId="20" borderId="0">
      <alignment horizontal="right"/>
    </xf>
    <xf numFmtId="0" fontId="56" fillId="0" borderId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2" fillId="6" borderId="0" applyNumberFormat="0" applyBorder="0" applyAlignment="0" applyProtection="0"/>
    <xf numFmtId="37" fontId="58" fillId="0" borderId="0"/>
    <xf numFmtId="37" fontId="59" fillId="0" borderId="0"/>
    <xf numFmtId="37" fontId="59" fillId="0" borderId="0"/>
    <xf numFmtId="187" fontId="60" fillId="0" borderId="6" applyAlignment="0" applyProtection="0"/>
    <xf numFmtId="187" fontId="142" fillId="0" borderId="6" applyAlignment="0" applyProtection="0"/>
    <xf numFmtId="219" fontId="46" fillId="0" borderId="0" applyFill="0" applyBorder="0" applyAlignment="0"/>
    <xf numFmtId="220" fontId="61" fillId="0" borderId="0" applyFill="0" applyBorder="0" applyAlignment="0"/>
    <xf numFmtId="199" fontId="61" fillId="0" borderId="0" applyFill="0" applyBorder="0" applyAlignment="0"/>
    <xf numFmtId="198" fontId="62" fillId="0" borderId="0" applyFill="0" applyBorder="0" applyAlignment="0"/>
    <xf numFmtId="221" fontId="62" fillId="0" borderId="0" applyFill="0" applyBorder="0" applyAlignment="0"/>
    <xf numFmtId="222" fontId="61" fillId="0" borderId="0" applyFill="0" applyBorder="0" applyAlignment="0"/>
    <xf numFmtId="223" fontId="62" fillId="0" borderId="0" applyFill="0" applyBorder="0" applyAlignment="0"/>
    <xf numFmtId="220" fontId="61" fillId="0" borderId="0" applyFill="0" applyBorder="0" applyAlignment="0"/>
    <xf numFmtId="0" fontId="32" fillId="25" borderId="7" applyNumberFormat="0" applyAlignment="0" applyProtection="0"/>
    <xf numFmtId="3" fontId="30" fillId="0" borderId="4"/>
    <xf numFmtId="0" fontId="23" fillId="26" borderId="8" applyNumberFormat="0" applyAlignment="0" applyProtection="0"/>
    <xf numFmtId="40" fontId="1" fillId="0" borderId="0" applyFont="0" applyFill="0" applyBorder="0" applyAlignment="0" applyProtection="0"/>
    <xf numFmtId="0" fontId="63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2" fontId="61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43" fontId="37" fillId="0" borderId="0" applyFont="0" applyFill="0" applyBorder="0" applyAlignment="0" applyProtection="0"/>
    <xf numFmtId="193" fontId="30" fillId="0" borderId="0" applyFont="0" applyFill="0" applyBorder="0" applyAlignment="0" applyProtection="0"/>
    <xf numFmtId="193" fontId="14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40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256" fontId="145" fillId="0" borderId="0" applyFont="0" applyFill="0" applyBorder="0" applyAlignment="0" applyProtection="0"/>
    <xf numFmtId="43" fontId="146" fillId="0" borderId="0" applyFont="0" applyFill="0" applyBorder="0" applyAlignment="0" applyProtection="0"/>
    <xf numFmtId="43" fontId="148" fillId="0" borderId="0" applyFont="0" applyFill="0" applyBorder="0" applyAlignment="0" applyProtection="0"/>
    <xf numFmtId="43" fontId="14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225" fontId="40" fillId="0" borderId="0"/>
    <xf numFmtId="3" fontId="65" fillId="0" borderId="0" applyFont="0" applyFill="0" applyBorder="0" applyAlignment="0" applyProtection="0"/>
    <xf numFmtId="0" fontId="66" fillId="0" borderId="0"/>
    <xf numFmtId="0" fontId="67" fillId="0" borderId="0"/>
    <xf numFmtId="0" fontId="68" fillId="0" borderId="0" applyNumberFormat="0" applyFill="0" applyBorder="0" applyAlignment="0" applyProtection="0"/>
    <xf numFmtId="0" fontId="66" fillId="0" borderId="0"/>
    <xf numFmtId="0" fontId="67" fillId="0" borderId="0"/>
    <xf numFmtId="0" fontId="69" fillId="0" borderId="0" applyNumberFormat="0" applyAlignment="0">
      <alignment horizontal="left"/>
    </xf>
    <xf numFmtId="226" fontId="31" fillId="0" borderId="0" applyFill="0" applyBorder="0" applyProtection="0"/>
    <xf numFmtId="0" fontId="63" fillId="0" borderId="0"/>
    <xf numFmtId="0" fontId="63" fillId="0" borderId="0"/>
    <xf numFmtId="220" fontId="61" fillId="0" borderId="0" applyFont="0" applyFill="0" applyBorder="0" applyAlignment="0" applyProtection="0"/>
    <xf numFmtId="227" fontId="65" fillId="0" borderId="0" applyFont="0" applyFill="0" applyBorder="0" applyAlignment="0" applyProtection="0"/>
    <xf numFmtId="228" fontId="40" fillId="0" borderId="0"/>
    <xf numFmtId="229" fontId="30" fillId="0" borderId="0"/>
    <xf numFmtId="193" fontId="75" fillId="0" borderId="0" applyFont="0" applyFill="0" applyBorder="0" applyAlignment="0" applyProtection="0"/>
    <xf numFmtId="0" fontId="70" fillId="27" borderId="0" applyNumberFormat="0" applyFont="0" applyFill="0" applyBorder="0" applyProtection="0">
      <alignment horizontal="left"/>
    </xf>
    <xf numFmtId="0" fontId="65" fillId="0" borderId="0" applyFont="0" applyFill="0" applyBorder="0" applyAlignment="0" applyProtection="0"/>
    <xf numFmtId="14" fontId="46" fillId="0" borderId="0" applyFill="0" applyBorder="0" applyAlignment="0"/>
    <xf numFmtId="230" fontId="31" fillId="0" borderId="0" applyFill="0" applyBorder="0" applyProtection="0"/>
    <xf numFmtId="38" fontId="71" fillId="0" borderId="9">
      <alignment vertical="center"/>
    </xf>
    <xf numFmtId="38" fontId="87" fillId="0" borderId="9">
      <alignment vertical="center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72" fillId="0" borderId="0">
      <protection locked="0"/>
    </xf>
    <xf numFmtId="231" fontId="40" fillId="0" borderId="0"/>
    <xf numFmtId="0" fontId="73" fillId="0" borderId="0">
      <protection locked="0"/>
    </xf>
    <xf numFmtId="0" fontId="73" fillId="0" borderId="0">
      <protection locked="0"/>
    </xf>
    <xf numFmtId="222" fontId="61" fillId="0" borderId="0" applyFill="0" applyBorder="0" applyAlignment="0"/>
    <xf numFmtId="220" fontId="61" fillId="0" borderId="0" applyFill="0" applyBorder="0" applyAlignment="0"/>
    <xf numFmtId="222" fontId="61" fillId="0" borderId="0" applyFill="0" applyBorder="0" applyAlignment="0"/>
    <xf numFmtId="223" fontId="62" fillId="0" borderId="0" applyFill="0" applyBorder="0" applyAlignment="0"/>
    <xf numFmtId="220" fontId="61" fillId="0" borderId="0" applyFill="0" applyBorder="0" applyAlignment="0"/>
    <xf numFmtId="0" fontId="74" fillId="0" borderId="0" applyNumberFormat="0" applyAlignment="0">
      <alignment horizontal="left"/>
    </xf>
    <xf numFmtId="232" fontId="3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2" fontId="65" fillId="0" borderId="0" applyFont="0" applyFill="0" applyBorder="0" applyAlignment="0" applyProtection="0"/>
    <xf numFmtId="233" fontId="3" fillId="0" borderId="0">
      <alignment horizontal="right"/>
    </xf>
    <xf numFmtId="17" fontId="30" fillId="0" borderId="0">
      <alignment horizontal="left"/>
    </xf>
    <xf numFmtId="0" fontId="25" fillId="8" borderId="0" applyNumberFormat="0" applyBorder="0" applyAlignment="0" applyProtection="0"/>
    <xf numFmtId="38" fontId="75" fillId="27" borderId="0" applyNumberFormat="0" applyBorder="0" applyAlignment="0" applyProtection="0"/>
    <xf numFmtId="0" fontId="30" fillId="0" borderId="0"/>
    <xf numFmtId="0" fontId="76" fillId="0" borderId="10" applyNumberFormat="0" applyAlignment="0" applyProtection="0">
      <alignment horizontal="left" vertical="center"/>
    </xf>
    <xf numFmtId="0" fontId="76" fillId="0" borderId="11">
      <alignment horizontal="left" vertical="center"/>
    </xf>
    <xf numFmtId="234" fontId="77" fillId="28" borderId="0">
      <alignment horizontal="left" vertical="top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78" fillId="0" borderId="0" applyProtection="0"/>
    <xf numFmtId="0" fontId="76" fillId="0" borderId="0" applyProtection="0"/>
    <xf numFmtId="0" fontId="112" fillId="0" borderId="0" applyNumberFormat="0" applyFill="0" applyBorder="0" applyAlignment="0" applyProtection="0">
      <alignment vertical="top"/>
      <protection locked="0"/>
    </xf>
    <xf numFmtId="0" fontId="79" fillId="28" borderId="0">
      <alignment horizontal="left" wrapText="1" indent="2"/>
    </xf>
    <xf numFmtId="235" fontId="30" fillId="0" borderId="0" applyBorder="0" applyAlignment="0"/>
    <xf numFmtId="10" fontId="75" fillId="28" borderId="4" applyNumberFormat="0" applyBorder="0" applyAlignment="0" applyProtection="0"/>
    <xf numFmtId="0" fontId="26" fillId="9" borderId="7" applyNumberFormat="0" applyAlignment="0" applyProtection="0"/>
    <xf numFmtId="236" fontId="30" fillId="0" borderId="0"/>
    <xf numFmtId="231" fontId="80" fillId="0" borderId="0"/>
    <xf numFmtId="38" fontId="81" fillId="0" borderId="0"/>
    <xf numFmtId="38" fontId="82" fillId="0" borderId="0"/>
    <xf numFmtId="38" fontId="29" fillId="0" borderId="0"/>
    <xf numFmtId="38" fontId="15" fillId="0" borderId="0"/>
    <xf numFmtId="0" fontId="3" fillId="0" borderId="0"/>
    <xf numFmtId="0" fontId="3" fillId="0" borderId="0"/>
    <xf numFmtId="0" fontId="3" fillId="0" borderId="0"/>
    <xf numFmtId="0" fontId="31" fillId="0" borderId="0" applyNumberFormat="0" applyFont="0" applyFill="0" applyBorder="0" applyProtection="0">
      <alignment horizontal="left" vertical="center"/>
    </xf>
    <xf numFmtId="222" fontId="61" fillId="0" borderId="0" applyFill="0" applyBorder="0" applyAlignment="0"/>
    <xf numFmtId="220" fontId="61" fillId="0" borderId="0" applyFill="0" applyBorder="0" applyAlignment="0"/>
    <xf numFmtId="222" fontId="61" fillId="0" borderId="0" applyFill="0" applyBorder="0" applyAlignment="0"/>
    <xf numFmtId="223" fontId="62" fillId="0" borderId="0" applyFill="0" applyBorder="0" applyAlignment="0"/>
    <xf numFmtId="220" fontId="61" fillId="0" borderId="0" applyFill="0" applyBorder="0" applyAlignment="0"/>
    <xf numFmtId="0" fontId="34" fillId="0" borderId="13" applyNumberFormat="0" applyFill="0" applyAlignment="0" applyProtection="0"/>
    <xf numFmtId="0" fontId="83" fillId="0" borderId="0"/>
    <xf numFmtId="0" fontId="84" fillId="0" borderId="0"/>
    <xf numFmtId="0" fontId="83" fillId="0" borderId="0"/>
    <xf numFmtId="0" fontId="84" fillId="0" borderId="0"/>
    <xf numFmtId="0" fontId="85" fillId="0" borderId="0"/>
    <xf numFmtId="237" fontId="8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8" fontId="87" fillId="0" borderId="0" applyFont="0" applyFill="0" applyBorder="0" applyAlignment="0" applyProtection="0"/>
    <xf numFmtId="40" fontId="87" fillId="0" borderId="0" applyFont="0" applyFill="0" applyBorder="0" applyAlignment="0" applyProtection="0"/>
    <xf numFmtId="188" fontId="87" fillId="0" borderId="0" applyFont="0" applyFill="0" applyBorder="0" applyAlignment="0" applyProtection="0"/>
    <xf numFmtId="189" fontId="8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38" fontId="71" fillId="0" borderId="0" applyFont="0" applyFill="0" applyBorder="0" applyAlignment="0" applyProtection="0"/>
    <xf numFmtId="239" fontId="71" fillId="0" borderId="0" applyFont="0" applyFill="0" applyBorder="0" applyAlignment="0" applyProtection="0"/>
    <xf numFmtId="0" fontId="72" fillId="0" borderId="0">
      <protection locked="0"/>
    </xf>
    <xf numFmtId="40" fontId="88" fillId="0" borderId="0">
      <alignment horizontal="left"/>
    </xf>
    <xf numFmtId="0" fontId="35" fillId="2" borderId="0" applyNumberFormat="0" applyBorder="0" applyAlignment="0" applyProtection="0"/>
    <xf numFmtId="37" fontId="2" fillId="0" borderId="0"/>
    <xf numFmtId="0" fontId="83" fillId="0" borderId="0"/>
    <xf numFmtId="0" fontId="84" fillId="0" borderId="0"/>
    <xf numFmtId="0" fontId="84" fillId="0" borderId="0"/>
    <xf numFmtId="240" fontId="89" fillId="0" borderId="0"/>
    <xf numFmtId="0" fontId="63" fillId="0" borderId="0"/>
    <xf numFmtId="0" fontId="147" fillId="0" borderId="0"/>
    <xf numFmtId="0" fontId="30" fillId="0" borderId="0"/>
    <xf numFmtId="0" fontId="37" fillId="0" borderId="0"/>
    <xf numFmtId="0" fontId="30" fillId="0" borderId="0"/>
    <xf numFmtId="0" fontId="17" fillId="0" borderId="0"/>
    <xf numFmtId="0" fontId="30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37" fontId="16" fillId="0" borderId="0"/>
    <xf numFmtId="3" fontId="30" fillId="0" borderId="4"/>
    <xf numFmtId="0" fontId="145" fillId="0" borderId="0"/>
    <xf numFmtId="0" fontId="148" fillId="0" borderId="0"/>
    <xf numFmtId="0" fontId="148" fillId="0" borderId="0"/>
    <xf numFmtId="0" fontId="37" fillId="0" borderId="0"/>
    <xf numFmtId="37" fontId="17" fillId="0" borderId="0"/>
    <xf numFmtId="241" fontId="30" fillId="0" borderId="0"/>
    <xf numFmtId="0" fontId="90" fillId="0" borderId="0"/>
    <xf numFmtId="0" fontId="37" fillId="0" borderId="0"/>
    <xf numFmtId="0" fontId="37" fillId="7" borderId="14" applyNumberFormat="0" applyFont="0" applyAlignment="0" applyProtection="0"/>
    <xf numFmtId="214" fontId="40" fillId="0" borderId="0" applyFont="0" applyFill="0" applyBorder="0" applyAlignment="0" applyProtection="0"/>
    <xf numFmtId="0" fontId="28" fillId="25" borderId="15" applyNumberFormat="0" applyAlignment="0" applyProtection="0"/>
    <xf numFmtId="40" fontId="91" fillId="29" borderId="0">
      <alignment horizontal="right"/>
    </xf>
    <xf numFmtId="0" fontId="92" fillId="29" borderId="0">
      <alignment horizontal="right"/>
    </xf>
    <xf numFmtId="0" fontId="93" fillId="29" borderId="16"/>
    <xf numFmtId="0" fontId="93" fillId="0" borderId="0" applyBorder="0">
      <alignment horizontal="centerContinuous"/>
    </xf>
    <xf numFmtId="0" fontId="94" fillId="0" borderId="0" applyBorder="0">
      <alignment horizontal="centerContinuous"/>
    </xf>
    <xf numFmtId="0" fontId="95" fillId="30" borderId="0"/>
    <xf numFmtId="0" fontId="95" fillId="31" borderId="0"/>
    <xf numFmtId="0" fontId="96" fillId="0" borderId="0">
      <alignment horizontal="center"/>
    </xf>
    <xf numFmtId="0" fontId="97" fillId="0" borderId="0">
      <alignment horizontal="center"/>
    </xf>
    <xf numFmtId="42" fontId="86" fillId="0" borderId="0" applyFont="0" applyFill="0" applyBorder="0" applyAlignment="0" applyProtection="0"/>
    <xf numFmtId="221" fontId="62" fillId="0" borderId="0" applyFont="0" applyFill="0" applyBorder="0" applyAlignment="0" applyProtection="0"/>
    <xf numFmtId="242" fontId="61" fillId="0" borderId="0" applyFont="0" applyFill="0" applyBorder="0" applyAlignment="0" applyProtection="0"/>
    <xf numFmtId="10" fontId="30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4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87" fillId="0" borderId="17" applyNumberFormat="0" applyBorder="0"/>
    <xf numFmtId="3" fontId="98" fillId="0" borderId="0" applyNumberFormat="0" applyFill="0" applyBorder="0" applyAlignment="0" applyProtection="0"/>
    <xf numFmtId="0" fontId="72" fillId="0" borderId="0">
      <protection locked="0"/>
    </xf>
    <xf numFmtId="9" fontId="30" fillId="0" borderId="0" applyFont="0" applyFill="0" applyBorder="0" applyAlignment="0" applyProtection="0"/>
    <xf numFmtId="222" fontId="61" fillId="0" borderId="0" applyFill="0" applyBorder="0" applyAlignment="0"/>
    <xf numFmtId="220" fontId="61" fillId="0" borderId="0" applyFill="0" applyBorder="0" applyAlignment="0"/>
    <xf numFmtId="222" fontId="61" fillId="0" borderId="0" applyFill="0" applyBorder="0" applyAlignment="0"/>
    <xf numFmtId="223" fontId="62" fillId="0" borderId="0" applyFill="0" applyBorder="0" applyAlignment="0"/>
    <xf numFmtId="220" fontId="61" fillId="0" borderId="0" applyFill="0" applyBorder="0" applyAlignment="0"/>
    <xf numFmtId="0" fontId="71" fillId="0" borderId="0" applyNumberFormat="0" applyFont="0" applyFill="0" applyBorder="0" applyAlignment="0" applyProtection="0">
      <alignment horizontal="left"/>
    </xf>
    <xf numFmtId="0" fontId="87" fillId="0" borderId="0" applyNumberFormat="0" applyFont="0" applyFill="0" applyBorder="0" applyAlignment="0" applyProtection="0">
      <alignment horizontal="left"/>
    </xf>
    <xf numFmtId="15" fontId="71" fillId="0" borderId="0" applyFont="0" applyFill="0" applyBorder="0" applyAlignment="0" applyProtection="0"/>
    <xf numFmtId="15" fontId="87" fillId="0" borderId="0" applyFont="0" applyFill="0" applyBorder="0" applyAlignment="0" applyProtection="0"/>
    <xf numFmtId="4" fontId="71" fillId="0" borderId="0" applyFont="0" applyFill="0" applyBorder="0" applyAlignment="0" applyProtection="0"/>
    <xf numFmtId="4" fontId="87" fillId="0" borderId="0" applyFont="0" applyFill="0" applyBorder="0" applyAlignment="0" applyProtection="0"/>
    <xf numFmtId="0" fontId="60" fillId="0" borderId="5">
      <alignment horizontal="center"/>
    </xf>
    <xf numFmtId="0" fontId="142" fillId="0" borderId="5">
      <alignment horizontal="center"/>
    </xf>
    <xf numFmtId="3" fontId="71" fillId="0" borderId="0" applyFont="0" applyFill="0" applyBorder="0" applyAlignment="0" applyProtection="0"/>
    <xf numFmtId="3" fontId="87" fillId="0" borderId="0" applyFont="0" applyFill="0" applyBorder="0" applyAlignment="0" applyProtection="0"/>
    <xf numFmtId="0" fontId="71" fillId="32" borderId="0" applyNumberFormat="0" applyFont="0" applyBorder="0" applyAlignment="0" applyProtection="0"/>
    <xf numFmtId="0" fontId="87" fillId="32" borderId="0" applyNumberFormat="0" applyFont="0" applyBorder="0" applyAlignment="0" applyProtection="0"/>
    <xf numFmtId="37" fontId="11" fillId="0" borderId="0"/>
    <xf numFmtId="0" fontId="30" fillId="0" borderId="0">
      <alignment vertical="justify"/>
    </xf>
    <xf numFmtId="0" fontId="40" fillId="0" borderId="0" applyFont="0" applyFill="0" applyBorder="0" applyAlignment="0" applyProtection="0"/>
    <xf numFmtId="1" fontId="30" fillId="0" borderId="18" applyNumberFormat="0" applyFill="0" applyAlignment="0" applyProtection="0">
      <alignment horizontal="center" vertical="center"/>
    </xf>
    <xf numFmtId="243" fontId="30" fillId="0" borderId="0" applyNumberFormat="0" applyFill="0" applyBorder="0" applyAlignment="0" applyProtection="0">
      <alignment horizontal="left"/>
    </xf>
    <xf numFmtId="38" fontId="99" fillId="0" borderId="0"/>
    <xf numFmtId="4" fontId="100" fillId="24" borderId="0" applyNumberFormat="0" applyProtection="0">
      <alignment horizontal="left" vertical="center" wrapText="1" indent="1"/>
    </xf>
    <xf numFmtId="4" fontId="101" fillId="33" borderId="19" applyNumberFormat="0" applyProtection="0">
      <alignment horizontal="right" vertical="center"/>
    </xf>
    <xf numFmtId="4" fontId="102" fillId="33" borderId="19" applyNumberFormat="0" applyProtection="0">
      <alignment horizontal="right" vertical="center"/>
    </xf>
    <xf numFmtId="4" fontId="100" fillId="3" borderId="19" applyNumberFormat="0" applyProtection="0">
      <alignment horizontal="left" vertical="center" wrapText="1" indent="1"/>
    </xf>
    <xf numFmtId="4" fontId="103" fillId="33" borderId="19" applyNumberFormat="0" applyProtection="0">
      <alignment horizontal="right" vertical="center"/>
    </xf>
    <xf numFmtId="38" fontId="31" fillId="0" borderId="0" applyNumberFormat="0" applyFont="0" applyFill="0" applyBorder="0" applyAlignment="0"/>
    <xf numFmtId="0" fontId="31" fillId="0" borderId="20" applyAlignment="0">
      <alignment horizontal="centerContinuous"/>
    </xf>
    <xf numFmtId="12" fontId="104" fillId="0" borderId="4">
      <alignment horizontal="center"/>
    </xf>
    <xf numFmtId="0" fontId="30" fillId="0" borderId="0" applyNumberFormat="0" applyFill="0" applyBorder="0" applyAlignment="0" applyProtection="0"/>
    <xf numFmtId="0" fontId="30" fillId="0" borderId="0">
      <alignment vertical="top"/>
    </xf>
    <xf numFmtId="0" fontId="37" fillId="0" borderId="0" applyNumberFormat="0" applyBorder="0">
      <alignment vertical="center"/>
    </xf>
    <xf numFmtId="0" fontId="37" fillId="0" borderId="0" applyNumberFormat="0" applyBorder="0">
      <alignment vertical="center"/>
    </xf>
    <xf numFmtId="0" fontId="105" fillId="28" borderId="0">
      <alignment wrapText="1"/>
    </xf>
    <xf numFmtId="40" fontId="106" fillId="0" borderId="0" applyBorder="0">
      <alignment horizontal="right"/>
    </xf>
    <xf numFmtId="0" fontId="30" fillId="0" borderId="18" applyNumberFormat="0" applyFont="0" applyFill="0" applyAlignment="0" applyProtection="0"/>
    <xf numFmtId="49" fontId="46" fillId="0" borderId="0" applyFill="0" applyBorder="0" applyAlignment="0"/>
    <xf numFmtId="244" fontId="62" fillId="0" borderId="0" applyFill="0" applyBorder="0" applyAlignment="0"/>
    <xf numFmtId="245" fontId="62" fillId="0" borderId="0" applyFill="0" applyBorder="0" applyAlignment="0"/>
    <xf numFmtId="40" fontId="4" fillId="0" borderId="0"/>
    <xf numFmtId="0" fontId="36" fillId="0" borderId="0" applyNumberFormat="0" applyFill="0" applyBorder="0" applyAlignment="0" applyProtection="0"/>
    <xf numFmtId="228" fontId="107" fillId="0" borderId="0" applyNumberFormat="0">
      <alignment horizontal="right"/>
    </xf>
    <xf numFmtId="0" fontId="65" fillId="0" borderId="21" applyNumberFormat="0" applyFont="0" applyFill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88" fontId="71" fillId="0" borderId="0" applyFont="0" applyFill="0" applyBorder="0" applyAlignment="0" applyProtection="0"/>
    <xf numFmtId="188" fontId="8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>
      <alignment horizontal="centerContinuous" vertical="center"/>
    </xf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09" fillId="0" borderId="0" applyNumberFormat="0" applyFont="0" applyFill="0" applyBorder="0" applyProtection="0">
      <alignment horizontal="center" vertical="center" wrapText="1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10" fillId="0" borderId="0" applyNumberFormat="0" applyFill="0" applyBorder="0" applyAlignment="0" applyProtection="0">
      <alignment vertical="top"/>
      <protection locked="0"/>
    </xf>
    <xf numFmtId="9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37" fillId="0" borderId="0" applyFont="0" applyFill="0" applyBorder="0" applyAlignment="0" applyProtection="0"/>
    <xf numFmtId="192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0" fontId="113" fillId="26" borderId="8" applyNumberFormat="0" applyAlignment="0" applyProtection="0"/>
    <xf numFmtId="0" fontId="114" fillId="0" borderId="13" applyNumberFormat="0" applyFill="0" applyAlignment="0" applyProtection="0"/>
    <xf numFmtId="0" fontId="111" fillId="0" borderId="16"/>
    <xf numFmtId="0" fontId="115" fillId="6" borderId="0" applyNumberFormat="0" applyBorder="0" applyAlignment="0" applyProtection="0"/>
    <xf numFmtId="0" fontId="116" fillId="25" borderId="15" applyNumberFormat="0" applyAlignment="0" applyProtection="0"/>
    <xf numFmtId="0" fontId="117" fillId="25" borderId="7" applyNumberFormat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246" fontId="121" fillId="0" borderId="0" applyFont="0" applyFill="0" applyBorder="0" applyAlignment="0" applyProtection="0"/>
    <xf numFmtId="0" fontId="122" fillId="8" borderId="0" applyNumberFormat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9" fontId="124" fillId="0" borderId="0" applyFont="0" applyFill="0" applyBorder="0" applyAlignment="0" applyProtection="0"/>
    <xf numFmtId="0" fontId="111" fillId="0" borderId="0"/>
    <xf numFmtId="0" fontId="37" fillId="0" borderId="0"/>
    <xf numFmtId="0" fontId="125" fillId="9" borderId="7" applyNumberFormat="0" applyAlignment="0" applyProtection="0"/>
    <xf numFmtId="0" fontId="126" fillId="2" borderId="0" applyNumberFormat="0" applyBorder="0" applyAlignment="0" applyProtection="0"/>
    <xf numFmtId="0" fontId="127" fillId="0" borderId="22" applyNumberFormat="0" applyFill="0" applyAlignment="0" applyProtection="0"/>
    <xf numFmtId="188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247" fontId="124" fillId="0" borderId="0" applyFont="0" applyFill="0" applyBorder="0" applyAlignment="0" applyProtection="0"/>
    <xf numFmtId="248" fontId="124" fillId="0" borderId="0" applyFont="0" applyFill="0" applyBorder="0" applyAlignment="0" applyProtection="0"/>
    <xf numFmtId="249" fontId="128" fillId="0" borderId="0" applyFont="0" applyFill="0" applyBorder="0" applyAlignment="0" applyProtection="0"/>
    <xf numFmtId="250" fontId="128" fillId="0" borderId="0" applyFont="0" applyFill="0" applyBorder="0" applyAlignment="0" applyProtection="0"/>
    <xf numFmtId="44" fontId="86" fillId="0" borderId="0" applyFont="0" applyFill="0" applyBorder="0" applyAlignment="0" applyProtection="0"/>
    <xf numFmtId="251" fontId="124" fillId="0" borderId="0" applyFont="0" applyFill="0" applyBorder="0" applyAlignment="0" applyProtection="0"/>
    <xf numFmtId="252" fontId="124" fillId="0" borderId="0" applyFont="0" applyFill="0" applyBorder="0" applyAlignment="0" applyProtection="0"/>
    <xf numFmtId="0" fontId="124" fillId="0" borderId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5" borderId="0" applyNumberFormat="0" applyBorder="0" applyAlignment="0" applyProtection="0"/>
    <xf numFmtId="0" fontId="40" fillId="7" borderId="14" applyNumberFormat="0" applyFont="0" applyAlignment="0" applyProtection="0"/>
    <xf numFmtId="0" fontId="129" fillId="0" borderId="23" applyNumberFormat="0" applyFill="0" applyAlignment="0" applyProtection="0"/>
    <xf numFmtId="0" fontId="130" fillId="0" borderId="24" applyNumberFormat="0" applyFill="0" applyAlignment="0" applyProtection="0"/>
    <xf numFmtId="0" fontId="131" fillId="0" borderId="12" applyNumberFormat="0" applyFill="0" applyAlignment="0" applyProtection="0"/>
    <xf numFmtId="0" fontId="131" fillId="0" borderId="0" applyNumberFormat="0" applyFill="0" applyBorder="0" applyAlignment="0" applyProtection="0"/>
    <xf numFmtId="0" fontId="132" fillId="0" borderId="0" applyFont="0" applyFill="0" applyBorder="0" applyAlignment="0" applyProtection="0"/>
    <xf numFmtId="214" fontId="40" fillId="0" borderId="0" applyFont="0" applyFill="0" applyBorder="0" applyAlignment="0" applyProtection="0"/>
    <xf numFmtId="214" fontId="40" fillId="0" borderId="0" applyFont="0" applyFill="0" applyBorder="0" applyAlignment="0" applyProtection="0"/>
    <xf numFmtId="214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9" fontId="133" fillId="0" borderId="0" applyFont="0" applyFill="0" applyBorder="0" applyAlignment="0" applyProtection="0"/>
    <xf numFmtId="253" fontId="134" fillId="0" borderId="0" applyFont="0" applyFill="0" applyBorder="0" applyAlignment="0" applyProtection="0"/>
    <xf numFmtId="254" fontId="134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133" fillId="0" borderId="0"/>
    <xf numFmtId="220" fontId="44" fillId="0" borderId="0"/>
    <xf numFmtId="248" fontId="135" fillId="0" borderId="0" applyFont="0" applyFill="0" applyBorder="0" applyAlignment="0" applyProtection="0"/>
    <xf numFmtId="41" fontId="136" fillId="0" borderId="0" applyFont="0" applyFill="0" applyBorder="0" applyAlignment="0" applyProtection="0"/>
    <xf numFmtId="43" fontId="136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5" fillId="0" borderId="0"/>
    <xf numFmtId="0" fontId="138" fillId="0" borderId="0"/>
    <xf numFmtId="193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0" fontId="37" fillId="0" borderId="0"/>
    <xf numFmtId="0" fontId="139" fillId="0" borderId="0" applyNumberFormat="0" applyFill="0" applyBorder="0" applyAlignment="0" applyProtection="0">
      <alignment vertical="top"/>
      <protection locked="0"/>
    </xf>
    <xf numFmtId="0" fontId="40" fillId="0" borderId="16"/>
    <xf numFmtId="255" fontId="136" fillId="0" borderId="0" applyFont="0" applyFill="0" applyBorder="0" applyAlignment="0" applyProtection="0"/>
    <xf numFmtId="255" fontId="11" fillId="0" borderId="0" applyFont="0" applyFill="0" applyBorder="0" applyAlignment="0" applyProtection="0"/>
    <xf numFmtId="246" fontId="136" fillId="0" borderId="0" applyFont="0" applyFill="0" applyBorder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216" fontId="141" fillId="0" borderId="0" applyFont="0" applyFill="0" applyBorder="0" applyAlignment="0" applyProtection="0"/>
    <xf numFmtId="215" fontId="1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462">
    <xf numFmtId="37" fontId="0" fillId="0" borderId="0" xfId="0"/>
    <xf numFmtId="49" fontId="3" fillId="29" borderId="0" xfId="0" quotePrefix="1" applyNumberFormat="1" applyFont="1" applyFill="1" applyAlignment="1">
      <alignment horizontal="left"/>
    </xf>
    <xf numFmtId="196" fontId="3" fillId="29" borderId="0" xfId="0" applyNumberFormat="1" applyFont="1" applyFill="1" applyAlignment="1">
      <alignment horizontal="right"/>
    </xf>
    <xf numFmtId="49" fontId="3" fillId="29" borderId="0" xfId="0" applyNumberFormat="1" applyFont="1" applyFill="1" applyAlignment="1">
      <alignment horizontal="left"/>
    </xf>
    <xf numFmtId="49" fontId="4" fillId="29" borderId="0" xfId="0" applyNumberFormat="1" applyFont="1" applyFill="1" applyAlignment="1">
      <alignment horizontal="left"/>
    </xf>
    <xf numFmtId="37" fontId="3" fillId="29" borderId="0" xfId="0" applyFont="1" applyFill="1" applyAlignment="1">
      <alignment horizontal="left"/>
    </xf>
    <xf numFmtId="37" fontId="3" fillId="29" borderId="0" xfId="0" quotePrefix="1" applyFont="1" applyFill="1" applyAlignment="1">
      <alignment horizontal="left"/>
    </xf>
    <xf numFmtId="196" fontId="3" fillId="29" borderId="0" xfId="0" applyNumberFormat="1" applyFont="1" applyFill="1" applyAlignment="1">
      <alignment horizontal="center"/>
    </xf>
    <xf numFmtId="196" fontId="4" fillId="29" borderId="25" xfId="0" applyNumberFormat="1" applyFont="1" applyFill="1" applyBorder="1" applyAlignment="1">
      <alignment horizontal="right"/>
    </xf>
    <xf numFmtId="37" fontId="4" fillId="29" borderId="0" xfId="0" applyFont="1" applyFill="1" applyAlignment="1">
      <alignment horizontal="left"/>
    </xf>
    <xf numFmtId="49" fontId="4" fillId="0" borderId="0" xfId="0" applyNumberFormat="1" applyFont="1"/>
    <xf numFmtId="49" fontId="0" fillId="29" borderId="0" xfId="0" applyNumberFormat="1" applyFill="1" applyAlignment="1">
      <alignment horizontal="left"/>
    </xf>
    <xf numFmtId="191" fontId="4" fillId="0" borderId="0" xfId="124" applyNumberFormat="1" applyFont="1" applyFill="1" applyBorder="1"/>
    <xf numFmtId="191" fontId="4" fillId="0" borderId="0" xfId="124" applyNumberFormat="1" applyFont="1" applyFill="1" applyBorder="1" applyAlignment="1">
      <alignment horizontal="center"/>
    </xf>
    <xf numFmtId="37" fontId="3" fillId="34" borderId="0" xfId="0" applyFont="1" applyFill="1" applyAlignment="1">
      <alignment horizontal="left"/>
    </xf>
    <xf numFmtId="196" fontId="4" fillId="34" borderId="0" xfId="0" applyNumberFormat="1" applyFont="1" applyFill="1" applyAlignment="1">
      <alignment horizontal="right"/>
    </xf>
    <xf numFmtId="257" fontId="4" fillId="0" borderId="25" xfId="124" applyNumberFormat="1" applyFont="1" applyFill="1" applyBorder="1" applyAlignment="1"/>
    <xf numFmtId="257" fontId="4" fillId="0" borderId="25" xfId="0" applyNumberFormat="1" applyFont="1" applyBorder="1"/>
    <xf numFmtId="37" fontId="0" fillId="0" borderId="0" xfId="0" applyAlignment="1">
      <alignment horizontal="left"/>
    </xf>
    <xf numFmtId="191" fontId="0" fillId="0" borderId="0" xfId="124" applyNumberFormat="1" applyFont="1" applyFill="1" applyBorder="1" applyAlignment="1">
      <alignment horizontal="center"/>
    </xf>
    <xf numFmtId="191" fontId="0" fillId="0" borderId="26" xfId="124" applyNumberFormat="1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37" fontId="5" fillId="0" borderId="0" xfId="0" applyFont="1"/>
    <xf numFmtId="191" fontId="0" fillId="0" borderId="0" xfId="124" applyNumberFormat="1" applyFont="1" applyFill="1" applyBorder="1"/>
    <xf numFmtId="37" fontId="0" fillId="0" borderId="0" xfId="0" applyAlignment="1">
      <alignment vertical="center"/>
    </xf>
    <xf numFmtId="49" fontId="4" fillId="34" borderId="0" xfId="0" applyNumberFormat="1" applyFont="1" applyFill="1" applyAlignment="1">
      <alignment horizontal="left"/>
    </xf>
    <xf numFmtId="49" fontId="3" fillId="34" borderId="0" xfId="0" applyNumberFormat="1" applyFont="1" applyFill="1" applyAlignment="1">
      <alignment horizontal="left"/>
    </xf>
    <xf numFmtId="191" fontId="3" fillId="0" borderId="26" xfId="124" applyNumberFormat="1" applyFont="1" applyFill="1" applyBorder="1" applyAlignment="1">
      <alignment horizontal="center"/>
    </xf>
    <xf numFmtId="191" fontId="3" fillId="0" borderId="0" xfId="124" applyNumberFormat="1" applyFont="1" applyFill="1" applyBorder="1" applyAlignment="1">
      <alignment horizontal="center"/>
    </xf>
    <xf numFmtId="37" fontId="4" fillId="0" borderId="0" xfId="0" applyFont="1" applyAlignment="1">
      <alignment horizontal="left"/>
    </xf>
    <xf numFmtId="37" fontId="8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91" fontId="4" fillId="0" borderId="0" xfId="124" applyNumberFormat="1" applyFont="1" applyFill="1" applyBorder="1" applyAlignment="1">
      <alignment vertical="center"/>
    </xf>
    <xf numFmtId="191" fontId="4" fillId="0" borderId="0" xfId="124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left"/>
    </xf>
    <xf numFmtId="49" fontId="7" fillId="0" borderId="0" xfId="0" quotePrefix="1" applyNumberFormat="1" applyFont="1" applyAlignment="1">
      <alignment horizontal="center"/>
    </xf>
    <xf numFmtId="37" fontId="0" fillId="0" borderId="0" xfId="0" quotePrefix="1" applyAlignment="1">
      <alignment horizontal="center"/>
    </xf>
    <xf numFmtId="49" fontId="9" fillId="0" borderId="0" xfId="0" applyNumberFormat="1" applyFont="1" applyAlignment="1">
      <alignment horizontal="left"/>
    </xf>
    <xf numFmtId="37" fontId="3" fillId="0" borderId="0" xfId="0" applyFont="1" applyAlignment="1">
      <alignment horizontal="center"/>
    </xf>
    <xf numFmtId="37" fontId="4" fillId="0" borderId="0" xfId="0" applyFont="1"/>
    <xf numFmtId="37" fontId="4" fillId="0" borderId="0" xfId="0" quotePrefix="1" applyFont="1" applyAlignment="1">
      <alignment horizontal="center"/>
    </xf>
    <xf numFmtId="37" fontId="3" fillId="0" borderId="0" xfId="0" applyFont="1"/>
    <xf numFmtId="49" fontId="0" fillId="0" borderId="0" xfId="0" applyNumberFormat="1"/>
    <xf numFmtId="0" fontId="0" fillId="0" borderId="0" xfId="0" quotePrefix="1" applyNumberFormat="1" applyAlignment="1">
      <alignment horizontal="center"/>
    </xf>
    <xf numFmtId="194" fontId="0" fillId="0" borderId="0" xfId="0" applyNumberFormat="1" applyAlignment="1">
      <alignment horizontal="center"/>
    </xf>
    <xf numFmtId="196" fontId="0" fillId="0" borderId="0" xfId="0" applyNumberFormat="1"/>
    <xf numFmtId="196" fontId="0" fillId="0" borderId="0" xfId="0" applyNumberFormat="1" applyAlignment="1">
      <alignment horizontal="right"/>
    </xf>
    <xf numFmtId="196" fontId="0" fillId="0" borderId="26" xfId="0" applyNumberFormat="1" applyBorder="1"/>
    <xf numFmtId="196" fontId="0" fillId="0" borderId="26" xfId="0" applyNumberFormat="1" applyBorder="1" applyAlignment="1">
      <alignment horizontal="right"/>
    </xf>
    <xf numFmtId="196" fontId="4" fillId="0" borderId="26" xfId="0" applyNumberFormat="1" applyFont="1" applyBorder="1"/>
    <xf numFmtId="196" fontId="4" fillId="0" borderId="0" xfId="0" applyNumberFormat="1" applyFont="1"/>
    <xf numFmtId="196" fontId="4" fillId="0" borderId="0" xfId="0" applyNumberFormat="1" applyFont="1" applyAlignment="1">
      <alignment vertical="center"/>
    </xf>
    <xf numFmtId="37" fontId="4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91" fontId="0" fillId="0" borderId="26" xfId="0" applyNumberFormat="1" applyBorder="1" applyAlignment="1">
      <alignment horizontal="right" vertical="center"/>
    </xf>
    <xf numFmtId="196" fontId="0" fillId="0" borderId="0" xfId="0" applyNumberFormat="1" applyAlignment="1">
      <alignment vertical="center"/>
    </xf>
    <xf numFmtId="196" fontId="0" fillId="0" borderId="0" xfId="0" applyNumberFormat="1" applyAlignment="1">
      <alignment horizontal="right" vertical="center"/>
    </xf>
    <xf numFmtId="49" fontId="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194" fontId="7" fillId="0" borderId="0" xfId="0" quotePrefix="1" applyNumberFormat="1" applyFont="1" applyAlignment="1">
      <alignment horizontal="center"/>
    </xf>
    <xf numFmtId="0" fontId="0" fillId="0" borderId="0" xfId="0" quotePrefix="1" applyNumberFormat="1"/>
    <xf numFmtId="194" fontId="0" fillId="0" borderId="0" xfId="0" applyNumberFormat="1"/>
    <xf numFmtId="37" fontId="0" fillId="0" borderId="0" xfId="0" applyAlignment="1">
      <alignment horizontal="right"/>
    </xf>
    <xf numFmtId="196" fontId="4" fillId="0" borderId="0" xfId="0" applyNumberFormat="1" applyFont="1" applyAlignment="1">
      <alignment horizontal="right"/>
    </xf>
    <xf numFmtId="37" fontId="0" fillId="0" borderId="26" xfId="0" applyBorder="1" applyAlignment="1">
      <alignment horizontal="right"/>
    </xf>
    <xf numFmtId="37" fontId="4" fillId="0" borderId="26" xfId="0" applyFont="1" applyBorder="1" applyAlignment="1">
      <alignment horizontal="right"/>
    </xf>
    <xf numFmtId="49" fontId="8" fillId="0" borderId="0" xfId="0" quotePrefix="1" applyNumberFormat="1" applyFont="1" applyAlignment="1">
      <alignment horizontal="left"/>
    </xf>
    <xf numFmtId="49" fontId="4" fillId="0" borderId="0" xfId="0" quotePrefix="1" applyNumberFormat="1" applyFont="1" applyAlignment="1">
      <alignment horizontal="left"/>
    </xf>
    <xf numFmtId="37" fontId="4" fillId="0" borderId="25" xfId="0" applyFont="1" applyBorder="1" applyAlignment="1">
      <alignment horizontal="right"/>
    </xf>
    <xf numFmtId="37" fontId="4" fillId="0" borderId="0" xfId="0" applyFont="1" applyAlignment="1">
      <alignment horizontal="right"/>
    </xf>
    <xf numFmtId="196" fontId="4" fillId="0" borderId="25" xfId="0" applyNumberFormat="1" applyFont="1" applyBorder="1"/>
    <xf numFmtId="191" fontId="4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vertical="center"/>
    </xf>
    <xf numFmtId="195" fontId="4" fillId="0" borderId="0" xfId="0" applyNumberFormat="1" applyFont="1"/>
    <xf numFmtId="257" fontId="0" fillId="0" borderId="0" xfId="124" applyNumberFormat="1" applyFont="1" applyFill="1" applyBorder="1" applyAlignment="1"/>
    <xf numFmtId="49" fontId="3" fillId="0" borderId="0" xfId="0" applyNumberFormat="1" applyFont="1"/>
    <xf numFmtId="49" fontId="6" fillId="0" borderId="0" xfId="0" applyNumberFormat="1" applyFont="1"/>
    <xf numFmtId="37" fontId="6" fillId="0" borderId="0" xfId="0" applyFont="1"/>
    <xf numFmtId="196" fontId="6" fillId="0" borderId="0" xfId="0" applyNumberFormat="1" applyFont="1"/>
    <xf numFmtId="37" fontId="10" fillId="0" borderId="0" xfId="0" applyFont="1" applyAlignment="1">
      <alignment horizontal="left"/>
    </xf>
    <xf numFmtId="37" fontId="13" fillId="0" borderId="0" xfId="0" applyFont="1" applyAlignment="1">
      <alignment horizontal="center"/>
    </xf>
    <xf numFmtId="37" fontId="8" fillId="0" borderId="0" xfId="0" applyFont="1" applyAlignment="1">
      <alignment horizontal="center"/>
    </xf>
    <xf numFmtId="40" fontId="4" fillId="0" borderId="0" xfId="124" applyFont="1" applyFill="1" applyAlignment="1">
      <alignment horizontal="left"/>
    </xf>
    <xf numFmtId="37" fontId="9" fillId="0" borderId="0" xfId="0" applyFont="1" applyAlignment="1">
      <alignment horizontal="left"/>
    </xf>
    <xf numFmtId="0" fontId="7" fillId="0" borderId="0" xfId="0" applyNumberFormat="1" applyFont="1" applyAlignment="1">
      <alignment horizontal="center"/>
    </xf>
    <xf numFmtId="37" fontId="8" fillId="0" borderId="0" xfId="0" applyFont="1" applyAlignment="1">
      <alignment horizontal="right"/>
    </xf>
    <xf numFmtId="40" fontId="0" fillId="0" borderId="0" xfId="124" applyFont="1" applyFill="1"/>
    <xf numFmtId="0" fontId="7" fillId="0" borderId="0" xfId="124" applyNumberFormat="1" applyFont="1" applyFill="1" applyBorder="1" applyAlignment="1">
      <alignment horizontal="center"/>
    </xf>
    <xf numFmtId="40" fontId="4" fillId="0" borderId="0" xfId="124" applyFont="1" applyFill="1" applyBorder="1" applyAlignment="1"/>
    <xf numFmtId="40" fontId="3" fillId="0" borderId="0" xfId="124" applyFont="1" applyFill="1" applyBorder="1" applyAlignment="1">
      <alignment horizontal="center" vertical="center"/>
    </xf>
    <xf numFmtId="40" fontId="7" fillId="0" borderId="0" xfId="124" applyFont="1" applyFill="1" applyBorder="1" applyAlignment="1"/>
    <xf numFmtId="40" fontId="0" fillId="0" borderId="0" xfId="124" applyFont="1" applyFill="1" applyAlignment="1">
      <alignment horizontal="center"/>
    </xf>
    <xf numFmtId="0" fontId="0" fillId="0" borderId="0" xfId="124" applyNumberFormat="1" applyFont="1" applyFill="1" applyAlignment="1">
      <alignment horizontal="center"/>
    </xf>
    <xf numFmtId="40" fontId="0" fillId="0" borderId="0" xfId="124" applyFont="1" applyFill="1" applyBorder="1"/>
    <xf numFmtId="40" fontId="4" fillId="0" borderId="0" xfId="124" applyFont="1" applyFill="1"/>
    <xf numFmtId="0" fontId="7" fillId="0" borderId="0" xfId="124" applyNumberFormat="1" applyFont="1" applyFill="1" applyAlignment="1">
      <alignment horizontal="center"/>
    </xf>
    <xf numFmtId="37" fontId="4" fillId="0" borderId="0" xfId="124" applyNumberFormat="1" applyFont="1" applyFill="1" applyBorder="1"/>
    <xf numFmtId="37" fontId="4" fillId="0" borderId="0" xfId="124" applyNumberFormat="1" applyFont="1" applyFill="1" applyBorder="1" applyAlignment="1">
      <alignment horizontal="center"/>
    </xf>
    <xf numFmtId="40" fontId="4" fillId="0" borderId="0" xfId="124" applyFont="1" applyFill="1" applyBorder="1"/>
    <xf numFmtId="38" fontId="4" fillId="0" borderId="0" xfId="124" applyNumberFormat="1" applyFont="1" applyFill="1" applyBorder="1"/>
    <xf numFmtId="37" fontId="4" fillId="0" borderId="0" xfId="124" applyNumberFormat="1" applyFont="1" applyFill="1" applyBorder="1" applyAlignment="1">
      <alignment horizontal="right"/>
    </xf>
    <xf numFmtId="40" fontId="8" fillId="0" borderId="0" xfId="124" applyFont="1" applyFill="1" applyBorder="1"/>
    <xf numFmtId="191" fontId="4" fillId="0" borderId="0" xfId="124" quotePrefix="1" applyNumberFormat="1" applyFont="1" applyFill="1" applyBorder="1" applyAlignment="1">
      <alignment horizontal="center"/>
    </xf>
    <xf numFmtId="37" fontId="0" fillId="0" borderId="0" xfId="124" applyNumberFormat="1" applyFont="1" applyFill="1" applyBorder="1" applyAlignment="1">
      <alignment horizontal="right"/>
    </xf>
    <xf numFmtId="37" fontId="3" fillId="0" borderId="0" xfId="124" applyNumberFormat="1" applyFont="1" applyFill="1" applyBorder="1" applyAlignment="1">
      <alignment horizontal="center"/>
    </xf>
    <xf numFmtId="37" fontId="0" fillId="0" borderId="26" xfId="124" applyNumberFormat="1" applyFont="1" applyFill="1" applyBorder="1" applyAlignment="1">
      <alignment horizontal="right"/>
    </xf>
    <xf numFmtId="40" fontId="8" fillId="0" borderId="0" xfId="124" applyFont="1" applyFill="1"/>
    <xf numFmtId="0" fontId="8" fillId="0" borderId="0" xfId="124" applyNumberFormat="1" applyFont="1" applyFill="1" applyAlignment="1">
      <alignment horizontal="center"/>
    </xf>
    <xf numFmtId="37" fontId="4" fillId="0" borderId="26" xfId="124" applyNumberFormat="1" applyFont="1" applyFill="1" applyBorder="1" applyAlignment="1">
      <alignment horizontal="right"/>
    </xf>
    <xf numFmtId="38" fontId="4" fillId="0" borderId="0" xfId="124" applyNumberFormat="1" applyFont="1" applyFill="1"/>
    <xf numFmtId="191" fontId="4" fillId="0" borderId="0" xfId="124" applyNumberFormat="1" applyFont="1" applyFill="1" applyBorder="1" applyAlignment="1">
      <alignment horizontal="right"/>
    </xf>
    <xf numFmtId="37" fontId="0" fillId="0" borderId="0" xfId="124" applyNumberFormat="1" applyFont="1" applyFill="1" applyBorder="1" applyAlignment="1">
      <alignment horizontal="center"/>
    </xf>
    <xf numFmtId="191" fontId="0" fillId="0" borderId="0" xfId="124" applyNumberFormat="1" applyFont="1" applyFill="1" applyBorder="1" applyAlignment="1">
      <alignment horizontal="right"/>
    </xf>
    <xf numFmtId="49" fontId="0" fillId="0" borderId="0" xfId="124" applyNumberFormat="1" applyFont="1" applyFill="1"/>
    <xf numFmtId="49" fontId="14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center"/>
    </xf>
    <xf numFmtId="49" fontId="7" fillId="0" borderId="0" xfId="124" applyNumberFormat="1" applyFont="1" applyFill="1" applyAlignment="1">
      <alignment horizontal="center"/>
    </xf>
    <xf numFmtId="49" fontId="7" fillId="0" borderId="0" xfId="124" applyNumberFormat="1" applyFont="1" applyFill="1" applyBorder="1" applyAlignment="1">
      <alignment horizontal="center"/>
    </xf>
    <xf numFmtId="49" fontId="8" fillId="0" borderId="0" xfId="124" applyNumberFormat="1" applyFont="1" applyFill="1" applyAlignment="1">
      <alignment horizontal="center"/>
    </xf>
    <xf numFmtId="38" fontId="19" fillId="0" borderId="0" xfId="124" applyNumberFormat="1" applyFont="1" applyFill="1" applyBorder="1" applyAlignment="1">
      <alignment horizontal="right"/>
    </xf>
    <xf numFmtId="196" fontId="18" fillId="0" borderId="0" xfId="291" applyNumberFormat="1" applyFont="1" applyAlignment="1">
      <alignment horizontal="right"/>
    </xf>
    <xf numFmtId="38" fontId="4" fillId="0" borderId="0" xfId="124" applyNumberFormat="1" applyFont="1" applyFill="1" applyBorder="1" applyAlignment="1">
      <alignment horizontal="right"/>
    </xf>
    <xf numFmtId="196" fontId="4" fillId="0" borderId="0" xfId="291" applyNumberFormat="1" applyFont="1" applyAlignment="1">
      <alignment horizontal="right"/>
    </xf>
    <xf numFmtId="196" fontId="3" fillId="0" borderId="0" xfId="124" applyNumberFormat="1" applyFont="1" applyFill="1" applyBorder="1" applyAlignment="1">
      <alignment horizontal="center"/>
    </xf>
    <xf numFmtId="40" fontId="8" fillId="0" borderId="0" xfId="124" applyFont="1" applyFill="1" applyAlignment="1">
      <alignment vertical="center"/>
    </xf>
    <xf numFmtId="40" fontId="4" fillId="0" borderId="0" xfId="124" applyFont="1" applyFill="1" applyAlignment="1">
      <alignment vertical="center"/>
    </xf>
    <xf numFmtId="38" fontId="19" fillId="0" borderId="0" xfId="124" applyNumberFormat="1" applyFont="1" applyFill="1" applyBorder="1" applyAlignment="1">
      <alignment horizontal="right" vertical="center"/>
    </xf>
    <xf numFmtId="196" fontId="18" fillId="0" borderId="0" xfId="291" applyNumberFormat="1" applyFont="1" applyAlignment="1">
      <alignment horizontal="right" vertical="center"/>
    </xf>
    <xf numFmtId="40" fontId="0" fillId="0" borderId="0" xfId="124" applyFont="1" applyFill="1" applyAlignment="1">
      <alignment vertical="center"/>
    </xf>
    <xf numFmtId="196" fontId="3" fillId="0" borderId="0" xfId="124" applyNumberFormat="1" applyFont="1" applyFill="1" applyBorder="1" applyAlignment="1">
      <alignment horizontal="right"/>
    </xf>
    <xf numFmtId="196" fontId="3" fillId="0" borderId="0" xfId="291" applyNumberFormat="1" applyFont="1" applyAlignment="1">
      <alignment horizontal="right"/>
    </xf>
    <xf numFmtId="196" fontId="3" fillId="0" borderId="0" xfId="124" applyNumberFormat="1" applyFont="1" applyFill="1" applyBorder="1" applyAlignment="1">
      <alignment horizontal="center" vertical="center"/>
    </xf>
    <xf numFmtId="196" fontId="3" fillId="0" borderId="0" xfId="291" applyNumberFormat="1" applyFont="1" applyAlignment="1">
      <alignment horizontal="right" vertical="center"/>
    </xf>
    <xf numFmtId="191" fontId="0" fillId="0" borderId="0" xfId="124" applyNumberFormat="1" applyFont="1" applyFill="1" applyBorder="1" applyAlignment="1">
      <alignment vertical="center"/>
    </xf>
    <xf numFmtId="0" fontId="8" fillId="0" borderId="0" xfId="124" applyNumberFormat="1" applyFont="1" applyFill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/>
    <xf numFmtId="49" fontId="8" fillId="0" borderId="0" xfId="0" applyNumberFormat="1" applyFont="1"/>
    <xf numFmtId="37" fontId="0" fillId="0" borderId="0" xfId="0" quotePrefix="1" applyAlignment="1">
      <alignment horizontal="left"/>
    </xf>
    <xf numFmtId="196" fontId="0" fillId="0" borderId="0" xfId="0" applyNumberFormat="1" applyAlignment="1">
      <alignment horizontal="center"/>
    </xf>
    <xf numFmtId="196" fontId="0" fillId="0" borderId="0" xfId="0" quotePrefix="1" applyNumberFormat="1" applyAlignment="1">
      <alignment horizontal="right"/>
    </xf>
    <xf numFmtId="37" fontId="4" fillId="0" borderId="0" xfId="0" quotePrefix="1" applyFont="1" applyAlignment="1">
      <alignment horizontal="right"/>
    </xf>
    <xf numFmtId="49" fontId="4" fillId="0" borderId="0" xfId="0" quotePrefix="1" applyNumberFormat="1" applyFont="1"/>
    <xf numFmtId="37" fontId="0" fillId="0" borderId="26" xfId="0" applyBorder="1"/>
    <xf numFmtId="196" fontId="4" fillId="0" borderId="27" xfId="0" applyNumberFormat="1" applyFont="1" applyBorder="1" applyAlignment="1">
      <alignment horizontal="right"/>
    </xf>
    <xf numFmtId="37" fontId="7" fillId="0" borderId="0" xfId="0" applyFont="1"/>
    <xf numFmtId="37" fontId="0" fillId="0" borderId="0" xfId="0" quotePrefix="1"/>
    <xf numFmtId="37" fontId="8" fillId="0" borderId="0" xfId="0" applyFont="1"/>
    <xf numFmtId="191" fontId="4" fillId="0" borderId="25" xfId="124" applyNumberFormat="1" applyFont="1" applyFill="1" applyBorder="1" applyAlignment="1">
      <alignment vertical="center"/>
    </xf>
    <xf numFmtId="37" fontId="4" fillId="0" borderId="25" xfId="124" applyNumberFormat="1" applyFont="1" applyFill="1" applyBorder="1" applyAlignment="1">
      <alignment horizontal="right"/>
    </xf>
    <xf numFmtId="49" fontId="10" fillId="34" borderId="0" xfId="0" applyNumberFormat="1" applyFont="1" applyFill="1" applyAlignment="1">
      <alignment horizontal="left"/>
    </xf>
    <xf numFmtId="49" fontId="3" fillId="34" borderId="0" xfId="0" quotePrefix="1" applyNumberFormat="1" applyFont="1" applyFill="1" applyAlignment="1">
      <alignment horizontal="center"/>
    </xf>
    <xf numFmtId="37" fontId="0" fillId="34" borderId="0" xfId="0" quotePrefix="1" applyFill="1" applyAlignment="1">
      <alignment horizontal="center"/>
    </xf>
    <xf numFmtId="49" fontId="9" fillId="34" borderId="0" xfId="0" applyNumberFormat="1" applyFont="1" applyFill="1" applyAlignment="1">
      <alignment horizontal="left"/>
    </xf>
    <xf numFmtId="49" fontId="11" fillId="34" borderId="0" xfId="0" quotePrefix="1" applyNumberFormat="1" applyFont="1" applyFill="1" applyAlignment="1">
      <alignment horizontal="center"/>
    </xf>
    <xf numFmtId="49" fontId="7" fillId="34" borderId="0" xfId="0" applyNumberFormat="1" applyFont="1" applyFill="1" applyAlignment="1">
      <alignment horizontal="center"/>
    </xf>
    <xf numFmtId="37" fontId="0" fillId="34" borderId="0" xfId="0" applyFill="1" applyAlignment="1">
      <alignment horizontal="center"/>
    </xf>
    <xf numFmtId="37" fontId="4" fillId="34" borderId="0" xfId="0" applyFont="1" applyFill="1"/>
    <xf numFmtId="37" fontId="4" fillId="34" borderId="0" xfId="0" quotePrefix="1" applyFont="1" applyFill="1" applyAlignment="1">
      <alignment horizontal="center"/>
    </xf>
    <xf numFmtId="49" fontId="3" fillId="34" borderId="0" xfId="0" quotePrefix="1" applyNumberFormat="1" applyFont="1" applyFill="1" applyAlignment="1">
      <alignment horizontal="left"/>
    </xf>
    <xf numFmtId="49" fontId="3" fillId="34" borderId="0" xfId="0" applyNumberFormat="1" applyFont="1" applyFill="1"/>
    <xf numFmtId="37" fontId="0" fillId="34" borderId="0" xfId="0" applyFill="1"/>
    <xf numFmtId="37" fontId="3" fillId="34" borderId="0" xfId="0" applyFont="1" applyFill="1"/>
    <xf numFmtId="49" fontId="0" fillId="34" borderId="0" xfId="0" applyNumberFormat="1" applyFill="1"/>
    <xf numFmtId="49" fontId="9" fillId="34" borderId="0" xfId="0" applyNumberFormat="1" applyFont="1" applyFill="1"/>
    <xf numFmtId="0" fontId="0" fillId="34" borderId="0" xfId="0" quotePrefix="1" applyNumberFormat="1" applyFill="1" applyAlignment="1">
      <alignment horizontal="center"/>
    </xf>
    <xf numFmtId="194" fontId="0" fillId="34" borderId="0" xfId="0" applyNumberFormat="1" applyFill="1" applyAlignment="1">
      <alignment horizontal="center"/>
    </xf>
    <xf numFmtId="49" fontId="3" fillId="29" borderId="0" xfId="0" applyNumberFormat="1" applyFont="1" applyFill="1"/>
    <xf numFmtId="49" fontId="7" fillId="29" borderId="0" xfId="0" applyNumberFormat="1" applyFont="1" applyFill="1" applyAlignment="1">
      <alignment horizontal="center"/>
    </xf>
    <xf numFmtId="37" fontId="3" fillId="29" borderId="0" xfId="0" applyFont="1" applyFill="1"/>
    <xf numFmtId="196" fontId="3" fillId="29" borderId="0" xfId="0" applyNumberFormat="1" applyFont="1" applyFill="1"/>
    <xf numFmtId="196" fontId="3" fillId="34" borderId="0" xfId="0" applyNumberFormat="1" applyFont="1" applyFill="1"/>
    <xf numFmtId="196" fontId="0" fillId="34" borderId="0" xfId="0" applyNumberFormat="1" applyFill="1"/>
    <xf numFmtId="196" fontId="3" fillId="0" borderId="0" xfId="0" applyNumberFormat="1" applyFont="1"/>
    <xf numFmtId="196" fontId="4" fillId="34" borderId="0" xfId="0" applyNumberFormat="1" applyFont="1" applyFill="1"/>
    <xf numFmtId="196" fontId="3" fillId="29" borderId="0" xfId="0" quotePrefix="1" applyNumberFormat="1" applyFont="1" applyFill="1"/>
    <xf numFmtId="196" fontId="3" fillId="34" borderId="26" xfId="0" applyNumberFormat="1" applyFont="1" applyFill="1" applyBorder="1"/>
    <xf numFmtId="196" fontId="0" fillId="34" borderId="26" xfId="0" applyNumberFormat="1" applyFill="1" applyBorder="1" applyAlignment="1">
      <alignment horizontal="right"/>
    </xf>
    <xf numFmtId="196" fontId="4" fillId="34" borderId="29" xfId="0" applyNumberFormat="1" applyFont="1" applyFill="1" applyBorder="1" applyAlignment="1">
      <alignment horizontal="right"/>
    </xf>
    <xf numFmtId="196" fontId="4" fillId="29" borderId="0" xfId="0" applyNumberFormat="1" applyFont="1" applyFill="1"/>
    <xf numFmtId="196" fontId="4" fillId="29" borderId="0" xfId="0" applyNumberFormat="1" applyFont="1" applyFill="1" applyAlignment="1">
      <alignment horizontal="right"/>
    </xf>
    <xf numFmtId="49" fontId="0" fillId="34" borderId="0" xfId="0" applyNumberFormat="1" applyFill="1" applyAlignment="1">
      <alignment horizontal="left"/>
    </xf>
    <xf numFmtId="49" fontId="0" fillId="34" borderId="0" xfId="0" quotePrefix="1" applyNumberFormat="1" applyFill="1" applyAlignment="1">
      <alignment horizontal="left"/>
    </xf>
    <xf numFmtId="37" fontId="0" fillId="34" borderId="0" xfId="0" quotePrefix="1" applyFill="1" applyAlignment="1">
      <alignment horizontal="left"/>
    </xf>
    <xf numFmtId="196" fontId="0" fillId="34" borderId="0" xfId="0" applyNumberFormat="1" applyFill="1" applyAlignment="1">
      <alignment horizontal="right"/>
    </xf>
    <xf numFmtId="196" fontId="0" fillId="34" borderId="0" xfId="0" applyNumberFormat="1" applyFill="1" applyAlignment="1">
      <alignment horizontal="center"/>
    </xf>
    <xf numFmtId="37" fontId="0" fillId="34" borderId="0" xfId="0" applyFill="1" applyAlignment="1">
      <alignment horizontal="left"/>
    </xf>
    <xf numFmtId="49" fontId="0" fillId="29" borderId="0" xfId="0" applyNumberFormat="1" applyFill="1"/>
    <xf numFmtId="196" fontId="3" fillId="29" borderId="26" xfId="0" applyNumberFormat="1" applyFont="1" applyFill="1" applyBorder="1" applyAlignment="1">
      <alignment horizontal="right"/>
    </xf>
    <xf numFmtId="49" fontId="4" fillId="29" borderId="0" xfId="0" applyNumberFormat="1" applyFont="1" applyFill="1"/>
    <xf numFmtId="49" fontId="8" fillId="29" borderId="0" xfId="0" applyNumberFormat="1" applyFont="1" applyFill="1" applyAlignment="1">
      <alignment horizontal="center"/>
    </xf>
    <xf numFmtId="196" fontId="4" fillId="29" borderId="28" xfId="0" applyNumberFormat="1" applyFont="1" applyFill="1" applyBorder="1"/>
    <xf numFmtId="37" fontId="3" fillId="29" borderId="0" xfId="0" applyFont="1" applyFill="1" applyAlignment="1">
      <alignment horizontal="right"/>
    </xf>
    <xf numFmtId="37" fontId="0" fillId="29" borderId="0" xfId="0" applyFill="1"/>
    <xf numFmtId="196" fontId="0" fillId="29" borderId="0" xfId="0" applyNumberFormat="1" applyFill="1" applyAlignment="1">
      <alignment horizontal="center"/>
    </xf>
    <xf numFmtId="196" fontId="4" fillId="29" borderId="28" xfId="0" applyNumberFormat="1" applyFont="1" applyFill="1" applyBorder="1" applyAlignment="1">
      <alignment horizontal="right"/>
    </xf>
    <xf numFmtId="37" fontId="3" fillId="34" borderId="0" xfId="0" quotePrefix="1" applyFont="1" applyFill="1" applyAlignment="1">
      <alignment horizontal="center"/>
    </xf>
    <xf numFmtId="37" fontId="3" fillId="34" borderId="0" xfId="0" applyFont="1" applyFill="1" applyAlignment="1">
      <alignment horizontal="center"/>
    </xf>
    <xf numFmtId="37" fontId="7" fillId="29" borderId="0" xfId="0" applyFont="1" applyFill="1"/>
    <xf numFmtId="0" fontId="3" fillId="29" borderId="0" xfId="0" quotePrefix="1" applyNumberFormat="1" applyFont="1" applyFill="1" applyAlignment="1">
      <alignment horizontal="center"/>
    </xf>
    <xf numFmtId="194" fontId="3" fillId="29" borderId="0" xfId="0" applyNumberFormat="1" applyFont="1" applyFill="1" applyAlignment="1">
      <alignment horizontal="center"/>
    </xf>
    <xf numFmtId="49" fontId="3" fillId="0" borderId="0" xfId="0" quotePrefix="1" applyNumberFormat="1" applyFont="1" applyAlignment="1">
      <alignment horizontal="left"/>
    </xf>
    <xf numFmtId="49" fontId="7" fillId="29" borderId="0" xfId="0" quotePrefix="1" applyNumberFormat="1" applyFont="1" applyFill="1" applyAlignment="1">
      <alignment horizontal="center"/>
    </xf>
    <xf numFmtId="196" fontId="3" fillId="29" borderId="25" xfId="0" applyNumberFormat="1" applyFont="1" applyFill="1" applyBorder="1"/>
    <xf numFmtId="196" fontId="4" fillId="29" borderId="29" xfId="0" applyNumberFormat="1" applyFont="1" applyFill="1" applyBorder="1"/>
    <xf numFmtId="196" fontId="4" fillId="29" borderId="25" xfId="0" applyNumberFormat="1" applyFont="1" applyFill="1" applyBorder="1"/>
    <xf numFmtId="38" fontId="0" fillId="0" borderId="0" xfId="124" applyNumberFormat="1" applyFont="1" applyFill="1" applyAlignment="1"/>
    <xf numFmtId="49" fontId="3" fillId="34" borderId="0" xfId="0" applyNumberFormat="1" applyFont="1" applyFill="1" applyAlignment="1">
      <alignment vertical="center"/>
    </xf>
    <xf numFmtId="49" fontId="7" fillId="34" borderId="0" xfId="0" applyNumberFormat="1" applyFont="1" applyFill="1" applyAlignment="1">
      <alignment horizontal="center" vertical="center"/>
    </xf>
    <xf numFmtId="37" fontId="3" fillId="34" borderId="0" xfId="0" applyFont="1" applyFill="1" applyAlignment="1">
      <alignment vertical="center"/>
    </xf>
    <xf numFmtId="49" fontId="3" fillId="29" borderId="0" xfId="0" applyNumberFormat="1" applyFont="1" applyFill="1" applyAlignment="1">
      <alignment vertical="center"/>
    </xf>
    <xf numFmtId="37" fontId="3" fillId="0" borderId="0" xfId="0" applyFont="1" applyAlignment="1">
      <alignment vertical="center"/>
    </xf>
    <xf numFmtId="197" fontId="17" fillId="0" borderId="26" xfId="0" quotePrefix="1" applyNumberFormat="1" applyFont="1" applyBorder="1" applyAlignment="1">
      <alignment horizontal="center" vertical="center"/>
    </xf>
    <xf numFmtId="197" fontId="17" fillId="0" borderId="0" xfId="0" quotePrefix="1" applyNumberFormat="1" applyFont="1" applyAlignment="1">
      <alignment horizontal="center" vertical="center"/>
    </xf>
    <xf numFmtId="197" fontId="18" fillId="0" borderId="0" xfId="0" quotePrefix="1" applyNumberFormat="1" applyFont="1" applyAlignment="1">
      <alignment horizontal="center" vertical="center"/>
    </xf>
    <xf numFmtId="197" fontId="18" fillId="0" borderId="26" xfId="0" quotePrefix="1" applyNumberFormat="1" applyFont="1" applyBorder="1" applyAlignment="1">
      <alignment horizontal="center" vertical="center"/>
    </xf>
    <xf numFmtId="197" fontId="0" fillId="0" borderId="26" xfId="0" quotePrefix="1" applyNumberFormat="1" applyBorder="1" applyAlignment="1">
      <alignment horizontal="center" vertical="center"/>
    </xf>
    <xf numFmtId="37" fontId="7" fillId="0" borderId="0" xfId="0" applyFont="1" applyAlignment="1">
      <alignment horizontal="center"/>
    </xf>
    <xf numFmtId="258" fontId="4" fillId="0" borderId="26" xfId="0" quotePrefix="1" applyNumberFormat="1" applyFont="1" applyBorder="1" applyAlignment="1">
      <alignment horizontal="center" vertical="center"/>
    </xf>
    <xf numFmtId="258" fontId="4" fillId="0" borderId="0" xfId="124" quotePrefix="1" applyNumberFormat="1" applyFont="1" applyFill="1" applyBorder="1" applyAlignment="1">
      <alignment horizontal="center"/>
    </xf>
    <xf numFmtId="258" fontId="0" fillId="0" borderId="0" xfId="0" applyNumberFormat="1"/>
    <xf numFmtId="258" fontId="4" fillId="0" borderId="0" xfId="124" applyNumberFormat="1" applyFont="1" applyFill="1" applyBorder="1" applyAlignment="1">
      <alignment horizontal="center"/>
    </xf>
    <xf numFmtId="258" fontId="4" fillId="0" borderId="0" xfId="124" applyNumberFormat="1" applyFont="1" applyFill="1" applyBorder="1" applyAlignment="1">
      <alignment horizontal="right"/>
    </xf>
    <xf numFmtId="258" fontId="0" fillId="0" borderId="26" xfId="0" quotePrefix="1" applyNumberFormat="1" applyBorder="1" applyAlignment="1">
      <alignment horizontal="center" vertical="center"/>
    </xf>
    <xf numFmtId="197" fontId="0" fillId="0" borderId="0" xfId="0" quotePrefix="1" applyNumberFormat="1" applyAlignment="1">
      <alignment horizontal="center" vertical="center"/>
    </xf>
    <xf numFmtId="40" fontId="3" fillId="0" borderId="0" xfId="124" applyFont="1" applyFill="1" applyAlignment="1">
      <alignment vertical="center"/>
    </xf>
    <xf numFmtId="0" fontId="3" fillId="0" borderId="0" xfId="124" applyNumberFormat="1" applyFont="1" applyFill="1" applyAlignment="1">
      <alignment horizontal="center" vertical="center"/>
    </xf>
    <xf numFmtId="191" fontId="0" fillId="0" borderId="0" xfId="124" applyNumberFormat="1" applyFont="1" applyFill="1" applyBorder="1" applyAlignment="1">
      <alignment horizontal="center" vertical="center"/>
    </xf>
    <xf numFmtId="37" fontId="3" fillId="0" borderId="0" xfId="124" applyNumberFormat="1" applyFont="1" applyFill="1" applyBorder="1" applyAlignment="1">
      <alignment horizontal="center" vertical="center"/>
    </xf>
    <xf numFmtId="191" fontId="3" fillId="0" borderId="0" xfId="124" applyNumberFormat="1" applyFont="1" applyFill="1" applyBorder="1" applyAlignment="1">
      <alignment horizontal="center" vertical="center"/>
    </xf>
    <xf numFmtId="37" fontId="3" fillId="0" borderId="0" xfId="124" applyNumberFormat="1" applyFont="1" applyFill="1" applyBorder="1" applyAlignment="1">
      <alignment horizontal="right" vertical="center"/>
    </xf>
    <xf numFmtId="197" fontId="4" fillId="0" borderId="26" xfId="0" quotePrefix="1" applyNumberFormat="1" applyFont="1" applyBorder="1" applyAlignment="1">
      <alignment horizontal="center"/>
    </xf>
    <xf numFmtId="196" fontId="4" fillId="0" borderId="28" xfId="0" applyNumberFormat="1" applyFont="1" applyBorder="1" applyAlignment="1">
      <alignment horizontal="right"/>
    </xf>
    <xf numFmtId="258" fontId="0" fillId="0" borderId="0" xfId="0" quotePrefix="1" applyNumberFormat="1" applyAlignment="1">
      <alignment horizontal="center" vertical="center"/>
    </xf>
    <xf numFmtId="258" fontId="17" fillId="0" borderId="26" xfId="0" quotePrefix="1" applyNumberFormat="1" applyFont="1" applyBorder="1" applyAlignment="1">
      <alignment horizontal="center" vertical="center"/>
    </xf>
    <xf numFmtId="258" fontId="17" fillId="0" borderId="0" xfId="0" quotePrefix="1" applyNumberFormat="1" applyFont="1" applyAlignment="1">
      <alignment horizontal="center" vertical="center"/>
    </xf>
    <xf numFmtId="49" fontId="7" fillId="29" borderId="0" xfId="0" applyNumberFormat="1" applyFont="1" applyFill="1"/>
    <xf numFmtId="258" fontId="0" fillId="0" borderId="0" xfId="124" applyNumberFormat="1" applyFont="1" applyFill="1" applyBorder="1" applyAlignment="1">
      <alignment horizontal="center"/>
    </xf>
    <xf numFmtId="258" fontId="0" fillId="0" borderId="0" xfId="124" applyNumberFormat="1" applyFont="1" applyFill="1" applyBorder="1" applyAlignment="1">
      <alignment horizontal="right"/>
    </xf>
    <xf numFmtId="258" fontId="0" fillId="0" borderId="0" xfId="124" applyNumberFormat="1" applyFont="1" applyFill="1" applyBorder="1" applyAlignment="1">
      <alignment horizontal="center" vertical="center"/>
    </xf>
    <xf numFmtId="196" fontId="0" fillId="0" borderId="0" xfId="124" applyNumberFormat="1" applyFont="1" applyFill="1" applyBorder="1" applyAlignment="1">
      <alignment horizontal="center"/>
    </xf>
    <xf numFmtId="196" fontId="0" fillId="0" borderId="0" xfId="124" applyNumberFormat="1" applyFont="1" applyFill="1" applyBorder="1" applyAlignment="1">
      <alignment horizontal="right"/>
    </xf>
    <xf numFmtId="196" fontId="0" fillId="0" borderId="0" xfId="291" applyNumberFormat="1" applyFont="1" applyAlignment="1">
      <alignment horizontal="right"/>
    </xf>
    <xf numFmtId="196" fontId="4" fillId="0" borderId="0" xfId="124" applyNumberFormat="1" applyFont="1" applyFill="1" applyBorder="1" applyAlignment="1">
      <alignment horizontal="center" vertical="center"/>
    </xf>
    <xf numFmtId="196" fontId="4" fillId="0" borderId="0" xfId="291" applyNumberFormat="1" applyFont="1" applyAlignment="1">
      <alignment horizontal="right" vertical="center"/>
    </xf>
    <xf numFmtId="258" fontId="0" fillId="0" borderId="0" xfId="0" applyNumberFormat="1" applyAlignment="1">
      <alignment vertical="center"/>
    </xf>
    <xf numFmtId="258" fontId="0" fillId="0" borderId="0" xfId="124" applyNumberFormat="1" applyFont="1" applyFill="1" applyBorder="1" applyAlignment="1">
      <alignment horizontal="right" vertical="center"/>
    </xf>
    <xf numFmtId="258" fontId="4" fillId="0" borderId="0" xfId="0" quotePrefix="1" applyNumberFormat="1" applyFont="1" applyAlignment="1">
      <alignment horizontal="center" vertical="center"/>
    </xf>
    <xf numFmtId="191" fontId="0" fillId="0" borderId="26" xfId="124" applyNumberFormat="1" applyFont="1" applyFill="1" applyBorder="1"/>
    <xf numFmtId="49" fontId="0" fillId="29" borderId="0" xfId="0" applyNumberFormat="1" applyFont="1" applyFill="1"/>
    <xf numFmtId="49" fontId="0" fillId="29" borderId="0" xfId="0" applyNumberFormat="1" applyFont="1" applyFill="1" applyAlignment="1">
      <alignment horizontal="left"/>
    </xf>
    <xf numFmtId="37" fontId="0" fillId="0" borderId="0" xfId="0" applyFont="1"/>
    <xf numFmtId="37" fontId="4" fillId="0" borderId="0" xfId="0" quotePrefix="1" applyFont="1" applyBorder="1" applyAlignment="1">
      <alignment horizontal="right"/>
    </xf>
    <xf numFmtId="258" fontId="4" fillId="0" borderId="0" xfId="0" quotePrefix="1" applyNumberFormat="1" applyFont="1" applyBorder="1" applyAlignment="1">
      <alignment horizontal="center" vertical="center"/>
    </xf>
    <xf numFmtId="258" fontId="0" fillId="0" borderId="0" xfId="0" quotePrefix="1" applyNumberFormat="1" applyBorder="1" applyAlignment="1">
      <alignment horizontal="center" vertical="center"/>
    </xf>
    <xf numFmtId="37" fontId="0" fillId="0" borderId="26" xfId="124" applyNumberFormat="1" applyFont="1" applyFill="1" applyBorder="1" applyAlignment="1">
      <alignment horizontal="right" vertical="center"/>
    </xf>
    <xf numFmtId="197" fontId="3" fillId="0" borderId="26" xfId="0" quotePrefix="1" applyNumberFormat="1" applyFont="1" applyBorder="1" applyAlignment="1">
      <alignment horizontal="center" vertical="center"/>
    </xf>
    <xf numFmtId="37" fontId="3" fillId="0" borderId="26" xfId="124" applyNumberFormat="1" applyFont="1" applyFill="1" applyBorder="1" applyAlignment="1">
      <alignment horizontal="right" vertical="center"/>
    </xf>
    <xf numFmtId="191" fontId="0" fillId="0" borderId="26" xfId="124" applyNumberFormat="1" applyFont="1" applyFill="1" applyBorder="1" applyAlignment="1">
      <alignment horizontal="center" vertical="center"/>
    </xf>
    <xf numFmtId="258" fontId="0" fillId="0" borderId="0" xfId="0" applyNumberFormat="1" applyBorder="1"/>
    <xf numFmtId="49" fontId="0" fillId="34" borderId="0" xfId="0" applyNumberFormat="1" applyFont="1" applyFill="1"/>
    <xf numFmtId="49" fontId="0" fillId="0" borderId="0" xfId="0" applyNumberFormat="1" applyFont="1" applyFill="1" applyAlignment="1">
      <alignment horizontal="left"/>
    </xf>
    <xf numFmtId="49" fontId="3" fillId="0" borderId="0" xfId="0" applyNumberFormat="1" applyFont="1" applyFill="1"/>
    <xf numFmtId="37" fontId="0" fillId="0" borderId="0" xfId="0" applyFill="1"/>
    <xf numFmtId="49" fontId="0" fillId="0" borderId="0" xfId="0" applyNumberFormat="1" applyFill="1"/>
    <xf numFmtId="191" fontId="0" fillId="0" borderId="26" xfId="124" applyNumberFormat="1" applyFont="1" applyFill="1" applyBorder="1" applyAlignment="1">
      <alignment horizontal="right"/>
    </xf>
    <xf numFmtId="37" fontId="4" fillId="34" borderId="0" xfId="0" applyFont="1" applyFill="1" applyAlignment="1">
      <alignment horizontal="center"/>
    </xf>
    <xf numFmtId="49" fontId="0" fillId="34" borderId="0" xfId="0" applyNumberFormat="1" applyFill="1" applyAlignment="1">
      <alignment horizontal="center"/>
    </xf>
    <xf numFmtId="49" fontId="7" fillId="34" borderId="0" xfId="0" applyNumberFormat="1" applyFont="1" applyFill="1" applyAlignment="1">
      <alignment horizontal="center"/>
    </xf>
    <xf numFmtId="49" fontId="7" fillId="34" borderId="0" xfId="0" quotePrefix="1" applyNumberFormat="1" applyFont="1" applyFill="1" applyAlignment="1">
      <alignment horizontal="center"/>
    </xf>
    <xf numFmtId="49" fontId="3" fillId="34" borderId="0" xfId="0" applyNumberFormat="1" applyFont="1" applyFill="1" applyAlignment="1">
      <alignment horizontal="center"/>
    </xf>
    <xf numFmtId="37" fontId="4" fillId="0" borderId="0" xfId="0" applyFont="1" applyAlignment="1">
      <alignment horizontal="center"/>
    </xf>
    <xf numFmtId="37" fontId="0" fillId="0" borderId="0" xfId="0" applyAlignment="1">
      <alignment horizontal="center"/>
    </xf>
    <xf numFmtId="0" fontId="7" fillId="0" borderId="0" xfId="0" quotePrefix="1" applyNumberFormat="1" applyFont="1" applyAlignment="1">
      <alignment horizontal="center"/>
    </xf>
    <xf numFmtId="40" fontId="4" fillId="0" borderId="0" xfId="124" applyFont="1" applyFill="1" applyBorder="1" applyAlignment="1">
      <alignment horizontal="center"/>
    </xf>
    <xf numFmtId="40" fontId="0" fillId="0" borderId="0" xfId="124" applyFont="1" applyFill="1" applyBorder="1" applyAlignment="1">
      <alignment horizontal="center"/>
    </xf>
    <xf numFmtId="49" fontId="3" fillId="0" borderId="0" xfId="0" quotePrefix="1" applyNumberFormat="1" applyFont="1" applyAlignment="1">
      <alignment horizontal="center"/>
    </xf>
    <xf numFmtId="37" fontId="3" fillId="0" borderId="0" xfId="0" quotePrefix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quotePrefix="1" applyNumberFormat="1" applyFont="1"/>
    <xf numFmtId="49" fontId="3" fillId="0" borderId="0" xfId="0" applyNumberFormat="1" applyFont="1" applyAlignment="1">
      <alignment horizontal="left"/>
    </xf>
    <xf numFmtId="37" fontId="3" fillId="0" borderId="0" xfId="0" quotePrefix="1" applyFont="1" applyAlignment="1">
      <alignment horizontal="left"/>
    </xf>
    <xf numFmtId="196" fontId="4" fillId="0" borderId="28" xfId="0" applyNumberFormat="1" applyFont="1" applyBorder="1"/>
    <xf numFmtId="37" fontId="4" fillId="0" borderId="28" xfId="124" applyNumberFormat="1" applyFont="1" applyFill="1" applyBorder="1" applyAlignment="1">
      <alignment horizontal="right"/>
    </xf>
    <xf numFmtId="191" fontId="4" fillId="0" borderId="29" xfId="124" applyNumberFormat="1" applyFont="1" applyFill="1" applyBorder="1"/>
    <xf numFmtId="191" fontId="4" fillId="0" borderId="29" xfId="124" applyNumberFormat="1" applyFont="1" applyFill="1" applyBorder="1" applyAlignment="1">
      <alignment horizontal="center"/>
    </xf>
    <xf numFmtId="37" fontId="4" fillId="0" borderId="28" xfId="0" quotePrefix="1" applyFont="1" applyBorder="1" applyAlignment="1">
      <alignment horizontal="right"/>
    </xf>
    <xf numFmtId="37" fontId="149" fillId="35" borderId="0" xfId="0" applyFont="1" applyFill="1"/>
    <xf numFmtId="37" fontId="0" fillId="35" borderId="0" xfId="0" applyFill="1"/>
    <xf numFmtId="259" fontId="0" fillId="0" borderId="0" xfId="0" applyNumberFormat="1"/>
    <xf numFmtId="49" fontId="3" fillId="34" borderId="0" xfId="0" applyNumberFormat="1" applyFont="1" applyFill="1" applyAlignment="1">
      <alignment horizontal="center"/>
    </xf>
    <xf numFmtId="49" fontId="0" fillId="34" borderId="0" xfId="0" applyNumberFormat="1" applyFill="1" applyAlignment="1">
      <alignment horizontal="center"/>
    </xf>
    <xf numFmtId="37" fontId="4" fillId="0" borderId="0" xfId="0" applyFont="1" applyAlignment="1">
      <alignment horizontal="center"/>
    </xf>
    <xf numFmtId="37" fontId="0" fillId="0" borderId="0" xfId="0" applyAlignment="1">
      <alignment horizontal="center"/>
    </xf>
    <xf numFmtId="37" fontId="0" fillId="0" borderId="0" xfId="0" applyFill="1" applyBorder="1"/>
    <xf numFmtId="39" fontId="0" fillId="0" borderId="0" xfId="0" applyNumberFormat="1"/>
    <xf numFmtId="260" fontId="0" fillId="0" borderId="0" xfId="0" applyNumberFormat="1"/>
    <xf numFmtId="9" fontId="0" fillId="0" borderId="0" xfId="455" applyFont="1"/>
    <xf numFmtId="39" fontId="0" fillId="0" borderId="26" xfId="0" applyNumberFormat="1" applyBorder="1"/>
    <xf numFmtId="39" fontId="0" fillId="36" borderId="0" xfId="0" applyNumberFormat="1" applyFill="1"/>
    <xf numFmtId="37" fontId="150" fillId="0" borderId="0" xfId="285" applyFont="1" applyAlignment="1">
      <alignment horizontal="left" vertical="center"/>
    </xf>
    <xf numFmtId="49" fontId="151" fillId="0" borderId="0" xfId="285" quotePrefix="1" applyNumberFormat="1" applyFont="1" applyAlignment="1">
      <alignment horizontal="center"/>
    </xf>
    <xf numFmtId="37" fontId="152" fillId="0" borderId="0" xfId="285" quotePrefix="1" applyFont="1" applyAlignment="1">
      <alignment horizontal="left"/>
    </xf>
    <xf numFmtId="37" fontId="152" fillId="0" borderId="0" xfId="285" quotePrefix="1" applyFont="1"/>
    <xf numFmtId="37" fontId="152" fillId="0" borderId="0" xfId="285" applyFont="1"/>
    <xf numFmtId="37" fontId="150" fillId="0" borderId="0" xfId="285" applyFont="1" applyAlignment="1">
      <alignment horizontal="left"/>
    </xf>
    <xf numFmtId="49" fontId="153" fillId="0" borderId="0" xfId="285" applyNumberFormat="1" applyFont="1" applyAlignment="1">
      <alignment horizontal="center"/>
    </xf>
    <xf numFmtId="37" fontId="17" fillId="0" borderId="0" xfId="285" applyFont="1" applyAlignment="1">
      <alignment horizontal="left"/>
    </xf>
    <xf numFmtId="37" fontId="17" fillId="0" borderId="0" xfId="285" applyFont="1"/>
    <xf numFmtId="49" fontId="153" fillId="0" borderId="0" xfId="285" quotePrefix="1" applyNumberFormat="1" applyFont="1" applyAlignment="1">
      <alignment horizontal="center"/>
    </xf>
    <xf numFmtId="37" fontId="17" fillId="0" borderId="0" xfId="285" quotePrefix="1" applyFont="1" applyAlignment="1">
      <alignment horizontal="center"/>
    </xf>
    <xf numFmtId="0" fontId="17" fillId="0" borderId="0" xfId="285" quotePrefix="1" applyNumberFormat="1" applyFont="1" applyAlignment="1">
      <alignment horizontal="center"/>
    </xf>
    <xf numFmtId="194" fontId="17" fillId="0" borderId="0" xfId="285" applyNumberFormat="1" applyFont="1" applyAlignment="1">
      <alignment horizontal="center"/>
    </xf>
    <xf numFmtId="37" fontId="154" fillId="0" borderId="0" xfId="285" applyFont="1"/>
    <xf numFmtId="196" fontId="17" fillId="0" borderId="0" xfId="285" applyNumberFormat="1" applyFont="1" applyAlignment="1">
      <alignment horizontal="center"/>
    </xf>
    <xf numFmtId="196" fontId="17" fillId="0" borderId="0" xfId="285" applyNumberFormat="1" applyFont="1"/>
    <xf numFmtId="49" fontId="153" fillId="34" borderId="0" xfId="285" applyNumberFormat="1" applyFont="1" applyFill="1" applyAlignment="1">
      <alignment horizontal="center"/>
    </xf>
    <xf numFmtId="196" fontId="17" fillId="0" borderId="0" xfId="285" applyNumberFormat="1" applyFont="1" applyAlignment="1">
      <alignment horizontal="right"/>
    </xf>
    <xf numFmtId="197" fontId="17" fillId="0" borderId="0" xfId="285" quotePrefix="1" applyNumberFormat="1" applyFont="1" applyAlignment="1">
      <alignment horizontal="center"/>
    </xf>
    <xf numFmtId="37" fontId="17" fillId="36" borderId="0" xfId="285" applyFont="1" applyFill="1"/>
    <xf numFmtId="49" fontId="153" fillId="36" borderId="0" xfId="285" applyNumberFormat="1" applyFont="1" applyFill="1" applyAlignment="1">
      <alignment horizontal="center"/>
    </xf>
    <xf numFmtId="197" fontId="17" fillId="36" borderId="0" xfId="285" quotePrefix="1" applyNumberFormat="1" applyFont="1" applyFill="1" applyAlignment="1">
      <alignment horizontal="center"/>
    </xf>
    <xf numFmtId="37" fontId="18" fillId="0" borderId="0" xfId="285" applyFont="1" applyAlignment="1">
      <alignment horizontal="left"/>
    </xf>
    <xf numFmtId="49" fontId="153" fillId="34" borderId="0" xfId="285" quotePrefix="1" applyNumberFormat="1" applyFont="1" applyFill="1" applyAlignment="1">
      <alignment horizontal="center"/>
    </xf>
    <xf numFmtId="37" fontId="17" fillId="0" borderId="0" xfId="285" quotePrefix="1" applyFont="1" applyAlignment="1">
      <alignment horizontal="left"/>
    </xf>
    <xf numFmtId="196" fontId="18" fillId="0" borderId="28" xfId="285" applyNumberFormat="1" applyFont="1" applyBorder="1" applyAlignment="1">
      <alignment horizontal="right"/>
    </xf>
    <xf numFmtId="196" fontId="18" fillId="0" borderId="0" xfId="285" applyNumberFormat="1" applyFont="1"/>
    <xf numFmtId="195" fontId="17" fillId="0" borderId="0" xfId="285" applyNumberFormat="1" applyFont="1" applyAlignment="1">
      <alignment horizontal="right"/>
    </xf>
    <xf numFmtId="195" fontId="17" fillId="0" borderId="0" xfId="285" applyNumberFormat="1" applyFont="1"/>
    <xf numFmtId="37" fontId="17" fillId="34" borderId="0" xfId="285" applyFont="1" applyFill="1"/>
    <xf numFmtId="37" fontId="17" fillId="0" borderId="0" xfId="285" applyFont="1" applyAlignment="1">
      <alignment vertical="center"/>
    </xf>
    <xf numFmtId="37" fontId="18" fillId="0" borderId="0" xfId="285" applyFont="1"/>
    <xf numFmtId="196" fontId="18" fillId="0" borderId="0" xfId="285" applyNumberFormat="1" applyFont="1" applyAlignment="1">
      <alignment horizontal="right"/>
    </xf>
    <xf numFmtId="196" fontId="18" fillId="0" borderId="25" xfId="285" applyNumberFormat="1" applyFont="1" applyBorder="1" applyAlignment="1">
      <alignment horizontal="right"/>
    </xf>
    <xf numFmtId="37" fontId="152" fillId="0" borderId="0" xfId="285" quotePrefix="1" applyFont="1" applyAlignment="1">
      <alignment horizontal="center"/>
    </xf>
    <xf numFmtId="40" fontId="152" fillId="0" borderId="0" xfId="124" quotePrefix="1" applyFont="1" applyFill="1" applyAlignment="1">
      <alignment horizontal="center"/>
    </xf>
    <xf numFmtId="49" fontId="151" fillId="0" borderId="0" xfId="285" applyNumberFormat="1" applyFont="1" applyAlignment="1">
      <alignment horizontal="center"/>
    </xf>
    <xf numFmtId="37" fontId="152" fillId="0" borderId="0" xfId="285" applyFont="1" applyAlignment="1">
      <alignment horizontal="center"/>
    </xf>
    <xf numFmtId="37" fontId="17" fillId="0" borderId="0" xfId="285" applyFont="1" applyAlignment="1">
      <alignment horizontal="center"/>
    </xf>
    <xf numFmtId="37" fontId="17" fillId="0" borderId="0" xfId="285" applyFont="1" applyAlignment="1">
      <alignment horizontal="left" vertical="center"/>
    </xf>
    <xf numFmtId="196" fontId="17" fillId="0" borderId="26" xfId="285" applyNumberFormat="1" applyFont="1" applyBorder="1" applyAlignment="1">
      <alignment horizontal="right"/>
    </xf>
    <xf numFmtId="196" fontId="17" fillId="0" borderId="26" xfId="285" applyNumberFormat="1" applyFont="1" applyBorder="1"/>
    <xf numFmtId="37" fontId="18" fillId="0" borderId="0" xfId="285" applyFont="1" applyAlignment="1">
      <alignment vertical="center"/>
    </xf>
    <xf numFmtId="196" fontId="17" fillId="0" borderId="29" xfId="285" applyNumberFormat="1" applyFont="1" applyBorder="1" applyAlignment="1">
      <alignment horizontal="center"/>
    </xf>
    <xf numFmtId="196" fontId="17" fillId="0" borderId="29" xfId="285" applyNumberFormat="1" applyFont="1" applyBorder="1"/>
    <xf numFmtId="37" fontId="154" fillId="0" borderId="0" xfId="285" quotePrefix="1" applyFont="1" applyAlignment="1">
      <alignment horizontal="left"/>
    </xf>
    <xf numFmtId="40" fontId="17" fillId="0" borderId="0" xfId="124" applyFont="1" applyFill="1" applyBorder="1" applyAlignment="1">
      <alignment horizontal="center"/>
    </xf>
    <xf numFmtId="40" fontId="3" fillId="0" borderId="0" xfId="124" applyFont="1" applyFill="1" applyAlignment="1">
      <alignment horizontal="center"/>
    </xf>
    <xf numFmtId="37" fontId="17" fillId="0" borderId="26" xfId="285" applyFont="1" applyBorder="1"/>
    <xf numFmtId="9" fontId="17" fillId="0" borderId="0" xfId="456" applyFont="1"/>
    <xf numFmtId="37" fontId="150" fillId="0" borderId="0" xfId="285" applyFont="1" applyAlignment="1">
      <alignment horizontal="left" vertical="top"/>
    </xf>
    <xf numFmtId="37" fontId="153" fillId="0" borderId="0" xfId="285" applyFont="1" applyAlignment="1">
      <alignment horizontal="left"/>
    </xf>
    <xf numFmtId="196" fontId="17" fillId="0" borderId="25" xfId="285" applyNumberFormat="1" applyFont="1" applyBorder="1" applyAlignment="1">
      <alignment horizontal="right"/>
    </xf>
    <xf numFmtId="196" fontId="17" fillId="0" borderId="25" xfId="285" applyNumberFormat="1" applyFont="1" applyBorder="1"/>
    <xf numFmtId="37" fontId="153" fillId="0" borderId="0" xfId="285" applyFont="1" applyAlignment="1">
      <alignment horizontal="center" vertical="top" wrapText="1"/>
    </xf>
    <xf numFmtId="37" fontId="155" fillId="0" borderId="0" xfId="285" applyFont="1" applyAlignment="1">
      <alignment horizontal="center" vertical="top" wrapText="1"/>
    </xf>
    <xf numFmtId="196" fontId="17" fillId="0" borderId="0" xfId="285" applyNumberFormat="1" applyFont="1" applyAlignment="1">
      <alignment horizontal="right" vertical="top"/>
    </xf>
    <xf numFmtId="196" fontId="156" fillId="0" borderId="0" xfId="285" applyNumberFormat="1" applyFont="1" applyAlignment="1">
      <alignment horizontal="right"/>
    </xf>
    <xf numFmtId="196" fontId="17" fillId="0" borderId="0" xfId="285" applyNumberFormat="1" applyFont="1" applyAlignment="1">
      <alignment vertical="top"/>
    </xf>
    <xf numFmtId="196" fontId="156" fillId="0" borderId="0" xfId="285" applyNumberFormat="1" applyFont="1"/>
    <xf numFmtId="196" fontId="18" fillId="0" borderId="29" xfId="285" applyNumberFormat="1" applyFont="1" applyBorder="1" applyAlignment="1">
      <alignment horizontal="right"/>
    </xf>
    <xf numFmtId="196" fontId="18" fillId="0" borderId="29" xfId="285" applyNumberFormat="1" applyFont="1" applyBorder="1"/>
    <xf numFmtId="193" fontId="17" fillId="0" borderId="0" xfId="124" applyNumberFormat="1" applyFont="1" applyFill="1" applyAlignment="1">
      <alignment horizontal="center"/>
    </xf>
    <xf numFmtId="193" fontId="157" fillId="0" borderId="0" xfId="124" applyNumberFormat="1" applyFont="1" applyFill="1" applyAlignment="1">
      <alignment horizontal="center"/>
    </xf>
    <xf numFmtId="38" fontId="152" fillId="0" borderId="0" xfId="124" quotePrefix="1" applyNumberFormat="1" applyFont="1" applyFill="1" applyAlignment="1">
      <alignment horizontal="right"/>
    </xf>
    <xf numFmtId="40" fontId="152" fillId="0" borderId="0" xfId="124" applyFont="1"/>
    <xf numFmtId="38" fontId="152" fillId="0" borderId="0" xfId="124" applyNumberFormat="1" applyFont="1" applyFill="1" applyAlignment="1">
      <alignment horizontal="right"/>
    </xf>
    <xf numFmtId="38" fontId="17" fillId="0" borderId="0" xfId="124" applyNumberFormat="1" applyFont="1" applyFill="1" applyBorder="1" applyAlignment="1">
      <alignment horizontal="right"/>
    </xf>
    <xf numFmtId="40" fontId="17" fillId="0" borderId="0" xfId="124" applyFont="1"/>
    <xf numFmtId="37" fontId="18" fillId="0" borderId="0" xfId="285" applyFont="1" applyAlignment="1">
      <alignment horizontal="center"/>
    </xf>
    <xf numFmtId="37" fontId="17" fillId="0" borderId="0" xfId="285" quotePrefix="1" applyFont="1"/>
    <xf numFmtId="37" fontId="17" fillId="0" borderId="0" xfId="124" applyNumberFormat="1" applyFont="1" applyFill="1" applyBorder="1" applyAlignment="1">
      <alignment horizontal="right"/>
    </xf>
    <xf numFmtId="37" fontId="17" fillId="0" borderId="26" xfId="124" applyNumberFormat="1" applyFont="1" applyFill="1" applyBorder="1" applyAlignment="1">
      <alignment horizontal="right"/>
    </xf>
    <xf numFmtId="37" fontId="18" fillId="0" borderId="0" xfId="285" quotePrefix="1" applyFont="1" applyAlignment="1">
      <alignment horizontal="left"/>
    </xf>
    <xf numFmtId="37" fontId="18" fillId="0" borderId="26" xfId="124" applyNumberFormat="1" applyFont="1" applyFill="1" applyBorder="1" applyAlignment="1">
      <alignment horizontal="right"/>
    </xf>
    <xf numFmtId="49" fontId="154" fillId="0" borderId="0" xfId="285" applyNumberFormat="1" applyFont="1" applyAlignment="1">
      <alignment horizontal="center"/>
    </xf>
    <xf numFmtId="37" fontId="18" fillId="0" borderId="28" xfId="124" applyNumberFormat="1" applyFont="1" applyFill="1" applyBorder="1" applyAlignment="1">
      <alignment horizontal="right"/>
    </xf>
    <xf numFmtId="40" fontId="18" fillId="0" borderId="0" xfId="124" applyFont="1"/>
    <xf numFmtId="37" fontId="18" fillId="0" borderId="0" xfId="124" applyNumberFormat="1" applyFont="1" applyFill="1" applyBorder="1" applyAlignment="1">
      <alignment horizontal="right"/>
    </xf>
    <xf numFmtId="37" fontId="18" fillId="0" borderId="0" xfId="285" applyFont="1" applyAlignment="1">
      <alignment horizontal="right"/>
    </xf>
    <xf numFmtId="37" fontId="17" fillId="34" borderId="0" xfId="124" applyNumberFormat="1" applyFont="1" applyFill="1" applyBorder="1" applyAlignment="1">
      <alignment horizontal="right"/>
    </xf>
    <xf numFmtId="37" fontId="17" fillId="0" borderId="0" xfId="285" applyFont="1" applyAlignment="1">
      <alignment horizontal="right"/>
    </xf>
    <xf numFmtId="197" fontId="17" fillId="0" borderId="26" xfId="285" quotePrefix="1" applyNumberFormat="1" applyFont="1" applyBorder="1" applyAlignment="1">
      <alignment horizontal="center"/>
    </xf>
    <xf numFmtId="37" fontId="18" fillId="0" borderId="29" xfId="285" applyFont="1" applyBorder="1" applyAlignment="1">
      <alignment horizontal="right"/>
    </xf>
    <xf numFmtId="37" fontId="17" fillId="0" borderId="26" xfId="285" applyFont="1" applyBorder="1" applyAlignment="1">
      <alignment horizontal="right"/>
    </xf>
    <xf numFmtId="40" fontId="18" fillId="0" borderId="0" xfId="124" applyFont="1" applyFill="1" applyBorder="1" applyAlignment="1">
      <alignment horizontal="right"/>
    </xf>
    <xf numFmtId="37" fontId="152" fillId="0" borderId="0" xfId="124" quotePrefix="1" applyNumberFormat="1" applyFont="1" applyFill="1" applyAlignment="1">
      <alignment horizontal="right"/>
    </xf>
    <xf numFmtId="37" fontId="152" fillId="0" borderId="0" xfId="124" applyNumberFormat="1" applyFont="1" applyFill="1" applyAlignment="1">
      <alignment horizontal="right"/>
    </xf>
    <xf numFmtId="40" fontId="152" fillId="0" borderId="0" xfId="124" applyFont="1" applyFill="1" applyAlignment="1"/>
    <xf numFmtId="37" fontId="17" fillId="0" borderId="0" xfId="124" quotePrefix="1" applyNumberFormat="1" applyFont="1" applyFill="1" applyBorder="1" applyAlignment="1">
      <alignment horizontal="right"/>
    </xf>
    <xf numFmtId="0" fontId="154" fillId="0" borderId="0" xfId="285" applyNumberFormat="1" applyFont="1" applyAlignment="1">
      <alignment horizontal="left"/>
    </xf>
    <xf numFmtId="194" fontId="153" fillId="0" borderId="0" xfId="285" quotePrefix="1" applyNumberFormat="1" applyFont="1" applyAlignment="1">
      <alignment horizontal="center"/>
    </xf>
    <xf numFmtId="0" fontId="17" fillId="0" borderId="0" xfId="285" quotePrefix="1" applyNumberFormat="1" applyFont="1"/>
    <xf numFmtId="194" fontId="17" fillId="0" borderId="0" xfId="285" applyNumberFormat="1" applyFont="1"/>
    <xf numFmtId="37" fontId="17" fillId="0" borderId="26" xfId="124" quotePrefix="1" applyNumberFormat="1" applyFont="1" applyFill="1" applyBorder="1" applyAlignment="1">
      <alignment horizontal="right"/>
    </xf>
    <xf numFmtId="37" fontId="18" fillId="0" borderId="26" xfId="124" quotePrefix="1" applyNumberFormat="1" applyFont="1" applyFill="1" applyBorder="1" applyAlignment="1">
      <alignment horizontal="right"/>
    </xf>
    <xf numFmtId="197" fontId="18" fillId="0" borderId="26" xfId="285" quotePrefix="1" applyNumberFormat="1" applyFont="1" applyBorder="1" applyAlignment="1">
      <alignment horizontal="center"/>
    </xf>
    <xf numFmtId="37" fontId="18" fillId="0" borderId="0" xfId="124" quotePrefix="1" applyNumberFormat="1" applyFont="1" applyFill="1" applyBorder="1" applyAlignment="1">
      <alignment horizontal="right"/>
    </xf>
    <xf numFmtId="258" fontId="17" fillId="0" borderId="0" xfId="285" quotePrefix="1" applyNumberFormat="1" applyFont="1" applyAlignment="1">
      <alignment horizontal="center"/>
    </xf>
    <xf numFmtId="0" fontId="18" fillId="0" borderId="0" xfId="285" applyNumberFormat="1" applyFont="1" applyAlignment="1">
      <alignment horizontal="left"/>
    </xf>
    <xf numFmtId="37" fontId="18" fillId="0" borderId="27" xfId="124" quotePrefix="1" applyNumberFormat="1" applyFont="1" applyFill="1" applyBorder="1" applyAlignment="1">
      <alignment horizontal="right"/>
    </xf>
    <xf numFmtId="37" fontId="18" fillId="0" borderId="0" xfId="124" applyNumberFormat="1" applyFont="1" applyFill="1" applyAlignment="1">
      <alignment horizontal="right"/>
    </xf>
    <xf numFmtId="37" fontId="150" fillId="0" borderId="0" xfId="285" applyFont="1"/>
    <xf numFmtId="40" fontId="150" fillId="0" borderId="0" xfId="124" applyFont="1"/>
    <xf numFmtId="37" fontId="18" fillId="0" borderId="27" xfId="124" applyNumberFormat="1" applyFont="1" applyFill="1" applyBorder="1" applyAlignment="1">
      <alignment horizontal="right"/>
    </xf>
    <xf numFmtId="40" fontId="17" fillId="0" borderId="0" xfId="124" applyFont="1" applyFill="1" applyBorder="1" applyAlignment="1">
      <alignment horizontal="right"/>
    </xf>
    <xf numFmtId="257" fontId="18" fillId="0" borderId="25" xfId="124" applyNumberFormat="1" applyFont="1" applyFill="1" applyBorder="1" applyAlignment="1">
      <alignment horizontal="right"/>
    </xf>
    <xf numFmtId="257" fontId="18" fillId="0" borderId="25" xfId="285" applyNumberFormat="1" applyFont="1" applyBorder="1"/>
    <xf numFmtId="38" fontId="17" fillId="0" borderId="0" xfId="124" applyNumberFormat="1" applyFont="1" applyFill="1" applyAlignment="1">
      <alignment horizontal="right"/>
    </xf>
    <xf numFmtId="261" fontId="17" fillId="0" borderId="0" xfId="124" applyNumberFormat="1" applyFont="1" applyFill="1" applyAlignment="1">
      <alignment horizontal="right"/>
    </xf>
    <xf numFmtId="37" fontId="0" fillId="29" borderId="0" xfId="0" applyFont="1" applyFill="1"/>
    <xf numFmtId="37" fontId="4" fillId="29" borderId="0" xfId="0" applyFont="1" applyFill="1"/>
    <xf numFmtId="196" fontId="3" fillId="0" borderId="0" xfId="0" applyNumberFormat="1" applyFont="1" applyFill="1" applyAlignment="1">
      <alignment horizontal="right"/>
    </xf>
    <xf numFmtId="196" fontId="3" fillId="0" borderId="0" xfId="0" applyNumberFormat="1" applyFont="1" applyFill="1"/>
    <xf numFmtId="37" fontId="3" fillId="0" borderId="0" xfId="0" applyFont="1" applyFill="1"/>
    <xf numFmtId="196" fontId="3" fillId="0" borderId="0" xfId="0" applyNumberFormat="1" applyFont="1" applyFill="1" applyAlignment="1">
      <alignment vertical="center"/>
    </xf>
    <xf numFmtId="197" fontId="0" fillId="0" borderId="0" xfId="0" quotePrefix="1" applyNumberFormat="1" applyFill="1" applyAlignment="1">
      <alignment horizontal="center" vertical="center"/>
    </xf>
    <xf numFmtId="37" fontId="3" fillId="0" borderId="0" xfId="0" applyFont="1" applyFill="1" applyAlignment="1">
      <alignment vertical="center"/>
    </xf>
    <xf numFmtId="196" fontId="4" fillId="0" borderId="28" xfId="0" applyNumberFormat="1" applyFont="1" applyFill="1" applyBorder="1" applyAlignment="1">
      <alignment horizontal="right"/>
    </xf>
    <xf numFmtId="196" fontId="4" fillId="0" borderId="0" xfId="0" applyNumberFormat="1" applyFont="1" applyFill="1"/>
    <xf numFmtId="196" fontId="3" fillId="0" borderId="26" xfId="0" applyNumberFormat="1" applyFont="1" applyFill="1" applyBorder="1"/>
    <xf numFmtId="196" fontId="4" fillId="0" borderId="0" xfId="0" applyNumberFormat="1" applyFont="1" applyFill="1" applyAlignment="1">
      <alignment horizontal="right"/>
    </xf>
    <xf numFmtId="196" fontId="4" fillId="0" borderId="29" xfId="0" applyNumberFormat="1" applyFont="1" applyFill="1" applyBorder="1" applyAlignment="1">
      <alignment horizontal="right"/>
    </xf>
    <xf numFmtId="196" fontId="4" fillId="0" borderId="25" xfId="0" applyNumberFormat="1" applyFont="1" applyFill="1" applyBorder="1" applyAlignment="1">
      <alignment horizontal="right"/>
    </xf>
    <xf numFmtId="49" fontId="8" fillId="37" borderId="0" xfId="0" applyNumberFormat="1" applyFont="1" applyFill="1"/>
    <xf numFmtId="49" fontId="3" fillId="37" borderId="0" xfId="0" applyNumberFormat="1" applyFont="1" applyFill="1"/>
    <xf numFmtId="37" fontId="4" fillId="37" borderId="0" xfId="0" applyFont="1" applyFill="1"/>
    <xf numFmtId="49" fontId="8" fillId="37" borderId="0" xfId="0" applyNumberFormat="1" applyFont="1" applyFill="1" applyAlignment="1">
      <alignment horizontal="left"/>
    </xf>
    <xf numFmtId="49" fontId="3" fillId="37" borderId="0" xfId="0" applyNumberFormat="1" applyFont="1" applyFill="1" applyAlignment="1">
      <alignment horizontal="left"/>
    </xf>
    <xf numFmtId="49" fontId="3" fillId="37" borderId="0" xfId="0" quotePrefix="1" applyNumberFormat="1" applyFont="1" applyFill="1" applyAlignment="1">
      <alignment horizontal="left"/>
    </xf>
    <xf numFmtId="37" fontId="154" fillId="37" borderId="0" xfId="285" quotePrefix="1" applyFont="1" applyFill="1" applyAlignment="1">
      <alignment horizontal="left"/>
    </xf>
    <xf numFmtId="49" fontId="4" fillId="36" borderId="0" xfId="0" applyNumberFormat="1" applyFont="1" applyFill="1" applyAlignment="1">
      <alignment vertical="center"/>
    </xf>
    <xf numFmtId="49" fontId="3" fillId="36" borderId="0" xfId="0" applyNumberFormat="1" applyFont="1" applyFill="1"/>
    <xf numFmtId="37" fontId="18" fillId="36" borderId="0" xfId="285" quotePrefix="1" applyFont="1" applyFill="1" applyAlignment="1">
      <alignment horizontal="left"/>
    </xf>
    <xf numFmtId="9" fontId="0" fillId="0" borderId="0" xfId="455" applyNumberFormat="1" applyFont="1"/>
    <xf numFmtId="37" fontId="0" fillId="0" borderId="0" xfId="0" applyBorder="1"/>
    <xf numFmtId="37" fontId="4" fillId="0" borderId="0" xfId="0" applyFont="1" applyAlignment="1">
      <alignment horizontal="center"/>
    </xf>
    <xf numFmtId="37" fontId="0" fillId="0" borderId="0" xfId="0" applyAlignment="1">
      <alignment horizontal="center"/>
    </xf>
    <xf numFmtId="0" fontId="7" fillId="0" borderId="0" xfId="0" quotePrefix="1" applyNumberFormat="1" applyFont="1" applyAlignment="1">
      <alignment horizontal="center"/>
    </xf>
    <xf numFmtId="37" fontId="4" fillId="34" borderId="0" xfId="0" applyFont="1" applyFill="1" applyAlignment="1">
      <alignment horizontal="center"/>
    </xf>
    <xf numFmtId="49" fontId="7" fillId="34" borderId="0" xfId="0" applyNumberFormat="1" applyFont="1" applyFill="1" applyAlignment="1">
      <alignment horizontal="center"/>
    </xf>
    <xf numFmtId="49" fontId="7" fillId="34" borderId="0" xfId="0" quotePrefix="1" applyNumberFormat="1" applyFont="1" applyFill="1" applyAlignment="1">
      <alignment horizontal="center"/>
    </xf>
    <xf numFmtId="49" fontId="3" fillId="34" borderId="0" xfId="0" applyNumberFormat="1" applyFont="1" applyFill="1" applyAlignment="1">
      <alignment horizontal="center"/>
    </xf>
    <xf numFmtId="49" fontId="0" fillId="34" borderId="0" xfId="0" applyNumberFormat="1" applyFill="1" applyAlignment="1">
      <alignment horizontal="center"/>
    </xf>
    <xf numFmtId="49" fontId="153" fillId="0" borderId="0" xfId="285" quotePrefix="1" applyNumberFormat="1" applyFont="1" applyAlignment="1">
      <alignment horizontal="center"/>
    </xf>
    <xf numFmtId="37" fontId="17" fillId="0" borderId="0" xfId="285" quotePrefix="1" applyFont="1" applyAlignment="1">
      <alignment horizontal="center"/>
    </xf>
    <xf numFmtId="37" fontId="18" fillId="0" borderId="0" xfId="285" applyFont="1" applyAlignment="1">
      <alignment horizontal="center"/>
    </xf>
    <xf numFmtId="37" fontId="153" fillId="0" borderId="0" xfId="285" quotePrefix="1" applyFont="1" applyAlignment="1">
      <alignment horizontal="center"/>
    </xf>
    <xf numFmtId="37" fontId="17" fillId="0" borderId="0" xfId="285" applyFont="1" applyAlignment="1">
      <alignment horizontal="center"/>
    </xf>
    <xf numFmtId="194" fontId="153" fillId="0" borderId="0" xfId="285" quotePrefix="1" applyNumberFormat="1" applyFont="1" applyAlignment="1">
      <alignment horizontal="center"/>
    </xf>
    <xf numFmtId="40" fontId="7" fillId="0" borderId="0" xfId="124" applyFont="1" applyFill="1" applyBorder="1" applyAlignment="1">
      <alignment horizontal="center"/>
    </xf>
    <xf numFmtId="40" fontId="4" fillId="0" borderId="0" xfId="124" applyFont="1" applyFill="1" applyBorder="1" applyAlignment="1">
      <alignment horizontal="center"/>
    </xf>
    <xf numFmtId="40" fontId="0" fillId="0" borderId="26" xfId="124" applyFont="1" applyFill="1" applyBorder="1" applyAlignment="1">
      <alignment horizontal="center"/>
    </xf>
    <xf numFmtId="40" fontId="0" fillId="0" borderId="0" xfId="124" applyFont="1" applyFill="1" applyBorder="1" applyAlignment="1">
      <alignment horizontal="center"/>
    </xf>
    <xf numFmtId="40" fontId="3" fillId="0" borderId="0" xfId="124" applyFont="1" applyFill="1" applyBorder="1" applyAlignment="1">
      <alignment horizontal="center"/>
    </xf>
    <xf numFmtId="40" fontId="3" fillId="0" borderId="26" xfId="124" applyFont="1" applyFill="1" applyBorder="1" applyAlignment="1">
      <alignment horizontal="center"/>
    </xf>
    <xf numFmtId="40" fontId="7" fillId="0" borderId="0" xfId="124" applyFont="1" applyFill="1" applyAlignment="1">
      <alignment horizontal="center"/>
    </xf>
    <xf numFmtId="40" fontId="0" fillId="0" borderId="26" xfId="124" applyFont="1" applyFill="1" applyBorder="1" applyAlignment="1">
      <alignment horizontal="center" wrapText="1"/>
    </xf>
  </cellXfs>
  <cellStyles count="457">
    <cellStyle name="??" xfId="1" xr:uid="{00000000-0005-0000-0000-000000000000}"/>
    <cellStyle name="?? [0.00]_ADMAG" xfId="2" xr:uid="{00000000-0005-0000-0000-000001000000}"/>
    <cellStyle name="???" xfId="3" xr:uid="{00000000-0005-0000-0000-000002000000}"/>
    <cellStyle name="???? [0.00]_ADMAG" xfId="4" xr:uid="{00000000-0005-0000-0000-000003000000}"/>
    <cellStyle name="?????????????????" xfId="5" xr:uid="{00000000-0005-0000-0000-000004000000}"/>
    <cellStyle name="????????????????? [0]_MOGAS97" xfId="6" xr:uid="{00000000-0005-0000-0000-000005000000}"/>
    <cellStyle name="??????????????????? [0]_MOGAS97" xfId="7" xr:uid="{00000000-0005-0000-0000-000006000000}"/>
    <cellStyle name="???????????????????_MOGAS97" xfId="8" xr:uid="{00000000-0005-0000-0000-000007000000}"/>
    <cellStyle name="?????????????????_MOGAS97" xfId="9" xr:uid="{00000000-0005-0000-0000-000008000000}"/>
    <cellStyle name="????[0]_PLDT" xfId="10" xr:uid="{00000000-0005-0000-0000-000009000000}"/>
    <cellStyle name="????_ADMAG" xfId="11" xr:uid="{00000000-0005-0000-0000-00000A000000}"/>
    <cellStyle name="???[0]_liz-ss" xfId="12" xr:uid="{00000000-0005-0000-0000-00000B000000}"/>
    <cellStyle name="???_'01.11" xfId="13" xr:uid="{00000000-0005-0000-0000-00000C000000}"/>
    <cellStyle name="??[0]_PLDT" xfId="14" xr:uid="{00000000-0005-0000-0000-00000D000000}"/>
    <cellStyle name="??_ADMAG" xfId="15" xr:uid="{00000000-0005-0000-0000-00000E000000}"/>
    <cellStyle name="_%(SignOnly)" xfId="16" xr:uid="{00000000-0005-0000-0000-00000F000000}"/>
    <cellStyle name="_%(SignSpaceOnly)" xfId="17" xr:uid="{00000000-0005-0000-0000-000010000000}"/>
    <cellStyle name="_Comma" xfId="18" xr:uid="{00000000-0005-0000-0000-000011000000}"/>
    <cellStyle name="_Currency" xfId="19" xr:uid="{00000000-0005-0000-0000-000012000000}"/>
    <cellStyle name="_CurrencySpace" xfId="20" xr:uid="{00000000-0005-0000-0000-000013000000}"/>
    <cellStyle name="_Detailed Fixed Asset" xfId="21" xr:uid="{00000000-0005-0000-0000-000014000000}"/>
    <cellStyle name="_Euro" xfId="22" xr:uid="{00000000-0005-0000-0000-000015000000}"/>
    <cellStyle name="_Heading" xfId="23" xr:uid="{00000000-0005-0000-0000-000016000000}"/>
    <cellStyle name="_Highlight" xfId="24" xr:uid="{00000000-0005-0000-0000-000017000000}"/>
    <cellStyle name="_Lead_CW_31-12-08 file 2" xfId="25" xr:uid="{00000000-0005-0000-0000-000018000000}"/>
    <cellStyle name="_Linking'06-update" xfId="26" xr:uid="{00000000-0005-0000-0000-000019000000}"/>
    <cellStyle name="_Multiple" xfId="27" xr:uid="{00000000-0005-0000-0000-00001A000000}"/>
    <cellStyle name="_Multiple_Cheque On Hand" xfId="28" xr:uid="{00000000-0005-0000-0000-00001B000000}"/>
    <cellStyle name="_MultipleSpace" xfId="29" xr:uid="{00000000-0005-0000-0000-00001C000000}"/>
    <cellStyle name="_MultipleSpace_Cheque On Hand" xfId="30" xr:uid="{00000000-0005-0000-0000-00001D000000}"/>
    <cellStyle name="_PV Interear receivable" xfId="31" xr:uid="{00000000-0005-0000-0000-00001E000000}"/>
    <cellStyle name="_Reconcile stock 30 June 08" xfId="32" xr:uid="{00000000-0005-0000-0000-00001F000000}"/>
    <cellStyle name="_Sampling plan ZC" xfId="33" xr:uid="{00000000-0005-0000-0000-000020000000}"/>
    <cellStyle name="_Sub lead Watta Q3'08" xfId="34" xr:uid="{00000000-0005-0000-0000-000021000000}"/>
    <cellStyle name="_SubHeading" xfId="35" xr:uid="{00000000-0005-0000-0000-000022000000}"/>
    <cellStyle name="_Sublead" xfId="36" xr:uid="{00000000-0005-0000-0000-000023000000}"/>
    <cellStyle name="_Table" xfId="37" xr:uid="{00000000-0005-0000-0000-000024000000}"/>
    <cellStyle name="_TableHead" xfId="38" xr:uid="{00000000-0005-0000-0000-000025000000}"/>
    <cellStyle name="_TableRowHead" xfId="39" xr:uid="{00000000-0005-0000-0000-000026000000}"/>
    <cellStyle name="_TableSuperHead" xfId="40" xr:uid="{00000000-0005-0000-0000-000027000000}"/>
    <cellStyle name="_Top YE 08_BCP V1.1" xfId="41" xr:uid="{00000000-0005-0000-0000-000028000000}"/>
    <cellStyle name="_Top YE 08_BCP_V1.3" xfId="42" xr:uid="{00000000-0005-0000-0000-000029000000}"/>
    <cellStyle name="_Top-summit'06-1" xfId="43" xr:uid="{00000000-0005-0000-0000-00002A000000}"/>
    <cellStyle name="_WP_2003new" xfId="44" xr:uid="{00000000-0005-0000-0000-00002B000000}"/>
    <cellStyle name="’??? [0.00]_TMCA Spreadsheet(body)" xfId="45" xr:uid="{00000000-0005-0000-0000-00002C000000}"/>
    <cellStyle name="’???_TMCA Spreadsheet(body)" xfId="46" xr:uid="{00000000-0005-0000-0000-00002D000000}"/>
    <cellStyle name="=C:\WINNT\SYSTEM32\COMMAND.COM" xfId="47" xr:uid="{00000000-0005-0000-0000-00002E000000}"/>
    <cellStyle name="•W?_TMCA Spreadsheet(body)" xfId="48" xr:uid="{00000000-0005-0000-0000-00002F000000}"/>
    <cellStyle name="_x0005_0&gt;឴Ǵ" xfId="49" xr:uid="{00000000-0005-0000-0000-000030000000}"/>
    <cellStyle name="2)" xfId="50" xr:uid="{00000000-0005-0000-0000-000031000000}"/>
    <cellStyle name="20% - Accent1 2" xfId="51" xr:uid="{00000000-0005-0000-0000-000032000000}"/>
    <cellStyle name="20% - Accent2 2" xfId="52" xr:uid="{00000000-0005-0000-0000-000033000000}"/>
    <cellStyle name="20% - Accent3 2" xfId="53" xr:uid="{00000000-0005-0000-0000-000034000000}"/>
    <cellStyle name="20% - Accent4 2" xfId="54" xr:uid="{00000000-0005-0000-0000-000035000000}"/>
    <cellStyle name="20% - Accent5 2" xfId="55" xr:uid="{00000000-0005-0000-0000-000036000000}"/>
    <cellStyle name="20% - Accent6 2" xfId="56" xr:uid="{00000000-0005-0000-0000-000037000000}"/>
    <cellStyle name="20% - ส่วนที่ถูกเน้น1" xfId="57" xr:uid="{00000000-0005-0000-0000-000038000000}"/>
    <cellStyle name="20% - ส่วนที่ถูกเน้น2" xfId="58" xr:uid="{00000000-0005-0000-0000-000039000000}"/>
    <cellStyle name="20% - ส่วนที่ถูกเน้น3" xfId="59" xr:uid="{00000000-0005-0000-0000-00003A000000}"/>
    <cellStyle name="20% - ส่วนที่ถูกเน้น4" xfId="60" xr:uid="{00000000-0005-0000-0000-00003B000000}"/>
    <cellStyle name="20% - ส่วนที่ถูกเน้น5" xfId="61" xr:uid="{00000000-0005-0000-0000-00003C000000}"/>
    <cellStyle name="20% - ส่วนที่ถูกเน้น6" xfId="62" xr:uid="{00000000-0005-0000-0000-00003D000000}"/>
    <cellStyle name="40% - Accent1 2" xfId="63" xr:uid="{00000000-0005-0000-0000-00003E000000}"/>
    <cellStyle name="40% - Accent2 2" xfId="64" xr:uid="{00000000-0005-0000-0000-00003F000000}"/>
    <cellStyle name="40% - Accent3 2" xfId="65" xr:uid="{00000000-0005-0000-0000-000040000000}"/>
    <cellStyle name="40% - Accent4 2" xfId="66" xr:uid="{00000000-0005-0000-0000-000041000000}"/>
    <cellStyle name="40% - Accent5 2" xfId="67" xr:uid="{00000000-0005-0000-0000-000042000000}"/>
    <cellStyle name="40% - Accent6 2" xfId="68" xr:uid="{00000000-0005-0000-0000-000043000000}"/>
    <cellStyle name="40% - ส่วนที่ถูกเน้น1" xfId="69" xr:uid="{00000000-0005-0000-0000-000044000000}"/>
    <cellStyle name="40% - ส่วนที่ถูกเน้น2" xfId="70" xr:uid="{00000000-0005-0000-0000-000045000000}"/>
    <cellStyle name="40% - ส่วนที่ถูกเน้น3" xfId="71" xr:uid="{00000000-0005-0000-0000-000046000000}"/>
    <cellStyle name="40% - ส่วนที่ถูกเน้น4" xfId="72" xr:uid="{00000000-0005-0000-0000-000047000000}"/>
    <cellStyle name="40% - ส่วนที่ถูกเน้น5" xfId="73" xr:uid="{00000000-0005-0000-0000-000048000000}"/>
    <cellStyle name="40% - ส่วนที่ถูกเน้น6" xfId="74" xr:uid="{00000000-0005-0000-0000-000049000000}"/>
    <cellStyle name="594941.25" xfId="75" xr:uid="{00000000-0005-0000-0000-00004A000000}"/>
    <cellStyle name="60% - Accent1 2" xfId="76" xr:uid="{00000000-0005-0000-0000-00004B000000}"/>
    <cellStyle name="60% - Accent2 2" xfId="77" xr:uid="{00000000-0005-0000-0000-00004C000000}"/>
    <cellStyle name="60% - Accent3 2" xfId="78" xr:uid="{00000000-0005-0000-0000-00004D000000}"/>
    <cellStyle name="60% - Accent4 2" xfId="79" xr:uid="{00000000-0005-0000-0000-00004E000000}"/>
    <cellStyle name="60% - Accent5 2" xfId="80" xr:uid="{00000000-0005-0000-0000-00004F000000}"/>
    <cellStyle name="60% - Accent6 2" xfId="81" xr:uid="{00000000-0005-0000-0000-000050000000}"/>
    <cellStyle name="60% - ส่วนที่ถูกเน้น1" xfId="82" xr:uid="{00000000-0005-0000-0000-000051000000}"/>
    <cellStyle name="60% - ส่วนที่ถูกเน้น2" xfId="83" xr:uid="{00000000-0005-0000-0000-000052000000}"/>
    <cellStyle name="60% - ส่วนที่ถูกเน้น3" xfId="84" xr:uid="{00000000-0005-0000-0000-000053000000}"/>
    <cellStyle name="60% - ส่วนที่ถูกเน้น4" xfId="85" xr:uid="{00000000-0005-0000-0000-000054000000}"/>
    <cellStyle name="60% - ส่วนที่ถูกเน้น5" xfId="86" xr:uid="{00000000-0005-0000-0000-000055000000}"/>
    <cellStyle name="60% - ส่วนที่ถูกเน้น6" xfId="87" xr:uid="{00000000-0005-0000-0000-000056000000}"/>
    <cellStyle name="75" xfId="88" xr:uid="{00000000-0005-0000-0000-000057000000}"/>
    <cellStyle name="a_QTR94_95_1ฟ๙ศธบ๑ณปฟช (2)" xfId="89" xr:uid="{00000000-0005-0000-0000-000058000000}"/>
    <cellStyle name="AA FRAME" xfId="90" xr:uid="{00000000-0005-0000-0000-000059000000}"/>
    <cellStyle name="AA HEADING" xfId="91" xr:uid="{00000000-0005-0000-0000-00005A000000}"/>
    <cellStyle name="AA INITIALS" xfId="92" xr:uid="{00000000-0005-0000-0000-00005B000000}"/>
    <cellStyle name="AA INPUT" xfId="93" xr:uid="{00000000-0005-0000-0000-00005C000000}"/>
    <cellStyle name="AA LOCK" xfId="94" xr:uid="{00000000-0005-0000-0000-00005D000000}"/>
    <cellStyle name="AA MGR NAME" xfId="95" xr:uid="{00000000-0005-0000-0000-00005E000000}"/>
    <cellStyle name="AA NORMAL" xfId="96" xr:uid="{00000000-0005-0000-0000-00005F000000}"/>
    <cellStyle name="AA NUMBER" xfId="97" xr:uid="{00000000-0005-0000-0000-000060000000}"/>
    <cellStyle name="AA NUMBER2" xfId="98" xr:uid="{00000000-0005-0000-0000-000061000000}"/>
    <cellStyle name="AA QUESTION" xfId="99" xr:uid="{00000000-0005-0000-0000-000062000000}"/>
    <cellStyle name="AA SHADE" xfId="100" xr:uid="{00000000-0005-0000-0000-000063000000}"/>
    <cellStyle name="Accent1 2" xfId="101" xr:uid="{00000000-0005-0000-0000-000064000000}"/>
    <cellStyle name="Accent2 2" xfId="102" xr:uid="{00000000-0005-0000-0000-000065000000}"/>
    <cellStyle name="Accent3 2" xfId="103" xr:uid="{00000000-0005-0000-0000-000066000000}"/>
    <cellStyle name="Accent4 2" xfId="104" xr:uid="{00000000-0005-0000-0000-000067000000}"/>
    <cellStyle name="Accent5 2" xfId="105" xr:uid="{00000000-0005-0000-0000-000068000000}"/>
    <cellStyle name="Accent6 2" xfId="106" xr:uid="{00000000-0005-0000-0000-000069000000}"/>
    <cellStyle name="Bad 2" xfId="107" xr:uid="{00000000-0005-0000-0000-00006A000000}"/>
    <cellStyle name="BL - Style2" xfId="108" xr:uid="{00000000-0005-0000-0000-00006B000000}"/>
    <cellStyle name="BOLD10 - Style1" xfId="109" xr:uid="{00000000-0005-0000-0000-00006C000000}"/>
    <cellStyle name="BOLD12 - Style3" xfId="110" xr:uid="{00000000-0005-0000-0000-00006D000000}"/>
    <cellStyle name="Border" xfId="111" xr:uid="{00000000-0005-0000-0000-00006E000000}"/>
    <cellStyle name="Border 2" xfId="112" xr:uid="{00000000-0005-0000-0000-00006F000000}"/>
    <cellStyle name="Calc Currency (0)" xfId="113" xr:uid="{00000000-0005-0000-0000-000070000000}"/>
    <cellStyle name="Calc Currency (2)" xfId="114" xr:uid="{00000000-0005-0000-0000-000071000000}"/>
    <cellStyle name="Calc Percent (0)" xfId="115" xr:uid="{00000000-0005-0000-0000-000072000000}"/>
    <cellStyle name="Calc Percent (1)" xfId="116" xr:uid="{00000000-0005-0000-0000-000073000000}"/>
    <cellStyle name="Calc Percent (2)" xfId="117" xr:uid="{00000000-0005-0000-0000-000074000000}"/>
    <cellStyle name="Calc Units (0)" xfId="118" xr:uid="{00000000-0005-0000-0000-000075000000}"/>
    <cellStyle name="Calc Units (1)" xfId="119" xr:uid="{00000000-0005-0000-0000-000076000000}"/>
    <cellStyle name="Calc Units (2)" xfId="120" xr:uid="{00000000-0005-0000-0000-000077000000}"/>
    <cellStyle name="Calculation 2" xfId="121" xr:uid="{00000000-0005-0000-0000-000078000000}"/>
    <cellStyle name="Change A&amp;ll" xfId="122" xr:uid="{00000000-0005-0000-0000-000079000000}"/>
    <cellStyle name="Check Cell 2" xfId="123" xr:uid="{00000000-0005-0000-0000-00007A000000}"/>
    <cellStyle name="Comma" xfId="124" builtinId="3"/>
    <cellStyle name="Comma  - Style1" xfId="125" xr:uid="{00000000-0005-0000-0000-00007C000000}"/>
    <cellStyle name="Comma  - Style2" xfId="126" xr:uid="{00000000-0005-0000-0000-00007D000000}"/>
    <cellStyle name="Comma  - Style3" xfId="127" xr:uid="{00000000-0005-0000-0000-00007E000000}"/>
    <cellStyle name="Comma  - Style4" xfId="128" xr:uid="{00000000-0005-0000-0000-00007F000000}"/>
    <cellStyle name="Comma  - Style5" xfId="129" xr:uid="{00000000-0005-0000-0000-000080000000}"/>
    <cellStyle name="Comma  - Style6" xfId="130" xr:uid="{00000000-0005-0000-0000-000081000000}"/>
    <cellStyle name="Comma  - Style7" xfId="131" xr:uid="{00000000-0005-0000-0000-000082000000}"/>
    <cellStyle name="Comma  - Style8" xfId="132" xr:uid="{00000000-0005-0000-0000-000083000000}"/>
    <cellStyle name="Comma [00]" xfId="133" xr:uid="{00000000-0005-0000-0000-000084000000}"/>
    <cellStyle name="Comma 10" xfId="134" xr:uid="{00000000-0005-0000-0000-000085000000}"/>
    <cellStyle name="Comma 11" xfId="135" xr:uid="{00000000-0005-0000-0000-000086000000}"/>
    <cellStyle name="Comma 12" xfId="136" xr:uid="{00000000-0005-0000-0000-000087000000}"/>
    <cellStyle name="Comma 13" xfId="137" xr:uid="{00000000-0005-0000-0000-000088000000}"/>
    <cellStyle name="Comma 14" xfId="138" xr:uid="{00000000-0005-0000-0000-000089000000}"/>
    <cellStyle name="Comma 15" xfId="139" xr:uid="{00000000-0005-0000-0000-00008A000000}"/>
    <cellStyle name="Comma 16" xfId="140" xr:uid="{00000000-0005-0000-0000-00008B000000}"/>
    <cellStyle name="Comma 17" xfId="141" xr:uid="{00000000-0005-0000-0000-00008C000000}"/>
    <cellStyle name="Comma 18" xfId="142" xr:uid="{00000000-0005-0000-0000-00008D000000}"/>
    <cellStyle name="Comma 19" xfId="143" xr:uid="{00000000-0005-0000-0000-00008E000000}"/>
    <cellStyle name="Comma 2" xfId="144" xr:uid="{00000000-0005-0000-0000-00008F000000}"/>
    <cellStyle name="Comma 2 10" xfId="145" xr:uid="{00000000-0005-0000-0000-000090000000}"/>
    <cellStyle name="Comma 2 11" xfId="146" xr:uid="{00000000-0005-0000-0000-000091000000}"/>
    <cellStyle name="Comma 2 12" xfId="147" xr:uid="{00000000-0005-0000-0000-000092000000}"/>
    <cellStyle name="Comma 2 2" xfId="148" xr:uid="{00000000-0005-0000-0000-000093000000}"/>
    <cellStyle name="Comma 2 2 2" xfId="149" xr:uid="{00000000-0005-0000-0000-000094000000}"/>
    <cellStyle name="Comma 2 3" xfId="150" xr:uid="{00000000-0005-0000-0000-000095000000}"/>
    <cellStyle name="Comma 2 4" xfId="151" xr:uid="{00000000-0005-0000-0000-000096000000}"/>
    <cellStyle name="Comma 2 5" xfId="152" xr:uid="{00000000-0005-0000-0000-000097000000}"/>
    <cellStyle name="Comma 2 6" xfId="153" xr:uid="{00000000-0005-0000-0000-000098000000}"/>
    <cellStyle name="Comma 2 7" xfId="154" xr:uid="{00000000-0005-0000-0000-000099000000}"/>
    <cellStyle name="Comma 2 8" xfId="155" xr:uid="{00000000-0005-0000-0000-00009A000000}"/>
    <cellStyle name="Comma 2 9" xfId="156" xr:uid="{00000000-0005-0000-0000-00009B000000}"/>
    <cellStyle name="Comma 20" xfId="157" xr:uid="{00000000-0005-0000-0000-00009C000000}"/>
    <cellStyle name="Comma 3" xfId="158" xr:uid="{00000000-0005-0000-0000-00009D000000}"/>
    <cellStyle name="Comma 4" xfId="159" xr:uid="{00000000-0005-0000-0000-00009E000000}"/>
    <cellStyle name="Comma 5" xfId="160" xr:uid="{00000000-0005-0000-0000-00009F000000}"/>
    <cellStyle name="Comma 6" xfId="161" xr:uid="{00000000-0005-0000-0000-0000A0000000}"/>
    <cellStyle name="Comma 7" xfId="162" xr:uid="{00000000-0005-0000-0000-0000A1000000}"/>
    <cellStyle name="Comma 8" xfId="163" xr:uid="{00000000-0005-0000-0000-0000A2000000}"/>
    <cellStyle name="Comma 9" xfId="164" xr:uid="{00000000-0005-0000-0000-0000A3000000}"/>
    <cellStyle name="comma zerodec" xfId="165" xr:uid="{00000000-0005-0000-0000-0000A4000000}"/>
    <cellStyle name="Comma0" xfId="166" xr:uid="{00000000-0005-0000-0000-0000A5000000}"/>
    <cellStyle name="Comma0 - Modelo1" xfId="167" xr:uid="{00000000-0005-0000-0000-0000A6000000}"/>
    <cellStyle name="Comma0 - Style1" xfId="168" xr:uid="{00000000-0005-0000-0000-0000A7000000}"/>
    <cellStyle name="Comma0_Leadsheet_PSM_30.06.08_Jue_V3" xfId="169" xr:uid="{00000000-0005-0000-0000-0000A8000000}"/>
    <cellStyle name="Comma1 - Modelo2" xfId="170" xr:uid="{00000000-0005-0000-0000-0000A9000000}"/>
    <cellStyle name="Comma1 - Style2" xfId="171" xr:uid="{00000000-0005-0000-0000-0000AA000000}"/>
    <cellStyle name="Copied" xfId="172" xr:uid="{00000000-0005-0000-0000-0000AB000000}"/>
    <cellStyle name="Credit" xfId="173" xr:uid="{00000000-0005-0000-0000-0000AC000000}"/>
    <cellStyle name="Curren - Style3" xfId="174" xr:uid="{00000000-0005-0000-0000-0000AD000000}"/>
    <cellStyle name="Curren - Style4" xfId="175" xr:uid="{00000000-0005-0000-0000-0000AE000000}"/>
    <cellStyle name="Currency [00]" xfId="176" xr:uid="{00000000-0005-0000-0000-0000AF000000}"/>
    <cellStyle name="Currency0" xfId="177" xr:uid="{00000000-0005-0000-0000-0000B0000000}"/>
    <cellStyle name="Currency1" xfId="178" xr:uid="{00000000-0005-0000-0000-0000B1000000}"/>
    <cellStyle name="Currency2" xfId="179" xr:uid="{00000000-0005-0000-0000-0000B2000000}"/>
    <cellStyle name="CustomStyle1" xfId="180" xr:uid="{00000000-0005-0000-0000-0000B3000000}"/>
    <cellStyle name="Dan" xfId="181" xr:uid="{00000000-0005-0000-0000-0000B4000000}"/>
    <cellStyle name="Date" xfId="182" xr:uid="{00000000-0005-0000-0000-0000B5000000}"/>
    <cellStyle name="Date Short" xfId="183" xr:uid="{00000000-0005-0000-0000-0000B6000000}"/>
    <cellStyle name="Debit" xfId="184" xr:uid="{00000000-0005-0000-0000-0000B7000000}"/>
    <cellStyle name="DELTA" xfId="185" xr:uid="{00000000-0005-0000-0000-0000B8000000}"/>
    <cellStyle name="DELTA 2" xfId="186" xr:uid="{00000000-0005-0000-0000-0000B9000000}"/>
    <cellStyle name="Dezimal [0]_35ERI8T2gbIEMixb4v26icuOo" xfId="187" xr:uid="{00000000-0005-0000-0000-0000BA000000}"/>
    <cellStyle name="Dezimal_35ERI8T2gbIEMixb4v26icuOo" xfId="188" xr:uid="{00000000-0005-0000-0000-0000BB000000}"/>
    <cellStyle name="Dia" xfId="189" xr:uid="{00000000-0005-0000-0000-0000BC000000}"/>
    <cellStyle name="Dollar (zero dec)" xfId="190" xr:uid="{00000000-0005-0000-0000-0000BD000000}"/>
    <cellStyle name="Encabez1" xfId="191" xr:uid="{00000000-0005-0000-0000-0000BE000000}"/>
    <cellStyle name="Encabez2" xfId="192" xr:uid="{00000000-0005-0000-0000-0000BF000000}"/>
    <cellStyle name="Enter Currency (0)" xfId="193" xr:uid="{00000000-0005-0000-0000-0000C0000000}"/>
    <cellStyle name="Enter Currency (2)" xfId="194" xr:uid="{00000000-0005-0000-0000-0000C1000000}"/>
    <cellStyle name="Enter Units (0)" xfId="195" xr:uid="{00000000-0005-0000-0000-0000C2000000}"/>
    <cellStyle name="Enter Units (1)" xfId="196" xr:uid="{00000000-0005-0000-0000-0000C3000000}"/>
    <cellStyle name="Enter Units (2)" xfId="197" xr:uid="{00000000-0005-0000-0000-0000C4000000}"/>
    <cellStyle name="Entered" xfId="198" xr:uid="{00000000-0005-0000-0000-0000C5000000}"/>
    <cellStyle name="Euro" xfId="199" xr:uid="{00000000-0005-0000-0000-0000C6000000}"/>
    <cellStyle name="Explanatory Text 2" xfId="200" xr:uid="{00000000-0005-0000-0000-0000C7000000}"/>
    <cellStyle name="F2" xfId="201" xr:uid="{00000000-0005-0000-0000-0000C8000000}"/>
    <cellStyle name="F3" xfId="202" xr:uid="{00000000-0005-0000-0000-0000C9000000}"/>
    <cellStyle name="F4" xfId="203" xr:uid="{00000000-0005-0000-0000-0000CA000000}"/>
    <cellStyle name="F5" xfId="204" xr:uid="{00000000-0005-0000-0000-0000CB000000}"/>
    <cellStyle name="F6" xfId="205" xr:uid="{00000000-0005-0000-0000-0000CC000000}"/>
    <cellStyle name="F7" xfId="206" xr:uid="{00000000-0005-0000-0000-0000CD000000}"/>
    <cellStyle name="F8" xfId="207" xr:uid="{00000000-0005-0000-0000-0000CE000000}"/>
    <cellStyle name="Fijo" xfId="208" xr:uid="{00000000-0005-0000-0000-0000CF000000}"/>
    <cellStyle name="Financiero" xfId="209" xr:uid="{00000000-0005-0000-0000-0000D0000000}"/>
    <cellStyle name="Fixed" xfId="210" xr:uid="{00000000-0005-0000-0000-0000D1000000}"/>
    <cellStyle name="Format Number Column" xfId="211" xr:uid="{00000000-0005-0000-0000-0000D2000000}"/>
    <cellStyle name="gar" xfId="212" xr:uid="{00000000-0005-0000-0000-0000D3000000}"/>
    <cellStyle name="Good 2" xfId="213" xr:uid="{00000000-0005-0000-0000-0000D4000000}"/>
    <cellStyle name="Grey" xfId="214" xr:uid="{00000000-0005-0000-0000-0000D5000000}"/>
    <cellStyle name="gs]_x000d__x000a_Window=23,56,584,348, , ,1_x000d__x000a_dir1=0,0,491,191,-1,-1,1,30,201,1905,245,H:\WINDOWS\*.*_x000d__x000a_dir10=44,44,544,323," xfId="215" xr:uid="{00000000-0005-0000-0000-0000D6000000}"/>
    <cellStyle name="Header1" xfId="216" xr:uid="{00000000-0005-0000-0000-0000D7000000}"/>
    <cellStyle name="Header2" xfId="217" xr:uid="{00000000-0005-0000-0000-0000D8000000}"/>
    <cellStyle name="Heading" xfId="218" xr:uid="{00000000-0005-0000-0000-0000D9000000}"/>
    <cellStyle name="Heading 1 2" xfId="219" xr:uid="{00000000-0005-0000-0000-0000DA000000}"/>
    <cellStyle name="Heading 2 2" xfId="220" xr:uid="{00000000-0005-0000-0000-0000DB000000}"/>
    <cellStyle name="Heading 3 2" xfId="221" xr:uid="{00000000-0005-0000-0000-0000DC000000}"/>
    <cellStyle name="Heading 4 2" xfId="222" xr:uid="{00000000-0005-0000-0000-0000DD000000}"/>
    <cellStyle name="HEADING1" xfId="223" xr:uid="{00000000-0005-0000-0000-0000DE000000}"/>
    <cellStyle name="HEADING2" xfId="224" xr:uid="{00000000-0005-0000-0000-0000DF000000}"/>
    <cellStyle name="Hyperlink 2" xfId="225" xr:uid="{00000000-0005-0000-0000-0000E0000000}"/>
    <cellStyle name="Indent" xfId="226" xr:uid="{00000000-0005-0000-0000-0000E1000000}"/>
    <cellStyle name="Info_Main" xfId="227" xr:uid="{00000000-0005-0000-0000-0000E2000000}"/>
    <cellStyle name="Input [yellow]" xfId="228" xr:uid="{00000000-0005-0000-0000-0000E3000000}"/>
    <cellStyle name="Input 2" xfId="229" xr:uid="{00000000-0005-0000-0000-0000E4000000}"/>
    <cellStyle name="InputCurrency" xfId="230" xr:uid="{00000000-0005-0000-0000-0000E5000000}"/>
    <cellStyle name="InputPercent1" xfId="231" xr:uid="{00000000-0005-0000-0000-0000E6000000}"/>
    <cellStyle name="KPMG Heading 1" xfId="232" xr:uid="{00000000-0005-0000-0000-0000E7000000}"/>
    <cellStyle name="KPMG Heading 2" xfId="233" xr:uid="{00000000-0005-0000-0000-0000E8000000}"/>
    <cellStyle name="KPMG Heading 3" xfId="234" xr:uid="{00000000-0005-0000-0000-0000E9000000}"/>
    <cellStyle name="KPMG Heading 4" xfId="235" xr:uid="{00000000-0005-0000-0000-0000EA000000}"/>
    <cellStyle name="KPMG Normal" xfId="236" xr:uid="{00000000-0005-0000-0000-0000EB000000}"/>
    <cellStyle name="KPMG Normal Text" xfId="237" xr:uid="{00000000-0005-0000-0000-0000EC000000}"/>
    <cellStyle name="KPMG Normal_10" xfId="238" xr:uid="{00000000-0005-0000-0000-0000ED000000}"/>
    <cellStyle name="left" xfId="239" xr:uid="{00000000-0005-0000-0000-0000EE000000}"/>
    <cellStyle name="Link Currency (0)" xfId="240" xr:uid="{00000000-0005-0000-0000-0000EF000000}"/>
    <cellStyle name="Link Currency (2)" xfId="241" xr:uid="{00000000-0005-0000-0000-0000F0000000}"/>
    <cellStyle name="Link Units (0)" xfId="242" xr:uid="{00000000-0005-0000-0000-0000F1000000}"/>
    <cellStyle name="Link Units (1)" xfId="243" xr:uid="{00000000-0005-0000-0000-0000F2000000}"/>
    <cellStyle name="Link Units (2)" xfId="244" xr:uid="{00000000-0005-0000-0000-0000F3000000}"/>
    <cellStyle name="Linked Cell 2" xfId="245" xr:uid="{00000000-0005-0000-0000-0000F4000000}"/>
    <cellStyle name="Miglia - Stile1" xfId="246" xr:uid="{00000000-0005-0000-0000-0000F5000000}"/>
    <cellStyle name="Miglia - Stile2" xfId="247" xr:uid="{00000000-0005-0000-0000-0000F6000000}"/>
    <cellStyle name="Miglia - Stile3" xfId="248" xr:uid="{00000000-0005-0000-0000-0000F7000000}"/>
    <cellStyle name="Miglia - Stile4" xfId="249" xr:uid="{00000000-0005-0000-0000-0000F8000000}"/>
    <cellStyle name="Miglia - Stile5" xfId="250" xr:uid="{00000000-0005-0000-0000-0000F9000000}"/>
    <cellStyle name="Migliaia (0)" xfId="251" xr:uid="{00000000-0005-0000-0000-0000FA000000}"/>
    <cellStyle name="Millares [0]_10 AVERIAS MASIVAS + ANT" xfId="252" xr:uid="{00000000-0005-0000-0000-0000FB000000}"/>
    <cellStyle name="Millares_10 AVERIAS MASIVAS + ANT" xfId="253" xr:uid="{00000000-0005-0000-0000-0000FC000000}"/>
    <cellStyle name="Milliers [0]_AR1194" xfId="254" xr:uid="{00000000-0005-0000-0000-0000FD000000}"/>
    <cellStyle name="Milliers_AR1194" xfId="255" xr:uid="{00000000-0005-0000-0000-0000FE000000}"/>
    <cellStyle name="Mon?taire [0]_AR1194" xfId="256" xr:uid="{00000000-0005-0000-0000-0000FF000000}"/>
    <cellStyle name="Mon?taire_AR1194" xfId="257" xr:uid="{00000000-0005-0000-0000-000000010000}"/>
    <cellStyle name="Moneda [0]_10 AVERIAS MASIVAS + ANT" xfId="258" xr:uid="{00000000-0005-0000-0000-000001010000}"/>
    <cellStyle name="Moneda_10 AVERIAS MASIVAS + ANT" xfId="259" xr:uid="{00000000-0005-0000-0000-000002010000}"/>
    <cellStyle name="Monétaire [0]_Capex2001" xfId="260" xr:uid="{00000000-0005-0000-0000-000003010000}"/>
    <cellStyle name="Monétaire_Capex2001" xfId="261" xr:uid="{00000000-0005-0000-0000-000004010000}"/>
    <cellStyle name="Monetario" xfId="262" xr:uid="{00000000-0005-0000-0000-000005010000}"/>
    <cellStyle name="NEE" xfId="263" xr:uid="{00000000-0005-0000-0000-000006010000}"/>
    <cellStyle name="Neutral 2" xfId="264" xr:uid="{00000000-0005-0000-0000-000007010000}"/>
    <cellStyle name="no dec" xfId="265" xr:uid="{00000000-0005-0000-0000-000008010000}"/>
    <cellStyle name="Normal" xfId="0" builtinId="0"/>
    <cellStyle name="Normal - Stile6" xfId="266" xr:uid="{00000000-0005-0000-0000-00000A010000}"/>
    <cellStyle name="Normal - Stile7" xfId="267" xr:uid="{00000000-0005-0000-0000-00000B010000}"/>
    <cellStyle name="Normal - Stile8" xfId="268" xr:uid="{00000000-0005-0000-0000-00000C010000}"/>
    <cellStyle name="Normal - Style1" xfId="269" xr:uid="{00000000-0005-0000-0000-00000D010000}"/>
    <cellStyle name="Normal - Style5" xfId="270" xr:uid="{00000000-0005-0000-0000-00000E010000}"/>
    <cellStyle name="Normal 2" xfId="271" xr:uid="{00000000-0005-0000-0000-00000F010000}"/>
    <cellStyle name="Normal 2 10" xfId="272" xr:uid="{00000000-0005-0000-0000-000010010000}"/>
    <cellStyle name="Normal 2 11" xfId="273" xr:uid="{00000000-0005-0000-0000-000011010000}"/>
    <cellStyle name="Normal 2 12" xfId="274" xr:uid="{00000000-0005-0000-0000-000012010000}"/>
    <cellStyle name="Normal 2 2" xfId="275" xr:uid="{00000000-0005-0000-0000-000013010000}"/>
    <cellStyle name="Normal 2 2 2" xfId="276" xr:uid="{00000000-0005-0000-0000-000014010000}"/>
    <cellStyle name="Normal 2 3" xfId="277" xr:uid="{00000000-0005-0000-0000-000015010000}"/>
    <cellStyle name="Normal 2 4" xfId="278" xr:uid="{00000000-0005-0000-0000-000016010000}"/>
    <cellStyle name="Normal 2 5" xfId="279" xr:uid="{00000000-0005-0000-0000-000017010000}"/>
    <cellStyle name="Normal 2 6" xfId="280" xr:uid="{00000000-0005-0000-0000-000018010000}"/>
    <cellStyle name="Normal 2 7" xfId="281" xr:uid="{00000000-0005-0000-0000-000019010000}"/>
    <cellStyle name="Normal 2 8" xfId="282" xr:uid="{00000000-0005-0000-0000-00001A010000}"/>
    <cellStyle name="Normal 2 9" xfId="283" xr:uid="{00000000-0005-0000-0000-00001B010000}"/>
    <cellStyle name="Normal 2_Budget Promotion" xfId="284" xr:uid="{00000000-0005-0000-0000-00001C010000}"/>
    <cellStyle name="Normal 3" xfId="285" xr:uid="{00000000-0005-0000-0000-00001D010000}"/>
    <cellStyle name="Normal 3 2" xfId="286" xr:uid="{00000000-0005-0000-0000-00001E010000}"/>
    <cellStyle name="Normal 3 3" xfId="287" xr:uid="{00000000-0005-0000-0000-00001F010000}"/>
    <cellStyle name="Normal 4" xfId="288" xr:uid="{00000000-0005-0000-0000-000020010000}"/>
    <cellStyle name="Normal 5" xfId="289" xr:uid="{00000000-0005-0000-0000-000021010000}"/>
    <cellStyle name="Normal 6" xfId="290" xr:uid="{00000000-0005-0000-0000-000022010000}"/>
    <cellStyle name="Normal_q308" xfId="291" xr:uid="{00000000-0005-0000-0000-000023010000}"/>
    <cellStyle name="Normal0" xfId="292" xr:uid="{00000000-0005-0000-0000-000024010000}"/>
    <cellStyle name="Normale_sc_azione" xfId="293" xr:uid="{00000000-0005-0000-0000-000025010000}"/>
    <cellStyle name="normální_Site#13-Bangkok" xfId="294" xr:uid="{00000000-0005-0000-0000-000026010000}"/>
    <cellStyle name="Note 2" xfId="295" xr:uid="{00000000-0005-0000-0000-000027010000}"/>
    <cellStyle name="oft Excel]_x000d__x000a_Comment=The open=/f lines load custom functions into the Paste Function list._x000d__x000a_Maximized=3_x000d__x000a_Basics=1_x000d__x000a_A" xfId="296" xr:uid="{00000000-0005-0000-0000-000028010000}"/>
    <cellStyle name="Output 2" xfId="297" xr:uid="{00000000-0005-0000-0000-000029010000}"/>
    <cellStyle name="Output Amounts" xfId="298" xr:uid="{00000000-0005-0000-0000-00002A010000}"/>
    <cellStyle name="Output Column Headings" xfId="299" xr:uid="{00000000-0005-0000-0000-00002B010000}"/>
    <cellStyle name="Output Line Items" xfId="300" xr:uid="{00000000-0005-0000-0000-00002C010000}"/>
    <cellStyle name="Output Report Heading" xfId="301" xr:uid="{00000000-0005-0000-0000-00002D010000}"/>
    <cellStyle name="Output Report Title" xfId="302" xr:uid="{00000000-0005-0000-0000-00002E010000}"/>
    <cellStyle name="OUTPUTERROR" xfId="303" xr:uid="{00000000-0005-0000-0000-00002F010000}"/>
    <cellStyle name="OUTPUTNORMAL" xfId="304" xr:uid="{00000000-0005-0000-0000-000030010000}"/>
    <cellStyle name="PageSubTitle" xfId="305" xr:uid="{00000000-0005-0000-0000-000031010000}"/>
    <cellStyle name="PageTitle" xfId="306" xr:uid="{00000000-0005-0000-0000-000032010000}"/>
    <cellStyle name="Pattern" xfId="307" xr:uid="{00000000-0005-0000-0000-000033010000}"/>
    <cellStyle name="Percent" xfId="455" builtinId="5"/>
    <cellStyle name="Percent [0]" xfId="308" xr:uid="{00000000-0005-0000-0000-000034010000}"/>
    <cellStyle name="Percent [00]" xfId="309" xr:uid="{00000000-0005-0000-0000-000035010000}"/>
    <cellStyle name="Percent [2]" xfId="310" xr:uid="{00000000-0005-0000-0000-000036010000}"/>
    <cellStyle name="Percent 2" xfId="311" xr:uid="{00000000-0005-0000-0000-000037010000}"/>
    <cellStyle name="Percent 3" xfId="312" xr:uid="{00000000-0005-0000-0000-000038010000}"/>
    <cellStyle name="Percent 4" xfId="313" xr:uid="{00000000-0005-0000-0000-000039010000}"/>
    <cellStyle name="Percent 5" xfId="314" xr:uid="{00000000-0005-0000-0000-00003A010000}"/>
    <cellStyle name="Percent 6" xfId="315" xr:uid="{00000000-0005-0000-0000-00003B010000}"/>
    <cellStyle name="Percent 7" xfId="456" xr:uid="{825F426F-1A08-4CC5-9E55-99457CF95085}"/>
    <cellStyle name="PERCENTAGE" xfId="316" xr:uid="{00000000-0005-0000-0000-00003C010000}"/>
    <cellStyle name="PLAN" xfId="317" xr:uid="{00000000-0005-0000-0000-00003D010000}"/>
    <cellStyle name="Porcentaje" xfId="318" xr:uid="{00000000-0005-0000-0000-00003E010000}"/>
    <cellStyle name="Porcentual_ret_conso_statu_2000" xfId="319" xr:uid="{00000000-0005-0000-0000-00003F010000}"/>
    <cellStyle name="PrePop Currency (0)" xfId="320" xr:uid="{00000000-0005-0000-0000-000040010000}"/>
    <cellStyle name="PrePop Currency (2)" xfId="321" xr:uid="{00000000-0005-0000-0000-000041010000}"/>
    <cellStyle name="PrePop Units (0)" xfId="322" xr:uid="{00000000-0005-0000-0000-000042010000}"/>
    <cellStyle name="PrePop Units (1)" xfId="323" xr:uid="{00000000-0005-0000-0000-000043010000}"/>
    <cellStyle name="PrePop Units (2)" xfId="324" xr:uid="{00000000-0005-0000-0000-000044010000}"/>
    <cellStyle name="PSChar" xfId="325" xr:uid="{00000000-0005-0000-0000-000045010000}"/>
    <cellStyle name="PSChar 2" xfId="326" xr:uid="{00000000-0005-0000-0000-000046010000}"/>
    <cellStyle name="PSDate" xfId="327" xr:uid="{00000000-0005-0000-0000-000047010000}"/>
    <cellStyle name="PSDate 2" xfId="328" xr:uid="{00000000-0005-0000-0000-000048010000}"/>
    <cellStyle name="PSDec" xfId="329" xr:uid="{00000000-0005-0000-0000-000049010000}"/>
    <cellStyle name="PSDec 2" xfId="330" xr:uid="{00000000-0005-0000-0000-00004A010000}"/>
    <cellStyle name="PSHeading" xfId="331" xr:uid="{00000000-0005-0000-0000-00004B010000}"/>
    <cellStyle name="PSHeading 2" xfId="332" xr:uid="{00000000-0005-0000-0000-00004C010000}"/>
    <cellStyle name="PSInt" xfId="333" xr:uid="{00000000-0005-0000-0000-00004D010000}"/>
    <cellStyle name="PSInt 2" xfId="334" xr:uid="{00000000-0005-0000-0000-00004E010000}"/>
    <cellStyle name="PSSpacer" xfId="335" xr:uid="{00000000-0005-0000-0000-00004F010000}"/>
    <cellStyle name="PSSpacer 2" xfId="336" xr:uid="{00000000-0005-0000-0000-000050010000}"/>
    <cellStyle name="pwstyle" xfId="337" xr:uid="{00000000-0005-0000-0000-000051010000}"/>
    <cellStyle name="Q" xfId="338" xr:uid="{00000000-0005-0000-0000-000052010000}"/>
    <cellStyle name="QTR94_95_INCOME CTMP#1 98" xfId="339" xr:uid="{00000000-0005-0000-0000-000053010000}"/>
    <cellStyle name="Quantity" xfId="340" xr:uid="{00000000-0005-0000-0000-000054010000}"/>
    <cellStyle name="RevList" xfId="341" xr:uid="{00000000-0005-0000-0000-000055010000}"/>
    <cellStyle name="RM" xfId="342" xr:uid="{00000000-0005-0000-0000-000056010000}"/>
    <cellStyle name="SAPBEXchaText" xfId="343" xr:uid="{00000000-0005-0000-0000-000057010000}"/>
    <cellStyle name="SAPBEXstdData" xfId="344" xr:uid="{00000000-0005-0000-0000-000058010000}"/>
    <cellStyle name="SAPBEXstdDataEmph" xfId="345" xr:uid="{00000000-0005-0000-0000-000059010000}"/>
    <cellStyle name="SAPBEXstdItem" xfId="346" xr:uid="{00000000-0005-0000-0000-00005A010000}"/>
    <cellStyle name="SAPBEXundefined" xfId="347" xr:uid="{00000000-0005-0000-0000-00005B010000}"/>
    <cellStyle name="SCH1" xfId="348" xr:uid="{00000000-0005-0000-0000-00005C010000}"/>
    <cellStyle name="small border line" xfId="349" xr:uid="{00000000-0005-0000-0000-00005D010000}"/>
    <cellStyle name="Standard" xfId="350" xr:uid="{00000000-0005-0000-0000-00005E010000}"/>
    <cellStyle name="Style 1" xfId="351" xr:uid="{00000000-0005-0000-0000-00005F010000}"/>
    <cellStyle name="Style 2" xfId="352" xr:uid="{00000000-0005-0000-0000-000060010000}"/>
    <cellStyle name="style1" xfId="353" xr:uid="{00000000-0005-0000-0000-000061010000}"/>
    <cellStyle name="style1 2" xfId="354" xr:uid="{00000000-0005-0000-0000-000062010000}"/>
    <cellStyle name="SubHeading" xfId="355" xr:uid="{00000000-0005-0000-0000-000063010000}"/>
    <cellStyle name="Subtotal" xfId="356" xr:uid="{00000000-0005-0000-0000-000064010000}"/>
    <cellStyle name="TB" xfId="357" xr:uid="{00000000-0005-0000-0000-000065010000}"/>
    <cellStyle name="Text Indent A" xfId="358" xr:uid="{00000000-0005-0000-0000-000066010000}"/>
    <cellStyle name="Text Indent B" xfId="359" xr:uid="{00000000-0005-0000-0000-000067010000}"/>
    <cellStyle name="Text Indent C" xfId="360" xr:uid="{00000000-0005-0000-0000-000068010000}"/>
    <cellStyle name="Times New Roman" xfId="361" xr:uid="{00000000-0005-0000-0000-000069010000}"/>
    <cellStyle name="Title 2" xfId="362" xr:uid="{00000000-0005-0000-0000-00006A010000}"/>
    <cellStyle name="TMS RMMN" xfId="363" xr:uid="{00000000-0005-0000-0000-00006B010000}"/>
    <cellStyle name="Total 2" xfId="364" xr:uid="{00000000-0005-0000-0000-00006C010000}"/>
    <cellStyle name="Tusental (0)_pldt" xfId="365" xr:uid="{00000000-0005-0000-0000-00006D010000}"/>
    <cellStyle name="Tusental_pldt" xfId="366" xr:uid="{00000000-0005-0000-0000-00006E010000}"/>
    <cellStyle name="Valuta (0)" xfId="367" xr:uid="{00000000-0005-0000-0000-00006F010000}"/>
    <cellStyle name="Valuta (0) 2" xfId="368" xr:uid="{00000000-0005-0000-0000-000070010000}"/>
    <cellStyle name="Valuta_pldt" xfId="369" xr:uid="{00000000-0005-0000-0000-000071010000}"/>
    <cellStyle name="W" xfId="370" xr:uid="{00000000-0005-0000-0000-000072010000}"/>
    <cellStyle name="Währung [0]_Tabelle1" xfId="371" xr:uid="{00000000-0005-0000-0000-000073010000}"/>
    <cellStyle name="Währung_Tabelle1" xfId="372" xr:uid="{00000000-0005-0000-0000-000074010000}"/>
    <cellStyle name="Warning Text 2" xfId="373" xr:uid="{00000000-0005-0000-0000-000075010000}"/>
    <cellStyle name="wrap" xfId="374" xr:uid="{00000000-0005-0000-0000-000076010000}"/>
    <cellStyle name="Wไhrung [0]_35ERI8T2gbIEMixb4v26icuOo" xfId="375" xr:uid="{00000000-0005-0000-0000-000077010000}"/>
    <cellStyle name="Wไhrung_35ERI8T2gbIEMixb4v26icuOo" xfId="376" xr:uid="{00000000-0005-0000-0000-000078010000}"/>
    <cellStyle name="ｵﾒﾁ｡ﾒﾃ爼ﾗ靉ﾁ篦ｧﾋﾅﾒﾂﾁﾔｵﾔ" xfId="377" xr:uid="{00000000-0005-0000-0000-000079010000}"/>
    <cellStyle name="การคำนวณ" xfId="392" xr:uid="{00000000-0005-0000-0000-000088010000}"/>
    <cellStyle name="ข้อความเตือน" xfId="393" xr:uid="{00000000-0005-0000-0000-000089010000}"/>
    <cellStyle name="ข้อความอธิบาย" xfId="394" xr:uid="{00000000-0005-0000-0000-00008A010000}"/>
    <cellStyle name="เครื่องหมายจุลภาค" xfId="379" xr:uid="{00000000-0005-0000-0000-00007B010000}"/>
    <cellStyle name="เครื่องหมายจุลภาค [0]" xfId="380" xr:uid="{00000000-0005-0000-0000-00007C010000}"/>
    <cellStyle name="เครื่องหมายจุลภาค 2" xfId="381" xr:uid="{00000000-0005-0000-0000-00007D010000}"/>
    <cellStyle name="เครื่องหมายจุลภาค_~0391937" xfId="382" xr:uid="{00000000-0005-0000-0000-00007E010000}"/>
    <cellStyle name="เครื่องหมายเปอร์เซ็นต์" xfId="378" xr:uid="{00000000-0005-0000-0000-00007A010000}"/>
    <cellStyle name="เครื่องหมายสกุลเงิน" xfId="383" xr:uid="{00000000-0005-0000-0000-00007F010000}"/>
    <cellStyle name="เครื่องหมายสกุลเงิน [0]" xfId="384" xr:uid="{00000000-0005-0000-0000-000080010000}"/>
    <cellStyle name="เครื่องหมายสกุลเงิน_~0391937" xfId="385" xr:uid="{00000000-0005-0000-0000-000081010000}"/>
    <cellStyle name="ชื่อเรื่อง" xfId="395" xr:uid="{00000000-0005-0000-0000-00008B010000}"/>
    <cellStyle name="เชื่อมโยงหลายมิติ" xfId="386" xr:uid="{00000000-0005-0000-0000-000082010000}"/>
    <cellStyle name="เซลล์ตรวจสอบ" xfId="387" xr:uid="{00000000-0005-0000-0000-000083010000}"/>
    <cellStyle name="เซลล์ที่มีการเชื่อมโยง" xfId="388" xr:uid="{00000000-0005-0000-0000-000084010000}"/>
    <cellStyle name="ณfน๔_NTCณ๘ป๙ (2)" xfId="396" xr:uid="{00000000-0005-0000-0000-00008C010000}"/>
    <cellStyle name="ดี" xfId="397" xr:uid="{00000000-0005-0000-0000-00008D010000}"/>
    <cellStyle name="ตามการเชื่อมโยงหลายมิติ" xfId="398" xr:uid="{00000000-0005-0000-0000-00008E010000}"/>
    <cellStyle name="น้บะภฒ_95" xfId="399" xr:uid="{00000000-0005-0000-0000-00008F010000}"/>
    <cellStyle name="ปกติ 2" xfId="400" xr:uid="{00000000-0005-0000-0000-000090010000}"/>
    <cellStyle name="ปกติ_~0391937" xfId="401" xr:uid="{00000000-0005-0000-0000-000091010000}"/>
    <cellStyle name="ป้อนค่า" xfId="402" xr:uid="{00000000-0005-0000-0000-000092010000}"/>
    <cellStyle name="ปานกลาง" xfId="403" xr:uid="{00000000-0005-0000-0000-000093010000}"/>
    <cellStyle name="ผลรวม" xfId="404" xr:uid="{00000000-0005-0000-0000-000094010000}"/>
    <cellStyle name="แย่" xfId="390" xr:uid="{00000000-0005-0000-0000-000086010000}"/>
    <cellStyle name="ฤ?ธถ [0]_95" xfId="405" xr:uid="{00000000-0005-0000-0000-000095010000}"/>
    <cellStyle name="ฤ?ธถ_95" xfId="406" xr:uid="{00000000-0005-0000-0000-000096010000}"/>
    <cellStyle name="ฤธถ [0]_95" xfId="407" xr:uid="{00000000-0005-0000-0000-000097010000}"/>
    <cellStyle name="ฤธถ_95" xfId="408" xr:uid="{00000000-0005-0000-0000-000098010000}"/>
    <cellStyle name="ลEญ [0]_laroux" xfId="409" xr:uid="{00000000-0005-0000-0000-000099010000}"/>
    <cellStyle name="ลEญ_laroux" xfId="410" xr:uid="{00000000-0005-0000-0000-00009A010000}"/>
    <cellStyle name="ลวดลาย_CONSOL DEC.38 (2)" xfId="411" xr:uid="{00000000-0005-0000-0000-00009B010000}"/>
    <cellStyle name="ล๋ศญ [0]_95" xfId="412" xr:uid="{00000000-0005-0000-0000-00009C010000}"/>
    <cellStyle name="ล๋ศญ_95" xfId="413" xr:uid="{00000000-0005-0000-0000-00009D010000}"/>
    <cellStyle name="วฅมุ_4ฟ๙ฝวภ๛" xfId="414" xr:uid="{00000000-0005-0000-0000-00009E010000}"/>
    <cellStyle name="ส่วนที่ถูกเน้น1" xfId="415" xr:uid="{00000000-0005-0000-0000-00009F010000}"/>
    <cellStyle name="ส่วนที่ถูกเน้น2" xfId="416" xr:uid="{00000000-0005-0000-0000-0000A0010000}"/>
    <cellStyle name="ส่วนที่ถูกเน้น3" xfId="417" xr:uid="{00000000-0005-0000-0000-0000A1010000}"/>
    <cellStyle name="ส่วนที่ถูกเน้น4" xfId="418" xr:uid="{00000000-0005-0000-0000-0000A2010000}"/>
    <cellStyle name="ส่วนที่ถูกเน้น5" xfId="419" xr:uid="{00000000-0005-0000-0000-0000A3010000}"/>
    <cellStyle name="ส่วนที่ถูกเน้น6" xfId="420" xr:uid="{00000000-0005-0000-0000-0000A4010000}"/>
    <cellStyle name="เส้นขอบขวา" xfId="389" xr:uid="{00000000-0005-0000-0000-000085010000}"/>
    <cellStyle name="แสดงผล" xfId="391" xr:uid="{00000000-0005-0000-0000-000087010000}"/>
    <cellStyle name="หมายเหตุ" xfId="421" xr:uid="{00000000-0005-0000-0000-0000A5010000}"/>
    <cellStyle name="หัวเรื่อง 1" xfId="422" xr:uid="{00000000-0005-0000-0000-0000A6010000}"/>
    <cellStyle name="หัวเรื่อง 2" xfId="423" xr:uid="{00000000-0005-0000-0000-0000A7010000}"/>
    <cellStyle name="หัวเรื่อง 3" xfId="424" xr:uid="{00000000-0005-0000-0000-0000A8010000}"/>
    <cellStyle name="หัวเรื่อง 4" xfId="425" xr:uid="{00000000-0005-0000-0000-0000A9010000}"/>
    <cellStyle name="ơ᪒＀＀＀＀＀＀＀＀＀＀＀＀＀＀＀＀＀＀＀＀＀＀＀＀＀＀＀＀ma_QTR94_95_1ฟ๙ศธบ๑ณปฟช (2)" xfId="426" xr:uid="{00000000-0005-0000-0000-0000AA010000}"/>
    <cellStyle name="…_x000e__x000a_ธ๎_x000c_U_x0001_ฅ_x0005_ด_x000a__x0007__x0001__x0001_" xfId="427" xr:uid="{00000000-0005-0000-0000-0000AB010000}"/>
    <cellStyle name="_x001d_๐7_x000c_๎_x0017__x000d_เU_x0001_า_x0006_|!_x0007__x0001__x0001_" xfId="428" xr:uid="{00000000-0005-0000-0000-0000AC010000}"/>
    <cellStyle name="_x001d_๐7_x000c_๎_x0017__x000d_เU_x0001_า_x0006_!_x0007__x0001__x0001_" xfId="429" xr:uid="{00000000-0005-0000-0000-0000AD010000}"/>
    <cellStyle name="_xddb0_̟ᩒb_xdddc_̟ᩢb_xde1c_̟ᩲbơ᪂bơ᪒＀＀＀＀＀＀＀＀＀＀＀＀＀＀＀＀＀＀＀＀＀＀＀＀＀＀＀＀ma_QTR94_95_1ฟ๙ศธบ๑ณปฟช (2)" xfId="430" xr:uid="{00000000-0005-0000-0000-0000AE010000}"/>
    <cellStyle name="백분율_95" xfId="431" xr:uid="{00000000-0005-0000-0000-0000AF010000}"/>
    <cellStyle name="콤마 [0]_12월" xfId="432" xr:uid="{00000000-0005-0000-0000-0000B0010000}"/>
    <cellStyle name="콤마_12월" xfId="433" xr:uid="{00000000-0005-0000-0000-0000B1010000}"/>
    <cellStyle name="통화 [0]_12월" xfId="434" xr:uid="{00000000-0005-0000-0000-0000B2010000}"/>
    <cellStyle name="통화_12월" xfId="435" xr:uid="{00000000-0005-0000-0000-0000B3010000}"/>
    <cellStyle name="표준_1.6GB" xfId="436" xr:uid="{00000000-0005-0000-0000-0000B4010000}"/>
    <cellStyle name="一般_0006(1)" xfId="437" xr:uid="{00000000-0005-0000-0000-0000B5010000}"/>
    <cellStyle name="千位分隔_10原料汇总" xfId="438" xr:uid="{00000000-0005-0000-0000-0000B6010000}"/>
    <cellStyle name="千分位[0]_AR0203" xfId="439" xr:uid="{00000000-0005-0000-0000-0000B7010000}"/>
    <cellStyle name="千分位_AR0203" xfId="440" xr:uid="{00000000-0005-0000-0000-0000B8010000}"/>
    <cellStyle name="后继超级链接" xfId="441" xr:uid="{00000000-0005-0000-0000-0000B9010000}"/>
    <cellStyle name="常规_03-三表 (1)" xfId="442" xr:uid="{00000000-0005-0000-0000-0000BA010000}"/>
    <cellStyle name="未定義" xfId="443" xr:uid="{00000000-0005-0000-0000-0000BB010000}"/>
    <cellStyle name="桁区切り [0.00]_4550" xfId="444" xr:uid="{00000000-0005-0000-0000-0000BC010000}"/>
    <cellStyle name="桁区切り_4550" xfId="445" xr:uid="{00000000-0005-0000-0000-0000BD010000}"/>
    <cellStyle name="標準_4550" xfId="446" xr:uid="{00000000-0005-0000-0000-0000BE010000}"/>
    <cellStyle name="爼ﾗ靉ﾁ篦ｧﾋﾅﾒﾂﾁﾔｵﾔ" xfId="447" xr:uid="{00000000-0005-0000-0000-0000BF010000}"/>
    <cellStyle name="猝鮖｢ﾍｺ｢ﾇﾒ" xfId="448" xr:uid="{00000000-0005-0000-0000-0000C0010000}"/>
    <cellStyle name="貨幣 [0]_AR0203" xfId="449" xr:uid="{00000000-0005-0000-0000-0000C1010000}"/>
    <cellStyle name="貨幣[0]_LC (2)" xfId="450" xr:uid="{00000000-0005-0000-0000-0000C2010000}"/>
    <cellStyle name="貨幣_AR0203" xfId="451" xr:uid="{00000000-0005-0000-0000-0000C3010000}"/>
    <cellStyle name="超级链接" xfId="452" xr:uid="{00000000-0005-0000-0000-0000C4010000}"/>
    <cellStyle name="通貨 [0.00]_laroux" xfId="453" xr:uid="{00000000-0005-0000-0000-0000C5010000}"/>
    <cellStyle name="通貨_laroux" xfId="454" xr:uid="{00000000-0005-0000-0000-0000C6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32273</xdr:colOff>
      <xdr:row>25</xdr:row>
      <xdr:rowOff>146571</xdr:rowOff>
    </xdr:from>
    <xdr:to>
      <xdr:col>20</xdr:col>
      <xdr:colOff>131817</xdr:colOff>
      <xdr:row>31</xdr:row>
      <xdr:rowOff>161903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176700-06EA-4EB4-A629-0823FC219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7873" y="4628924"/>
          <a:ext cx="5585944" cy="109109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53788</xdr:rowOff>
    </xdr:from>
    <xdr:to>
      <xdr:col>22</xdr:col>
      <xdr:colOff>459608</xdr:colOff>
      <xdr:row>66</xdr:row>
      <xdr:rowOff>62773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BB0A4F0-51A0-4CC8-823D-0C8D70356E33}"/>
            </a:ext>
          </a:extLst>
        </xdr:cNvPr>
        <xdr:cNvGrpSpPr/>
      </xdr:nvGrpSpPr>
      <xdr:grpSpPr>
        <a:xfrm>
          <a:off x="0" y="9687373"/>
          <a:ext cx="14880458" cy="1715865"/>
          <a:chOff x="0" y="5432612"/>
          <a:chExt cx="13870808" cy="1801926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8357DD32-7B40-42B0-9F38-AA56753E02B0}"/>
              </a:ext>
            </a:extLst>
          </xdr:cNvPr>
          <xdr:cNvGrpSpPr/>
        </xdr:nvGrpSpPr>
        <xdr:grpSpPr>
          <a:xfrm>
            <a:off x="6768353" y="5555429"/>
            <a:ext cx="7102455" cy="1598542"/>
            <a:chOff x="0" y="2727960"/>
            <a:chExt cx="7102455" cy="1562235"/>
          </a:xfrm>
        </xdr:grpSpPr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E5ACBE34-585B-4EE3-B03E-E811AE1FF0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2727960"/>
              <a:ext cx="7102455" cy="1562235"/>
            </a:xfrm>
            <a:prstGeom prst="rect">
              <a:avLst/>
            </a:prstGeom>
          </xdr:spPr>
        </xdr:pic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6DA114F-2A72-4774-8A4B-47C1AD3E2BC6}"/>
                </a:ext>
              </a:extLst>
            </xdr:cNvPr>
            <xdr:cNvSpPr/>
          </xdr:nvSpPr>
          <xdr:spPr>
            <a:xfrm>
              <a:off x="3794760" y="3589020"/>
              <a:ext cx="640080" cy="28194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</xdr:grp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6CBB8C3-EE18-48D0-BC3B-93BE778F73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5432612"/>
            <a:ext cx="6355975" cy="1801926"/>
          </a:xfrm>
          <a:prstGeom prst="rect">
            <a:avLst/>
          </a:prstGeom>
        </xdr:spPr>
      </xdr:pic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3D364E01-6C33-44EC-8700-16CB58462FB8}"/>
              </a:ext>
            </a:extLst>
          </xdr:cNvPr>
          <xdr:cNvCxnSpPr/>
        </xdr:nvCxnSpPr>
        <xdr:spPr>
          <a:xfrm flipV="1">
            <a:off x="6266329" y="6660776"/>
            <a:ext cx="4392706" cy="10757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8965</xdr:colOff>
      <xdr:row>32</xdr:row>
      <xdr:rowOff>125506</xdr:rowOff>
    </xdr:from>
    <xdr:to>
      <xdr:col>19</xdr:col>
      <xdr:colOff>291352</xdr:colOff>
      <xdr:row>53</xdr:row>
      <xdr:rowOff>102963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92896E4-478B-4558-B539-4DB64CF91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4565" y="5862918"/>
          <a:ext cx="5159187" cy="3742633"/>
        </a:xfrm>
        <a:prstGeom prst="rect">
          <a:avLst/>
        </a:prstGeom>
      </xdr:spPr>
    </xdr:pic>
    <xdr:clientData/>
  </xdr:twoCellAnchor>
  <xdr:twoCellAnchor>
    <xdr:from>
      <xdr:col>11</xdr:col>
      <xdr:colOff>98612</xdr:colOff>
      <xdr:row>50</xdr:row>
      <xdr:rowOff>152400</xdr:rowOff>
    </xdr:from>
    <xdr:to>
      <xdr:col>12</xdr:col>
      <xdr:colOff>421341</xdr:colOff>
      <xdr:row>52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B1195F8-A099-4B92-AA39-3FE1FFDEE436}"/>
            </a:ext>
          </a:extLst>
        </xdr:cNvPr>
        <xdr:cNvSpPr/>
      </xdr:nvSpPr>
      <xdr:spPr>
        <a:xfrm>
          <a:off x="6804212" y="9117106"/>
          <a:ext cx="932329" cy="2061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358590</xdr:colOff>
      <xdr:row>30</xdr:row>
      <xdr:rowOff>35858</xdr:rowOff>
    </xdr:from>
    <xdr:to>
      <xdr:col>18</xdr:col>
      <xdr:colOff>215154</xdr:colOff>
      <xdr:row>31</xdr:row>
      <xdr:rowOff>116541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D845111-2ECA-48DB-9F6E-0A18716DFC83}"/>
            </a:ext>
          </a:extLst>
        </xdr:cNvPr>
        <xdr:cNvSpPr/>
      </xdr:nvSpPr>
      <xdr:spPr>
        <a:xfrm>
          <a:off x="10112190" y="5414682"/>
          <a:ext cx="1075764" cy="2599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268943</xdr:colOff>
      <xdr:row>30</xdr:row>
      <xdr:rowOff>44823</xdr:rowOff>
    </xdr:from>
    <xdr:to>
      <xdr:col>20</xdr:col>
      <xdr:colOff>125507</xdr:colOff>
      <xdr:row>31</xdr:row>
      <xdr:rowOff>125506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A927D66-69DE-4B8E-BF91-0B496CD9365C}"/>
            </a:ext>
          </a:extLst>
        </xdr:cNvPr>
        <xdr:cNvSpPr/>
      </xdr:nvSpPr>
      <xdr:spPr>
        <a:xfrm>
          <a:off x="11241743" y="5423647"/>
          <a:ext cx="1075764" cy="2599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0</xdr:colOff>
      <xdr:row>25</xdr:row>
      <xdr:rowOff>53787</xdr:rowOff>
    </xdr:from>
    <xdr:to>
      <xdr:col>10</xdr:col>
      <xdr:colOff>259975</xdr:colOff>
      <xdr:row>35</xdr:row>
      <xdr:rowOff>62772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66BAAFD3-720A-4A22-9D17-725DA13E3027}"/>
            </a:ext>
          </a:extLst>
        </xdr:cNvPr>
        <xdr:cNvGrpSpPr/>
      </xdr:nvGrpSpPr>
      <xdr:grpSpPr>
        <a:xfrm>
          <a:off x="0" y="4362897"/>
          <a:ext cx="7363720" cy="1715865"/>
          <a:chOff x="0" y="4536140"/>
          <a:chExt cx="6355975" cy="1801926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C6060B5E-327C-4ABD-94C0-B7B0D46CD5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4536140"/>
            <a:ext cx="6355975" cy="1801926"/>
          </a:xfrm>
          <a:prstGeom prst="rect">
            <a:avLst/>
          </a:prstGeom>
        </xdr:spPr>
      </xdr:pic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9DD5EA74-693D-4D40-A1F5-3F1A32DBCC88}"/>
              </a:ext>
            </a:extLst>
          </xdr:cNvPr>
          <xdr:cNvSpPr/>
        </xdr:nvSpPr>
        <xdr:spPr>
          <a:xfrm>
            <a:off x="4742329" y="5342965"/>
            <a:ext cx="1604683" cy="2958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0</xdr:col>
      <xdr:colOff>7620</xdr:colOff>
      <xdr:row>1</xdr:row>
      <xdr:rowOff>85208</xdr:rowOff>
    </xdr:from>
    <xdr:to>
      <xdr:col>19</xdr:col>
      <xdr:colOff>324970</xdr:colOff>
      <xdr:row>22</xdr:row>
      <xdr:rowOff>75103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00BBA1B-9DD5-4B3A-972A-DEDC13CD49C3}"/>
            </a:ext>
          </a:extLst>
        </xdr:cNvPr>
        <xdr:cNvGrpSpPr/>
      </xdr:nvGrpSpPr>
      <xdr:grpSpPr>
        <a:xfrm>
          <a:off x="9525" y="268088"/>
          <a:ext cx="12903685" cy="3588440"/>
          <a:chOff x="7620" y="264502"/>
          <a:chExt cx="11899750" cy="3755072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8F053124-946D-41B0-AB58-03D6ECE59011}"/>
              </a:ext>
            </a:extLst>
          </xdr:cNvPr>
          <xdr:cNvGrpSpPr/>
        </xdr:nvGrpSpPr>
        <xdr:grpSpPr>
          <a:xfrm>
            <a:off x="7620" y="264502"/>
            <a:ext cx="11899750" cy="3755072"/>
            <a:chOff x="7620" y="264502"/>
            <a:chExt cx="11899750" cy="3755072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98F9840-0E11-4B23-A40F-2572CF2CA6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620" y="264502"/>
              <a:ext cx="6339840" cy="1829892"/>
            </a:xfrm>
            <a:prstGeom prst="rect">
              <a:avLst/>
            </a:prstGeom>
          </xdr:spPr>
        </xdr:pic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CD19FCD4-54F0-45E1-8ED9-A154B3C9928E}"/>
                </a:ext>
              </a:extLst>
            </xdr:cNvPr>
            <xdr:cNvGrpSpPr/>
          </xdr:nvGrpSpPr>
          <xdr:grpSpPr>
            <a:xfrm>
              <a:off x="6748183" y="272528"/>
              <a:ext cx="5159187" cy="3747046"/>
              <a:chOff x="349624" y="222800"/>
              <a:chExt cx="5159187" cy="3669860"/>
            </a:xfrm>
          </xdr:grpSpPr>
          <xdr:pic>
            <xdr:nvPicPr>
              <xdr:cNvPr id="3" name="Picture 2">
                <a:extLst>
                  <a:ext uri="{FF2B5EF4-FFF2-40B4-BE49-F238E27FC236}">
                    <a16:creationId xmlns:a16="http://schemas.microsoft.com/office/drawing/2014/main" id="{418B22E4-B3B9-4B04-A852-BF98AA1A970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49624" y="222800"/>
                <a:ext cx="5159187" cy="3665538"/>
              </a:xfrm>
              <a:prstGeom prst="rect">
                <a:avLst/>
              </a:prstGeom>
            </xdr:spPr>
          </xdr:pic>
          <xdr:sp macro="" textlink="">
            <xdr:nvSpPr>
              <xdr:cNvPr id="5" name="Rectangle 4">
                <a:extLst>
                  <a:ext uri="{FF2B5EF4-FFF2-40B4-BE49-F238E27FC236}">
                    <a16:creationId xmlns:a16="http://schemas.microsoft.com/office/drawing/2014/main" id="{2FE71516-0B1E-4E58-9C8B-70FBF9B96306}"/>
                  </a:ext>
                </a:extLst>
              </xdr:cNvPr>
              <xdr:cNvSpPr/>
            </xdr:nvSpPr>
            <xdr:spPr>
              <a:xfrm>
                <a:off x="440167" y="3199240"/>
                <a:ext cx="2705100" cy="693420"/>
              </a:xfrm>
              <a:prstGeom prst="rect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th-TH" sz="1100"/>
              </a:p>
            </xdr:txBody>
          </xdr:sp>
        </xdr:grpSp>
        <xdr:cxnSp macro="">
          <xdr:nvCxnSpPr>
            <xdr:cNvPr id="8" name="Straight Arrow Connector 7">
              <a:extLst>
                <a:ext uri="{FF2B5EF4-FFF2-40B4-BE49-F238E27FC236}">
                  <a16:creationId xmlns:a16="http://schemas.microsoft.com/office/drawing/2014/main" id="{E029798B-DCD9-47E8-97D5-EFC12661E81E}"/>
                </a:ext>
              </a:extLst>
            </xdr:cNvPr>
            <xdr:cNvCxnSpPr/>
          </xdr:nvCxnSpPr>
          <xdr:spPr>
            <a:xfrm>
              <a:off x="6160546" y="956087"/>
              <a:ext cx="885713" cy="288080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3B3B9802-4645-458F-AF38-B97D60DC064D}"/>
              </a:ext>
            </a:extLst>
          </xdr:cNvPr>
          <xdr:cNvSpPr/>
        </xdr:nvSpPr>
        <xdr:spPr>
          <a:xfrm>
            <a:off x="4740985" y="730667"/>
            <a:ext cx="1604683" cy="2958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0</xdr:col>
      <xdr:colOff>0</xdr:colOff>
      <xdr:row>71</xdr:row>
      <xdr:rowOff>71719</xdr:rowOff>
    </xdr:from>
    <xdr:to>
      <xdr:col>9</xdr:col>
      <xdr:colOff>573741</xdr:colOff>
      <xdr:row>81</xdr:row>
      <xdr:rowOff>80703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3BAC7CE-E9F0-49BE-85FA-EA81BE53CC1E}"/>
            </a:ext>
          </a:extLst>
        </xdr:cNvPr>
        <xdr:cNvGrpSpPr/>
      </xdr:nvGrpSpPr>
      <xdr:grpSpPr>
        <a:xfrm>
          <a:off x="0" y="12280864"/>
          <a:ext cx="7069791" cy="1727294"/>
          <a:chOff x="0" y="12801601"/>
          <a:chExt cx="6615953" cy="1801926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86B56AC2-FDBD-4DA9-BD31-014669D633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12801601"/>
            <a:ext cx="6610663" cy="1801926"/>
          </a:xfrm>
          <a:prstGeom prst="rect">
            <a:avLst/>
          </a:prstGeom>
        </xdr:spPr>
      </xdr:pic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F968ABE0-84B4-4159-8471-74C9AF1A96FA}"/>
              </a:ext>
            </a:extLst>
          </xdr:cNvPr>
          <xdr:cNvSpPr/>
        </xdr:nvSpPr>
        <xdr:spPr>
          <a:xfrm>
            <a:off x="5011271" y="14280776"/>
            <a:ext cx="1604682" cy="3048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 editAs="oneCell">
    <xdr:from>
      <xdr:col>9</xdr:col>
      <xdr:colOff>143436</xdr:colOff>
      <xdr:row>163</xdr:row>
      <xdr:rowOff>116542</xdr:rowOff>
    </xdr:from>
    <xdr:to>
      <xdr:col>22</xdr:col>
      <xdr:colOff>448949</xdr:colOff>
      <xdr:row>167</xdr:row>
      <xdr:rowOff>100466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1BC8D5-733A-44DF-AAC4-2032EE2FD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33883" y="29700071"/>
          <a:ext cx="8230313" cy="701101"/>
        </a:xfrm>
        <a:prstGeom prst="rect">
          <a:avLst/>
        </a:prstGeom>
      </xdr:spPr>
    </xdr:pic>
    <xdr:clientData/>
  </xdr:twoCellAnchor>
  <xdr:twoCellAnchor editAs="oneCell">
    <xdr:from>
      <xdr:col>9</xdr:col>
      <xdr:colOff>215153</xdr:colOff>
      <xdr:row>168</xdr:row>
      <xdr:rowOff>125506</xdr:rowOff>
    </xdr:from>
    <xdr:to>
      <xdr:col>24</xdr:col>
      <xdr:colOff>497910</xdr:colOff>
      <xdr:row>178</xdr:row>
      <xdr:rowOff>77696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D7580D-BF46-40FF-933E-646C8E2A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0" y="30605506"/>
          <a:ext cx="9426757" cy="174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313764</xdr:colOff>
      <xdr:row>30</xdr:row>
      <xdr:rowOff>53788</xdr:rowOff>
    </xdr:from>
    <xdr:to>
      <xdr:col>10</xdr:col>
      <xdr:colOff>123776</xdr:colOff>
      <xdr:row>38</xdr:row>
      <xdr:rowOff>59741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FB70F1B-D3F7-43BA-9725-0063B18EF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4" y="5432612"/>
          <a:ext cx="5906012" cy="1440305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15</xdr:row>
      <xdr:rowOff>72614</xdr:rowOff>
    </xdr:from>
    <xdr:to>
      <xdr:col>8</xdr:col>
      <xdr:colOff>597952</xdr:colOff>
      <xdr:row>27</xdr:row>
      <xdr:rowOff>80418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39AE2-2DD9-4F16-9201-01B2777B9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17" y="2762026"/>
          <a:ext cx="5250635" cy="2159333"/>
        </a:xfrm>
        <a:prstGeom prst="rect">
          <a:avLst/>
        </a:prstGeom>
      </xdr:spPr>
    </xdr:pic>
    <xdr:clientData/>
  </xdr:twoCellAnchor>
  <xdr:twoCellAnchor editAs="oneCell">
    <xdr:from>
      <xdr:col>10</xdr:col>
      <xdr:colOff>242047</xdr:colOff>
      <xdr:row>0</xdr:row>
      <xdr:rowOff>0</xdr:rowOff>
    </xdr:from>
    <xdr:to>
      <xdr:col>21</xdr:col>
      <xdr:colOff>562696</xdr:colOff>
      <xdr:row>25</xdr:row>
      <xdr:rowOff>6216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1B0985-F344-42FE-874A-5A70864A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8047" y="0"/>
          <a:ext cx="7026249" cy="4488569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224117</xdr:colOff>
      <xdr:row>25</xdr:row>
      <xdr:rowOff>89647</xdr:rowOff>
    </xdr:from>
    <xdr:to>
      <xdr:col>21</xdr:col>
      <xdr:colOff>399973</xdr:colOff>
      <xdr:row>52</xdr:row>
      <xdr:rowOff>133549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DB811E-362D-4A0A-9C74-3DA222D12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20117" y="4572000"/>
          <a:ext cx="6881456" cy="4884843"/>
        </a:xfrm>
        <a:prstGeom prst="rect">
          <a:avLst/>
        </a:prstGeom>
      </xdr:spPr>
    </xdr:pic>
    <xdr:clientData/>
  </xdr:twoCellAnchor>
  <xdr:twoCellAnchor>
    <xdr:from>
      <xdr:col>7</xdr:col>
      <xdr:colOff>98612</xdr:colOff>
      <xdr:row>10</xdr:row>
      <xdr:rowOff>98612</xdr:rowOff>
    </xdr:from>
    <xdr:to>
      <xdr:col>18</xdr:col>
      <xdr:colOff>304800</xdr:colOff>
      <xdr:row>18</xdr:row>
      <xdr:rowOff>116541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412D55B-18EB-4B86-ADCE-E83489EFA27A}"/>
            </a:ext>
          </a:extLst>
        </xdr:cNvPr>
        <xdr:cNvCxnSpPr/>
      </xdr:nvCxnSpPr>
      <xdr:spPr>
        <a:xfrm flipV="1">
          <a:off x="4365812" y="1891553"/>
          <a:ext cx="6911788" cy="1452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107577</xdr:colOff>
      <xdr:row>20</xdr:row>
      <xdr:rowOff>53788</xdr:rowOff>
    </xdr:from>
    <xdr:to>
      <xdr:col>18</xdr:col>
      <xdr:colOff>331694</xdr:colOff>
      <xdr:row>39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6ACD04F-3D3D-4132-9BE0-C681B29F2A3F}"/>
            </a:ext>
          </a:extLst>
        </xdr:cNvPr>
        <xdr:cNvCxnSpPr/>
      </xdr:nvCxnSpPr>
      <xdr:spPr>
        <a:xfrm>
          <a:off x="4374777" y="3639670"/>
          <a:ext cx="6929717" cy="3352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98613</xdr:colOff>
      <xdr:row>6</xdr:row>
      <xdr:rowOff>8964</xdr:rowOff>
    </xdr:from>
    <xdr:to>
      <xdr:col>18</xdr:col>
      <xdr:colOff>71718</xdr:colOff>
      <xdr:row>32</xdr:row>
      <xdr:rowOff>62754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C9DFF97-AD69-4098-8BD9-72322E09E903}"/>
            </a:ext>
          </a:extLst>
        </xdr:cNvPr>
        <xdr:cNvCxnSpPr/>
      </xdr:nvCxnSpPr>
      <xdr:spPr>
        <a:xfrm flipV="1">
          <a:off x="5585013" y="1084729"/>
          <a:ext cx="5459505" cy="47154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80682</xdr:colOff>
      <xdr:row>6</xdr:row>
      <xdr:rowOff>161365</xdr:rowOff>
    </xdr:from>
    <xdr:to>
      <xdr:col>18</xdr:col>
      <xdr:colOff>53789</xdr:colOff>
      <xdr:row>32</xdr:row>
      <xdr:rowOff>62753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A9C7242-EB1C-43E5-9AD6-5C5B580B88AA}"/>
            </a:ext>
          </a:extLst>
        </xdr:cNvPr>
        <xdr:cNvCxnSpPr/>
      </xdr:nvCxnSpPr>
      <xdr:spPr>
        <a:xfrm flipV="1">
          <a:off x="5567082" y="1237130"/>
          <a:ext cx="5459507" cy="4563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35859</xdr:colOff>
      <xdr:row>33</xdr:row>
      <xdr:rowOff>161366</xdr:rowOff>
    </xdr:from>
    <xdr:to>
      <xdr:col>18</xdr:col>
      <xdr:colOff>295835</xdr:colOff>
      <xdr:row>39</xdr:row>
      <xdr:rowOff>17929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97A3F1E-B756-4115-A380-B25B175F1846}"/>
            </a:ext>
          </a:extLst>
        </xdr:cNvPr>
        <xdr:cNvCxnSpPr/>
      </xdr:nvCxnSpPr>
      <xdr:spPr>
        <a:xfrm>
          <a:off x="5522259" y="6078072"/>
          <a:ext cx="5746376" cy="9323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143434</xdr:colOff>
      <xdr:row>47</xdr:row>
      <xdr:rowOff>62753</xdr:rowOff>
    </xdr:from>
    <xdr:to>
      <xdr:col>12</xdr:col>
      <xdr:colOff>36499</xdr:colOff>
      <xdr:row>54</xdr:row>
      <xdr:rowOff>53789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B7F0A4B-3DF5-4B93-B670-63CB67A1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34" y="8489577"/>
          <a:ext cx="7208265" cy="1246094"/>
        </a:xfrm>
        <a:prstGeom prst="rect">
          <a:avLst/>
        </a:prstGeom>
      </xdr:spPr>
    </xdr:pic>
    <xdr:clientData/>
  </xdr:twoCellAnchor>
  <xdr:twoCellAnchor editAs="oneCell">
    <xdr:from>
      <xdr:col>0</xdr:col>
      <xdr:colOff>53789</xdr:colOff>
      <xdr:row>2</xdr:row>
      <xdr:rowOff>80683</xdr:rowOff>
    </xdr:from>
    <xdr:to>
      <xdr:col>11</xdr:col>
      <xdr:colOff>595272</xdr:colOff>
      <xdr:row>16</xdr:row>
      <xdr:rowOff>95787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E4AB969-82F9-406F-A09C-10D69074F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89" y="439271"/>
          <a:ext cx="7247083" cy="2525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65822</xdr:rowOff>
    </xdr:from>
    <xdr:to>
      <xdr:col>9</xdr:col>
      <xdr:colOff>419100</xdr:colOff>
      <xdr:row>76</xdr:row>
      <xdr:rowOff>12634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F94D8F-34A2-467D-AD04-F057D09D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795704"/>
          <a:ext cx="5905500" cy="843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65458</xdr:rowOff>
    </xdr:from>
    <xdr:to>
      <xdr:col>9</xdr:col>
      <xdr:colOff>373380</xdr:colOff>
      <xdr:row>90</xdr:row>
      <xdr:rowOff>36840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1C000E-4D0B-4CE9-8CCF-7F516485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305458"/>
          <a:ext cx="5859780" cy="867853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0</xdr:row>
      <xdr:rowOff>106680</xdr:rowOff>
    </xdr:from>
    <xdr:to>
      <xdr:col>24</xdr:col>
      <xdr:colOff>191093</xdr:colOff>
      <xdr:row>12</xdr:row>
      <xdr:rowOff>129724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234514-7156-4665-AE36-D6D4B8CC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8140" y="106680"/>
          <a:ext cx="6843353" cy="212616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30480</xdr:rowOff>
    </xdr:from>
    <xdr:to>
      <xdr:col>23</xdr:col>
      <xdr:colOff>541595</xdr:colOff>
      <xdr:row>22</xdr:row>
      <xdr:rowOff>83961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0ACD58-9998-4289-9058-82F46292B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2308860"/>
          <a:ext cx="6637595" cy="1630821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23</xdr:row>
      <xdr:rowOff>137160</xdr:rowOff>
    </xdr:from>
    <xdr:to>
      <xdr:col>23</xdr:col>
      <xdr:colOff>488249</xdr:colOff>
      <xdr:row>35</xdr:row>
      <xdr:rowOff>144963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3327EF-64E3-47F7-ABD0-A547E4F5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40040" y="4260925"/>
          <a:ext cx="6569009" cy="2159332"/>
        </a:xfrm>
        <a:prstGeom prst="rect">
          <a:avLst/>
        </a:prstGeom>
      </xdr:spPr>
    </xdr:pic>
    <xdr:clientData/>
  </xdr:twoCellAnchor>
  <xdr:twoCellAnchor>
    <xdr:from>
      <xdr:col>5</xdr:col>
      <xdr:colOff>259976</xdr:colOff>
      <xdr:row>5</xdr:row>
      <xdr:rowOff>17929</xdr:rowOff>
    </xdr:from>
    <xdr:to>
      <xdr:col>21</xdr:col>
      <xdr:colOff>259976</xdr:colOff>
      <xdr:row>6</xdr:row>
      <xdr:rowOff>44823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E6B1A70-11F7-4A00-AE1A-363AB3EDB142}"/>
            </a:ext>
          </a:extLst>
        </xdr:cNvPr>
        <xdr:cNvCxnSpPr/>
      </xdr:nvCxnSpPr>
      <xdr:spPr>
        <a:xfrm>
          <a:off x="3307976" y="914400"/>
          <a:ext cx="9753600" cy="2061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259976</xdr:colOff>
      <xdr:row>5</xdr:row>
      <xdr:rowOff>44823</xdr:rowOff>
    </xdr:from>
    <xdr:to>
      <xdr:col>21</xdr:col>
      <xdr:colOff>295835</xdr:colOff>
      <xdr:row>7</xdr:row>
      <xdr:rowOff>89647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E9B804D-4D66-4F2F-BCB4-4C46A28EA775}"/>
            </a:ext>
          </a:extLst>
        </xdr:cNvPr>
        <xdr:cNvCxnSpPr/>
      </xdr:nvCxnSpPr>
      <xdr:spPr>
        <a:xfrm>
          <a:off x="3307976" y="941294"/>
          <a:ext cx="9789459" cy="403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215152</xdr:colOff>
      <xdr:row>7</xdr:row>
      <xdr:rowOff>71718</xdr:rowOff>
    </xdr:from>
    <xdr:to>
      <xdr:col>21</xdr:col>
      <xdr:colOff>206188</xdr:colOff>
      <xdr:row>31</xdr:row>
      <xdr:rowOff>161365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1BD99E7-9677-49AD-A00A-079FBA59E51B}"/>
            </a:ext>
          </a:extLst>
        </xdr:cNvPr>
        <xdr:cNvCxnSpPr/>
      </xdr:nvCxnSpPr>
      <xdr:spPr>
        <a:xfrm>
          <a:off x="3263152" y="1326777"/>
          <a:ext cx="9744636" cy="4392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233082</xdr:colOff>
      <xdr:row>31</xdr:row>
      <xdr:rowOff>89646</xdr:rowOff>
    </xdr:from>
    <xdr:to>
      <xdr:col>22</xdr:col>
      <xdr:colOff>259976</xdr:colOff>
      <xdr:row>32</xdr:row>
      <xdr:rowOff>98611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D7F0308-93E8-4B18-8A4B-C3A501FEE32C}"/>
            </a:ext>
          </a:extLst>
        </xdr:cNvPr>
        <xdr:cNvSpPr/>
      </xdr:nvSpPr>
      <xdr:spPr>
        <a:xfrm>
          <a:off x="13034682" y="5647764"/>
          <a:ext cx="636494" cy="1882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412376</xdr:colOff>
      <xdr:row>31</xdr:row>
      <xdr:rowOff>80682</xdr:rowOff>
    </xdr:from>
    <xdr:to>
      <xdr:col>23</xdr:col>
      <xdr:colOff>439270</xdr:colOff>
      <xdr:row>32</xdr:row>
      <xdr:rowOff>89647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AA8F4BE-9FE7-49BC-8678-7D0B00E7B1FB}"/>
            </a:ext>
          </a:extLst>
        </xdr:cNvPr>
        <xdr:cNvSpPr/>
      </xdr:nvSpPr>
      <xdr:spPr>
        <a:xfrm>
          <a:off x="13823576" y="5638800"/>
          <a:ext cx="636494" cy="1882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304799</xdr:colOff>
      <xdr:row>11</xdr:row>
      <xdr:rowOff>8965</xdr:rowOff>
    </xdr:from>
    <xdr:to>
      <xdr:col>21</xdr:col>
      <xdr:colOff>215153</xdr:colOff>
      <xdr:row>14</xdr:row>
      <xdr:rowOff>161364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DF66BF8-635E-410F-B6DF-B9543C08B939}"/>
            </a:ext>
          </a:extLst>
        </xdr:cNvPr>
        <xdr:cNvCxnSpPr/>
      </xdr:nvCxnSpPr>
      <xdr:spPr>
        <a:xfrm>
          <a:off x="3352799" y="1981200"/>
          <a:ext cx="9663954" cy="690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304799</xdr:colOff>
      <xdr:row>11</xdr:row>
      <xdr:rowOff>17930</xdr:rowOff>
    </xdr:from>
    <xdr:to>
      <xdr:col>21</xdr:col>
      <xdr:colOff>215153</xdr:colOff>
      <xdr:row>16</xdr:row>
      <xdr:rowOff>53788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0C4C0A4-F44B-496B-AF4B-FE0E7668AC24}"/>
            </a:ext>
          </a:extLst>
        </xdr:cNvPr>
        <xdr:cNvCxnSpPr/>
      </xdr:nvCxnSpPr>
      <xdr:spPr>
        <a:xfrm>
          <a:off x="3352799" y="1990165"/>
          <a:ext cx="9663954" cy="932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286869</xdr:colOff>
      <xdr:row>13</xdr:row>
      <xdr:rowOff>62753</xdr:rowOff>
    </xdr:from>
    <xdr:to>
      <xdr:col>21</xdr:col>
      <xdr:colOff>215153</xdr:colOff>
      <xdr:row>31</xdr:row>
      <xdr:rowOff>170329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5445593-BA3C-4864-9C9E-3EF31E28CCE1}"/>
            </a:ext>
          </a:extLst>
        </xdr:cNvPr>
        <xdr:cNvCxnSpPr/>
      </xdr:nvCxnSpPr>
      <xdr:spPr>
        <a:xfrm>
          <a:off x="3334869" y="2393577"/>
          <a:ext cx="9681884" cy="3334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11206</xdr:colOff>
      <xdr:row>38</xdr:row>
      <xdr:rowOff>125506</xdr:rowOff>
    </xdr:from>
    <xdr:to>
      <xdr:col>24</xdr:col>
      <xdr:colOff>148959</xdr:colOff>
      <xdr:row>50</xdr:row>
      <xdr:rowOff>148549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31730C1-E714-44D4-B4C4-91A29035A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6006" y="6938682"/>
          <a:ext cx="6843353" cy="2174573"/>
        </a:xfrm>
        <a:prstGeom prst="rect">
          <a:avLst/>
        </a:prstGeom>
      </xdr:spPr>
    </xdr:pic>
    <xdr:clientData/>
  </xdr:twoCellAnchor>
  <xdr:twoCellAnchor editAs="oneCell">
    <xdr:from>
      <xdr:col>13</xdr:col>
      <xdr:colOff>35859</xdr:colOff>
      <xdr:row>51</xdr:row>
      <xdr:rowOff>3586</xdr:rowOff>
    </xdr:from>
    <xdr:to>
      <xdr:col>23</xdr:col>
      <xdr:colOff>508868</xdr:colOff>
      <xdr:row>63</xdr:row>
      <xdr:rowOff>11389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B72062E-5008-44F3-80C1-554521910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60659" y="9147586"/>
          <a:ext cx="6569009" cy="2159332"/>
        </a:xfrm>
        <a:prstGeom prst="rect">
          <a:avLst/>
        </a:prstGeom>
      </xdr:spPr>
    </xdr:pic>
    <xdr:clientData/>
  </xdr:twoCellAnchor>
  <xdr:twoCellAnchor>
    <xdr:from>
      <xdr:col>5</xdr:col>
      <xdr:colOff>259976</xdr:colOff>
      <xdr:row>44</xdr:row>
      <xdr:rowOff>71718</xdr:rowOff>
    </xdr:from>
    <xdr:to>
      <xdr:col>20</xdr:col>
      <xdr:colOff>376518</xdr:colOff>
      <xdr:row>48</xdr:row>
      <xdr:rowOff>143435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A7B4B309-7640-44D5-9924-7B4AED225D88}"/>
            </a:ext>
          </a:extLst>
        </xdr:cNvPr>
        <xdr:cNvCxnSpPr/>
      </xdr:nvCxnSpPr>
      <xdr:spPr>
        <a:xfrm flipV="1">
          <a:off x="3307976" y="7960659"/>
          <a:ext cx="9260542" cy="7888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259976</xdr:colOff>
      <xdr:row>45</xdr:row>
      <xdr:rowOff>116541</xdr:rowOff>
    </xdr:from>
    <xdr:to>
      <xdr:col>20</xdr:col>
      <xdr:colOff>403412</xdr:colOff>
      <xdr:row>48</xdr:row>
      <xdr:rowOff>161364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E197FEA-E59C-43C3-932A-86CCED6CF31B}"/>
            </a:ext>
          </a:extLst>
        </xdr:cNvPr>
        <xdr:cNvCxnSpPr/>
      </xdr:nvCxnSpPr>
      <xdr:spPr>
        <a:xfrm flipV="1">
          <a:off x="3307976" y="8184776"/>
          <a:ext cx="9287436" cy="582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251012</xdr:colOff>
      <xdr:row>49</xdr:row>
      <xdr:rowOff>152399</xdr:rowOff>
    </xdr:from>
    <xdr:to>
      <xdr:col>21</xdr:col>
      <xdr:colOff>170329</xdr:colOff>
      <xdr:row>58</xdr:row>
      <xdr:rowOff>44823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5E8301A-A189-4ABB-BF2C-BCB72D05CBBC}"/>
            </a:ext>
          </a:extLst>
        </xdr:cNvPr>
        <xdr:cNvCxnSpPr/>
      </xdr:nvCxnSpPr>
      <xdr:spPr>
        <a:xfrm>
          <a:off x="3299012" y="8937811"/>
          <a:ext cx="9672917" cy="1506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215153</xdr:colOff>
      <xdr:row>57</xdr:row>
      <xdr:rowOff>164950</xdr:rowOff>
    </xdr:from>
    <xdr:to>
      <xdr:col>22</xdr:col>
      <xdr:colOff>242047</xdr:colOff>
      <xdr:row>58</xdr:row>
      <xdr:rowOff>173915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C98BD43-4BD5-4ED9-A1E6-3CA9D69854BC}"/>
            </a:ext>
          </a:extLst>
        </xdr:cNvPr>
        <xdr:cNvSpPr/>
      </xdr:nvSpPr>
      <xdr:spPr>
        <a:xfrm>
          <a:off x="13016753" y="10384715"/>
          <a:ext cx="636494" cy="1882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385482</xdr:colOff>
      <xdr:row>57</xdr:row>
      <xdr:rowOff>155986</xdr:rowOff>
    </xdr:from>
    <xdr:to>
      <xdr:col>23</xdr:col>
      <xdr:colOff>412376</xdr:colOff>
      <xdr:row>58</xdr:row>
      <xdr:rowOff>164951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78E0102-24A2-467E-B071-D5D43B06C8E6}"/>
            </a:ext>
          </a:extLst>
        </xdr:cNvPr>
        <xdr:cNvSpPr/>
      </xdr:nvSpPr>
      <xdr:spPr>
        <a:xfrm>
          <a:off x="13796682" y="10375751"/>
          <a:ext cx="636494" cy="1882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286871</xdr:colOff>
      <xdr:row>53</xdr:row>
      <xdr:rowOff>17930</xdr:rowOff>
    </xdr:from>
    <xdr:to>
      <xdr:col>21</xdr:col>
      <xdr:colOff>322729</xdr:colOff>
      <xdr:row>58</xdr:row>
      <xdr:rowOff>98612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B13D7A41-3D59-4EBC-BBAC-274FECC7C7B8}"/>
            </a:ext>
          </a:extLst>
        </xdr:cNvPr>
        <xdr:cNvCxnSpPr/>
      </xdr:nvCxnSpPr>
      <xdr:spPr>
        <a:xfrm>
          <a:off x="3334871" y="9520518"/>
          <a:ext cx="9789458" cy="9771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233083</xdr:colOff>
      <xdr:row>44</xdr:row>
      <xdr:rowOff>98612</xdr:rowOff>
    </xdr:from>
    <xdr:to>
      <xdr:col>20</xdr:col>
      <xdr:colOff>358588</xdr:colOff>
      <xdr:row>52</xdr:row>
      <xdr:rowOff>17930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104A41B-56FC-47AD-B6B2-704CEEB959CB}"/>
            </a:ext>
          </a:extLst>
        </xdr:cNvPr>
        <xdr:cNvCxnSpPr/>
      </xdr:nvCxnSpPr>
      <xdr:spPr>
        <a:xfrm flipV="1">
          <a:off x="3281083" y="7987553"/>
          <a:ext cx="9269505" cy="13536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215154</xdr:colOff>
      <xdr:row>45</xdr:row>
      <xdr:rowOff>107577</xdr:rowOff>
    </xdr:from>
    <xdr:to>
      <xdr:col>20</xdr:col>
      <xdr:colOff>376518</xdr:colOff>
      <xdr:row>52</xdr:row>
      <xdr:rowOff>35860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7520ECD-8CF8-4998-80CA-6CFAFB5A7317}"/>
            </a:ext>
          </a:extLst>
        </xdr:cNvPr>
        <xdr:cNvCxnSpPr/>
      </xdr:nvCxnSpPr>
      <xdr:spPr>
        <a:xfrm flipV="1">
          <a:off x="3263154" y="8175812"/>
          <a:ext cx="9305364" cy="11833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44824</xdr:colOff>
      <xdr:row>65</xdr:row>
      <xdr:rowOff>89646</xdr:rowOff>
    </xdr:from>
    <xdr:to>
      <xdr:col>24</xdr:col>
      <xdr:colOff>182577</xdr:colOff>
      <xdr:row>77</xdr:row>
      <xdr:rowOff>112690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932537B-B725-49EE-9401-49FF8FC5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69624" y="11743764"/>
          <a:ext cx="6843353" cy="2174573"/>
        </a:xfrm>
        <a:prstGeom prst="rect">
          <a:avLst/>
        </a:prstGeom>
      </xdr:spPr>
    </xdr:pic>
    <xdr:clientData/>
  </xdr:twoCellAnchor>
  <xdr:twoCellAnchor editAs="oneCell">
    <xdr:from>
      <xdr:col>13</xdr:col>
      <xdr:colOff>26894</xdr:colOff>
      <xdr:row>78</xdr:row>
      <xdr:rowOff>44823</xdr:rowOff>
    </xdr:from>
    <xdr:to>
      <xdr:col>23</xdr:col>
      <xdr:colOff>606592</xdr:colOff>
      <xdr:row>101</xdr:row>
      <xdr:rowOff>5732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043D418-F239-439C-BF81-2D745EB4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1694" y="14029764"/>
          <a:ext cx="6675698" cy="4084674"/>
        </a:xfrm>
        <a:prstGeom prst="rect">
          <a:avLst/>
        </a:prstGeom>
      </xdr:spPr>
    </xdr:pic>
    <xdr:clientData/>
  </xdr:twoCellAnchor>
  <xdr:twoCellAnchor>
    <xdr:from>
      <xdr:col>5</xdr:col>
      <xdr:colOff>555812</xdr:colOff>
      <xdr:row>73</xdr:row>
      <xdr:rowOff>17929</xdr:rowOff>
    </xdr:from>
    <xdr:to>
      <xdr:col>21</xdr:col>
      <xdr:colOff>80682</xdr:colOff>
      <xdr:row>76</xdr:row>
      <xdr:rowOff>116541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E7128689-508E-4816-9B43-3B9B7F673938}"/>
            </a:ext>
          </a:extLst>
        </xdr:cNvPr>
        <xdr:cNvCxnSpPr/>
      </xdr:nvCxnSpPr>
      <xdr:spPr>
        <a:xfrm>
          <a:off x="3603812" y="13106400"/>
          <a:ext cx="9278470" cy="6364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564776</xdr:colOff>
      <xdr:row>74</xdr:row>
      <xdr:rowOff>53788</xdr:rowOff>
    </xdr:from>
    <xdr:to>
      <xdr:col>21</xdr:col>
      <xdr:colOff>143435</xdr:colOff>
      <xdr:row>98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5EE9566-E764-4B00-840D-576278B10CE3}"/>
            </a:ext>
          </a:extLst>
        </xdr:cNvPr>
        <xdr:cNvCxnSpPr/>
      </xdr:nvCxnSpPr>
      <xdr:spPr>
        <a:xfrm>
          <a:off x="3612776" y="13321553"/>
          <a:ext cx="9332259" cy="42492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44823</xdr:colOff>
      <xdr:row>77</xdr:row>
      <xdr:rowOff>35859</xdr:rowOff>
    </xdr:from>
    <xdr:to>
      <xdr:col>21</xdr:col>
      <xdr:colOff>71718</xdr:colOff>
      <xdr:row>87</xdr:row>
      <xdr:rowOff>26894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AF4B1F8-89EC-463A-8F66-594489C281D0}"/>
            </a:ext>
          </a:extLst>
        </xdr:cNvPr>
        <xdr:cNvCxnSpPr/>
      </xdr:nvCxnSpPr>
      <xdr:spPr>
        <a:xfrm flipV="1">
          <a:off x="3702423" y="13841506"/>
          <a:ext cx="9170895" cy="1783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35858</xdr:colOff>
      <xdr:row>88</xdr:row>
      <xdr:rowOff>80683</xdr:rowOff>
    </xdr:from>
    <xdr:to>
      <xdr:col>21</xdr:col>
      <xdr:colOff>152400</xdr:colOff>
      <xdr:row>100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C30EB77A-4315-4458-AAF2-E77365DC219C}"/>
            </a:ext>
          </a:extLst>
        </xdr:cNvPr>
        <xdr:cNvCxnSpPr/>
      </xdr:nvCxnSpPr>
      <xdr:spPr>
        <a:xfrm>
          <a:off x="3693458" y="15858565"/>
          <a:ext cx="9260542" cy="20708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15241</xdr:rowOff>
    </xdr:from>
    <xdr:to>
      <xdr:col>8</xdr:col>
      <xdr:colOff>437489</xdr:colOff>
      <xdr:row>27</xdr:row>
      <xdr:rowOff>99061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0907D-36DD-4541-B78B-EAFD416EE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6160"/>
        <a:stretch/>
      </xdr:blipFill>
      <xdr:spPr>
        <a:xfrm>
          <a:off x="0" y="3870961"/>
          <a:ext cx="5314289" cy="960120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1</xdr:row>
      <xdr:rowOff>0</xdr:rowOff>
    </xdr:from>
    <xdr:to>
      <xdr:col>21</xdr:col>
      <xdr:colOff>61538</xdr:colOff>
      <xdr:row>23</xdr:row>
      <xdr:rowOff>99418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1954DB-C358-4825-B8F7-F5954D775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244"/>
        <a:stretch/>
      </xdr:blipFill>
      <xdr:spPr>
        <a:xfrm>
          <a:off x="6187440" y="177800"/>
          <a:ext cx="6675698" cy="4011018"/>
        </a:xfrm>
        <a:prstGeom prst="rect">
          <a:avLst/>
        </a:prstGeom>
      </xdr:spPr>
    </xdr:pic>
    <xdr:clientData/>
  </xdr:twoCellAnchor>
  <xdr:twoCellAnchor editAs="oneCell">
    <xdr:from>
      <xdr:col>10</xdr:col>
      <xdr:colOff>48260</xdr:colOff>
      <xdr:row>23</xdr:row>
      <xdr:rowOff>60960</xdr:rowOff>
    </xdr:from>
    <xdr:to>
      <xdr:col>21</xdr:col>
      <xdr:colOff>25979</xdr:colOff>
      <xdr:row>51</xdr:row>
      <xdr:rowOff>38523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0C065E-DBA5-4CF9-BA14-76291EAA6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4260" y="4150360"/>
          <a:ext cx="6683319" cy="4955963"/>
        </a:xfrm>
        <a:prstGeom prst="rect">
          <a:avLst/>
        </a:prstGeom>
      </xdr:spPr>
    </xdr:pic>
    <xdr:clientData/>
  </xdr:twoCellAnchor>
  <xdr:twoCellAnchor>
    <xdr:from>
      <xdr:col>5</xdr:col>
      <xdr:colOff>213360</xdr:colOff>
      <xdr:row>24</xdr:row>
      <xdr:rowOff>121920</xdr:rowOff>
    </xdr:from>
    <xdr:to>
      <xdr:col>18</xdr:col>
      <xdr:colOff>76200</xdr:colOff>
      <xdr:row>49</xdr:row>
      <xdr:rowOff>165100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1FB8A11-8FFD-470C-A266-DEA0427927BE}"/>
            </a:ext>
          </a:extLst>
        </xdr:cNvPr>
        <xdr:cNvCxnSpPr/>
      </xdr:nvCxnSpPr>
      <xdr:spPr>
        <a:xfrm>
          <a:off x="3261360" y="4389120"/>
          <a:ext cx="7787640" cy="448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86360</xdr:colOff>
      <xdr:row>22</xdr:row>
      <xdr:rowOff>76200</xdr:rowOff>
    </xdr:from>
    <xdr:to>
      <xdr:col>18</xdr:col>
      <xdr:colOff>101600</xdr:colOff>
      <xdr:row>25</xdr:row>
      <xdr:rowOff>91440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0171652-4790-46AA-96B5-8DF06AC90122}"/>
            </a:ext>
          </a:extLst>
        </xdr:cNvPr>
        <xdr:cNvCxnSpPr/>
      </xdr:nvCxnSpPr>
      <xdr:spPr>
        <a:xfrm flipV="1">
          <a:off x="3134360" y="3987800"/>
          <a:ext cx="7940040" cy="548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61</xdr:row>
      <xdr:rowOff>71099</xdr:rowOff>
    </xdr:from>
    <xdr:to>
      <xdr:col>8</xdr:col>
      <xdr:colOff>388619</xdr:colOff>
      <xdr:row>66</xdr:row>
      <xdr:rowOff>7706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16AC13A-6A75-4190-93D4-ACF6F358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37219"/>
          <a:ext cx="5265419" cy="812907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</xdr:colOff>
      <xdr:row>53</xdr:row>
      <xdr:rowOff>7620</xdr:rowOff>
    </xdr:from>
    <xdr:to>
      <xdr:col>21</xdr:col>
      <xdr:colOff>31060</xdr:colOff>
      <xdr:row>80</xdr:row>
      <xdr:rowOff>107099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D6B07F-8AAA-4A1A-87B5-E9E1A267C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41720" y="9471660"/>
          <a:ext cx="6690940" cy="4831499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63</xdr:row>
      <xdr:rowOff>76200</xdr:rowOff>
    </xdr:from>
    <xdr:to>
      <xdr:col>18</xdr:col>
      <xdr:colOff>175260</xdr:colOff>
      <xdr:row>72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CD820E7-A0C2-4ABE-9FF5-76E4D01A0A23}"/>
            </a:ext>
          </a:extLst>
        </xdr:cNvPr>
        <xdr:cNvCxnSpPr/>
      </xdr:nvCxnSpPr>
      <xdr:spPr>
        <a:xfrm>
          <a:off x="3314700" y="11292840"/>
          <a:ext cx="7833360" cy="1501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312420</xdr:colOff>
      <xdr:row>64</xdr:row>
      <xdr:rowOff>137160</xdr:rowOff>
    </xdr:from>
    <xdr:to>
      <xdr:col>18</xdr:col>
      <xdr:colOff>259080</xdr:colOff>
      <xdr:row>74</xdr:row>
      <xdr:rowOff>45720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D40845B-C915-445B-86E4-E917EAAA88C7}"/>
            </a:ext>
          </a:extLst>
        </xdr:cNvPr>
        <xdr:cNvCxnSpPr/>
      </xdr:nvCxnSpPr>
      <xdr:spPr>
        <a:xfrm>
          <a:off x="3360420" y="11529060"/>
          <a:ext cx="7871460" cy="1661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</xdr:row>
      <xdr:rowOff>91440</xdr:rowOff>
    </xdr:from>
    <xdr:to>
      <xdr:col>8</xdr:col>
      <xdr:colOff>472890</xdr:colOff>
      <xdr:row>98</xdr:row>
      <xdr:rowOff>106932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9991858-75CE-40B8-92DC-24F23AEA8A10}"/>
            </a:ext>
          </a:extLst>
        </xdr:cNvPr>
        <xdr:cNvGrpSpPr/>
      </xdr:nvGrpSpPr>
      <xdr:grpSpPr>
        <a:xfrm>
          <a:off x="0" y="11861426"/>
          <a:ext cx="5317641" cy="4716248"/>
          <a:chOff x="0" y="12534900"/>
          <a:chExt cx="5349690" cy="4922772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78B48DE5-36F9-4067-B15E-C612F925CF57}"/>
              </a:ext>
            </a:extLst>
          </xdr:cNvPr>
          <xdr:cNvGrpSpPr/>
        </xdr:nvGrpSpPr>
        <xdr:grpSpPr>
          <a:xfrm>
            <a:off x="0" y="12534900"/>
            <a:ext cx="5349690" cy="4922772"/>
            <a:chOff x="0" y="12534900"/>
            <a:chExt cx="5349690" cy="4922772"/>
          </a:xfrm>
        </xdr:grpSpPr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4F9E0ACD-F85E-4471-9134-5F6703D43718}"/>
                </a:ext>
              </a:extLst>
            </xdr:cNvPr>
            <xdr:cNvGrpSpPr/>
          </xdr:nvGrpSpPr>
          <xdr:grpSpPr>
            <a:xfrm>
              <a:off x="0" y="12534900"/>
              <a:ext cx="5349690" cy="4922772"/>
              <a:chOff x="0" y="12534900"/>
              <a:chExt cx="5349690" cy="4922772"/>
            </a:xfrm>
          </xdr:grpSpPr>
          <xdr:pic>
            <xdr:nvPicPr>
              <xdr:cNvPr id="17" name="Picture 16">
                <a:extLst>
                  <a:ext uri="{FF2B5EF4-FFF2-40B4-BE49-F238E27FC236}">
                    <a16:creationId xmlns:a16="http://schemas.microsoft.com/office/drawing/2014/main" id="{9D4070DC-7015-4694-B9C0-CF4635FD88C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0" y="12534900"/>
                <a:ext cx="5319221" cy="2034716"/>
              </a:xfrm>
              <a:prstGeom prst="rect">
                <a:avLst/>
              </a:prstGeom>
            </xdr:spPr>
          </xdr:pic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8DF589E6-5A65-4316-B843-0E67E117BA4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152400" y="14554200"/>
                <a:ext cx="5197290" cy="2903472"/>
              </a:xfrm>
              <a:prstGeom prst="rect">
                <a:avLst/>
              </a:prstGeom>
            </xdr:spPr>
          </xdr:pic>
        </xdr:grp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DB1E08EB-3F76-4501-8317-FA0EB95D194D}"/>
                </a:ext>
              </a:extLst>
            </xdr:cNvPr>
            <xdr:cNvSpPr/>
          </xdr:nvSpPr>
          <xdr:spPr>
            <a:xfrm>
              <a:off x="2522220" y="17198340"/>
              <a:ext cx="670560" cy="16002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</xdr:grp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EC862CE7-9481-4880-A741-AF726CD7C081}"/>
              </a:ext>
            </a:extLst>
          </xdr:cNvPr>
          <xdr:cNvSpPr/>
        </xdr:nvSpPr>
        <xdr:spPr>
          <a:xfrm>
            <a:off x="297180" y="13479780"/>
            <a:ext cx="762000" cy="23622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 editAs="oneCell">
    <xdr:from>
      <xdr:col>10</xdr:col>
      <xdr:colOff>53341</xdr:colOff>
      <xdr:row>81</xdr:row>
      <xdr:rowOff>55321</xdr:rowOff>
    </xdr:from>
    <xdr:to>
      <xdr:col>19</xdr:col>
      <xdr:colOff>579120</xdr:colOff>
      <xdr:row>102</xdr:row>
      <xdr:rowOff>99479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6346D4D-4326-488F-B9EE-BAE35784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49341" y="14426641"/>
          <a:ext cx="6012179" cy="37246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48758</xdr:rowOff>
    </xdr:from>
    <xdr:to>
      <xdr:col>8</xdr:col>
      <xdr:colOff>434341</xdr:colOff>
      <xdr:row>9</xdr:row>
      <xdr:rowOff>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76A6C-DB85-4784-B54F-F054D32C8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49798"/>
          <a:ext cx="5311140" cy="8276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52640</xdr:rowOff>
    </xdr:from>
    <xdr:to>
      <xdr:col>8</xdr:col>
      <xdr:colOff>304800</xdr:colOff>
      <xdr:row>32</xdr:row>
      <xdr:rowOff>144851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C85B7B-0D97-4B65-B749-340E2AD61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9920"/>
          <a:ext cx="5181600" cy="793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106680</xdr:rowOff>
    </xdr:from>
    <xdr:to>
      <xdr:col>8</xdr:col>
      <xdr:colOff>259080</xdr:colOff>
      <xdr:row>47</xdr:row>
      <xdr:rowOff>156285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E5FAE6-BA35-4163-BB8B-3497881A5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67600"/>
          <a:ext cx="5135880" cy="925905"/>
        </a:xfrm>
        <a:prstGeom prst="rect">
          <a:avLst/>
        </a:prstGeom>
      </xdr:spPr>
    </xdr:pic>
    <xdr:clientData/>
  </xdr:twoCellAnchor>
  <xdr:twoCellAnchor editAs="oneCell">
    <xdr:from>
      <xdr:col>9</xdr:col>
      <xdr:colOff>175260</xdr:colOff>
      <xdr:row>0</xdr:row>
      <xdr:rowOff>0</xdr:rowOff>
    </xdr:from>
    <xdr:to>
      <xdr:col>20</xdr:col>
      <xdr:colOff>69152</xdr:colOff>
      <xdr:row>27</xdr:row>
      <xdr:rowOff>53755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078262-58B7-4E43-8CCF-9A8B755B4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1660" y="0"/>
          <a:ext cx="6599492" cy="4785775"/>
        </a:xfrm>
        <a:prstGeom prst="rect">
          <a:avLst/>
        </a:prstGeom>
      </xdr:spPr>
    </xdr:pic>
    <xdr:clientData/>
  </xdr:twoCellAnchor>
  <xdr:twoCellAnchor>
    <xdr:from>
      <xdr:col>5</xdr:col>
      <xdr:colOff>426720</xdr:colOff>
      <xdr:row>6</xdr:row>
      <xdr:rowOff>152400</xdr:rowOff>
    </xdr:from>
    <xdr:to>
      <xdr:col>17</xdr:col>
      <xdr:colOff>312420</xdr:colOff>
      <xdr:row>26</xdr:row>
      <xdr:rowOff>68580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A9CDB04-5749-47B8-A538-29EA317BD086}"/>
            </a:ext>
          </a:extLst>
        </xdr:cNvPr>
        <xdr:cNvCxnSpPr/>
      </xdr:nvCxnSpPr>
      <xdr:spPr>
        <a:xfrm>
          <a:off x="3474720" y="1203960"/>
          <a:ext cx="7200900" cy="3421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449580</xdr:colOff>
      <xdr:row>7</xdr:row>
      <xdr:rowOff>114300</xdr:rowOff>
    </xdr:from>
    <xdr:to>
      <xdr:col>17</xdr:col>
      <xdr:colOff>228600</xdr:colOff>
      <xdr:row>8</xdr:row>
      <xdr:rowOff>30480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C4EE349-121F-4B4A-9308-6279C0AB3FA3}"/>
            </a:ext>
          </a:extLst>
        </xdr:cNvPr>
        <xdr:cNvCxnSpPr/>
      </xdr:nvCxnSpPr>
      <xdr:spPr>
        <a:xfrm flipV="1">
          <a:off x="3497580" y="1341120"/>
          <a:ext cx="7094220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167640</xdr:colOff>
      <xdr:row>27</xdr:row>
      <xdr:rowOff>99060</xdr:rowOff>
    </xdr:from>
    <xdr:to>
      <xdr:col>20</xdr:col>
      <xdr:colOff>130118</xdr:colOff>
      <xdr:row>50</xdr:row>
      <xdr:rowOff>137513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AC935D-4A14-4471-8EA6-9278A7C4B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54040" y="4831080"/>
          <a:ext cx="6668078" cy="4069433"/>
        </a:xfrm>
        <a:prstGeom prst="rect">
          <a:avLst/>
        </a:prstGeom>
      </xdr:spPr>
    </xdr:pic>
    <xdr:clientData/>
  </xdr:twoCellAnchor>
  <xdr:twoCellAnchor>
    <xdr:from>
      <xdr:col>5</xdr:col>
      <xdr:colOff>441960</xdr:colOff>
      <xdr:row>31</xdr:row>
      <xdr:rowOff>152400</xdr:rowOff>
    </xdr:from>
    <xdr:to>
      <xdr:col>17</xdr:col>
      <xdr:colOff>251460</xdr:colOff>
      <xdr:row>49</xdr:row>
      <xdr:rowOff>106680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C9DA00-1B90-472F-9298-3B653C7A4CED}"/>
            </a:ext>
          </a:extLst>
        </xdr:cNvPr>
        <xdr:cNvCxnSpPr/>
      </xdr:nvCxnSpPr>
      <xdr:spPr>
        <a:xfrm>
          <a:off x="3489960" y="5585460"/>
          <a:ext cx="7124700" cy="3108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480060</xdr:colOff>
      <xdr:row>26</xdr:row>
      <xdr:rowOff>144780</xdr:rowOff>
    </xdr:from>
    <xdr:to>
      <xdr:col>17</xdr:col>
      <xdr:colOff>190500</xdr:colOff>
      <xdr:row>44</xdr:row>
      <xdr:rowOff>99060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30AC978-BA60-44E3-A207-7B13E2D745F3}"/>
            </a:ext>
          </a:extLst>
        </xdr:cNvPr>
        <xdr:cNvCxnSpPr/>
      </xdr:nvCxnSpPr>
      <xdr:spPr>
        <a:xfrm flipV="1">
          <a:off x="3528060" y="4701540"/>
          <a:ext cx="7025640" cy="31089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175260</xdr:colOff>
      <xdr:row>50</xdr:row>
      <xdr:rowOff>137160</xdr:rowOff>
    </xdr:from>
    <xdr:to>
      <xdr:col>20</xdr:col>
      <xdr:colOff>122497</xdr:colOff>
      <xdr:row>72</xdr:row>
      <xdr:rowOff>46046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0DC7E22-9F26-4AEE-B582-836E6E89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1660" y="8900160"/>
          <a:ext cx="6652837" cy="3764606"/>
        </a:xfrm>
        <a:prstGeom prst="rect">
          <a:avLst/>
        </a:prstGeom>
      </xdr:spPr>
    </xdr:pic>
    <xdr:clientData/>
  </xdr:twoCellAnchor>
  <xdr:twoCellAnchor>
    <xdr:from>
      <xdr:col>5</xdr:col>
      <xdr:colOff>411480</xdr:colOff>
      <xdr:row>26</xdr:row>
      <xdr:rowOff>129540</xdr:rowOff>
    </xdr:from>
    <xdr:to>
      <xdr:col>17</xdr:col>
      <xdr:colOff>297180</xdr:colOff>
      <xdr:row>30</xdr:row>
      <xdr:rowOff>99060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2964B92-8101-4856-8847-D0E189F71AF0}"/>
            </a:ext>
          </a:extLst>
        </xdr:cNvPr>
        <xdr:cNvCxnSpPr/>
      </xdr:nvCxnSpPr>
      <xdr:spPr>
        <a:xfrm flipV="1">
          <a:off x="3459480" y="4686300"/>
          <a:ext cx="7200900" cy="670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45</xdr:row>
      <xdr:rowOff>152400</xdr:rowOff>
    </xdr:from>
    <xdr:to>
      <xdr:col>17</xdr:col>
      <xdr:colOff>434340</xdr:colOff>
      <xdr:row>58</xdr:row>
      <xdr:rowOff>114300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AE8709E-E3C0-4234-899D-EF7587D951E3}"/>
            </a:ext>
          </a:extLst>
        </xdr:cNvPr>
        <xdr:cNvCxnSpPr/>
      </xdr:nvCxnSpPr>
      <xdr:spPr>
        <a:xfrm>
          <a:off x="3505200" y="8039100"/>
          <a:ext cx="7292340" cy="2240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441960</xdr:colOff>
      <xdr:row>45</xdr:row>
      <xdr:rowOff>167640</xdr:rowOff>
    </xdr:from>
    <xdr:to>
      <xdr:col>17</xdr:col>
      <xdr:colOff>449580</xdr:colOff>
      <xdr:row>59</xdr:row>
      <xdr:rowOff>152400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C1ED5B0-3168-410F-8EEC-DE4C55ED91A1}"/>
            </a:ext>
          </a:extLst>
        </xdr:cNvPr>
        <xdr:cNvCxnSpPr/>
      </xdr:nvCxnSpPr>
      <xdr:spPr>
        <a:xfrm>
          <a:off x="3489960" y="8054340"/>
          <a:ext cx="7322820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45</xdr:row>
      <xdr:rowOff>167640</xdr:rowOff>
    </xdr:from>
    <xdr:to>
      <xdr:col>17</xdr:col>
      <xdr:colOff>495300</xdr:colOff>
      <xdr:row>61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4EC1510-5343-4209-9249-997E490649BB}"/>
            </a:ext>
          </a:extLst>
        </xdr:cNvPr>
        <xdr:cNvCxnSpPr/>
      </xdr:nvCxnSpPr>
      <xdr:spPr>
        <a:xfrm>
          <a:off x="3505200" y="8054340"/>
          <a:ext cx="7353300" cy="2636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161365</xdr:rowOff>
    </xdr:from>
    <xdr:to>
      <xdr:col>9</xdr:col>
      <xdr:colOff>564404</xdr:colOff>
      <xdr:row>20</xdr:row>
      <xdr:rowOff>96458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4778B-2117-4D42-BF92-937AE77C0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1483"/>
          <a:ext cx="6050804" cy="1010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167191</xdr:rowOff>
    </xdr:from>
    <xdr:to>
      <xdr:col>8</xdr:col>
      <xdr:colOff>457662</xdr:colOff>
      <xdr:row>28</xdr:row>
      <xdr:rowOff>167268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71EED-BCF6-4DD8-BF64-8ECA3EFB3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90956"/>
          <a:ext cx="5334462" cy="8965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59614</xdr:rowOff>
    </xdr:from>
    <xdr:to>
      <xdr:col>11</xdr:col>
      <xdr:colOff>31064</xdr:colOff>
      <xdr:row>59</xdr:row>
      <xdr:rowOff>97869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C3C0D7-079E-4EF8-8D27-09E5F9F2E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845026"/>
          <a:ext cx="6736664" cy="1831196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0</xdr:row>
      <xdr:rowOff>0</xdr:rowOff>
    </xdr:from>
    <xdr:to>
      <xdr:col>23</xdr:col>
      <xdr:colOff>191078</xdr:colOff>
      <xdr:row>27</xdr:row>
      <xdr:rowOff>91858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52D404-2500-4B30-8687-DDF8E614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43800" y="0"/>
          <a:ext cx="6668078" cy="48238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13449</xdr:rowOff>
    </xdr:from>
    <xdr:to>
      <xdr:col>14</xdr:col>
      <xdr:colOff>76946</xdr:colOff>
      <xdr:row>44</xdr:row>
      <xdr:rowOff>154882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A01E0C-582C-4E62-A541-F854057F6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212978"/>
          <a:ext cx="8611346" cy="283084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259976</xdr:colOff>
      <xdr:row>27</xdr:row>
      <xdr:rowOff>116541</xdr:rowOff>
    </xdr:from>
    <xdr:to>
      <xdr:col>23</xdr:col>
      <xdr:colOff>153868</xdr:colOff>
      <xdr:row>48</xdr:row>
      <xdr:rowOff>24522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A1E42E-8300-410A-9279-151BD2C61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5176" y="4957482"/>
          <a:ext cx="6599492" cy="3673158"/>
        </a:xfrm>
        <a:prstGeom prst="rect">
          <a:avLst/>
        </a:prstGeom>
      </xdr:spPr>
    </xdr:pic>
    <xdr:clientData/>
  </xdr:twoCellAnchor>
  <xdr:twoCellAnchor>
    <xdr:from>
      <xdr:col>5</xdr:col>
      <xdr:colOff>591671</xdr:colOff>
      <xdr:row>17</xdr:row>
      <xdr:rowOff>71718</xdr:rowOff>
    </xdr:from>
    <xdr:to>
      <xdr:col>20</xdr:col>
      <xdr:colOff>277906</xdr:colOff>
      <xdr:row>26</xdr:row>
      <xdr:rowOff>89647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3D7EABD-BE2D-45E5-986B-D88FC92114C5}"/>
            </a:ext>
          </a:extLst>
        </xdr:cNvPr>
        <xdr:cNvCxnSpPr/>
      </xdr:nvCxnSpPr>
      <xdr:spPr>
        <a:xfrm>
          <a:off x="3639671" y="3119718"/>
          <a:ext cx="8830235" cy="16315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591671</xdr:colOff>
      <xdr:row>18</xdr:row>
      <xdr:rowOff>134471</xdr:rowOff>
    </xdr:from>
    <xdr:to>
      <xdr:col>17</xdr:col>
      <xdr:colOff>152400</xdr:colOff>
      <xdr:row>35</xdr:row>
      <xdr:rowOff>26894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5DFC52A-9CFF-43FF-8506-171BB104D0C9}"/>
            </a:ext>
          </a:extLst>
        </xdr:cNvPr>
        <xdr:cNvCxnSpPr/>
      </xdr:nvCxnSpPr>
      <xdr:spPr>
        <a:xfrm>
          <a:off x="3639671" y="3361765"/>
          <a:ext cx="6875929" cy="29404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71718</xdr:colOff>
      <xdr:row>26</xdr:row>
      <xdr:rowOff>80682</xdr:rowOff>
    </xdr:from>
    <xdr:to>
      <xdr:col>11</xdr:col>
      <xdr:colOff>152400</xdr:colOff>
      <xdr:row>32</xdr:row>
      <xdr:rowOff>26894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E096BD7-5166-48C1-BE95-226012DBB756}"/>
            </a:ext>
          </a:extLst>
        </xdr:cNvPr>
        <xdr:cNvCxnSpPr/>
      </xdr:nvCxnSpPr>
      <xdr:spPr>
        <a:xfrm>
          <a:off x="2510118" y="4742329"/>
          <a:ext cx="4347882" cy="10219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44825</xdr:colOff>
      <xdr:row>18</xdr:row>
      <xdr:rowOff>0</xdr:rowOff>
    </xdr:from>
    <xdr:to>
      <xdr:col>8</xdr:col>
      <xdr:colOff>286871</xdr:colOff>
      <xdr:row>27</xdr:row>
      <xdr:rowOff>98612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08F3F97-AC4A-4633-9B11-4D6F48F51B61}"/>
            </a:ext>
          </a:extLst>
        </xdr:cNvPr>
        <xdr:cNvCxnSpPr/>
      </xdr:nvCxnSpPr>
      <xdr:spPr>
        <a:xfrm flipV="1">
          <a:off x="2483225" y="3227294"/>
          <a:ext cx="2680446" cy="17122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358589</xdr:colOff>
      <xdr:row>26</xdr:row>
      <xdr:rowOff>107576</xdr:rowOff>
    </xdr:from>
    <xdr:to>
      <xdr:col>11</xdr:col>
      <xdr:colOff>71718</xdr:colOff>
      <xdr:row>37</xdr:row>
      <xdr:rowOff>125506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69A4CF5-4FFF-4DF2-B5BB-D269A5F0BD97}"/>
            </a:ext>
          </a:extLst>
        </xdr:cNvPr>
        <xdr:cNvCxnSpPr/>
      </xdr:nvCxnSpPr>
      <xdr:spPr>
        <a:xfrm>
          <a:off x="4625789" y="4769223"/>
          <a:ext cx="2151529" cy="1990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439271</xdr:colOff>
      <xdr:row>35</xdr:row>
      <xdr:rowOff>89647</xdr:rowOff>
    </xdr:from>
    <xdr:to>
      <xdr:col>20</xdr:col>
      <xdr:colOff>502024</xdr:colOff>
      <xdr:row>53</xdr:row>
      <xdr:rowOff>17932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4B4028C-21A8-454F-B8E3-58B1A9337CF9}"/>
            </a:ext>
          </a:extLst>
        </xdr:cNvPr>
        <xdr:cNvCxnSpPr/>
      </xdr:nvCxnSpPr>
      <xdr:spPr>
        <a:xfrm flipV="1">
          <a:off x="4706471" y="6364941"/>
          <a:ext cx="7987553" cy="31555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412377</xdr:colOff>
      <xdr:row>36</xdr:row>
      <xdr:rowOff>116541</xdr:rowOff>
    </xdr:from>
    <xdr:to>
      <xdr:col>20</xdr:col>
      <xdr:colOff>484094</xdr:colOff>
      <xdr:row>53</xdr:row>
      <xdr:rowOff>26895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3EE3248-C0C7-468D-B3FD-279F739BBEEE}"/>
            </a:ext>
          </a:extLst>
        </xdr:cNvPr>
        <xdr:cNvCxnSpPr/>
      </xdr:nvCxnSpPr>
      <xdr:spPr>
        <a:xfrm flipV="1">
          <a:off x="4679577" y="6571129"/>
          <a:ext cx="7996517" cy="29583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421341</xdr:colOff>
      <xdr:row>37</xdr:row>
      <xdr:rowOff>152400</xdr:rowOff>
    </xdr:from>
    <xdr:to>
      <xdr:col>20</xdr:col>
      <xdr:colOff>475129</xdr:colOff>
      <xdr:row>53</xdr:row>
      <xdr:rowOff>26894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41FCAF9-C87B-4E72-A3D4-797ACEC8DAEF}"/>
            </a:ext>
          </a:extLst>
        </xdr:cNvPr>
        <xdr:cNvCxnSpPr/>
      </xdr:nvCxnSpPr>
      <xdr:spPr>
        <a:xfrm flipV="1">
          <a:off x="4688541" y="6786282"/>
          <a:ext cx="7978588" cy="2743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35</xdr:row>
      <xdr:rowOff>161365</xdr:rowOff>
    </xdr:from>
    <xdr:to>
      <xdr:col>17</xdr:col>
      <xdr:colOff>295835</xdr:colOff>
      <xdr:row>54</xdr:row>
      <xdr:rowOff>44823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1BB5C49-E765-41AA-8EB4-46B622F5DC4D}"/>
            </a:ext>
          </a:extLst>
        </xdr:cNvPr>
        <xdr:cNvCxnSpPr/>
      </xdr:nvCxnSpPr>
      <xdr:spPr>
        <a:xfrm flipV="1">
          <a:off x="4724400" y="6436659"/>
          <a:ext cx="5934635" cy="32900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618065</xdr:colOff>
      <xdr:row>84</xdr:row>
      <xdr:rowOff>186267</xdr:rowOff>
    </xdr:from>
    <xdr:to>
      <xdr:col>24</xdr:col>
      <xdr:colOff>397720</xdr:colOff>
      <xdr:row>90</xdr:row>
      <xdr:rowOff>148296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3F1D3-88F5-438B-99D8-14423754C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265" y="21082000"/>
          <a:ext cx="7323455" cy="14860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59690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C9C1BCA-2E75-4F15-9B92-CBF8F0DE5F46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59690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BF5E71B9-2BC7-4DC3-A8F5-C9037E1C604A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59690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705ED881-1136-4C2C-9B19-EBED7B0965A7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59690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7FD963F6-DFBB-4613-8E20-9331A97574F0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1659890</xdr:colOff>
      <xdr:row>79</xdr:row>
      <xdr:rowOff>2</xdr:rowOff>
    </xdr:to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8FF70E0E-907B-484D-8083-2A892FE73613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66040" cy="304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2725680</xdr:colOff>
      <xdr:row>83</xdr:row>
      <xdr:rowOff>56515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12ED8ED9-3643-4E80-980C-E77468230D79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2725680</xdr:colOff>
      <xdr:row>83</xdr:row>
      <xdr:rowOff>56515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E1F602DF-F8C3-4758-8629-56C940EDC78C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2725680</xdr:colOff>
      <xdr:row>87</xdr:row>
      <xdr:rowOff>56515</xdr:rowOff>
    </xdr:to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B36FEC08-FBC5-41B1-A37F-B21CD685A113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2725680</xdr:colOff>
      <xdr:row>87</xdr:row>
      <xdr:rowOff>56515</xdr:rowOff>
    </xdr:to>
    <xdr:sp macro="" textlink="">
      <xdr:nvSpPr>
        <xdr:cNvPr id="10" name="Text Box 10">
          <a:extLst>
            <a:ext uri="{FF2B5EF4-FFF2-40B4-BE49-F238E27FC236}">
              <a16:creationId xmlns:a16="http://schemas.microsoft.com/office/drawing/2014/main" id="{EA62615B-27D8-42F9-832A-A4A26466483A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2683135</xdr:colOff>
      <xdr:row>82</xdr:row>
      <xdr:rowOff>38101</xdr:rowOff>
    </xdr:to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1D414273-6DA5-493C-8100-47355757E317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109246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2725680</xdr:colOff>
      <xdr:row>83</xdr:row>
      <xdr:rowOff>56515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9C3BF95-FD6C-4ED4-9A78-D00315E6FA3A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2725680</xdr:colOff>
      <xdr:row>83</xdr:row>
      <xdr:rowOff>56515</xdr:rowOff>
    </xdr:to>
    <xdr:sp macro="" textlink="">
      <xdr:nvSpPr>
        <xdr:cNvPr id="13" name="Text Box 8">
          <a:extLst>
            <a:ext uri="{FF2B5EF4-FFF2-40B4-BE49-F238E27FC236}">
              <a16:creationId xmlns:a16="http://schemas.microsoft.com/office/drawing/2014/main" id="{E1C47EF0-9579-4144-8C11-AE7C762FB659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2725680</xdr:colOff>
      <xdr:row>87</xdr:row>
      <xdr:rowOff>56515</xdr:rowOff>
    </xdr:to>
    <xdr:sp macro="" textlink="">
      <xdr:nvSpPr>
        <xdr:cNvPr id="14" name="Text Box 9">
          <a:extLst>
            <a:ext uri="{FF2B5EF4-FFF2-40B4-BE49-F238E27FC236}">
              <a16:creationId xmlns:a16="http://schemas.microsoft.com/office/drawing/2014/main" id="{A75FD718-5746-4566-BA95-338CDF88C3A9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2725680</xdr:colOff>
      <xdr:row>87</xdr:row>
      <xdr:rowOff>56515</xdr:rowOff>
    </xdr:to>
    <xdr:sp macro="" textlink="">
      <xdr:nvSpPr>
        <xdr:cNvPr id="15" name="Text Box 10">
          <a:extLst>
            <a:ext uri="{FF2B5EF4-FFF2-40B4-BE49-F238E27FC236}">
              <a16:creationId xmlns:a16="http://schemas.microsoft.com/office/drawing/2014/main" id="{1F314959-FA86-45E7-9354-65A19272156E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2646305</xdr:colOff>
      <xdr:row>82</xdr:row>
      <xdr:rowOff>38101</xdr:rowOff>
    </xdr:to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590E0398-9AC3-4C5F-8166-A2A6EA01DBD0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105563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D30CDD8D-8107-4063-B6DB-CB6590E43D3E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18" name="Text Box 8">
          <a:extLst>
            <a:ext uri="{FF2B5EF4-FFF2-40B4-BE49-F238E27FC236}">
              <a16:creationId xmlns:a16="http://schemas.microsoft.com/office/drawing/2014/main" id="{EDE59B5A-43C7-4D83-9F27-CEF3D444BDBF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19" name="Text Box 9">
          <a:extLst>
            <a:ext uri="{FF2B5EF4-FFF2-40B4-BE49-F238E27FC236}">
              <a16:creationId xmlns:a16="http://schemas.microsoft.com/office/drawing/2014/main" id="{EFBCA5C7-035C-47FB-933B-CC7B1A836F66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20" name="Text Box 10">
          <a:extLst>
            <a:ext uri="{FF2B5EF4-FFF2-40B4-BE49-F238E27FC236}">
              <a16:creationId xmlns:a16="http://schemas.microsoft.com/office/drawing/2014/main" id="{DEE041D4-D0EE-47B1-9759-CCDBB3F2B442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21" name="Text Box 9">
          <a:extLst>
            <a:ext uri="{FF2B5EF4-FFF2-40B4-BE49-F238E27FC236}">
              <a16:creationId xmlns:a16="http://schemas.microsoft.com/office/drawing/2014/main" id="{0824D644-52D0-4B5F-A7EB-DACD8BD07FBA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C14D68D6-3199-4406-A132-F983C9551F8C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AD291EEB-C494-4B58-8DB3-26CD5E2976C0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8F4DDB86-D5FD-4512-8BAB-3ACB18438AA9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25" name="Text Box 10">
          <a:extLst>
            <a:ext uri="{FF2B5EF4-FFF2-40B4-BE49-F238E27FC236}">
              <a16:creationId xmlns:a16="http://schemas.microsoft.com/office/drawing/2014/main" id="{F67048F8-0DAD-448E-85CB-D5454E611D73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1656715</xdr:colOff>
      <xdr:row>87</xdr:row>
      <xdr:rowOff>19682</xdr:rowOff>
    </xdr:to>
    <xdr:sp macro="" textlink="">
      <xdr:nvSpPr>
        <xdr:cNvPr id="26" name="Text Box 9">
          <a:extLst>
            <a:ext uri="{FF2B5EF4-FFF2-40B4-BE49-F238E27FC236}">
              <a16:creationId xmlns:a16="http://schemas.microsoft.com/office/drawing/2014/main" id="{34BF94CB-C1C7-444D-AD3A-6077B9294904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66040" cy="324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6C730DFA-842C-4480-8C34-F2702BAA3F87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28" name="Text Box 8">
          <a:extLst>
            <a:ext uri="{FF2B5EF4-FFF2-40B4-BE49-F238E27FC236}">
              <a16:creationId xmlns:a16="http://schemas.microsoft.com/office/drawing/2014/main" id="{B04865E9-8EF1-44E6-8A79-5D7996FA0678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29" name="Text Box 9">
          <a:extLst>
            <a:ext uri="{FF2B5EF4-FFF2-40B4-BE49-F238E27FC236}">
              <a16:creationId xmlns:a16="http://schemas.microsoft.com/office/drawing/2014/main" id="{F4C3BC78-9CA7-416E-936B-63C0FD8F30A8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30" name="Text Box 10">
          <a:extLst>
            <a:ext uri="{FF2B5EF4-FFF2-40B4-BE49-F238E27FC236}">
              <a16:creationId xmlns:a16="http://schemas.microsoft.com/office/drawing/2014/main" id="{F45A5DFA-C81C-4312-823F-B2315F306E44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85</xdr:row>
      <xdr:rowOff>0</xdr:rowOff>
    </xdr:from>
    <xdr:to>
      <xdr:col>0</xdr:col>
      <xdr:colOff>1656715</xdr:colOff>
      <xdr:row>86</xdr:row>
      <xdr:rowOff>15876</xdr:rowOff>
    </xdr:to>
    <xdr:sp macro="" textlink="">
      <xdr:nvSpPr>
        <xdr:cNvPr id="31" name="Text Box 9">
          <a:extLst>
            <a:ext uri="{FF2B5EF4-FFF2-40B4-BE49-F238E27FC236}">
              <a16:creationId xmlns:a16="http://schemas.microsoft.com/office/drawing/2014/main" id="{A47E6ADF-C514-4024-A624-F80EEB0AF02A}"/>
            </a:ext>
          </a:extLst>
        </xdr:cNvPr>
        <xdr:cNvSpPr txBox="1">
          <a:spLocks noChangeArrowheads="1"/>
        </xdr:cNvSpPr>
      </xdr:nvSpPr>
      <xdr:spPr bwMode="auto">
        <a:xfrm>
          <a:off x="1590675" y="25298400"/>
          <a:ext cx="66040" cy="320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423A6F-6F8A-4581-B038-BDF2E253AAB2}"/>
            </a:ext>
          </a:extLst>
        </xdr:cNvPr>
        <xdr:cNvSpPr txBox="1">
          <a:spLocks noChangeArrowheads="1"/>
        </xdr:cNvSpPr>
      </xdr:nvSpPr>
      <xdr:spPr bwMode="auto">
        <a:xfrm>
          <a:off x="1590675" y="24993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33" name="Text Box 8">
          <a:extLst>
            <a:ext uri="{FF2B5EF4-FFF2-40B4-BE49-F238E27FC236}">
              <a16:creationId xmlns:a16="http://schemas.microsoft.com/office/drawing/2014/main" id="{B6FE0EBF-785F-4AAC-AA9D-40EBFC28F855}"/>
            </a:ext>
          </a:extLst>
        </xdr:cNvPr>
        <xdr:cNvSpPr txBox="1">
          <a:spLocks noChangeArrowheads="1"/>
        </xdr:cNvSpPr>
      </xdr:nvSpPr>
      <xdr:spPr bwMode="auto">
        <a:xfrm>
          <a:off x="1590675" y="24993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744E579C-12C2-4CDB-973F-B0AD2C241FCD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50B810F8-913A-43B6-9D0A-A0EF34F923A7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81</xdr:row>
      <xdr:rowOff>285115</xdr:rowOff>
    </xdr:to>
    <xdr:sp macro="" textlink="">
      <xdr:nvSpPr>
        <xdr:cNvPr id="36" name="Text Box 9">
          <a:extLst>
            <a:ext uri="{FF2B5EF4-FFF2-40B4-BE49-F238E27FC236}">
              <a16:creationId xmlns:a16="http://schemas.microsoft.com/office/drawing/2014/main" id="{FB839E88-34F3-4576-B03C-A4C87EAE89BC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285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E60EB7AC-88D5-4A6D-9408-1F9725EB67D8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38" name="Text Box 8">
          <a:extLst>
            <a:ext uri="{FF2B5EF4-FFF2-40B4-BE49-F238E27FC236}">
              <a16:creationId xmlns:a16="http://schemas.microsoft.com/office/drawing/2014/main" id="{76D3E779-A346-4EB1-9716-2002BCB510C0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76FFB021-D85A-40D5-B52A-2F22CF218598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40" name="Text Box 10">
          <a:extLst>
            <a:ext uri="{FF2B5EF4-FFF2-40B4-BE49-F238E27FC236}">
              <a16:creationId xmlns:a16="http://schemas.microsoft.com/office/drawing/2014/main" id="{6B80DAAD-0710-44B6-B0BB-E4129C9296A9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1656715</xdr:colOff>
      <xdr:row>86</xdr:row>
      <xdr:rowOff>281940</xdr:rowOff>
    </xdr:to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B091F0FE-CD05-489C-AFDE-176E4A16FD34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6604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82</xdr:row>
      <xdr:rowOff>0</xdr:rowOff>
    </xdr:from>
    <xdr:to>
      <xdr:col>0</xdr:col>
      <xdr:colOff>1729740</xdr:colOff>
      <xdr:row>82</xdr:row>
      <xdr:rowOff>56515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B58E26C-0DC8-4E32-BE05-E415AF1E2A54}"/>
            </a:ext>
          </a:extLst>
        </xdr:cNvPr>
        <xdr:cNvSpPr txBox="1">
          <a:spLocks noChangeArrowheads="1"/>
        </xdr:cNvSpPr>
      </xdr:nvSpPr>
      <xdr:spPr bwMode="auto">
        <a:xfrm>
          <a:off x="1590675" y="24384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82</xdr:row>
      <xdr:rowOff>0</xdr:rowOff>
    </xdr:from>
    <xdr:to>
      <xdr:col>0</xdr:col>
      <xdr:colOff>1729740</xdr:colOff>
      <xdr:row>82</xdr:row>
      <xdr:rowOff>56515</xdr:rowOff>
    </xdr:to>
    <xdr:sp macro="" textlink="">
      <xdr:nvSpPr>
        <xdr:cNvPr id="43" name="Text Box 8">
          <a:extLst>
            <a:ext uri="{FF2B5EF4-FFF2-40B4-BE49-F238E27FC236}">
              <a16:creationId xmlns:a16="http://schemas.microsoft.com/office/drawing/2014/main" id="{C0E64AF6-EF60-4220-AE84-6336B4845FA8}"/>
            </a:ext>
          </a:extLst>
        </xdr:cNvPr>
        <xdr:cNvSpPr txBox="1">
          <a:spLocks noChangeArrowheads="1"/>
        </xdr:cNvSpPr>
      </xdr:nvSpPr>
      <xdr:spPr bwMode="auto">
        <a:xfrm>
          <a:off x="1590675" y="24384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44" name="Text Box 9">
          <a:extLst>
            <a:ext uri="{FF2B5EF4-FFF2-40B4-BE49-F238E27FC236}">
              <a16:creationId xmlns:a16="http://schemas.microsoft.com/office/drawing/2014/main" id="{7E6BD9A7-1683-4C42-9F8B-9CFFFB30E6AF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45" name="Text Box 10">
          <a:extLst>
            <a:ext uri="{FF2B5EF4-FFF2-40B4-BE49-F238E27FC236}">
              <a16:creationId xmlns:a16="http://schemas.microsoft.com/office/drawing/2014/main" id="{412B51E4-14F9-477D-9068-C0B5385D61C2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82</xdr:row>
      <xdr:rowOff>1</xdr:rowOff>
    </xdr:to>
    <xdr:sp macro="" textlink="">
      <xdr:nvSpPr>
        <xdr:cNvPr id="46" name="Text Box 9">
          <a:extLst>
            <a:ext uri="{FF2B5EF4-FFF2-40B4-BE49-F238E27FC236}">
              <a16:creationId xmlns:a16="http://schemas.microsoft.com/office/drawing/2014/main" id="{B5CB344E-B5A8-4E69-8463-ED390E01A277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304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64B414D7-BD0F-4987-9BFF-FBE323532E83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3ACDA65E-2D09-4499-9598-BB02B86E940C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43D7FDD7-32DE-4F65-9A5F-9E1C3B9C6348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7C916120-DFA9-44B4-8C8C-B7F2DE431B0D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82</xdr:row>
      <xdr:rowOff>15876</xdr:rowOff>
    </xdr:to>
    <xdr:sp macro="" textlink="">
      <xdr:nvSpPr>
        <xdr:cNvPr id="51" name="Text Box 9">
          <a:extLst>
            <a:ext uri="{FF2B5EF4-FFF2-40B4-BE49-F238E27FC236}">
              <a16:creationId xmlns:a16="http://schemas.microsoft.com/office/drawing/2014/main" id="{9FD0437D-C720-4295-893B-2A4385EDC1EC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320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1AB20818-4215-4F99-9857-A6664119C743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53" name="Text Box 8">
          <a:extLst>
            <a:ext uri="{FF2B5EF4-FFF2-40B4-BE49-F238E27FC236}">
              <a16:creationId xmlns:a16="http://schemas.microsoft.com/office/drawing/2014/main" id="{CBF64F9D-74E0-4A29-89D3-D83487AEC80A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54" name="Text Box 9">
          <a:extLst>
            <a:ext uri="{FF2B5EF4-FFF2-40B4-BE49-F238E27FC236}">
              <a16:creationId xmlns:a16="http://schemas.microsoft.com/office/drawing/2014/main" id="{12C603F4-A479-4785-BF91-2C87C121AE0C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55" name="Text Box 10">
          <a:extLst>
            <a:ext uri="{FF2B5EF4-FFF2-40B4-BE49-F238E27FC236}">
              <a16:creationId xmlns:a16="http://schemas.microsoft.com/office/drawing/2014/main" id="{E609D4B6-CC05-46F0-9306-83C8321AF5BA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82</xdr:row>
      <xdr:rowOff>1</xdr:rowOff>
    </xdr:to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A2974955-CF94-46F3-9F17-35853DF93C85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304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9E662087-AFC3-4CF3-803D-1FCC966F83E7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58" name="Text Box 8">
          <a:extLst>
            <a:ext uri="{FF2B5EF4-FFF2-40B4-BE49-F238E27FC236}">
              <a16:creationId xmlns:a16="http://schemas.microsoft.com/office/drawing/2014/main" id="{EDB9DE2A-1922-4F30-83DE-951CEE4D5666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59" name="Text Box 9">
          <a:extLst>
            <a:ext uri="{FF2B5EF4-FFF2-40B4-BE49-F238E27FC236}">
              <a16:creationId xmlns:a16="http://schemas.microsoft.com/office/drawing/2014/main" id="{AE04496D-61E9-400F-B3A9-DA5B2CB2779A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60" name="Text Box 10">
          <a:extLst>
            <a:ext uri="{FF2B5EF4-FFF2-40B4-BE49-F238E27FC236}">
              <a16:creationId xmlns:a16="http://schemas.microsoft.com/office/drawing/2014/main" id="{9094B256-553A-4543-973A-BD7A20D23151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82</xdr:row>
      <xdr:rowOff>1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92867AC3-5D6B-4E4B-853F-C3AB42BC9972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304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2725680</xdr:colOff>
      <xdr:row>83</xdr:row>
      <xdr:rowOff>56515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669FF85E-C528-474A-89A4-BE281EA9193B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2725680</xdr:colOff>
      <xdr:row>83</xdr:row>
      <xdr:rowOff>56515</xdr:rowOff>
    </xdr:to>
    <xdr:sp macro="" textlink="">
      <xdr:nvSpPr>
        <xdr:cNvPr id="63" name="Text Box 8">
          <a:extLst>
            <a:ext uri="{FF2B5EF4-FFF2-40B4-BE49-F238E27FC236}">
              <a16:creationId xmlns:a16="http://schemas.microsoft.com/office/drawing/2014/main" id="{5C6FCFEC-D18E-4323-B10F-AB86D8DF9A2C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2725680</xdr:colOff>
      <xdr:row>87</xdr:row>
      <xdr:rowOff>56515</xdr:rowOff>
    </xdr:to>
    <xdr:sp macro="" textlink="">
      <xdr:nvSpPr>
        <xdr:cNvPr id="64" name="Text Box 9">
          <a:extLst>
            <a:ext uri="{FF2B5EF4-FFF2-40B4-BE49-F238E27FC236}">
              <a16:creationId xmlns:a16="http://schemas.microsoft.com/office/drawing/2014/main" id="{982E36FF-C60C-478F-9E0F-BCE6AE428DBF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2725680</xdr:colOff>
      <xdr:row>87</xdr:row>
      <xdr:rowOff>56515</xdr:rowOff>
    </xdr:to>
    <xdr:sp macro="" textlink="">
      <xdr:nvSpPr>
        <xdr:cNvPr id="65" name="Text Box 10">
          <a:extLst>
            <a:ext uri="{FF2B5EF4-FFF2-40B4-BE49-F238E27FC236}">
              <a16:creationId xmlns:a16="http://schemas.microsoft.com/office/drawing/2014/main" id="{13EAE3FF-F602-4FD2-91FE-8CD50CA3E058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13500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2646305</xdr:colOff>
      <xdr:row>82</xdr:row>
      <xdr:rowOff>22367</xdr:rowOff>
    </xdr:to>
    <xdr:sp macro="" textlink="">
      <xdr:nvSpPr>
        <xdr:cNvPr id="66" name="Text Box 9">
          <a:extLst>
            <a:ext uri="{FF2B5EF4-FFF2-40B4-BE49-F238E27FC236}">
              <a16:creationId xmlns:a16="http://schemas.microsoft.com/office/drawing/2014/main" id="{9094B025-8849-4AE5-B8A5-A19DCC622DF4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1055630" cy="327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D71F1509-698C-4393-9F72-D5D798968783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68" name="Text Box 8">
          <a:extLst>
            <a:ext uri="{FF2B5EF4-FFF2-40B4-BE49-F238E27FC236}">
              <a16:creationId xmlns:a16="http://schemas.microsoft.com/office/drawing/2014/main" id="{FBE0AAF1-6F15-42CF-A052-02603569F95B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69" name="Text Box 9">
          <a:extLst>
            <a:ext uri="{FF2B5EF4-FFF2-40B4-BE49-F238E27FC236}">
              <a16:creationId xmlns:a16="http://schemas.microsoft.com/office/drawing/2014/main" id="{CC282C8C-BB8E-4323-BEC3-29FFB013FABF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90</xdr:row>
      <xdr:rowOff>0</xdr:rowOff>
    </xdr:from>
    <xdr:to>
      <xdr:col>0</xdr:col>
      <xdr:colOff>1806575</xdr:colOff>
      <xdr:row>90</xdr:row>
      <xdr:rowOff>53975</xdr:rowOff>
    </xdr:to>
    <xdr:sp macro="" textlink="">
      <xdr:nvSpPr>
        <xdr:cNvPr id="70" name="Text Box 10">
          <a:extLst>
            <a:ext uri="{FF2B5EF4-FFF2-40B4-BE49-F238E27FC236}">
              <a16:creationId xmlns:a16="http://schemas.microsoft.com/office/drawing/2014/main" id="{C75A00B1-5738-4C4D-9C53-259D617415E5}"/>
            </a:ext>
          </a:extLst>
        </xdr:cNvPr>
        <xdr:cNvSpPr txBox="1">
          <a:spLocks noChangeArrowheads="1"/>
        </xdr:cNvSpPr>
      </xdr:nvSpPr>
      <xdr:spPr bwMode="auto">
        <a:xfrm>
          <a:off x="1590675" y="26822400"/>
          <a:ext cx="215900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71" name="Text Box 9">
          <a:extLst>
            <a:ext uri="{FF2B5EF4-FFF2-40B4-BE49-F238E27FC236}">
              <a16:creationId xmlns:a16="http://schemas.microsoft.com/office/drawing/2014/main" id="{20E2042F-DCB0-4A69-909E-2E000AF37700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2878D284-00AF-4CDE-B0DC-BA35CE34DA94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73" name="Text Box 8">
          <a:extLst>
            <a:ext uri="{FF2B5EF4-FFF2-40B4-BE49-F238E27FC236}">
              <a16:creationId xmlns:a16="http://schemas.microsoft.com/office/drawing/2014/main" id="{F3601663-5320-413F-8ECD-AF58E0F55C4E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74" name="Text Box 9">
          <a:extLst>
            <a:ext uri="{FF2B5EF4-FFF2-40B4-BE49-F238E27FC236}">
              <a16:creationId xmlns:a16="http://schemas.microsoft.com/office/drawing/2014/main" id="{3EEFA1A3-B6E9-4EE7-B533-14EB40DE64BA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75" name="Text Box 10">
          <a:extLst>
            <a:ext uri="{FF2B5EF4-FFF2-40B4-BE49-F238E27FC236}">
              <a16:creationId xmlns:a16="http://schemas.microsoft.com/office/drawing/2014/main" id="{A5807DA2-A8F3-4827-B681-8D2FE9D10520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1656715</xdr:colOff>
      <xdr:row>87</xdr:row>
      <xdr:rowOff>21094</xdr:rowOff>
    </xdr:to>
    <xdr:sp macro="" textlink="">
      <xdr:nvSpPr>
        <xdr:cNvPr id="76" name="Text Box 9">
          <a:extLst>
            <a:ext uri="{FF2B5EF4-FFF2-40B4-BE49-F238E27FC236}">
              <a16:creationId xmlns:a16="http://schemas.microsoft.com/office/drawing/2014/main" id="{9F4BC929-4BF9-46CA-B5BA-E4C28F3D953F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66040" cy="325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1C692641-BF83-47C0-8F99-3AB9B035B3DF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78" name="Text Box 8">
          <a:extLst>
            <a:ext uri="{FF2B5EF4-FFF2-40B4-BE49-F238E27FC236}">
              <a16:creationId xmlns:a16="http://schemas.microsoft.com/office/drawing/2014/main" id="{CB21FECE-B093-4478-8FED-8BD63AF757F3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79" name="Text Box 9">
          <a:extLst>
            <a:ext uri="{FF2B5EF4-FFF2-40B4-BE49-F238E27FC236}">
              <a16:creationId xmlns:a16="http://schemas.microsoft.com/office/drawing/2014/main" id="{7B5E3364-AF9E-4D99-9507-A02869453768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80" name="Text Box 10">
          <a:extLst>
            <a:ext uri="{FF2B5EF4-FFF2-40B4-BE49-F238E27FC236}">
              <a16:creationId xmlns:a16="http://schemas.microsoft.com/office/drawing/2014/main" id="{0BC691EB-4471-4D4D-86C2-FB798C81023D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85</xdr:row>
      <xdr:rowOff>0</xdr:rowOff>
    </xdr:from>
    <xdr:to>
      <xdr:col>0</xdr:col>
      <xdr:colOff>1656715</xdr:colOff>
      <xdr:row>86</xdr:row>
      <xdr:rowOff>21097</xdr:rowOff>
    </xdr:to>
    <xdr:sp macro="" textlink="">
      <xdr:nvSpPr>
        <xdr:cNvPr id="81" name="Text Box 9">
          <a:extLst>
            <a:ext uri="{FF2B5EF4-FFF2-40B4-BE49-F238E27FC236}">
              <a16:creationId xmlns:a16="http://schemas.microsoft.com/office/drawing/2014/main" id="{70B9A8F9-7A10-47E4-B1EE-3EF756239B1B}"/>
            </a:ext>
          </a:extLst>
        </xdr:cNvPr>
        <xdr:cNvSpPr txBox="1">
          <a:spLocks noChangeArrowheads="1"/>
        </xdr:cNvSpPr>
      </xdr:nvSpPr>
      <xdr:spPr bwMode="auto">
        <a:xfrm>
          <a:off x="1590675" y="25298400"/>
          <a:ext cx="66040" cy="325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3FB30B35-CA78-4D64-9689-BE5F71AB93FA}"/>
            </a:ext>
          </a:extLst>
        </xdr:cNvPr>
        <xdr:cNvSpPr txBox="1">
          <a:spLocks noChangeArrowheads="1"/>
        </xdr:cNvSpPr>
      </xdr:nvSpPr>
      <xdr:spPr bwMode="auto">
        <a:xfrm>
          <a:off x="1590675" y="24993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83" name="Text Box 8">
          <a:extLst>
            <a:ext uri="{FF2B5EF4-FFF2-40B4-BE49-F238E27FC236}">
              <a16:creationId xmlns:a16="http://schemas.microsoft.com/office/drawing/2014/main" id="{4620CBCE-A8F4-4525-A718-A65334C71BBD}"/>
            </a:ext>
          </a:extLst>
        </xdr:cNvPr>
        <xdr:cNvSpPr txBox="1">
          <a:spLocks noChangeArrowheads="1"/>
        </xdr:cNvSpPr>
      </xdr:nvSpPr>
      <xdr:spPr bwMode="auto">
        <a:xfrm>
          <a:off x="1590675" y="24993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84" name="Text Box 9">
          <a:extLst>
            <a:ext uri="{FF2B5EF4-FFF2-40B4-BE49-F238E27FC236}">
              <a16:creationId xmlns:a16="http://schemas.microsoft.com/office/drawing/2014/main" id="{5665FB51-019B-40D5-9AD8-888841E98BCA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85" name="Text Box 10">
          <a:extLst>
            <a:ext uri="{FF2B5EF4-FFF2-40B4-BE49-F238E27FC236}">
              <a16:creationId xmlns:a16="http://schemas.microsoft.com/office/drawing/2014/main" id="{E74E79CA-6E9F-48EF-9E49-12592BC2AFF6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82</xdr:row>
      <xdr:rowOff>2823</xdr:rowOff>
    </xdr:to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7ACE0492-3312-43E2-BAE1-0BB1DC6BF31A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307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50DB973A-A405-43E8-B43E-65FF73BDF3A1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88" name="Text Box 8">
          <a:extLst>
            <a:ext uri="{FF2B5EF4-FFF2-40B4-BE49-F238E27FC236}">
              <a16:creationId xmlns:a16="http://schemas.microsoft.com/office/drawing/2014/main" id="{1C394047-CF57-45DA-8641-BA340C0C12B7}"/>
            </a:ext>
          </a:extLst>
        </xdr:cNvPr>
        <xdr:cNvSpPr txBox="1">
          <a:spLocks noChangeArrowheads="1"/>
        </xdr:cNvSpPr>
      </xdr:nvSpPr>
      <xdr:spPr bwMode="auto">
        <a:xfrm>
          <a:off x="1590675" y="265176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B6825347-E9F5-4A97-850A-95AC3C565DC4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90" name="Text Box 10">
          <a:extLst>
            <a:ext uri="{FF2B5EF4-FFF2-40B4-BE49-F238E27FC236}">
              <a16:creationId xmlns:a16="http://schemas.microsoft.com/office/drawing/2014/main" id="{306F59D5-B1CA-4265-A1DE-F36F2611FA95}"/>
            </a:ext>
          </a:extLst>
        </xdr:cNvPr>
        <xdr:cNvSpPr txBox="1">
          <a:spLocks noChangeArrowheads="1"/>
        </xdr:cNvSpPr>
      </xdr:nvSpPr>
      <xdr:spPr bwMode="auto">
        <a:xfrm>
          <a:off x="1590675" y="26212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1656715</xdr:colOff>
      <xdr:row>86</xdr:row>
      <xdr:rowOff>281940</xdr:rowOff>
    </xdr:to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41DA1D15-7085-4D7F-B99C-30411F5EB014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6604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82</xdr:row>
      <xdr:rowOff>0</xdr:rowOff>
    </xdr:from>
    <xdr:to>
      <xdr:col>0</xdr:col>
      <xdr:colOff>1729740</xdr:colOff>
      <xdr:row>82</xdr:row>
      <xdr:rowOff>56515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2789640E-4823-40D7-AAF4-220E3E49E485}"/>
            </a:ext>
          </a:extLst>
        </xdr:cNvPr>
        <xdr:cNvSpPr txBox="1">
          <a:spLocks noChangeArrowheads="1"/>
        </xdr:cNvSpPr>
      </xdr:nvSpPr>
      <xdr:spPr bwMode="auto">
        <a:xfrm>
          <a:off x="1590675" y="24384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82</xdr:row>
      <xdr:rowOff>0</xdr:rowOff>
    </xdr:from>
    <xdr:to>
      <xdr:col>0</xdr:col>
      <xdr:colOff>1729740</xdr:colOff>
      <xdr:row>82</xdr:row>
      <xdr:rowOff>56515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21A83D4-75AD-489C-B11D-A4651B5BB5A2}"/>
            </a:ext>
          </a:extLst>
        </xdr:cNvPr>
        <xdr:cNvSpPr txBox="1">
          <a:spLocks noChangeArrowheads="1"/>
        </xdr:cNvSpPr>
      </xdr:nvSpPr>
      <xdr:spPr bwMode="auto">
        <a:xfrm>
          <a:off x="1590675" y="24384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65C0E1C6-43F4-4227-930C-64D4F687043A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EFDC006F-49E9-40FF-B169-4C7C793361ED}"/>
            </a:ext>
          </a:extLst>
        </xdr:cNvPr>
        <xdr:cNvSpPr txBox="1">
          <a:spLocks noChangeArrowheads="1"/>
        </xdr:cNvSpPr>
      </xdr:nvSpPr>
      <xdr:spPr bwMode="auto">
        <a:xfrm>
          <a:off x="1590675" y="256032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81</xdr:row>
      <xdr:rowOff>289066</xdr:rowOff>
    </xdr:to>
    <xdr:sp macro="" textlink="">
      <xdr:nvSpPr>
        <xdr:cNvPr id="96" name="Text Box 9">
          <a:extLst>
            <a:ext uri="{FF2B5EF4-FFF2-40B4-BE49-F238E27FC236}">
              <a16:creationId xmlns:a16="http://schemas.microsoft.com/office/drawing/2014/main" id="{926595E4-F57F-4FEE-843A-53B91B5343E6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289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3C3BA43A-B7B5-4581-8188-66077E16857B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98" name="Text Box 8">
          <a:extLst>
            <a:ext uri="{FF2B5EF4-FFF2-40B4-BE49-F238E27FC236}">
              <a16:creationId xmlns:a16="http://schemas.microsoft.com/office/drawing/2014/main" id="{67BA924B-69BE-42C7-B080-816078EBFD99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516CF496-2777-435C-A0BA-59BF29060562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100" name="Text Box 10">
          <a:extLst>
            <a:ext uri="{FF2B5EF4-FFF2-40B4-BE49-F238E27FC236}">
              <a16:creationId xmlns:a16="http://schemas.microsoft.com/office/drawing/2014/main" id="{7F2256B0-09C3-44C7-BD39-E4BE5392A3A1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82</xdr:row>
      <xdr:rowOff>21097</xdr:rowOff>
    </xdr:to>
    <xdr:sp macro="" textlink="">
      <xdr:nvSpPr>
        <xdr:cNvPr id="101" name="Text Box 9">
          <a:extLst>
            <a:ext uri="{FF2B5EF4-FFF2-40B4-BE49-F238E27FC236}">
              <a16:creationId xmlns:a16="http://schemas.microsoft.com/office/drawing/2014/main" id="{A63944E4-8124-4044-95EB-397FEA349570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325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64A24268-41AA-45DF-81A7-159FAAD248E3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103" name="Text Box 8">
          <a:extLst>
            <a:ext uri="{FF2B5EF4-FFF2-40B4-BE49-F238E27FC236}">
              <a16:creationId xmlns:a16="http://schemas.microsoft.com/office/drawing/2014/main" id="{BDFB261C-33D3-4A8C-853E-0AC51FA2C45C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908F7BEB-51B6-430F-A91D-910CA3734DE1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105" name="Text Box 10">
          <a:extLst>
            <a:ext uri="{FF2B5EF4-FFF2-40B4-BE49-F238E27FC236}">
              <a16:creationId xmlns:a16="http://schemas.microsoft.com/office/drawing/2014/main" id="{268BF800-D287-4E3E-8679-CBE4DAFD77BE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81</xdr:row>
      <xdr:rowOff>289066</xdr:rowOff>
    </xdr:to>
    <xdr:sp macro="" textlink="">
      <xdr:nvSpPr>
        <xdr:cNvPr id="106" name="Text Box 9">
          <a:extLst>
            <a:ext uri="{FF2B5EF4-FFF2-40B4-BE49-F238E27FC236}">
              <a16:creationId xmlns:a16="http://schemas.microsoft.com/office/drawing/2014/main" id="{74E72C32-F08F-4E45-88D6-D0466456D1A5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289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id="{E16B12EC-9FEF-427D-8150-1881E2A078AF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108" name="Text Box 8">
          <a:extLst>
            <a:ext uri="{FF2B5EF4-FFF2-40B4-BE49-F238E27FC236}">
              <a16:creationId xmlns:a16="http://schemas.microsoft.com/office/drawing/2014/main" id="{8147D5BA-51B8-4D57-A68D-1C756B3C4EF0}"/>
            </a:ext>
          </a:extLst>
        </xdr:cNvPr>
        <xdr:cNvSpPr txBox="1">
          <a:spLocks noChangeArrowheads="1"/>
        </xdr:cNvSpPr>
      </xdr:nvSpPr>
      <xdr:spPr bwMode="auto">
        <a:xfrm>
          <a:off x="1590675" y="246888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109" name="Text Box 9">
          <a:extLst>
            <a:ext uri="{FF2B5EF4-FFF2-40B4-BE49-F238E27FC236}">
              <a16:creationId xmlns:a16="http://schemas.microsoft.com/office/drawing/2014/main" id="{BC2C350C-6896-4921-BE12-C2F343AF2586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87</xdr:row>
      <xdr:rowOff>0</xdr:rowOff>
    </xdr:from>
    <xdr:to>
      <xdr:col>0</xdr:col>
      <xdr:colOff>1729740</xdr:colOff>
      <xdr:row>87</xdr:row>
      <xdr:rowOff>56515</xdr:rowOff>
    </xdr:to>
    <xdr:sp macro="" textlink="">
      <xdr:nvSpPr>
        <xdr:cNvPr id="110" name="Text Box 10">
          <a:extLst>
            <a:ext uri="{FF2B5EF4-FFF2-40B4-BE49-F238E27FC236}">
              <a16:creationId xmlns:a16="http://schemas.microsoft.com/office/drawing/2014/main" id="{45BA165B-4EDF-499C-B36B-0EC575D0B38D}"/>
            </a:ext>
          </a:extLst>
        </xdr:cNvPr>
        <xdr:cNvSpPr txBox="1">
          <a:spLocks noChangeArrowheads="1"/>
        </xdr:cNvSpPr>
      </xdr:nvSpPr>
      <xdr:spPr bwMode="auto">
        <a:xfrm>
          <a:off x="1590675" y="25908000"/>
          <a:ext cx="139065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1590675</xdr:colOff>
      <xdr:row>81</xdr:row>
      <xdr:rowOff>0</xdr:rowOff>
    </xdr:from>
    <xdr:to>
      <xdr:col>0</xdr:col>
      <xdr:colOff>1656715</xdr:colOff>
      <xdr:row>81</xdr:row>
      <xdr:rowOff>289066</xdr:rowOff>
    </xdr:to>
    <xdr:sp macro="" textlink="">
      <xdr:nvSpPr>
        <xdr:cNvPr id="111" name="Text Box 9">
          <a:extLst>
            <a:ext uri="{FF2B5EF4-FFF2-40B4-BE49-F238E27FC236}">
              <a16:creationId xmlns:a16="http://schemas.microsoft.com/office/drawing/2014/main" id="{CE14400B-0240-446C-B532-58437A2ED070}"/>
            </a:ext>
          </a:extLst>
        </xdr:cNvPr>
        <xdr:cNvSpPr txBox="1">
          <a:spLocks noChangeArrowheads="1"/>
        </xdr:cNvSpPr>
      </xdr:nvSpPr>
      <xdr:spPr bwMode="auto">
        <a:xfrm>
          <a:off x="1590675" y="24079200"/>
          <a:ext cx="66040" cy="289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2" name="Text Box 9">
          <a:extLst>
            <a:ext uri="{FF2B5EF4-FFF2-40B4-BE49-F238E27FC236}">
              <a16:creationId xmlns:a16="http://schemas.microsoft.com/office/drawing/2014/main" id="{4890275C-A85B-4BA9-B1E8-A846299FD3E6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6577B1C0-12FE-4B2C-9660-F7805EEB004D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4" name="Text Box 8">
          <a:extLst>
            <a:ext uri="{FF2B5EF4-FFF2-40B4-BE49-F238E27FC236}">
              <a16:creationId xmlns:a16="http://schemas.microsoft.com/office/drawing/2014/main" id="{341B17DA-E81A-4242-9E29-266921A5BB96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5" name="Text Box 9">
          <a:extLst>
            <a:ext uri="{FF2B5EF4-FFF2-40B4-BE49-F238E27FC236}">
              <a16:creationId xmlns:a16="http://schemas.microsoft.com/office/drawing/2014/main" id="{41DAF883-5F0F-42F8-B5DE-56988DF4C479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6" name="Text Box 10">
          <a:extLst>
            <a:ext uri="{FF2B5EF4-FFF2-40B4-BE49-F238E27FC236}">
              <a16:creationId xmlns:a16="http://schemas.microsoft.com/office/drawing/2014/main" id="{0C737C66-0EE3-40B4-B2D3-5CDF420B97DE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88</xdr:row>
      <xdr:rowOff>0</xdr:rowOff>
    </xdr:from>
    <xdr:to>
      <xdr:col>0</xdr:col>
      <xdr:colOff>1656715</xdr:colOff>
      <xdr:row>89</xdr:row>
      <xdr:rowOff>21097</xdr:rowOff>
    </xdr:to>
    <xdr:sp macro="" textlink="">
      <xdr:nvSpPr>
        <xdr:cNvPr id="117" name="Text Box 9">
          <a:extLst>
            <a:ext uri="{FF2B5EF4-FFF2-40B4-BE49-F238E27FC236}">
              <a16:creationId xmlns:a16="http://schemas.microsoft.com/office/drawing/2014/main" id="{BBEE7A32-9110-44CB-B653-C50B1AAA50B1}"/>
            </a:ext>
          </a:extLst>
        </xdr:cNvPr>
        <xdr:cNvSpPr txBox="1">
          <a:spLocks noChangeArrowheads="1"/>
        </xdr:cNvSpPr>
      </xdr:nvSpPr>
      <xdr:spPr bwMode="auto">
        <a:xfrm>
          <a:off x="1593850" y="26212800"/>
          <a:ext cx="62865" cy="325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369F8AA1-147D-41AF-9EF4-A21A2C3A0B7D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C20560FF-8ABC-48EA-8E7D-326F45EB5EF9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FFACE60F-4288-4808-BD70-36C93D0867DC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21" name="Text Box 10">
          <a:extLst>
            <a:ext uri="{FF2B5EF4-FFF2-40B4-BE49-F238E27FC236}">
              <a16:creationId xmlns:a16="http://schemas.microsoft.com/office/drawing/2014/main" id="{AF36C46E-1EFB-4237-BB1C-8293F9866615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87</xdr:row>
      <xdr:rowOff>0</xdr:rowOff>
    </xdr:from>
    <xdr:to>
      <xdr:col>0</xdr:col>
      <xdr:colOff>1656715</xdr:colOff>
      <xdr:row>88</xdr:row>
      <xdr:rowOff>21097</xdr:rowOff>
    </xdr:to>
    <xdr:sp macro="" textlink="">
      <xdr:nvSpPr>
        <xdr:cNvPr id="122" name="Text Box 9">
          <a:extLst>
            <a:ext uri="{FF2B5EF4-FFF2-40B4-BE49-F238E27FC236}">
              <a16:creationId xmlns:a16="http://schemas.microsoft.com/office/drawing/2014/main" id="{CE069CCB-4887-449D-8EB8-A0BE16D83640}"/>
            </a:ext>
          </a:extLst>
        </xdr:cNvPr>
        <xdr:cNvSpPr txBox="1">
          <a:spLocks noChangeArrowheads="1"/>
        </xdr:cNvSpPr>
      </xdr:nvSpPr>
      <xdr:spPr bwMode="auto">
        <a:xfrm>
          <a:off x="1593850" y="25908000"/>
          <a:ext cx="62865" cy="325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BB46DDBB-DF3F-4447-9A96-BBEDDDA06D14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24" name="Text Box 8">
          <a:extLst>
            <a:ext uri="{FF2B5EF4-FFF2-40B4-BE49-F238E27FC236}">
              <a16:creationId xmlns:a16="http://schemas.microsoft.com/office/drawing/2014/main" id="{D772312C-CF8F-4639-B474-14131706CF25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25" name="Text Box 9">
          <a:extLst>
            <a:ext uri="{FF2B5EF4-FFF2-40B4-BE49-F238E27FC236}">
              <a16:creationId xmlns:a16="http://schemas.microsoft.com/office/drawing/2014/main" id="{2E5102B7-36BC-49C4-ABB6-2086FF4A39C0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26" name="Text Box 10">
          <a:extLst>
            <a:ext uri="{FF2B5EF4-FFF2-40B4-BE49-F238E27FC236}">
              <a16:creationId xmlns:a16="http://schemas.microsoft.com/office/drawing/2014/main" id="{9BDC182B-AE4F-4853-B2CE-CBCE90DBB64B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84</xdr:row>
      <xdr:rowOff>2820</xdr:rowOff>
    </xdr:to>
    <xdr:sp macro="" textlink="">
      <xdr:nvSpPr>
        <xdr:cNvPr id="127" name="Text Box 9">
          <a:extLst>
            <a:ext uri="{FF2B5EF4-FFF2-40B4-BE49-F238E27FC236}">
              <a16:creationId xmlns:a16="http://schemas.microsoft.com/office/drawing/2014/main" id="{C5153350-782E-4614-AB47-B75094B8F26B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30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3412D630-5347-4A5D-84DA-0BC4A9B7755F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29" name="Text Box 8">
          <a:extLst>
            <a:ext uri="{FF2B5EF4-FFF2-40B4-BE49-F238E27FC236}">
              <a16:creationId xmlns:a16="http://schemas.microsoft.com/office/drawing/2014/main" id="{EDA1AD93-53B3-4DCD-892C-A820AFEB8E38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30" name="Text Box 9">
          <a:extLst>
            <a:ext uri="{FF2B5EF4-FFF2-40B4-BE49-F238E27FC236}">
              <a16:creationId xmlns:a16="http://schemas.microsoft.com/office/drawing/2014/main" id="{0F1C06CA-07A5-43E4-9F36-B0521028261F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90</xdr:row>
      <xdr:rowOff>0</xdr:rowOff>
    </xdr:from>
    <xdr:to>
      <xdr:col>0</xdr:col>
      <xdr:colOff>1729740</xdr:colOff>
      <xdr:row>90</xdr:row>
      <xdr:rowOff>56515</xdr:rowOff>
    </xdr:to>
    <xdr:sp macro="" textlink="">
      <xdr:nvSpPr>
        <xdr:cNvPr id="131" name="Text Box 10">
          <a:extLst>
            <a:ext uri="{FF2B5EF4-FFF2-40B4-BE49-F238E27FC236}">
              <a16:creationId xmlns:a16="http://schemas.microsoft.com/office/drawing/2014/main" id="{10A0FEE6-40AC-48CF-92D8-95446382684B}"/>
            </a:ext>
          </a:extLst>
        </xdr:cNvPr>
        <xdr:cNvSpPr txBox="1">
          <a:spLocks noChangeArrowheads="1"/>
        </xdr:cNvSpPr>
      </xdr:nvSpPr>
      <xdr:spPr bwMode="auto">
        <a:xfrm>
          <a:off x="1593850" y="26822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88</xdr:row>
      <xdr:rowOff>0</xdr:rowOff>
    </xdr:from>
    <xdr:to>
      <xdr:col>0</xdr:col>
      <xdr:colOff>1656715</xdr:colOff>
      <xdr:row>88</xdr:row>
      <xdr:rowOff>281940</xdr:rowOff>
    </xdr:to>
    <xdr:sp macro="" textlink="">
      <xdr:nvSpPr>
        <xdr:cNvPr id="132" name="Text Box 9">
          <a:extLst>
            <a:ext uri="{FF2B5EF4-FFF2-40B4-BE49-F238E27FC236}">
              <a16:creationId xmlns:a16="http://schemas.microsoft.com/office/drawing/2014/main" id="{9ABED0B5-836B-4F41-9372-77773CC78AE2}"/>
            </a:ext>
          </a:extLst>
        </xdr:cNvPr>
        <xdr:cNvSpPr txBox="1">
          <a:spLocks noChangeArrowheads="1"/>
        </xdr:cNvSpPr>
      </xdr:nvSpPr>
      <xdr:spPr bwMode="auto">
        <a:xfrm>
          <a:off x="1593850" y="26212800"/>
          <a:ext cx="62865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A7D98D8C-8717-40EE-8C7A-330728DA9DC7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34" name="Text Box 8">
          <a:extLst>
            <a:ext uri="{FF2B5EF4-FFF2-40B4-BE49-F238E27FC236}">
              <a16:creationId xmlns:a16="http://schemas.microsoft.com/office/drawing/2014/main" id="{81595B11-E72D-4C0A-8976-AC45EC268BC1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135" name="Text Box 9">
          <a:extLst>
            <a:ext uri="{FF2B5EF4-FFF2-40B4-BE49-F238E27FC236}">
              <a16:creationId xmlns:a16="http://schemas.microsoft.com/office/drawing/2014/main" id="{2E49F6EF-A80F-41EF-95C2-FAC45160BA90}"/>
            </a:ext>
          </a:extLst>
        </xdr:cNvPr>
        <xdr:cNvSpPr txBox="1">
          <a:spLocks noChangeArrowheads="1"/>
        </xdr:cNvSpPr>
      </xdr:nvSpPr>
      <xdr:spPr bwMode="auto">
        <a:xfrm>
          <a:off x="1593850" y="262128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88</xdr:row>
      <xdr:rowOff>0</xdr:rowOff>
    </xdr:from>
    <xdr:to>
      <xdr:col>0</xdr:col>
      <xdr:colOff>1729740</xdr:colOff>
      <xdr:row>88</xdr:row>
      <xdr:rowOff>56515</xdr:rowOff>
    </xdr:to>
    <xdr:sp macro="" textlink="">
      <xdr:nvSpPr>
        <xdr:cNvPr id="136" name="Text Box 10">
          <a:extLst>
            <a:ext uri="{FF2B5EF4-FFF2-40B4-BE49-F238E27FC236}">
              <a16:creationId xmlns:a16="http://schemas.microsoft.com/office/drawing/2014/main" id="{53F967B5-1780-4D11-8D89-0CB1B7B589E5}"/>
            </a:ext>
          </a:extLst>
        </xdr:cNvPr>
        <xdr:cNvSpPr txBox="1">
          <a:spLocks noChangeArrowheads="1"/>
        </xdr:cNvSpPr>
      </xdr:nvSpPr>
      <xdr:spPr bwMode="auto">
        <a:xfrm>
          <a:off x="1593850" y="262128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83</xdr:row>
      <xdr:rowOff>289065</xdr:rowOff>
    </xdr:to>
    <xdr:sp macro="" textlink="">
      <xdr:nvSpPr>
        <xdr:cNvPr id="137" name="Text Box 9">
          <a:extLst>
            <a:ext uri="{FF2B5EF4-FFF2-40B4-BE49-F238E27FC236}">
              <a16:creationId xmlns:a16="http://schemas.microsoft.com/office/drawing/2014/main" id="{2C67657A-EB57-4AC2-AAED-83D368BE1CED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28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586F2A4E-AF79-473B-9928-312F5EEE9343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39" name="Text Box 8">
          <a:extLst>
            <a:ext uri="{FF2B5EF4-FFF2-40B4-BE49-F238E27FC236}">
              <a16:creationId xmlns:a16="http://schemas.microsoft.com/office/drawing/2014/main" id="{04E93776-293E-4912-9EA6-8BD90A0612FC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40" name="Text Box 9">
          <a:extLst>
            <a:ext uri="{FF2B5EF4-FFF2-40B4-BE49-F238E27FC236}">
              <a16:creationId xmlns:a16="http://schemas.microsoft.com/office/drawing/2014/main" id="{87F271CD-0C17-4194-82F7-E194CF862A94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41" name="Text Box 10">
          <a:extLst>
            <a:ext uri="{FF2B5EF4-FFF2-40B4-BE49-F238E27FC236}">
              <a16:creationId xmlns:a16="http://schemas.microsoft.com/office/drawing/2014/main" id="{60979C0F-232B-4C90-AEE7-FD649FCED223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84</xdr:row>
      <xdr:rowOff>21093</xdr:rowOff>
    </xdr:to>
    <xdr:sp macro="" textlink="">
      <xdr:nvSpPr>
        <xdr:cNvPr id="142" name="Text Box 9">
          <a:extLst>
            <a:ext uri="{FF2B5EF4-FFF2-40B4-BE49-F238E27FC236}">
              <a16:creationId xmlns:a16="http://schemas.microsoft.com/office/drawing/2014/main" id="{C7245FC8-E78E-4939-B9AE-DABA59AC54D8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325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43" name="Text Box 1">
          <a:extLst>
            <a:ext uri="{FF2B5EF4-FFF2-40B4-BE49-F238E27FC236}">
              <a16:creationId xmlns:a16="http://schemas.microsoft.com/office/drawing/2014/main" id="{76628834-0593-4CFC-B067-D7B1BBFA4D88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44" name="Text Box 8">
          <a:extLst>
            <a:ext uri="{FF2B5EF4-FFF2-40B4-BE49-F238E27FC236}">
              <a16:creationId xmlns:a16="http://schemas.microsoft.com/office/drawing/2014/main" id="{2C1D686B-5DCF-4B9D-BB77-66F7D29EEE65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45" name="Text Box 9">
          <a:extLst>
            <a:ext uri="{FF2B5EF4-FFF2-40B4-BE49-F238E27FC236}">
              <a16:creationId xmlns:a16="http://schemas.microsoft.com/office/drawing/2014/main" id="{0B8240E9-06C6-4D4E-833B-62A8CC882C53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46" name="Text Box 10">
          <a:extLst>
            <a:ext uri="{FF2B5EF4-FFF2-40B4-BE49-F238E27FC236}">
              <a16:creationId xmlns:a16="http://schemas.microsoft.com/office/drawing/2014/main" id="{A142636F-254F-43B1-B83F-18A4D611A28D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83</xdr:row>
      <xdr:rowOff>289065</xdr:rowOff>
    </xdr:to>
    <xdr:sp macro="" textlink="">
      <xdr:nvSpPr>
        <xdr:cNvPr id="147" name="Text Box 9">
          <a:extLst>
            <a:ext uri="{FF2B5EF4-FFF2-40B4-BE49-F238E27FC236}">
              <a16:creationId xmlns:a16="http://schemas.microsoft.com/office/drawing/2014/main" id="{469F7190-FDAF-4191-8CBD-A93853C6808F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28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48" name="Text Box 1">
          <a:extLst>
            <a:ext uri="{FF2B5EF4-FFF2-40B4-BE49-F238E27FC236}">
              <a16:creationId xmlns:a16="http://schemas.microsoft.com/office/drawing/2014/main" id="{41510B89-E44C-408F-B334-19D73C0EE736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49" name="Text Box 8">
          <a:extLst>
            <a:ext uri="{FF2B5EF4-FFF2-40B4-BE49-F238E27FC236}">
              <a16:creationId xmlns:a16="http://schemas.microsoft.com/office/drawing/2014/main" id="{4B58DDEF-1781-4B4C-95D6-1D51F7AB980F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50" name="Text Box 9">
          <a:extLst>
            <a:ext uri="{FF2B5EF4-FFF2-40B4-BE49-F238E27FC236}">
              <a16:creationId xmlns:a16="http://schemas.microsoft.com/office/drawing/2014/main" id="{801CEE69-819D-4A43-BC8E-7508F92B47C8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1729740</xdr:colOff>
      <xdr:row>89</xdr:row>
      <xdr:rowOff>56515</xdr:rowOff>
    </xdr:to>
    <xdr:sp macro="" textlink="">
      <xdr:nvSpPr>
        <xdr:cNvPr id="151" name="Text Box 10">
          <a:extLst>
            <a:ext uri="{FF2B5EF4-FFF2-40B4-BE49-F238E27FC236}">
              <a16:creationId xmlns:a16="http://schemas.microsoft.com/office/drawing/2014/main" id="{BB03A5A4-DA9B-4B27-AFEA-078860619754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83</xdr:row>
      <xdr:rowOff>289065</xdr:rowOff>
    </xdr:to>
    <xdr:sp macro="" textlink="">
      <xdr:nvSpPr>
        <xdr:cNvPr id="152" name="Text Box 9">
          <a:extLst>
            <a:ext uri="{FF2B5EF4-FFF2-40B4-BE49-F238E27FC236}">
              <a16:creationId xmlns:a16="http://schemas.microsoft.com/office/drawing/2014/main" id="{8C9DC664-195F-4762-977F-BC8B84E37A6A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28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1729740</xdr:colOff>
      <xdr:row>83</xdr:row>
      <xdr:rowOff>59690</xdr:rowOff>
    </xdr:to>
    <xdr:sp macro="" textlink="">
      <xdr:nvSpPr>
        <xdr:cNvPr id="153" name="Text Box 1">
          <a:extLst>
            <a:ext uri="{FF2B5EF4-FFF2-40B4-BE49-F238E27FC236}">
              <a16:creationId xmlns:a16="http://schemas.microsoft.com/office/drawing/2014/main" id="{4C12D2FC-902E-46FA-9E17-04A07845015B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1729740</xdr:colOff>
      <xdr:row>83</xdr:row>
      <xdr:rowOff>59690</xdr:rowOff>
    </xdr:to>
    <xdr:sp macro="" textlink="">
      <xdr:nvSpPr>
        <xdr:cNvPr id="154" name="Text Box 8">
          <a:extLst>
            <a:ext uri="{FF2B5EF4-FFF2-40B4-BE49-F238E27FC236}">
              <a16:creationId xmlns:a16="http://schemas.microsoft.com/office/drawing/2014/main" id="{D277E373-AE4C-44FC-A8C5-A5B429511107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87</xdr:row>
      <xdr:rowOff>0</xdr:rowOff>
    </xdr:from>
    <xdr:to>
      <xdr:col>0</xdr:col>
      <xdr:colOff>1729740</xdr:colOff>
      <xdr:row>87</xdr:row>
      <xdr:rowOff>59690</xdr:rowOff>
    </xdr:to>
    <xdr:sp macro="" textlink="">
      <xdr:nvSpPr>
        <xdr:cNvPr id="155" name="Text Box 9">
          <a:extLst>
            <a:ext uri="{FF2B5EF4-FFF2-40B4-BE49-F238E27FC236}">
              <a16:creationId xmlns:a16="http://schemas.microsoft.com/office/drawing/2014/main" id="{27E5A567-9D91-416A-81A0-46C222EE5873}"/>
            </a:ext>
          </a:extLst>
        </xdr:cNvPr>
        <xdr:cNvSpPr txBox="1">
          <a:spLocks noChangeArrowheads="1"/>
        </xdr:cNvSpPr>
      </xdr:nvSpPr>
      <xdr:spPr bwMode="auto">
        <a:xfrm>
          <a:off x="1593850" y="259080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87</xdr:row>
      <xdr:rowOff>0</xdr:rowOff>
    </xdr:from>
    <xdr:to>
      <xdr:col>0</xdr:col>
      <xdr:colOff>1729740</xdr:colOff>
      <xdr:row>87</xdr:row>
      <xdr:rowOff>59690</xdr:rowOff>
    </xdr:to>
    <xdr:sp macro="" textlink="">
      <xdr:nvSpPr>
        <xdr:cNvPr id="156" name="Text Box 10">
          <a:extLst>
            <a:ext uri="{FF2B5EF4-FFF2-40B4-BE49-F238E27FC236}">
              <a16:creationId xmlns:a16="http://schemas.microsoft.com/office/drawing/2014/main" id="{293C126C-B6B0-4449-B81C-EBB7CA2DCD2A}"/>
            </a:ext>
          </a:extLst>
        </xdr:cNvPr>
        <xdr:cNvSpPr txBox="1">
          <a:spLocks noChangeArrowheads="1"/>
        </xdr:cNvSpPr>
      </xdr:nvSpPr>
      <xdr:spPr bwMode="auto">
        <a:xfrm>
          <a:off x="1593850" y="259080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81</xdr:row>
      <xdr:rowOff>0</xdr:rowOff>
    </xdr:from>
    <xdr:to>
      <xdr:col>0</xdr:col>
      <xdr:colOff>1659890</xdr:colOff>
      <xdr:row>81</xdr:row>
      <xdr:rowOff>289067</xdr:rowOff>
    </xdr:to>
    <xdr:sp macro="" textlink="">
      <xdr:nvSpPr>
        <xdr:cNvPr id="157" name="Text Box 9">
          <a:extLst>
            <a:ext uri="{FF2B5EF4-FFF2-40B4-BE49-F238E27FC236}">
              <a16:creationId xmlns:a16="http://schemas.microsoft.com/office/drawing/2014/main" id="{EC910DB6-62A1-4BB4-8CBB-14CDF0E1D9C8}"/>
            </a:ext>
          </a:extLst>
        </xdr:cNvPr>
        <xdr:cNvSpPr txBox="1">
          <a:spLocks noChangeArrowheads="1"/>
        </xdr:cNvSpPr>
      </xdr:nvSpPr>
      <xdr:spPr bwMode="auto">
        <a:xfrm>
          <a:off x="1593850" y="24079200"/>
          <a:ext cx="66040" cy="28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1806575</xdr:colOff>
      <xdr:row>89</xdr:row>
      <xdr:rowOff>53975</xdr:rowOff>
    </xdr:to>
    <xdr:sp macro="" textlink="">
      <xdr:nvSpPr>
        <xdr:cNvPr id="158" name="Text Box 1">
          <a:extLst>
            <a:ext uri="{FF2B5EF4-FFF2-40B4-BE49-F238E27FC236}">
              <a16:creationId xmlns:a16="http://schemas.microsoft.com/office/drawing/2014/main" id="{710E99C4-9784-432C-9F52-FDB3FD5F8F50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212725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89</xdr:row>
      <xdr:rowOff>0</xdr:rowOff>
    </xdr:from>
    <xdr:to>
      <xdr:col>0</xdr:col>
      <xdr:colOff>1806575</xdr:colOff>
      <xdr:row>89</xdr:row>
      <xdr:rowOff>53975</xdr:rowOff>
    </xdr:to>
    <xdr:sp macro="" textlink="">
      <xdr:nvSpPr>
        <xdr:cNvPr id="159" name="Text Box 8">
          <a:extLst>
            <a:ext uri="{FF2B5EF4-FFF2-40B4-BE49-F238E27FC236}">
              <a16:creationId xmlns:a16="http://schemas.microsoft.com/office/drawing/2014/main" id="{1BDED2C1-A553-4E18-A484-FC0513ABFEE4}"/>
            </a:ext>
          </a:extLst>
        </xdr:cNvPr>
        <xdr:cNvSpPr txBox="1">
          <a:spLocks noChangeArrowheads="1"/>
        </xdr:cNvSpPr>
      </xdr:nvSpPr>
      <xdr:spPr bwMode="auto">
        <a:xfrm>
          <a:off x="1593850" y="26517600"/>
          <a:ext cx="212725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88</xdr:row>
      <xdr:rowOff>0</xdr:rowOff>
    </xdr:from>
    <xdr:to>
      <xdr:col>0</xdr:col>
      <xdr:colOff>1806575</xdr:colOff>
      <xdr:row>88</xdr:row>
      <xdr:rowOff>53975</xdr:rowOff>
    </xdr:to>
    <xdr:sp macro="" textlink="">
      <xdr:nvSpPr>
        <xdr:cNvPr id="160" name="Text Box 9">
          <a:extLst>
            <a:ext uri="{FF2B5EF4-FFF2-40B4-BE49-F238E27FC236}">
              <a16:creationId xmlns:a16="http://schemas.microsoft.com/office/drawing/2014/main" id="{90B32480-8579-4BC1-BCEC-DEAB18823197}"/>
            </a:ext>
          </a:extLst>
        </xdr:cNvPr>
        <xdr:cNvSpPr txBox="1">
          <a:spLocks noChangeArrowheads="1"/>
        </xdr:cNvSpPr>
      </xdr:nvSpPr>
      <xdr:spPr bwMode="auto">
        <a:xfrm>
          <a:off x="1593850" y="26212800"/>
          <a:ext cx="212725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88</xdr:row>
      <xdr:rowOff>0</xdr:rowOff>
    </xdr:from>
    <xdr:to>
      <xdr:col>0</xdr:col>
      <xdr:colOff>1806575</xdr:colOff>
      <xdr:row>88</xdr:row>
      <xdr:rowOff>53975</xdr:rowOff>
    </xdr:to>
    <xdr:sp macro="" textlink="">
      <xdr:nvSpPr>
        <xdr:cNvPr id="161" name="Text Box 10">
          <a:extLst>
            <a:ext uri="{FF2B5EF4-FFF2-40B4-BE49-F238E27FC236}">
              <a16:creationId xmlns:a16="http://schemas.microsoft.com/office/drawing/2014/main" id="{292C0721-8E41-4005-BB78-30553A93C4B5}"/>
            </a:ext>
          </a:extLst>
        </xdr:cNvPr>
        <xdr:cNvSpPr txBox="1">
          <a:spLocks noChangeArrowheads="1"/>
        </xdr:cNvSpPr>
      </xdr:nvSpPr>
      <xdr:spPr bwMode="auto">
        <a:xfrm>
          <a:off x="1593850" y="26212800"/>
          <a:ext cx="212725" cy="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62" name="Text Box 9">
          <a:extLst>
            <a:ext uri="{FF2B5EF4-FFF2-40B4-BE49-F238E27FC236}">
              <a16:creationId xmlns:a16="http://schemas.microsoft.com/office/drawing/2014/main" id="{56FB8AEB-A4A5-443C-ABF1-79E3A9CF1D74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63" name="Text Box 1">
          <a:extLst>
            <a:ext uri="{FF2B5EF4-FFF2-40B4-BE49-F238E27FC236}">
              <a16:creationId xmlns:a16="http://schemas.microsoft.com/office/drawing/2014/main" id="{75149F0F-D59E-48EA-B897-410FC62D0810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64" name="Text Box 8">
          <a:extLst>
            <a:ext uri="{FF2B5EF4-FFF2-40B4-BE49-F238E27FC236}">
              <a16:creationId xmlns:a16="http://schemas.microsoft.com/office/drawing/2014/main" id="{1C10B601-B742-4C59-B965-EBF6AEB420C4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65" name="Text Box 9">
          <a:extLst>
            <a:ext uri="{FF2B5EF4-FFF2-40B4-BE49-F238E27FC236}">
              <a16:creationId xmlns:a16="http://schemas.microsoft.com/office/drawing/2014/main" id="{964F1A17-F0B7-4CE3-9D4C-90233DDFAA70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66" name="Text Box 10">
          <a:extLst>
            <a:ext uri="{FF2B5EF4-FFF2-40B4-BE49-F238E27FC236}">
              <a16:creationId xmlns:a16="http://schemas.microsoft.com/office/drawing/2014/main" id="{B11A2546-670E-443D-A084-5BA7C79313FD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84</xdr:row>
      <xdr:rowOff>19684</xdr:rowOff>
    </xdr:to>
    <xdr:sp macro="" textlink="">
      <xdr:nvSpPr>
        <xdr:cNvPr id="167" name="Text Box 9">
          <a:extLst>
            <a:ext uri="{FF2B5EF4-FFF2-40B4-BE49-F238E27FC236}">
              <a16:creationId xmlns:a16="http://schemas.microsoft.com/office/drawing/2014/main" id="{0FF7D12F-302C-4F54-AEE8-3F891BF455FE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324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68" name="Text Box 1">
          <a:extLst>
            <a:ext uri="{FF2B5EF4-FFF2-40B4-BE49-F238E27FC236}">
              <a16:creationId xmlns:a16="http://schemas.microsoft.com/office/drawing/2014/main" id="{77AA3361-CDAC-43A3-8832-96047191DEFA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69" name="Text Box 8">
          <a:extLst>
            <a:ext uri="{FF2B5EF4-FFF2-40B4-BE49-F238E27FC236}">
              <a16:creationId xmlns:a16="http://schemas.microsoft.com/office/drawing/2014/main" id="{31AAB813-411A-4784-8D03-DE19E0166B01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70" name="Text Box 9">
          <a:extLst>
            <a:ext uri="{FF2B5EF4-FFF2-40B4-BE49-F238E27FC236}">
              <a16:creationId xmlns:a16="http://schemas.microsoft.com/office/drawing/2014/main" id="{D60D4A11-F020-43F1-8C1C-CB7EFC9029EE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71" name="Text Box 10">
          <a:extLst>
            <a:ext uri="{FF2B5EF4-FFF2-40B4-BE49-F238E27FC236}">
              <a16:creationId xmlns:a16="http://schemas.microsoft.com/office/drawing/2014/main" id="{2ACA53EC-4CCF-41CC-9833-1AE98E333AAF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82</xdr:row>
      <xdr:rowOff>0</xdr:rowOff>
    </xdr:from>
    <xdr:to>
      <xdr:col>0</xdr:col>
      <xdr:colOff>1656715</xdr:colOff>
      <xdr:row>83</xdr:row>
      <xdr:rowOff>15876</xdr:rowOff>
    </xdr:to>
    <xdr:sp macro="" textlink="">
      <xdr:nvSpPr>
        <xdr:cNvPr id="172" name="Text Box 9">
          <a:extLst>
            <a:ext uri="{FF2B5EF4-FFF2-40B4-BE49-F238E27FC236}">
              <a16:creationId xmlns:a16="http://schemas.microsoft.com/office/drawing/2014/main" id="{21152001-D693-4485-A101-18EFD4B3934C}"/>
            </a:ext>
          </a:extLst>
        </xdr:cNvPr>
        <xdr:cNvSpPr txBox="1">
          <a:spLocks noChangeArrowheads="1"/>
        </xdr:cNvSpPr>
      </xdr:nvSpPr>
      <xdr:spPr bwMode="auto">
        <a:xfrm>
          <a:off x="1593850" y="24384000"/>
          <a:ext cx="62865" cy="320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81</xdr:row>
      <xdr:rowOff>0</xdr:rowOff>
    </xdr:from>
    <xdr:to>
      <xdr:col>0</xdr:col>
      <xdr:colOff>1729740</xdr:colOff>
      <xdr:row>81</xdr:row>
      <xdr:rowOff>56515</xdr:rowOff>
    </xdr:to>
    <xdr:sp macro="" textlink="">
      <xdr:nvSpPr>
        <xdr:cNvPr id="173" name="Text Box 1">
          <a:extLst>
            <a:ext uri="{FF2B5EF4-FFF2-40B4-BE49-F238E27FC236}">
              <a16:creationId xmlns:a16="http://schemas.microsoft.com/office/drawing/2014/main" id="{2241CCF6-A9C2-4FDD-89DB-5AE2F26C6ED5}"/>
            </a:ext>
          </a:extLst>
        </xdr:cNvPr>
        <xdr:cNvSpPr txBox="1">
          <a:spLocks noChangeArrowheads="1"/>
        </xdr:cNvSpPr>
      </xdr:nvSpPr>
      <xdr:spPr bwMode="auto">
        <a:xfrm>
          <a:off x="1593850" y="24079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81</xdr:row>
      <xdr:rowOff>0</xdr:rowOff>
    </xdr:from>
    <xdr:to>
      <xdr:col>0</xdr:col>
      <xdr:colOff>1729740</xdr:colOff>
      <xdr:row>81</xdr:row>
      <xdr:rowOff>56515</xdr:rowOff>
    </xdr:to>
    <xdr:sp macro="" textlink="">
      <xdr:nvSpPr>
        <xdr:cNvPr id="174" name="Text Box 8">
          <a:extLst>
            <a:ext uri="{FF2B5EF4-FFF2-40B4-BE49-F238E27FC236}">
              <a16:creationId xmlns:a16="http://schemas.microsoft.com/office/drawing/2014/main" id="{F2E80D02-3208-4761-A266-5E3472C5D0BA}"/>
            </a:ext>
          </a:extLst>
        </xdr:cNvPr>
        <xdr:cNvSpPr txBox="1">
          <a:spLocks noChangeArrowheads="1"/>
        </xdr:cNvSpPr>
      </xdr:nvSpPr>
      <xdr:spPr bwMode="auto">
        <a:xfrm>
          <a:off x="1593850" y="24079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75" name="Text Box 9">
          <a:extLst>
            <a:ext uri="{FF2B5EF4-FFF2-40B4-BE49-F238E27FC236}">
              <a16:creationId xmlns:a16="http://schemas.microsoft.com/office/drawing/2014/main" id="{A5DAFDCD-E70A-4426-BE30-54AE9393A139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76" name="Text Box 10">
          <a:extLst>
            <a:ext uri="{FF2B5EF4-FFF2-40B4-BE49-F238E27FC236}">
              <a16:creationId xmlns:a16="http://schemas.microsoft.com/office/drawing/2014/main" id="{269E29C6-8EA9-4585-8A97-C0BA893B54BE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1656715</xdr:colOff>
      <xdr:row>78</xdr:row>
      <xdr:rowOff>285115</xdr:rowOff>
    </xdr:to>
    <xdr:sp macro="" textlink="">
      <xdr:nvSpPr>
        <xdr:cNvPr id="177" name="Text Box 9">
          <a:extLst>
            <a:ext uri="{FF2B5EF4-FFF2-40B4-BE49-F238E27FC236}">
              <a16:creationId xmlns:a16="http://schemas.microsoft.com/office/drawing/2014/main" id="{86AB8AAB-D167-4CFA-976A-77D71D003ED3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62865" cy="285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78" name="Text Box 1">
          <a:extLst>
            <a:ext uri="{FF2B5EF4-FFF2-40B4-BE49-F238E27FC236}">
              <a16:creationId xmlns:a16="http://schemas.microsoft.com/office/drawing/2014/main" id="{DE9FD939-96B0-46F9-BC9F-ED9AA1B28732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86</xdr:row>
      <xdr:rowOff>0</xdr:rowOff>
    </xdr:from>
    <xdr:to>
      <xdr:col>0</xdr:col>
      <xdr:colOff>1729740</xdr:colOff>
      <xdr:row>86</xdr:row>
      <xdr:rowOff>56515</xdr:rowOff>
    </xdr:to>
    <xdr:sp macro="" textlink="">
      <xdr:nvSpPr>
        <xdr:cNvPr id="179" name="Text Box 8">
          <a:extLst>
            <a:ext uri="{FF2B5EF4-FFF2-40B4-BE49-F238E27FC236}">
              <a16:creationId xmlns:a16="http://schemas.microsoft.com/office/drawing/2014/main" id="{34E63A00-F5D2-4078-86E1-C9C06567F4DC}"/>
            </a:ext>
          </a:extLst>
        </xdr:cNvPr>
        <xdr:cNvSpPr txBox="1">
          <a:spLocks noChangeArrowheads="1"/>
        </xdr:cNvSpPr>
      </xdr:nvSpPr>
      <xdr:spPr bwMode="auto">
        <a:xfrm>
          <a:off x="1593850" y="256032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80" name="Text Box 9">
          <a:extLst>
            <a:ext uri="{FF2B5EF4-FFF2-40B4-BE49-F238E27FC236}">
              <a16:creationId xmlns:a16="http://schemas.microsoft.com/office/drawing/2014/main" id="{82126C3C-2291-4F9C-989A-80EEDA076B0D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85</xdr:row>
      <xdr:rowOff>0</xdr:rowOff>
    </xdr:from>
    <xdr:to>
      <xdr:col>0</xdr:col>
      <xdr:colOff>1729740</xdr:colOff>
      <xdr:row>85</xdr:row>
      <xdr:rowOff>56515</xdr:rowOff>
    </xdr:to>
    <xdr:sp macro="" textlink="">
      <xdr:nvSpPr>
        <xdr:cNvPr id="181" name="Text Box 10">
          <a:extLst>
            <a:ext uri="{FF2B5EF4-FFF2-40B4-BE49-F238E27FC236}">
              <a16:creationId xmlns:a16="http://schemas.microsoft.com/office/drawing/2014/main" id="{B5B17AEC-B241-444D-8B30-F84BBFF51BAF}"/>
            </a:ext>
          </a:extLst>
        </xdr:cNvPr>
        <xdr:cNvSpPr txBox="1">
          <a:spLocks noChangeArrowheads="1"/>
        </xdr:cNvSpPr>
      </xdr:nvSpPr>
      <xdr:spPr bwMode="auto">
        <a:xfrm>
          <a:off x="1593850" y="25298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1656715</xdr:colOff>
      <xdr:row>83</xdr:row>
      <xdr:rowOff>281940</xdr:rowOff>
    </xdr:to>
    <xdr:sp macro="" textlink="">
      <xdr:nvSpPr>
        <xdr:cNvPr id="182" name="Text Box 9">
          <a:extLst>
            <a:ext uri="{FF2B5EF4-FFF2-40B4-BE49-F238E27FC236}">
              <a16:creationId xmlns:a16="http://schemas.microsoft.com/office/drawing/2014/main" id="{E84ABECA-D02E-4E60-9D25-5A9C03C309EA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62865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79</xdr:row>
      <xdr:rowOff>0</xdr:rowOff>
    </xdr:from>
    <xdr:to>
      <xdr:col>0</xdr:col>
      <xdr:colOff>1729740</xdr:colOff>
      <xdr:row>79</xdr:row>
      <xdr:rowOff>56515</xdr:rowOff>
    </xdr:to>
    <xdr:sp macro="" textlink="">
      <xdr:nvSpPr>
        <xdr:cNvPr id="183" name="Text Box 1">
          <a:extLst>
            <a:ext uri="{FF2B5EF4-FFF2-40B4-BE49-F238E27FC236}">
              <a16:creationId xmlns:a16="http://schemas.microsoft.com/office/drawing/2014/main" id="{C5AEFB30-7F25-4AF4-9C57-91AF52424607}"/>
            </a:ext>
          </a:extLst>
        </xdr:cNvPr>
        <xdr:cNvSpPr txBox="1">
          <a:spLocks noChangeArrowheads="1"/>
        </xdr:cNvSpPr>
      </xdr:nvSpPr>
      <xdr:spPr bwMode="auto">
        <a:xfrm>
          <a:off x="1593850" y="23469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79</xdr:row>
      <xdr:rowOff>0</xdr:rowOff>
    </xdr:from>
    <xdr:to>
      <xdr:col>0</xdr:col>
      <xdr:colOff>1729740</xdr:colOff>
      <xdr:row>79</xdr:row>
      <xdr:rowOff>56515</xdr:rowOff>
    </xdr:to>
    <xdr:sp macro="" textlink="">
      <xdr:nvSpPr>
        <xdr:cNvPr id="184" name="Text Box 8">
          <a:extLst>
            <a:ext uri="{FF2B5EF4-FFF2-40B4-BE49-F238E27FC236}">
              <a16:creationId xmlns:a16="http://schemas.microsoft.com/office/drawing/2014/main" id="{463AD480-E3F0-4835-9C16-4AAF0702905B}"/>
            </a:ext>
          </a:extLst>
        </xdr:cNvPr>
        <xdr:cNvSpPr txBox="1">
          <a:spLocks noChangeArrowheads="1"/>
        </xdr:cNvSpPr>
      </xdr:nvSpPr>
      <xdr:spPr bwMode="auto">
        <a:xfrm>
          <a:off x="1593850" y="23469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185" name="Text Box 9">
          <a:extLst>
            <a:ext uri="{FF2B5EF4-FFF2-40B4-BE49-F238E27FC236}">
              <a16:creationId xmlns:a16="http://schemas.microsoft.com/office/drawing/2014/main" id="{A14C4BF7-861B-47BD-A86C-DAF77E2A4774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83</xdr:row>
      <xdr:rowOff>0</xdr:rowOff>
    </xdr:from>
    <xdr:to>
      <xdr:col>0</xdr:col>
      <xdr:colOff>1729740</xdr:colOff>
      <xdr:row>83</xdr:row>
      <xdr:rowOff>56515</xdr:rowOff>
    </xdr:to>
    <xdr:sp macro="" textlink="">
      <xdr:nvSpPr>
        <xdr:cNvPr id="186" name="Text Box 10">
          <a:extLst>
            <a:ext uri="{FF2B5EF4-FFF2-40B4-BE49-F238E27FC236}">
              <a16:creationId xmlns:a16="http://schemas.microsoft.com/office/drawing/2014/main" id="{938EB889-B28F-414E-B82E-E9C23C3445BE}"/>
            </a:ext>
          </a:extLst>
        </xdr:cNvPr>
        <xdr:cNvSpPr txBox="1">
          <a:spLocks noChangeArrowheads="1"/>
        </xdr:cNvSpPr>
      </xdr:nvSpPr>
      <xdr:spPr bwMode="auto">
        <a:xfrm>
          <a:off x="1593850" y="246888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1656715</xdr:colOff>
      <xdr:row>79</xdr:row>
      <xdr:rowOff>3</xdr:rowOff>
    </xdr:to>
    <xdr:sp macro="" textlink="">
      <xdr:nvSpPr>
        <xdr:cNvPr id="187" name="Text Box 9">
          <a:extLst>
            <a:ext uri="{FF2B5EF4-FFF2-40B4-BE49-F238E27FC236}">
              <a16:creationId xmlns:a16="http://schemas.microsoft.com/office/drawing/2014/main" id="{59862358-59C9-4EC6-A889-8AAD58B4D4B4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62865" cy="3048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88" name="Text Box 1">
          <a:extLst>
            <a:ext uri="{FF2B5EF4-FFF2-40B4-BE49-F238E27FC236}">
              <a16:creationId xmlns:a16="http://schemas.microsoft.com/office/drawing/2014/main" id="{0F833476-518C-4221-A356-5E0DD1BDB6B9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89" name="Text Box 8">
          <a:extLst>
            <a:ext uri="{FF2B5EF4-FFF2-40B4-BE49-F238E27FC236}">
              <a16:creationId xmlns:a16="http://schemas.microsoft.com/office/drawing/2014/main" id="{EAE3D949-E39D-4A13-9CE2-23D24868A823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90" name="Text Box 9">
          <a:extLst>
            <a:ext uri="{FF2B5EF4-FFF2-40B4-BE49-F238E27FC236}">
              <a16:creationId xmlns:a16="http://schemas.microsoft.com/office/drawing/2014/main" id="{C583589E-7BDB-4E5E-A73D-8E1E9F557A4B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91" name="Text Box 10">
          <a:extLst>
            <a:ext uri="{FF2B5EF4-FFF2-40B4-BE49-F238E27FC236}">
              <a16:creationId xmlns:a16="http://schemas.microsoft.com/office/drawing/2014/main" id="{806FB097-4636-483F-AE48-3ED62A085B4E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1656715</xdr:colOff>
      <xdr:row>79</xdr:row>
      <xdr:rowOff>15878</xdr:rowOff>
    </xdr:to>
    <xdr:sp macro="" textlink="">
      <xdr:nvSpPr>
        <xdr:cNvPr id="192" name="Text Box 9">
          <a:extLst>
            <a:ext uri="{FF2B5EF4-FFF2-40B4-BE49-F238E27FC236}">
              <a16:creationId xmlns:a16="http://schemas.microsoft.com/office/drawing/2014/main" id="{AC43E47C-8412-4196-BE58-4A9598E7DF2E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62865" cy="320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93" name="Text Box 1">
          <a:extLst>
            <a:ext uri="{FF2B5EF4-FFF2-40B4-BE49-F238E27FC236}">
              <a16:creationId xmlns:a16="http://schemas.microsoft.com/office/drawing/2014/main" id="{B535743D-43F1-4C37-89CB-C860A891C5C8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94" name="Text Box 8">
          <a:extLst>
            <a:ext uri="{FF2B5EF4-FFF2-40B4-BE49-F238E27FC236}">
              <a16:creationId xmlns:a16="http://schemas.microsoft.com/office/drawing/2014/main" id="{87BCB729-EDF7-4001-AA2E-C27BDC58F91B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95" name="Text Box 9">
          <a:extLst>
            <a:ext uri="{FF2B5EF4-FFF2-40B4-BE49-F238E27FC236}">
              <a16:creationId xmlns:a16="http://schemas.microsoft.com/office/drawing/2014/main" id="{E0795103-309D-499E-9348-D12A1F8B0DCD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196" name="Text Box 10">
          <a:extLst>
            <a:ext uri="{FF2B5EF4-FFF2-40B4-BE49-F238E27FC236}">
              <a16:creationId xmlns:a16="http://schemas.microsoft.com/office/drawing/2014/main" id="{1022AAA5-65D4-4F83-9D46-0BA7ED00E99D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1656715</xdr:colOff>
      <xdr:row>79</xdr:row>
      <xdr:rowOff>3</xdr:rowOff>
    </xdr:to>
    <xdr:sp macro="" textlink="">
      <xdr:nvSpPr>
        <xdr:cNvPr id="197" name="Text Box 9">
          <a:extLst>
            <a:ext uri="{FF2B5EF4-FFF2-40B4-BE49-F238E27FC236}">
              <a16:creationId xmlns:a16="http://schemas.microsoft.com/office/drawing/2014/main" id="{088195A4-BA58-4475-A5B0-DC100A00964E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62865" cy="3048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98" name="Text Box 1">
          <a:extLst>
            <a:ext uri="{FF2B5EF4-FFF2-40B4-BE49-F238E27FC236}">
              <a16:creationId xmlns:a16="http://schemas.microsoft.com/office/drawing/2014/main" id="{72635EE4-5643-47C1-A668-DCECBE99E1E7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80</xdr:row>
      <xdr:rowOff>0</xdr:rowOff>
    </xdr:from>
    <xdr:to>
      <xdr:col>0</xdr:col>
      <xdr:colOff>1729740</xdr:colOff>
      <xdr:row>80</xdr:row>
      <xdr:rowOff>56515</xdr:rowOff>
    </xdr:to>
    <xdr:sp macro="" textlink="">
      <xdr:nvSpPr>
        <xdr:cNvPr id="199" name="Text Box 8">
          <a:extLst>
            <a:ext uri="{FF2B5EF4-FFF2-40B4-BE49-F238E27FC236}">
              <a16:creationId xmlns:a16="http://schemas.microsoft.com/office/drawing/2014/main" id="{6488D1A4-972C-423B-A6E5-D71D4662EAE1}"/>
            </a:ext>
          </a:extLst>
        </xdr:cNvPr>
        <xdr:cNvSpPr txBox="1">
          <a:spLocks noChangeArrowheads="1"/>
        </xdr:cNvSpPr>
      </xdr:nvSpPr>
      <xdr:spPr bwMode="auto">
        <a:xfrm>
          <a:off x="1593850" y="237744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200" name="Text Box 9">
          <a:extLst>
            <a:ext uri="{FF2B5EF4-FFF2-40B4-BE49-F238E27FC236}">
              <a16:creationId xmlns:a16="http://schemas.microsoft.com/office/drawing/2014/main" id="{5675A520-6C83-47E6-BF4E-E676339746C6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84</xdr:row>
      <xdr:rowOff>0</xdr:rowOff>
    </xdr:from>
    <xdr:to>
      <xdr:col>0</xdr:col>
      <xdr:colOff>1729740</xdr:colOff>
      <xdr:row>84</xdr:row>
      <xdr:rowOff>56515</xdr:rowOff>
    </xdr:to>
    <xdr:sp macro="" textlink="">
      <xdr:nvSpPr>
        <xdr:cNvPr id="201" name="Text Box 10">
          <a:extLst>
            <a:ext uri="{FF2B5EF4-FFF2-40B4-BE49-F238E27FC236}">
              <a16:creationId xmlns:a16="http://schemas.microsoft.com/office/drawing/2014/main" id="{FBCFDC74-4891-429B-AA0D-5567898FE8B0}"/>
            </a:ext>
          </a:extLst>
        </xdr:cNvPr>
        <xdr:cNvSpPr txBox="1">
          <a:spLocks noChangeArrowheads="1"/>
        </xdr:cNvSpPr>
      </xdr:nvSpPr>
      <xdr:spPr bwMode="auto">
        <a:xfrm>
          <a:off x="1593850" y="24993600"/>
          <a:ext cx="135890" cy="56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1656715</xdr:colOff>
      <xdr:row>79</xdr:row>
      <xdr:rowOff>3</xdr:rowOff>
    </xdr:to>
    <xdr:sp macro="" textlink="">
      <xdr:nvSpPr>
        <xdr:cNvPr id="202" name="Text Box 9">
          <a:extLst>
            <a:ext uri="{FF2B5EF4-FFF2-40B4-BE49-F238E27FC236}">
              <a16:creationId xmlns:a16="http://schemas.microsoft.com/office/drawing/2014/main" id="{A103C89A-9996-43B4-AA90-B1C4C44B80FB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62865" cy="3048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1729740</xdr:colOff>
      <xdr:row>78</xdr:row>
      <xdr:rowOff>59690</xdr:rowOff>
    </xdr:to>
    <xdr:sp macro="" textlink="">
      <xdr:nvSpPr>
        <xdr:cNvPr id="203" name="Text Box 1">
          <a:extLst>
            <a:ext uri="{FF2B5EF4-FFF2-40B4-BE49-F238E27FC236}">
              <a16:creationId xmlns:a16="http://schemas.microsoft.com/office/drawing/2014/main" id="{2A287987-CB1B-4E05-A536-18B76A9CDF18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1729740</xdr:colOff>
      <xdr:row>78</xdr:row>
      <xdr:rowOff>59690</xdr:rowOff>
    </xdr:to>
    <xdr:sp macro="" textlink="">
      <xdr:nvSpPr>
        <xdr:cNvPr id="204" name="Text Box 8">
          <a:extLst>
            <a:ext uri="{FF2B5EF4-FFF2-40B4-BE49-F238E27FC236}">
              <a16:creationId xmlns:a16="http://schemas.microsoft.com/office/drawing/2014/main" id="{5B5AE98E-4CC9-4A81-B8F8-E77C352FFD07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82</xdr:row>
      <xdr:rowOff>0</xdr:rowOff>
    </xdr:from>
    <xdr:to>
      <xdr:col>0</xdr:col>
      <xdr:colOff>1729740</xdr:colOff>
      <xdr:row>82</xdr:row>
      <xdr:rowOff>59690</xdr:rowOff>
    </xdr:to>
    <xdr:sp macro="" textlink="">
      <xdr:nvSpPr>
        <xdr:cNvPr id="205" name="Text Box 9">
          <a:extLst>
            <a:ext uri="{FF2B5EF4-FFF2-40B4-BE49-F238E27FC236}">
              <a16:creationId xmlns:a16="http://schemas.microsoft.com/office/drawing/2014/main" id="{12C45A3B-D488-4C57-9B85-72078F6E6F1B}"/>
            </a:ext>
          </a:extLst>
        </xdr:cNvPr>
        <xdr:cNvSpPr txBox="1">
          <a:spLocks noChangeArrowheads="1"/>
        </xdr:cNvSpPr>
      </xdr:nvSpPr>
      <xdr:spPr bwMode="auto">
        <a:xfrm>
          <a:off x="1593850" y="243840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82</xdr:row>
      <xdr:rowOff>0</xdr:rowOff>
    </xdr:from>
    <xdr:to>
      <xdr:col>0</xdr:col>
      <xdr:colOff>1729740</xdr:colOff>
      <xdr:row>82</xdr:row>
      <xdr:rowOff>59690</xdr:rowOff>
    </xdr:to>
    <xdr:sp macro="" textlink="">
      <xdr:nvSpPr>
        <xdr:cNvPr id="206" name="Text Box 10">
          <a:extLst>
            <a:ext uri="{FF2B5EF4-FFF2-40B4-BE49-F238E27FC236}">
              <a16:creationId xmlns:a16="http://schemas.microsoft.com/office/drawing/2014/main" id="{2F21DCA7-F4D6-49CC-B7CC-31D6DEA40F8B}"/>
            </a:ext>
          </a:extLst>
        </xdr:cNvPr>
        <xdr:cNvSpPr txBox="1">
          <a:spLocks noChangeArrowheads="1"/>
        </xdr:cNvSpPr>
      </xdr:nvSpPr>
      <xdr:spPr bwMode="auto">
        <a:xfrm>
          <a:off x="1593850" y="243840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77</xdr:row>
      <xdr:rowOff>0</xdr:rowOff>
    </xdr:from>
    <xdr:to>
      <xdr:col>0</xdr:col>
      <xdr:colOff>1659890</xdr:colOff>
      <xdr:row>78</xdr:row>
      <xdr:rowOff>20608</xdr:rowOff>
    </xdr:to>
    <xdr:sp macro="" textlink="">
      <xdr:nvSpPr>
        <xdr:cNvPr id="207" name="Text Box 9">
          <a:extLst>
            <a:ext uri="{FF2B5EF4-FFF2-40B4-BE49-F238E27FC236}">
              <a16:creationId xmlns:a16="http://schemas.microsoft.com/office/drawing/2014/main" id="{B0684C75-1BC0-4072-B64A-ED033CD7C614}"/>
            </a:ext>
          </a:extLst>
        </xdr:cNvPr>
        <xdr:cNvSpPr txBox="1">
          <a:spLocks noChangeArrowheads="1"/>
        </xdr:cNvSpPr>
      </xdr:nvSpPr>
      <xdr:spPr bwMode="auto">
        <a:xfrm>
          <a:off x="1593850" y="22860000"/>
          <a:ext cx="66040" cy="325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1729740</xdr:colOff>
      <xdr:row>78</xdr:row>
      <xdr:rowOff>59690</xdr:rowOff>
    </xdr:to>
    <xdr:sp macro="" textlink="">
      <xdr:nvSpPr>
        <xdr:cNvPr id="208" name="Text Box 1">
          <a:extLst>
            <a:ext uri="{FF2B5EF4-FFF2-40B4-BE49-F238E27FC236}">
              <a16:creationId xmlns:a16="http://schemas.microsoft.com/office/drawing/2014/main" id="{1D2A06AA-1A3D-41AE-80FE-21D7BC6010C1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78</xdr:row>
      <xdr:rowOff>0</xdr:rowOff>
    </xdr:from>
    <xdr:to>
      <xdr:col>0</xdr:col>
      <xdr:colOff>1729740</xdr:colOff>
      <xdr:row>78</xdr:row>
      <xdr:rowOff>59690</xdr:rowOff>
    </xdr:to>
    <xdr:sp macro="" textlink="">
      <xdr:nvSpPr>
        <xdr:cNvPr id="209" name="Text Box 8">
          <a:extLst>
            <a:ext uri="{FF2B5EF4-FFF2-40B4-BE49-F238E27FC236}">
              <a16:creationId xmlns:a16="http://schemas.microsoft.com/office/drawing/2014/main" id="{EECA6EDC-F013-4425-B396-65766BC0801C}"/>
            </a:ext>
          </a:extLst>
        </xdr:cNvPr>
        <xdr:cNvSpPr txBox="1">
          <a:spLocks noChangeArrowheads="1"/>
        </xdr:cNvSpPr>
      </xdr:nvSpPr>
      <xdr:spPr bwMode="auto">
        <a:xfrm>
          <a:off x="1593850" y="231648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82</xdr:row>
      <xdr:rowOff>0</xdr:rowOff>
    </xdr:from>
    <xdr:to>
      <xdr:col>0</xdr:col>
      <xdr:colOff>1729740</xdr:colOff>
      <xdr:row>82</xdr:row>
      <xdr:rowOff>59690</xdr:rowOff>
    </xdr:to>
    <xdr:sp macro="" textlink="">
      <xdr:nvSpPr>
        <xdr:cNvPr id="210" name="Text Box 9">
          <a:extLst>
            <a:ext uri="{FF2B5EF4-FFF2-40B4-BE49-F238E27FC236}">
              <a16:creationId xmlns:a16="http://schemas.microsoft.com/office/drawing/2014/main" id="{CF46748C-9E43-4F02-96CF-8C7E29076483}"/>
            </a:ext>
          </a:extLst>
        </xdr:cNvPr>
        <xdr:cNvSpPr txBox="1">
          <a:spLocks noChangeArrowheads="1"/>
        </xdr:cNvSpPr>
      </xdr:nvSpPr>
      <xdr:spPr bwMode="auto">
        <a:xfrm>
          <a:off x="1593850" y="243840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82</xdr:row>
      <xdr:rowOff>0</xdr:rowOff>
    </xdr:from>
    <xdr:to>
      <xdr:col>0</xdr:col>
      <xdr:colOff>1729740</xdr:colOff>
      <xdr:row>82</xdr:row>
      <xdr:rowOff>59690</xdr:rowOff>
    </xdr:to>
    <xdr:sp macro="" textlink="">
      <xdr:nvSpPr>
        <xdr:cNvPr id="211" name="Text Box 10">
          <a:extLst>
            <a:ext uri="{FF2B5EF4-FFF2-40B4-BE49-F238E27FC236}">
              <a16:creationId xmlns:a16="http://schemas.microsoft.com/office/drawing/2014/main" id="{4598E3B6-094A-4162-968F-9DF7E19ECB9F}"/>
            </a:ext>
          </a:extLst>
        </xdr:cNvPr>
        <xdr:cNvSpPr txBox="1">
          <a:spLocks noChangeArrowheads="1"/>
        </xdr:cNvSpPr>
      </xdr:nvSpPr>
      <xdr:spPr bwMode="auto">
        <a:xfrm>
          <a:off x="1593850" y="24384000"/>
          <a:ext cx="135890" cy="59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1593850</xdr:colOff>
      <xdr:row>77</xdr:row>
      <xdr:rowOff>0</xdr:rowOff>
    </xdr:from>
    <xdr:to>
      <xdr:col>0</xdr:col>
      <xdr:colOff>1659890</xdr:colOff>
      <xdr:row>78</xdr:row>
      <xdr:rowOff>20357</xdr:rowOff>
    </xdr:to>
    <xdr:sp macro="" textlink="">
      <xdr:nvSpPr>
        <xdr:cNvPr id="212" name="Text Box 9">
          <a:extLst>
            <a:ext uri="{FF2B5EF4-FFF2-40B4-BE49-F238E27FC236}">
              <a16:creationId xmlns:a16="http://schemas.microsoft.com/office/drawing/2014/main" id="{76ED5637-569B-4812-8847-9D2DC24EFBBB}"/>
            </a:ext>
          </a:extLst>
        </xdr:cNvPr>
        <xdr:cNvSpPr txBox="1">
          <a:spLocks noChangeArrowheads="1"/>
        </xdr:cNvSpPr>
      </xdr:nvSpPr>
      <xdr:spPr bwMode="auto">
        <a:xfrm>
          <a:off x="1593850" y="22860000"/>
          <a:ext cx="66040" cy="3251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1587500</xdr:colOff>
      <xdr:row>0</xdr:row>
      <xdr:rowOff>0</xdr:rowOff>
    </xdr:from>
    <xdr:to>
      <xdr:col>0</xdr:col>
      <xdr:colOff>1733550</xdr:colOff>
      <xdr:row>0</xdr:row>
      <xdr:rowOff>59055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5400D2B-52E8-4E62-A652-2573394FACD6}"/>
            </a:ext>
          </a:extLst>
        </xdr:cNvPr>
        <xdr:cNvSpPr txBox="1">
          <a:spLocks noChangeArrowheads="1"/>
        </xdr:cNvSpPr>
      </xdr:nvSpPr>
      <xdr:spPr bwMode="auto">
        <a:xfrm>
          <a:off x="1587500" y="0"/>
          <a:ext cx="146050" cy="59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1587500</xdr:colOff>
      <xdr:row>0</xdr:row>
      <xdr:rowOff>0</xdr:rowOff>
    </xdr:from>
    <xdr:to>
      <xdr:col>0</xdr:col>
      <xdr:colOff>1733550</xdr:colOff>
      <xdr:row>0</xdr:row>
      <xdr:rowOff>59055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8CDD7CEE-AB69-41C5-8852-3428CB3DE007}"/>
            </a:ext>
          </a:extLst>
        </xdr:cNvPr>
        <xdr:cNvSpPr txBox="1">
          <a:spLocks noChangeArrowheads="1"/>
        </xdr:cNvSpPr>
      </xdr:nvSpPr>
      <xdr:spPr bwMode="auto">
        <a:xfrm>
          <a:off x="1587500" y="0"/>
          <a:ext cx="146050" cy="59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1587500</xdr:colOff>
      <xdr:row>0</xdr:row>
      <xdr:rowOff>0</xdr:rowOff>
    </xdr:from>
    <xdr:to>
      <xdr:col>0</xdr:col>
      <xdr:colOff>1733550</xdr:colOff>
      <xdr:row>0</xdr:row>
      <xdr:rowOff>59055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DC2F91B5-92CD-4165-AFEB-780060386C4E}"/>
            </a:ext>
          </a:extLst>
        </xdr:cNvPr>
        <xdr:cNvSpPr txBox="1">
          <a:spLocks noChangeArrowheads="1"/>
        </xdr:cNvSpPr>
      </xdr:nvSpPr>
      <xdr:spPr bwMode="auto">
        <a:xfrm>
          <a:off x="1587500" y="0"/>
          <a:ext cx="146050" cy="59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1587500</xdr:colOff>
      <xdr:row>0</xdr:row>
      <xdr:rowOff>0</xdr:rowOff>
    </xdr:from>
    <xdr:to>
      <xdr:col>0</xdr:col>
      <xdr:colOff>1733550</xdr:colOff>
      <xdr:row>0</xdr:row>
      <xdr:rowOff>59055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D2E8F61D-A0E8-45F8-8E0D-4FE9DB1E1A4F}"/>
            </a:ext>
          </a:extLst>
        </xdr:cNvPr>
        <xdr:cNvSpPr txBox="1">
          <a:spLocks noChangeArrowheads="1"/>
        </xdr:cNvSpPr>
      </xdr:nvSpPr>
      <xdr:spPr bwMode="auto">
        <a:xfrm>
          <a:off x="1587500" y="0"/>
          <a:ext cx="146050" cy="59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1587500</xdr:colOff>
      <xdr:row>0</xdr:row>
      <xdr:rowOff>0</xdr:rowOff>
    </xdr:from>
    <xdr:to>
      <xdr:col>0</xdr:col>
      <xdr:colOff>1659255</xdr:colOff>
      <xdr:row>1</xdr:row>
      <xdr:rowOff>19050</xdr:rowOff>
    </xdr:to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68EE0C68-1C47-4A36-9296-57D673A6D56C}"/>
            </a:ext>
          </a:extLst>
        </xdr:cNvPr>
        <xdr:cNvSpPr txBox="1">
          <a:spLocks noChangeArrowheads="1"/>
        </xdr:cNvSpPr>
      </xdr:nvSpPr>
      <xdr:spPr bwMode="auto">
        <a:xfrm>
          <a:off x="1587500" y="0"/>
          <a:ext cx="71755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FINANCIAL_STATEMEN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6"/>
      <sheetName val="PL-9"/>
      <sheetName val="shareholder-11"/>
      <sheetName val="shareholder-12"/>
      <sheetName val="CF13-15"/>
    </sheetNames>
    <sheetDataSet>
      <sheetData sheetId="0"/>
      <sheetData sheetId="1"/>
      <sheetData sheetId="2">
        <row r="43">
          <cell r="C43">
            <v>4531559733</v>
          </cell>
          <cell r="E43">
            <v>909993447</v>
          </cell>
          <cell r="G43">
            <v>295260000</v>
          </cell>
          <cell r="I43">
            <v>-1124878339</v>
          </cell>
          <cell r="Q43">
            <v>1717640391</v>
          </cell>
        </row>
      </sheetData>
      <sheetData sheetId="3">
        <row r="38">
          <cell r="D38">
            <v>4531559733</v>
          </cell>
          <cell r="F38">
            <v>909993447</v>
          </cell>
          <cell r="H38">
            <v>295260000</v>
          </cell>
          <cell r="J38">
            <v>522085326</v>
          </cell>
          <cell r="P38">
            <v>1285449514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2714-CFE3-46AA-8B2F-AD3E4EEF2763}">
  <dimension ref="A1:B4"/>
  <sheetViews>
    <sheetView workbookViewId="0">
      <selection activeCell="L11" sqref="L11"/>
    </sheetView>
  </sheetViews>
  <sheetFormatPr defaultRowHeight="13.8"/>
  <sheetData>
    <row r="1" spans="1:2">
      <c r="A1" t="s">
        <v>437</v>
      </c>
    </row>
    <row r="2" spans="1:2">
      <c r="A2" s="439" t="s">
        <v>438</v>
      </c>
      <c r="B2" s="439"/>
    </row>
    <row r="3" spans="1:2">
      <c r="A3" s="439" t="s">
        <v>439</v>
      </c>
      <c r="B3" s="439"/>
    </row>
    <row r="4" spans="1:2">
      <c r="A4" s="439"/>
      <c r="B4" s="4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7A0C-FCCD-4BBD-A79F-A0F1D2FF8E17}">
  <dimension ref="A1:Z180"/>
  <sheetViews>
    <sheetView tabSelected="1" zoomScaleNormal="100" workbookViewId="0">
      <selection activeCell="L190" sqref="L190"/>
    </sheetView>
  </sheetViews>
  <sheetFormatPr defaultRowHeight="13.8"/>
  <cols>
    <col min="1" max="1" width="10.21875" customWidth="1"/>
    <col min="3" max="3" width="12.88671875" bestFit="1" customWidth="1"/>
    <col min="4" max="4" width="14.109375" bestFit="1" customWidth="1"/>
    <col min="5" max="5" width="12.88671875" bestFit="1" customWidth="1"/>
  </cols>
  <sheetData>
    <row r="1" spans="1:26" ht="14.4">
      <c r="A1" s="291" t="s">
        <v>254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5" spans="1:26" ht="14.4">
      <c r="A25" s="291" t="s">
        <v>256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38" spans="1:6">
      <c r="A38" s="39" t="s">
        <v>257</v>
      </c>
      <c r="C38" s="40" t="s">
        <v>258</v>
      </c>
      <c r="E38" s="150"/>
      <c r="F38" s="150"/>
    </row>
    <row r="39" spans="1:6">
      <c r="A39" s="147" t="s">
        <v>260</v>
      </c>
      <c r="C39" s="147">
        <f>PL!J71</f>
        <v>-213062095</v>
      </c>
      <c r="D39" s="36" t="s">
        <v>262</v>
      </c>
      <c r="E39" s="293">
        <f>C39/C40</f>
        <v>-4.7017386408575008E-2</v>
      </c>
      <c r="F39" s="293"/>
    </row>
    <row r="40" spans="1:6">
      <c r="A40" t="s">
        <v>261</v>
      </c>
      <c r="C40">
        <f>BS!J82</f>
        <v>4531559733</v>
      </c>
    </row>
    <row r="42" spans="1:6">
      <c r="C42" s="40" t="s">
        <v>259</v>
      </c>
    </row>
    <row r="43" spans="1:6">
      <c r="C43" s="147">
        <f>PL!H33</f>
        <v>759876806</v>
      </c>
      <c r="D43" s="36" t="s">
        <v>262</v>
      </c>
      <c r="E43" s="293">
        <f>C43/C44</f>
        <v>0.16768548817008389</v>
      </c>
    </row>
    <row r="44" spans="1:6">
      <c r="C44">
        <f>BS!H82</f>
        <v>4531559733</v>
      </c>
    </row>
    <row r="56" spans="1:26" ht="14.4">
      <c r="A56" s="291" t="s">
        <v>255</v>
      </c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</row>
    <row r="68" spans="1:26">
      <c r="C68">
        <f>0.07*C44</f>
        <v>317209181.31</v>
      </c>
    </row>
    <row r="71" spans="1:26" ht="14.4">
      <c r="A71" s="291" t="s">
        <v>263</v>
      </c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</row>
    <row r="84" spans="1:5">
      <c r="A84" s="39"/>
    </row>
    <row r="86" spans="1:5" s="292" customFormat="1"/>
    <row r="88" spans="1:5">
      <c r="A88" t="s">
        <v>265</v>
      </c>
    </row>
    <row r="89" spans="1:5">
      <c r="A89" t="s">
        <v>270</v>
      </c>
    </row>
    <row r="90" spans="1:5">
      <c r="A90" s="147" t="s">
        <v>266</v>
      </c>
      <c r="C90" s="150" t="s">
        <v>262</v>
      </c>
      <c r="D90" s="147">
        <f>BS!H15</f>
        <v>1885481783</v>
      </c>
    </row>
    <row r="91" spans="1:5">
      <c r="A91" s="298" t="s">
        <v>267</v>
      </c>
      <c r="D91">
        <f>BS!H49</f>
        <v>3057931555</v>
      </c>
    </row>
    <row r="93" spans="1:5">
      <c r="C93" s="150" t="s">
        <v>262</v>
      </c>
      <c r="D93" s="293">
        <f>D90/D91</f>
        <v>0.61658730716750787</v>
      </c>
      <c r="E93" t="s">
        <v>268</v>
      </c>
    </row>
    <row r="95" spans="1:5">
      <c r="C95" s="150" t="s">
        <v>262</v>
      </c>
      <c r="D95" s="299">
        <f>1/D93</f>
        <v>1.6218303367187716</v>
      </c>
      <c r="E95" t="s">
        <v>269</v>
      </c>
    </row>
    <row r="98" spans="1:11">
      <c r="A98" t="s">
        <v>434</v>
      </c>
      <c r="C98" s="150"/>
    </row>
    <row r="99" spans="1:11">
      <c r="A99" s="147" t="s">
        <v>271</v>
      </c>
      <c r="B99" s="147"/>
      <c r="C99" s="147"/>
      <c r="D99" s="150" t="s">
        <v>262</v>
      </c>
      <c r="E99" s="147">
        <f>SUM(BS!H10:H11)</f>
        <v>1386530926</v>
      </c>
    </row>
    <row r="100" spans="1:11">
      <c r="A100" t="s">
        <v>272</v>
      </c>
      <c r="E100">
        <f>BS!H49</f>
        <v>3057931555</v>
      </c>
    </row>
    <row r="102" spans="1:11">
      <c r="D102" s="150" t="s">
        <v>262</v>
      </c>
      <c r="E102" s="293">
        <f>E99/E100</f>
        <v>0.4534211773749135</v>
      </c>
      <c r="F102" t="s">
        <v>268</v>
      </c>
    </row>
    <row r="105" spans="1:11">
      <c r="A105" t="s">
        <v>273</v>
      </c>
    </row>
    <row r="106" spans="1:11">
      <c r="A106" t="s">
        <v>436</v>
      </c>
    </row>
    <row r="107" spans="1:11">
      <c r="A107" s="150" t="s">
        <v>274</v>
      </c>
      <c r="B107" s="147" t="s">
        <v>275</v>
      </c>
      <c r="D107" s="147">
        <f>SUM(PL!H10:H11)</f>
        <v>6986483866</v>
      </c>
      <c r="E107" s="150" t="s">
        <v>262</v>
      </c>
      <c r="F107">
        <f>D107/D108</f>
        <v>151.17419258318853</v>
      </c>
      <c r="G107" t="s">
        <v>282</v>
      </c>
      <c r="I107" s="300">
        <f>365/151</f>
        <v>2.4172185430463577</v>
      </c>
      <c r="J107" t="s">
        <v>283</v>
      </c>
      <c r="K107" t="s">
        <v>284</v>
      </c>
    </row>
    <row r="108" spans="1:11">
      <c r="B108" t="s">
        <v>276</v>
      </c>
      <c r="D108">
        <f>(BS!J12+BS!H12)/2</f>
        <v>46214792</v>
      </c>
      <c r="E108" t="s">
        <v>435</v>
      </c>
    </row>
    <row r="110" spans="1:11">
      <c r="A110" s="150" t="s">
        <v>277</v>
      </c>
      <c r="B110" s="147" t="s">
        <v>275</v>
      </c>
      <c r="D110" s="147"/>
    </row>
    <row r="111" spans="1:11">
      <c r="B111" t="s">
        <v>278</v>
      </c>
    </row>
    <row r="113" spans="1:10">
      <c r="A113" s="150" t="s">
        <v>279</v>
      </c>
      <c r="B113" s="147" t="s">
        <v>280</v>
      </c>
      <c r="D113" s="147">
        <f>SUM(PL!H18:H19)</f>
        <v>3034517722</v>
      </c>
      <c r="F113" s="299">
        <f>D113/D114</f>
        <v>65.661178827765795</v>
      </c>
      <c r="G113" t="s">
        <v>282</v>
      </c>
      <c r="I113" s="299">
        <f>365/F113</f>
        <v>5.5588401931896838</v>
      </c>
      <c r="J113" t="s">
        <v>283</v>
      </c>
    </row>
    <row r="114" spans="1:10">
      <c r="B114" t="s">
        <v>276</v>
      </c>
      <c r="D114">
        <v>46214792</v>
      </c>
      <c r="E114" t="s">
        <v>435</v>
      </c>
    </row>
    <row r="116" spans="1:10">
      <c r="A116" s="150" t="s">
        <v>281</v>
      </c>
      <c r="B116" s="147" t="s">
        <v>280</v>
      </c>
    </row>
    <row r="117" spans="1:10">
      <c r="B117" s="298" t="s">
        <v>278</v>
      </c>
    </row>
    <row r="120" spans="1:10">
      <c r="A120" t="s">
        <v>285</v>
      </c>
    </row>
    <row r="121" spans="1:10">
      <c r="A121" s="150" t="s">
        <v>286</v>
      </c>
      <c r="B121" s="147" t="s">
        <v>275</v>
      </c>
      <c r="D121" s="147">
        <f>SUM(PL!H10:H11)</f>
        <v>6986483866</v>
      </c>
      <c r="F121">
        <f>D121/D122</f>
        <v>42.389566292454994</v>
      </c>
      <c r="G121" t="s">
        <v>288</v>
      </c>
      <c r="I121">
        <f>365/42</f>
        <v>8.6904761904761898</v>
      </c>
      <c r="J121" t="s">
        <v>283</v>
      </c>
    </row>
    <row r="122" spans="1:10">
      <c r="B122" t="s">
        <v>287</v>
      </c>
      <c r="D122">
        <f>(BS!H11+BS!J11)/2</f>
        <v>164816120.5</v>
      </c>
      <c r="E122" t="s">
        <v>435</v>
      </c>
    </row>
    <row r="124" spans="1:10">
      <c r="A124" s="150" t="s">
        <v>289</v>
      </c>
      <c r="B124" s="147" t="s">
        <v>275</v>
      </c>
      <c r="D124" s="147">
        <v>6986483866</v>
      </c>
      <c r="F124">
        <f>D124/D125</f>
        <v>41.138852949679936</v>
      </c>
      <c r="G124" t="s">
        <v>288</v>
      </c>
      <c r="I124">
        <f>365/41</f>
        <v>8.9024390243902438</v>
      </c>
      <c r="J124" t="s">
        <v>283</v>
      </c>
    </row>
    <row r="125" spans="1:10">
      <c r="B125" t="s">
        <v>290</v>
      </c>
      <c r="D125">
        <f>BS!H11</f>
        <v>169826900</v>
      </c>
    </row>
    <row r="128" spans="1:10">
      <c r="A128" t="s">
        <v>291</v>
      </c>
    </row>
    <row r="129" spans="1:8">
      <c r="A129" s="147" t="s">
        <v>275</v>
      </c>
      <c r="D129" s="147">
        <f>PL!H15</f>
        <v>7046289675</v>
      </c>
      <c r="F129" s="299">
        <f>D129/D130</f>
        <v>0.32338081227827858</v>
      </c>
      <c r="G129" t="s">
        <v>268</v>
      </c>
    </row>
    <row r="130" spans="1:8">
      <c r="A130" t="s">
        <v>292</v>
      </c>
      <c r="D130">
        <f>BS!H27</f>
        <v>21789448871</v>
      </c>
    </row>
    <row r="133" spans="1:8">
      <c r="A133" t="s">
        <v>293</v>
      </c>
    </row>
    <row r="134" spans="1:8">
      <c r="A134" s="147" t="s">
        <v>275</v>
      </c>
      <c r="D134" s="147">
        <f>PL!H15</f>
        <v>7046289675</v>
      </c>
      <c r="F134" s="299">
        <f>D134/D135</f>
        <v>0.29762662362052128</v>
      </c>
      <c r="G134" t="s">
        <v>268</v>
      </c>
    </row>
    <row r="135" spans="1:8">
      <c r="A135" s="298" t="s">
        <v>294</v>
      </c>
      <c r="D135">
        <f>BS!H29</f>
        <v>23674930654</v>
      </c>
    </row>
    <row r="138" spans="1:8">
      <c r="A138" t="s">
        <v>295</v>
      </c>
    </row>
    <row r="139" spans="1:8">
      <c r="A139" s="150" t="s">
        <v>296</v>
      </c>
    </row>
    <row r="140" spans="1:8">
      <c r="A140" s="147" t="s">
        <v>297</v>
      </c>
      <c r="D140" s="147">
        <f>BS!H62</f>
        <v>17304985545</v>
      </c>
      <c r="F140" s="301">
        <f>D140/D141</f>
        <v>0.73094134035303859</v>
      </c>
      <c r="H140" s="301"/>
    </row>
    <row r="141" spans="1:8">
      <c r="A141" t="s">
        <v>294</v>
      </c>
      <c r="D141">
        <f>BS!H29</f>
        <v>23674930654</v>
      </c>
    </row>
    <row r="144" spans="1:8">
      <c r="A144" s="150" t="s">
        <v>298</v>
      </c>
    </row>
    <row r="145" spans="1:7">
      <c r="A145" s="147" t="s">
        <v>299</v>
      </c>
      <c r="D145" s="147">
        <f>PL!H26</f>
        <v>1272381722</v>
      </c>
      <c r="F145" s="299">
        <f>D145/D146</f>
        <v>-2.1602833067872513</v>
      </c>
      <c r="G145" t="s">
        <v>268</v>
      </c>
    </row>
    <row r="146" spans="1:7">
      <c r="A146" t="s">
        <v>300</v>
      </c>
      <c r="D146">
        <f>PL!H28</f>
        <v>-588988360</v>
      </c>
      <c r="F146" s="303">
        <v>2.16</v>
      </c>
    </row>
    <row r="149" spans="1:7">
      <c r="A149" t="s">
        <v>301</v>
      </c>
    </row>
    <row r="150" spans="1:7">
      <c r="A150" s="150" t="s">
        <v>302</v>
      </c>
    </row>
    <row r="151" spans="1:7">
      <c r="A151" s="147" t="s">
        <v>260</v>
      </c>
      <c r="D151" s="147">
        <f>PL!H33</f>
        <v>759876806</v>
      </c>
      <c r="F151" s="301">
        <f>D151/D152</f>
        <v>0.10784069929682531</v>
      </c>
    </row>
    <row r="152" spans="1:7">
      <c r="A152" t="s">
        <v>275</v>
      </c>
      <c r="D152">
        <f>PL!H15</f>
        <v>7046289675</v>
      </c>
    </row>
    <row r="154" spans="1:7">
      <c r="A154" t="s">
        <v>303</v>
      </c>
    </row>
    <row r="155" spans="1:7">
      <c r="A155" s="147" t="s">
        <v>260</v>
      </c>
      <c r="D155" s="147">
        <f>PL!H33</f>
        <v>759876806</v>
      </c>
      <c r="F155" s="438">
        <f>D155/D156</f>
        <v>3.2096263220590046E-2</v>
      </c>
    </row>
    <row r="156" spans="1:7">
      <c r="A156" s="298" t="s">
        <v>294</v>
      </c>
      <c r="D156">
        <f>BS!H29</f>
        <v>23674930654</v>
      </c>
    </row>
    <row r="159" spans="1:7">
      <c r="A159" t="s">
        <v>304</v>
      </c>
    </row>
    <row r="160" spans="1:7">
      <c r="A160" s="147" t="s">
        <v>305</v>
      </c>
      <c r="D160" s="147">
        <f>PL!H33</f>
        <v>759876806</v>
      </c>
      <c r="F160" s="438">
        <f>D160/D161</f>
        <v>0.13964336667568872</v>
      </c>
    </row>
    <row r="161" spans="1:8">
      <c r="A161" t="s">
        <v>264</v>
      </c>
      <c r="D161">
        <f>SUM(BS!H82:H83)</f>
        <v>5441553180</v>
      </c>
    </row>
    <row r="162" spans="1:8">
      <c r="D162" t="s">
        <v>306</v>
      </c>
    </row>
    <row r="164" spans="1:8">
      <c r="A164" t="s">
        <v>307</v>
      </c>
    </row>
    <row r="165" spans="1:8">
      <c r="A165" t="s">
        <v>309</v>
      </c>
      <c r="B165" s="150" t="s">
        <v>262</v>
      </c>
      <c r="C165" s="147" t="s">
        <v>260</v>
      </c>
      <c r="D165">
        <f>PL!H33</f>
        <v>759876806</v>
      </c>
      <c r="F165" s="299">
        <f>D165/D166</f>
        <v>0.16768548817008389</v>
      </c>
      <c r="G165" t="s">
        <v>310</v>
      </c>
    </row>
    <row r="166" spans="1:8">
      <c r="C166" t="s">
        <v>261</v>
      </c>
      <c r="D166">
        <f>BS!H82</f>
        <v>4531559733</v>
      </c>
    </row>
    <row r="169" spans="1:8">
      <c r="A169" t="s">
        <v>308</v>
      </c>
    </row>
    <row r="170" spans="1:8">
      <c r="A170" s="147" t="s">
        <v>311</v>
      </c>
      <c r="C170" s="302">
        <v>5.25</v>
      </c>
      <c r="E170" s="299">
        <f>C170/C171</f>
        <v>30.882352941176467</v>
      </c>
      <c r="F170" t="s">
        <v>268</v>
      </c>
    </row>
    <row r="171" spans="1:8">
      <c r="A171" t="s">
        <v>256</v>
      </c>
      <c r="C171" s="299">
        <v>0.17</v>
      </c>
    </row>
    <row r="172" spans="1:8">
      <c r="A172" t="s">
        <v>2</v>
      </c>
    </row>
    <row r="174" spans="1:8">
      <c r="A174" t="s">
        <v>312</v>
      </c>
    </row>
    <row r="176" spans="1:8">
      <c r="A176" t="s">
        <v>313</v>
      </c>
      <c r="B176" s="150" t="s">
        <v>262</v>
      </c>
      <c r="C176" s="147" t="s">
        <v>264</v>
      </c>
      <c r="E176">
        <f>SUM(BS!H82:H83)</f>
        <v>5441553180</v>
      </c>
      <c r="G176" s="299">
        <f>E176/E177</f>
        <v>1.2008124135213734</v>
      </c>
      <c r="H176" t="s">
        <v>310</v>
      </c>
    </row>
    <row r="177" spans="1:6">
      <c r="C177" t="s">
        <v>261</v>
      </c>
      <c r="E177">
        <f>BS!H82</f>
        <v>4531559733</v>
      </c>
    </row>
    <row r="179" spans="1:6">
      <c r="A179" s="147" t="s">
        <v>311</v>
      </c>
      <c r="C179" s="299">
        <v>5.25</v>
      </c>
      <c r="E179" s="299">
        <f>C179/C180</f>
        <v>4.375</v>
      </c>
      <c r="F179" t="s">
        <v>268</v>
      </c>
    </row>
    <row r="180" spans="1:6">
      <c r="A180" t="s">
        <v>314</v>
      </c>
      <c r="C180" s="299">
        <v>1.2</v>
      </c>
    </row>
  </sheetData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4934-8D18-42AB-8E17-4B6EEFCD61E7}">
  <sheetPr>
    <pageSetUpPr fitToPage="1"/>
  </sheetPr>
  <dimension ref="A1"/>
  <sheetViews>
    <sheetView view="pageBreakPreview" topLeftCell="A29" zoomScale="60" zoomScaleNormal="55" workbookViewId="0">
      <selection activeCell="AB48" sqref="AB48"/>
    </sheetView>
  </sheetViews>
  <sheetFormatPr defaultRowHeight="13.8"/>
  <sheetData/>
  <pageMargins left="0.7" right="0.7" top="0.75" bottom="0.75" header="0.3" footer="0.3"/>
  <pageSetup paperSize="9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EEDE-06A8-409D-B9D6-BD389A11BACD}">
  <sheetPr>
    <pageSetUpPr fitToPage="1"/>
  </sheetPr>
  <dimension ref="A1"/>
  <sheetViews>
    <sheetView view="pageBreakPreview" topLeftCell="A61" zoomScale="60" zoomScaleNormal="85" workbookViewId="0">
      <selection activeCell="AE46" sqref="AE46"/>
    </sheetView>
  </sheetViews>
  <sheetFormatPr defaultRowHeight="13.8"/>
  <sheetData/>
  <pageMargins left="0.7" right="0.7" top="0.75" bottom="0.75" header="0.3" footer="0.3"/>
  <pageSetup paperSize="9" scale="60" fitToHeight="0" orientation="landscape" r:id="rId1"/>
  <rowBreaks count="2" manualBreakCount="2">
    <brk id="38" max="16383" man="1"/>
    <brk id="65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8481-BBE5-422A-B87C-EAB2704FB39C}">
  <sheetPr>
    <pageSetUpPr fitToPage="1"/>
  </sheetPr>
  <dimension ref="A1"/>
  <sheetViews>
    <sheetView view="pageBreakPreview" topLeftCell="A64" zoomScale="85" zoomScaleNormal="100" zoomScaleSheetLayoutView="85" workbookViewId="0">
      <selection activeCell="Z103" sqref="Z103"/>
    </sheetView>
  </sheetViews>
  <sheetFormatPr defaultRowHeight="13.8"/>
  <sheetData/>
  <pageMargins left="0.7" right="0.7" top="0.75" bottom="0.75" header="0.3" footer="0.3"/>
  <pageSetup paperSize="9" scale="68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CBC7-EFBB-4BCA-8493-5688E037ABE8}">
  <sheetPr>
    <pageSetUpPr fitToPage="1"/>
  </sheetPr>
  <dimension ref="A1"/>
  <sheetViews>
    <sheetView view="pageBreakPreview" topLeftCell="A38" zoomScaleNormal="100" zoomScaleSheetLayoutView="100" workbookViewId="0">
      <selection activeCell="H62" sqref="H62"/>
    </sheetView>
  </sheetViews>
  <sheetFormatPr defaultRowHeight="13.8"/>
  <sheetData/>
  <pageMargins left="0.7" right="0.7" top="0.75" bottom="0.75" header="0.3" footer="0.3"/>
  <pageSetup paperSize="9" scale="4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1977-7358-423B-A2CE-1CEABA414059}">
  <sheetPr>
    <pageSetUpPr fitToPage="1"/>
  </sheetPr>
  <dimension ref="A1"/>
  <sheetViews>
    <sheetView view="pageBreakPreview" topLeftCell="A7" zoomScale="60" zoomScaleNormal="85" workbookViewId="0">
      <selection activeCell="Z20" sqref="Z20"/>
    </sheetView>
  </sheetViews>
  <sheetFormatPr defaultRowHeight="13.8"/>
  <sheetData/>
  <pageMargins left="0.7" right="0.7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41" transitionEvaluation="1" transitionEntry="1">
    <pageSetUpPr fitToPage="1"/>
  </sheetPr>
  <dimension ref="A1:R172"/>
  <sheetViews>
    <sheetView showGridLines="0" topLeftCell="A141" zoomScale="70" zoomScaleNormal="70" zoomScaleSheetLayoutView="90" workbookViewId="0">
      <selection activeCell="S27" sqref="S27"/>
    </sheetView>
  </sheetViews>
  <sheetFormatPr defaultColWidth="9.88671875" defaultRowHeight="20.25" customHeight="1"/>
  <cols>
    <col min="1" max="3" width="2.88671875" style="164" customWidth="1"/>
    <col min="4" max="4" width="36.44140625" style="164" customWidth="1"/>
    <col min="5" max="5" width="51.109375" style="164" bestFit="1" customWidth="1"/>
    <col min="6" max="6" width="6.44140625" style="159" customWidth="1"/>
    <col min="7" max="7" width="1" style="165" customWidth="1"/>
    <col min="8" max="8" width="15.44140625" style="165" bestFit="1" customWidth="1"/>
    <col min="9" max="9" width="1" style="165" customWidth="1"/>
    <col min="10" max="10" width="15.44140625" style="165" bestFit="1" customWidth="1"/>
    <col min="11" max="11" width="1" style="165" customWidth="1"/>
    <col min="12" max="12" width="15.44140625" style="165" hidden="1" customWidth="1"/>
    <col min="13" max="13" width="1" style="165" hidden="1" customWidth="1"/>
    <col min="14" max="14" width="15.44140625" style="165" hidden="1" customWidth="1"/>
    <col min="15" max="15" width="14.88671875" style="41" customWidth="1"/>
    <col min="16" max="16" width="2.88671875" style="41" customWidth="1"/>
    <col min="17" max="17" width="13.6640625" style="41" bestFit="1" customWidth="1"/>
    <col min="18" max="19" width="14.5546875" style="41" bestFit="1" customWidth="1"/>
    <col min="20" max="16384" width="9.88671875" style="41"/>
  </cols>
  <sheetData>
    <row r="1" spans="1:15" ht="19.5" customHeight="1">
      <c r="A1" s="154" t="s">
        <v>0</v>
      </c>
      <c r="B1" s="155"/>
      <c r="C1" s="155"/>
      <c r="D1" s="155"/>
      <c r="E1" s="155"/>
      <c r="F1" s="273"/>
      <c r="G1" s="156"/>
      <c r="H1" s="156"/>
      <c r="I1" s="156"/>
      <c r="J1" s="156"/>
      <c r="K1" s="156"/>
      <c r="L1" s="156"/>
      <c r="M1" s="156"/>
      <c r="N1" s="156"/>
    </row>
    <row r="2" spans="1:15" ht="19.5" customHeight="1">
      <c r="A2" s="157" t="s">
        <v>1</v>
      </c>
      <c r="B2" s="158"/>
      <c r="C2" s="155"/>
      <c r="D2" s="155"/>
      <c r="E2" s="155"/>
      <c r="F2" s="273"/>
      <c r="G2" s="156"/>
      <c r="H2" s="156"/>
      <c r="I2" s="156"/>
      <c r="J2" s="156"/>
      <c r="K2" s="156"/>
      <c r="L2" s="156"/>
      <c r="M2" s="156"/>
      <c r="N2" s="156"/>
    </row>
    <row r="3" spans="1:15" ht="19.5" customHeight="1">
      <c r="A3" s="274"/>
      <c r="B3" s="274"/>
      <c r="C3" s="274"/>
      <c r="D3" s="274"/>
      <c r="E3" s="294"/>
      <c r="F3" s="272"/>
      <c r="G3" s="160"/>
      <c r="H3" s="160"/>
      <c r="I3" s="160"/>
      <c r="J3" s="160"/>
      <c r="K3" s="160"/>
      <c r="L3" s="160"/>
      <c r="M3" s="160"/>
      <c r="N3" s="160"/>
    </row>
    <row r="4" spans="1:15" ht="19.5" customHeight="1">
      <c r="A4" s="274"/>
      <c r="B4" s="274"/>
      <c r="C4" s="274"/>
      <c r="D4" s="271" t="s">
        <v>2</v>
      </c>
      <c r="E4" s="295"/>
      <c r="F4" s="272"/>
      <c r="G4" s="160"/>
      <c r="H4" s="161"/>
      <c r="I4" s="162" t="s">
        <v>3</v>
      </c>
      <c r="J4" s="161"/>
      <c r="K4" s="161"/>
      <c r="L4" s="161"/>
      <c r="M4" s="270" t="s">
        <v>4</v>
      </c>
      <c r="N4" s="161"/>
    </row>
    <row r="5" spans="1:15" ht="19.5" customHeight="1">
      <c r="A5" s="163"/>
      <c r="B5" s="163"/>
      <c r="F5" s="272"/>
      <c r="H5" s="443" t="s">
        <v>5</v>
      </c>
      <c r="I5" s="443"/>
      <c r="J5" s="443"/>
      <c r="L5" s="443" t="s">
        <v>5</v>
      </c>
      <c r="M5" s="443"/>
      <c r="N5" s="443"/>
    </row>
    <row r="6" spans="1:15" ht="19.5" customHeight="1">
      <c r="A6" s="166"/>
      <c r="B6" s="166"/>
      <c r="C6" s="166"/>
      <c r="D6" s="166"/>
      <c r="E6" s="166"/>
      <c r="F6" s="166"/>
      <c r="H6" s="447" t="s">
        <v>6</v>
      </c>
      <c r="I6" s="447"/>
      <c r="J6" s="447"/>
      <c r="K6" s="167"/>
      <c r="L6" s="447" t="s">
        <v>6</v>
      </c>
      <c r="M6" s="447"/>
      <c r="N6" s="447"/>
    </row>
    <row r="7" spans="1:15" ht="19.5" customHeight="1">
      <c r="A7" s="168" t="s">
        <v>7</v>
      </c>
      <c r="E7" s="309" t="s">
        <v>320</v>
      </c>
      <c r="F7" s="272" t="s">
        <v>8</v>
      </c>
      <c r="H7" s="169">
        <v>2023</v>
      </c>
      <c r="I7" s="170"/>
      <c r="J7" s="169">
        <v>2022</v>
      </c>
      <c r="K7" s="170"/>
      <c r="L7" s="169">
        <v>2023</v>
      </c>
      <c r="M7" s="170"/>
      <c r="N7" s="169">
        <v>2022</v>
      </c>
    </row>
    <row r="8" spans="1:15" ht="19.5" customHeight="1">
      <c r="F8" s="272"/>
      <c r="H8" s="444" t="s">
        <v>9</v>
      </c>
      <c r="I8" s="445"/>
      <c r="J8" s="445"/>
      <c r="K8" s="445"/>
      <c r="L8" s="445"/>
      <c r="M8" s="445"/>
      <c r="N8" s="445"/>
    </row>
    <row r="9" spans="1:15" ht="19.5" customHeight="1">
      <c r="A9" s="428" t="s">
        <v>10</v>
      </c>
      <c r="B9" s="429"/>
      <c r="C9" s="429"/>
      <c r="D9" s="429"/>
      <c r="E9" s="430" t="s">
        <v>323</v>
      </c>
      <c r="F9" s="172"/>
      <c r="G9" s="173"/>
      <c r="H9" s="174"/>
      <c r="I9" s="174"/>
      <c r="J9" s="174"/>
      <c r="K9" s="174"/>
      <c r="L9" s="174"/>
      <c r="M9" s="174"/>
      <c r="N9" s="174"/>
      <c r="O9" s="173"/>
    </row>
    <row r="10" spans="1:15" ht="19.5" customHeight="1">
      <c r="A10" s="171" t="s">
        <v>11</v>
      </c>
      <c r="B10" s="171"/>
      <c r="C10" s="171"/>
      <c r="D10" s="171"/>
      <c r="E10" s="215" t="s">
        <v>324</v>
      </c>
      <c r="F10" s="272" t="s">
        <v>12</v>
      </c>
      <c r="G10" s="173"/>
      <c r="H10" s="416">
        <v>1216704026</v>
      </c>
      <c r="I10" s="417"/>
      <c r="J10" s="416">
        <v>1531836414</v>
      </c>
      <c r="K10" s="417"/>
      <c r="L10" s="417">
        <v>344760001</v>
      </c>
      <c r="M10" s="417"/>
      <c r="N10" s="417">
        <v>673867707</v>
      </c>
      <c r="O10" s="418"/>
    </row>
    <row r="11" spans="1:15" ht="19.5" customHeight="1">
      <c r="A11" s="3" t="s">
        <v>13</v>
      </c>
      <c r="B11" s="171"/>
      <c r="C11" s="171"/>
      <c r="D11" s="171"/>
      <c r="E11" s="41" t="s">
        <v>325</v>
      </c>
      <c r="F11" s="272" t="s">
        <v>14</v>
      </c>
      <c r="G11" s="173"/>
      <c r="H11" s="416">
        <v>169826900</v>
      </c>
      <c r="I11" s="417"/>
      <c r="J11" s="416">
        <v>159805341</v>
      </c>
      <c r="K11" s="417"/>
      <c r="L11" s="417">
        <v>78896760</v>
      </c>
      <c r="M11" s="417"/>
      <c r="N11" s="417">
        <v>71653526</v>
      </c>
      <c r="O11" s="418"/>
    </row>
    <row r="12" spans="1:15" ht="19.5" customHeight="1">
      <c r="A12" s="3" t="s">
        <v>15</v>
      </c>
      <c r="B12" s="171"/>
      <c r="C12" s="171"/>
      <c r="E12" s="41" t="s">
        <v>326</v>
      </c>
      <c r="F12" s="272" t="s">
        <v>16</v>
      </c>
      <c r="G12" s="166"/>
      <c r="H12" s="416">
        <v>48962953</v>
      </c>
      <c r="I12" s="417"/>
      <c r="J12" s="416">
        <v>43466631</v>
      </c>
      <c r="K12" s="417"/>
      <c r="L12" s="417">
        <v>7616886</v>
      </c>
      <c r="M12" s="417"/>
      <c r="N12" s="417">
        <v>8714723</v>
      </c>
      <c r="O12" s="418"/>
    </row>
    <row r="13" spans="1:15" s="215" customFormat="1" ht="19.5" customHeight="1">
      <c r="A13" s="3" t="s">
        <v>17</v>
      </c>
      <c r="B13" s="214"/>
      <c r="C13" s="214"/>
      <c r="D13" s="211"/>
      <c r="E13" s="41" t="s">
        <v>327</v>
      </c>
      <c r="F13" s="212"/>
      <c r="G13" s="213"/>
      <c r="H13" s="416">
        <v>228580712</v>
      </c>
      <c r="I13" s="419"/>
      <c r="J13" s="416">
        <v>177576357</v>
      </c>
      <c r="K13" s="419"/>
      <c r="L13" s="420">
        <v>0</v>
      </c>
      <c r="M13" s="419"/>
      <c r="N13" s="420">
        <v>0</v>
      </c>
      <c r="O13" s="421"/>
    </row>
    <row r="14" spans="1:15" ht="19.5" customHeight="1">
      <c r="A14" s="3" t="s">
        <v>18</v>
      </c>
      <c r="B14" s="171"/>
      <c r="C14" s="171"/>
      <c r="E14" s="41" t="s">
        <v>330</v>
      </c>
      <c r="F14" s="272" t="s">
        <v>19</v>
      </c>
      <c r="G14" s="166"/>
      <c r="H14" s="416">
        <v>221407192</v>
      </c>
      <c r="I14" s="417"/>
      <c r="J14" s="416">
        <v>113631403</v>
      </c>
      <c r="K14" s="417"/>
      <c r="L14" s="417">
        <v>130412019</v>
      </c>
      <c r="M14" s="417"/>
      <c r="N14" s="417">
        <v>38670904</v>
      </c>
      <c r="O14" s="418"/>
    </row>
    <row r="15" spans="1:15" ht="19.5" customHeight="1">
      <c r="A15" s="4" t="s">
        <v>20</v>
      </c>
      <c r="B15" s="1"/>
      <c r="C15" s="1"/>
      <c r="E15" s="39" t="s">
        <v>331</v>
      </c>
      <c r="F15" s="272"/>
      <c r="G15" s="14"/>
      <c r="H15" s="422">
        <f>SUM(H10:H14)</f>
        <v>1885481783</v>
      </c>
      <c r="I15" s="423"/>
      <c r="J15" s="422">
        <f>SUM(J10:J14)</f>
        <v>2026316146</v>
      </c>
      <c r="K15" s="423"/>
      <c r="L15" s="422">
        <f>SUM(L10:L14)</f>
        <v>561685666</v>
      </c>
      <c r="M15" s="423"/>
      <c r="N15" s="422">
        <f>SUM(N10:N14)</f>
        <v>792906860</v>
      </c>
      <c r="O15" s="418"/>
    </row>
    <row r="16" spans="1:15" ht="19.5" customHeight="1">
      <c r="A16" s="4"/>
      <c r="B16" s="1"/>
      <c r="C16" s="1"/>
      <c r="D16" s="171"/>
      <c r="E16" s="171"/>
      <c r="F16" s="272"/>
      <c r="G16" s="5"/>
      <c r="H16" s="416"/>
      <c r="I16" s="417"/>
      <c r="J16" s="416"/>
      <c r="K16" s="417"/>
      <c r="L16" s="416"/>
      <c r="M16" s="417"/>
      <c r="N16" s="416"/>
      <c r="O16" s="418"/>
    </row>
    <row r="17" spans="1:18" ht="19.5" customHeight="1">
      <c r="A17" s="431" t="s">
        <v>21</v>
      </c>
      <c r="B17" s="432"/>
      <c r="C17" s="433"/>
      <c r="D17" s="433"/>
      <c r="E17" s="430" t="s">
        <v>332</v>
      </c>
      <c r="F17" s="272"/>
      <c r="G17" s="6"/>
      <c r="H17" s="7"/>
      <c r="I17" s="174"/>
      <c r="J17" s="7"/>
      <c r="K17" s="174"/>
      <c r="L17" s="7"/>
      <c r="M17" s="174"/>
      <c r="N17" s="7"/>
      <c r="O17" s="173"/>
      <c r="R17" s="255"/>
    </row>
    <row r="18" spans="1:18" ht="19.5" customHeight="1">
      <c r="A18" s="11" t="s">
        <v>22</v>
      </c>
      <c r="B18" s="171"/>
      <c r="C18" s="171"/>
      <c r="D18" s="171"/>
      <c r="E18" s="41" t="s">
        <v>333</v>
      </c>
      <c r="F18" s="272" t="s">
        <v>23</v>
      </c>
      <c r="G18" s="173"/>
      <c r="H18" s="174">
        <v>83488877</v>
      </c>
      <c r="I18" s="7"/>
      <c r="J18" s="174">
        <v>62632269</v>
      </c>
      <c r="K18" s="7"/>
      <c r="L18" s="179">
        <v>228075217</v>
      </c>
      <c r="M18" s="7"/>
      <c r="N18" s="179">
        <v>240543097</v>
      </c>
      <c r="O18" s="173"/>
    </row>
    <row r="19" spans="1:18" ht="19.5" customHeight="1">
      <c r="A19" s="3" t="s">
        <v>24</v>
      </c>
      <c r="B19" s="171"/>
      <c r="C19" s="171"/>
      <c r="D19" s="171"/>
      <c r="E19" s="215" t="s">
        <v>334</v>
      </c>
      <c r="F19" s="272" t="s">
        <v>25</v>
      </c>
      <c r="G19" s="173"/>
      <c r="H19" s="228">
        <v>0</v>
      </c>
      <c r="I19" s="176"/>
      <c r="J19" s="228">
        <v>0</v>
      </c>
      <c r="K19" s="2"/>
      <c r="L19" s="179">
        <v>5612102226</v>
      </c>
      <c r="M19" s="2"/>
      <c r="N19" s="179">
        <v>5612632216</v>
      </c>
      <c r="O19" s="173"/>
    </row>
    <row r="20" spans="1:18" ht="19.5" customHeight="1">
      <c r="A20" s="11" t="s">
        <v>26</v>
      </c>
      <c r="B20" s="171"/>
      <c r="C20" s="171"/>
      <c r="D20" s="171"/>
      <c r="E20" s="41" t="s">
        <v>335</v>
      </c>
      <c r="F20" s="272" t="s">
        <v>27</v>
      </c>
      <c r="G20" s="173"/>
      <c r="H20" s="173">
        <v>257537</v>
      </c>
      <c r="I20" s="173"/>
      <c r="J20" s="173">
        <v>505335</v>
      </c>
      <c r="K20" s="173"/>
      <c r="L20" s="173">
        <v>244620</v>
      </c>
      <c r="M20" s="173"/>
      <c r="N20" s="173">
        <v>430066</v>
      </c>
      <c r="O20" s="173"/>
    </row>
    <row r="21" spans="1:18" ht="19.5" customHeight="1">
      <c r="A21" s="11" t="s">
        <v>28</v>
      </c>
      <c r="B21" s="171"/>
      <c r="C21" s="171"/>
      <c r="D21" s="171"/>
      <c r="E21" s="41" t="s">
        <v>336</v>
      </c>
      <c r="F21" s="272" t="s">
        <v>29</v>
      </c>
      <c r="G21" s="173"/>
      <c r="H21" s="228">
        <v>0</v>
      </c>
      <c r="I21" s="176"/>
      <c r="J21" s="228">
        <v>0</v>
      </c>
      <c r="K21" s="2"/>
      <c r="L21" s="174">
        <v>1316943030</v>
      </c>
      <c r="M21" s="2"/>
      <c r="N21" s="174">
        <v>412033113</v>
      </c>
      <c r="O21" s="173"/>
    </row>
    <row r="22" spans="1:18" ht="19.5" customHeight="1">
      <c r="A22" s="11" t="s">
        <v>30</v>
      </c>
      <c r="B22" s="171"/>
      <c r="C22" s="1"/>
      <c r="D22" s="1"/>
      <c r="E22" s="41" t="s">
        <v>337</v>
      </c>
      <c r="F22" s="272" t="s">
        <v>31</v>
      </c>
      <c r="G22" s="6"/>
      <c r="H22" s="2">
        <v>21395547359</v>
      </c>
      <c r="I22" s="174"/>
      <c r="J22" s="2">
        <v>19284913065</v>
      </c>
      <c r="K22" s="174"/>
      <c r="L22" s="174">
        <v>8920582980</v>
      </c>
      <c r="M22" s="174"/>
      <c r="N22" s="174">
        <v>9190577211</v>
      </c>
      <c r="O22" s="173"/>
    </row>
    <row r="23" spans="1:18" ht="19.5" customHeight="1">
      <c r="A23" s="3" t="s">
        <v>32</v>
      </c>
      <c r="B23" s="171"/>
      <c r="C23" s="171"/>
      <c r="D23" s="171"/>
      <c r="E23" s="41" t="s">
        <v>338</v>
      </c>
      <c r="F23" s="272" t="s">
        <v>33</v>
      </c>
      <c r="G23" s="173"/>
      <c r="H23" s="173">
        <v>27343823</v>
      </c>
      <c r="I23" s="174"/>
      <c r="J23" s="173">
        <v>34867102</v>
      </c>
      <c r="K23" s="174"/>
      <c r="L23" s="174">
        <v>11304242</v>
      </c>
      <c r="M23" s="174"/>
      <c r="N23" s="174">
        <v>16274795</v>
      </c>
      <c r="O23" s="173"/>
    </row>
    <row r="24" spans="1:18" ht="19.5" customHeight="1">
      <c r="A24" s="11" t="s">
        <v>34</v>
      </c>
      <c r="B24" s="253"/>
      <c r="C24" s="171"/>
      <c r="E24" s="41" t="s">
        <v>339</v>
      </c>
      <c r="F24" s="272" t="s">
        <v>29</v>
      </c>
      <c r="G24" s="166"/>
      <c r="H24" s="166">
        <v>164614090</v>
      </c>
      <c r="I24" s="175"/>
      <c r="J24" s="166">
        <v>163885908</v>
      </c>
      <c r="K24" s="175"/>
      <c r="L24" s="175">
        <v>78994283</v>
      </c>
      <c r="M24" s="175"/>
      <c r="N24" s="175">
        <v>97157128</v>
      </c>
      <c r="O24" s="173"/>
    </row>
    <row r="25" spans="1:18" ht="19.5" customHeight="1">
      <c r="A25" s="3" t="s">
        <v>35</v>
      </c>
      <c r="E25" s="41" t="s">
        <v>340</v>
      </c>
      <c r="F25" s="272" t="s">
        <v>36</v>
      </c>
      <c r="G25" s="166"/>
      <c r="H25" s="417">
        <v>50998463</v>
      </c>
      <c r="I25" s="175"/>
      <c r="J25" s="175">
        <v>41069286</v>
      </c>
      <c r="K25" s="175"/>
      <c r="L25" s="228">
        <v>0</v>
      </c>
      <c r="M25" s="175"/>
      <c r="N25" s="228">
        <v>0</v>
      </c>
      <c r="O25" s="166"/>
    </row>
    <row r="26" spans="1:18" ht="19.5" customHeight="1">
      <c r="A26" s="11" t="s">
        <v>37</v>
      </c>
      <c r="B26" s="171"/>
      <c r="C26" s="171"/>
      <c r="E26" s="41" t="s">
        <v>341</v>
      </c>
      <c r="F26" s="272" t="s">
        <v>38</v>
      </c>
      <c r="G26" s="166"/>
      <c r="H26" s="424">
        <v>67198722</v>
      </c>
      <c r="I26" s="175"/>
      <c r="J26" s="180">
        <v>97622529</v>
      </c>
      <c r="K26" s="175"/>
      <c r="L26" s="181">
        <v>20588846</v>
      </c>
      <c r="M26" s="175"/>
      <c r="N26" s="181">
        <v>17623099</v>
      </c>
      <c r="O26" s="173"/>
    </row>
    <row r="27" spans="1:18" ht="19.5" customHeight="1">
      <c r="A27" s="4" t="s">
        <v>39</v>
      </c>
      <c r="B27" s="3"/>
      <c r="C27" s="171"/>
      <c r="E27" s="39" t="s">
        <v>342</v>
      </c>
      <c r="F27" s="272"/>
      <c r="G27" s="14"/>
      <c r="H27" s="425">
        <f>SUM(H18:H26)</f>
        <v>21789448871</v>
      </c>
      <c r="I27" s="178"/>
      <c r="J27" s="15">
        <f>SUM(J18:J26)</f>
        <v>19685495494</v>
      </c>
      <c r="K27" s="15">
        <f>SUM(K19:K26)</f>
        <v>0</v>
      </c>
      <c r="L27" s="15">
        <f>SUM(L18:M26)</f>
        <v>16188835444</v>
      </c>
      <c r="M27" s="178"/>
      <c r="N27" s="15">
        <f>SUM(N18:O26)</f>
        <v>15587270725</v>
      </c>
      <c r="O27" s="173"/>
    </row>
    <row r="28" spans="1:18" ht="19.5" customHeight="1">
      <c r="A28" s="4"/>
      <c r="B28" s="3"/>
      <c r="C28" s="171"/>
      <c r="F28" s="272"/>
      <c r="G28" s="14"/>
      <c r="H28" s="426"/>
      <c r="I28" s="178"/>
      <c r="J28" s="182"/>
      <c r="K28" s="178"/>
      <c r="L28" s="182"/>
      <c r="M28" s="178"/>
      <c r="N28" s="182"/>
      <c r="O28" s="173"/>
    </row>
    <row r="29" spans="1:18" ht="19.5" customHeight="1" thickBot="1">
      <c r="A29" s="4" t="s">
        <v>40</v>
      </c>
      <c r="B29" s="3"/>
      <c r="C29" s="1"/>
      <c r="D29" s="171"/>
      <c r="E29" s="193" t="s">
        <v>343</v>
      </c>
      <c r="F29" s="172"/>
      <c r="G29" s="5"/>
      <c r="H29" s="427">
        <f>H15+H27</f>
        <v>23674930654</v>
      </c>
      <c r="I29" s="183"/>
      <c r="J29" s="8">
        <f>J15+J27</f>
        <v>21711811640</v>
      </c>
      <c r="K29" s="183"/>
      <c r="L29" s="8">
        <f>L15+L27</f>
        <v>16750521110</v>
      </c>
      <c r="M29" s="183"/>
      <c r="N29" s="8">
        <f>N15+N27</f>
        <v>16380177585</v>
      </c>
      <c r="O29" s="173"/>
    </row>
    <row r="30" spans="1:18" ht="19.5" customHeight="1" thickTop="1">
      <c r="A30" s="4"/>
      <c r="B30" s="3"/>
      <c r="C30" s="1"/>
      <c r="D30" s="171"/>
      <c r="E30" s="171"/>
      <c r="F30" s="172"/>
      <c r="G30" s="5"/>
      <c r="H30" s="425"/>
      <c r="I30" s="183"/>
      <c r="J30" s="184"/>
      <c r="K30" s="183"/>
      <c r="L30" s="184"/>
      <c r="M30" s="183"/>
      <c r="N30" s="184"/>
    </row>
    <row r="31" spans="1:18" ht="19.5" customHeight="1">
      <c r="A31" s="185"/>
      <c r="B31" s="167"/>
      <c r="C31" s="186"/>
      <c r="D31" s="186"/>
      <c r="E31" s="186"/>
      <c r="F31" s="272"/>
      <c r="G31" s="187"/>
      <c r="H31" s="188"/>
      <c r="I31" s="176"/>
      <c r="J31" s="188"/>
      <c r="K31" s="176"/>
      <c r="L31" s="189"/>
      <c r="M31" s="189"/>
      <c r="N31" s="189"/>
    </row>
    <row r="32" spans="1:18" ht="19.5" customHeight="1">
      <c r="A32" s="25"/>
      <c r="B32" s="26"/>
      <c r="C32" s="163"/>
      <c r="F32" s="272"/>
      <c r="G32" s="190"/>
      <c r="H32" s="15"/>
      <c r="I32" s="178"/>
      <c r="J32" s="15"/>
      <c r="K32" s="178"/>
      <c r="L32" s="15"/>
      <c r="M32" s="178"/>
      <c r="N32" s="15"/>
    </row>
    <row r="33" spans="1:18" ht="19.5" customHeight="1">
      <c r="A33" s="154" t="s">
        <v>0</v>
      </c>
      <c r="B33" s="155"/>
      <c r="C33" s="155"/>
      <c r="D33" s="155"/>
      <c r="E33" s="155"/>
      <c r="F33" s="273"/>
      <c r="G33" s="156"/>
      <c r="H33" s="156"/>
      <c r="I33" s="156"/>
      <c r="J33" s="156"/>
      <c r="K33" s="156"/>
      <c r="L33" s="156"/>
      <c r="M33" s="156"/>
      <c r="N33" s="156"/>
    </row>
    <row r="34" spans="1:18" ht="19.5" customHeight="1">
      <c r="A34" s="157" t="s">
        <v>1</v>
      </c>
      <c r="B34" s="158"/>
      <c r="C34" s="155"/>
      <c r="D34" s="155"/>
      <c r="E34" s="155"/>
      <c r="F34" s="273"/>
      <c r="G34" s="156"/>
      <c r="H34" s="156"/>
      <c r="I34" s="156"/>
      <c r="J34" s="156"/>
      <c r="K34" s="156"/>
      <c r="L34" s="156"/>
      <c r="M34" s="156"/>
      <c r="N34" s="156"/>
    </row>
    <row r="35" spans="1:18" ht="19.5" customHeight="1">
      <c r="A35" s="274"/>
      <c r="B35" s="274"/>
      <c r="C35" s="274"/>
      <c r="D35" s="274"/>
      <c r="E35" s="294"/>
      <c r="F35" s="272"/>
      <c r="G35" s="160"/>
      <c r="H35" s="160"/>
      <c r="I35" s="160"/>
      <c r="J35" s="160"/>
      <c r="K35" s="160"/>
      <c r="L35" s="160"/>
      <c r="M35" s="160"/>
      <c r="N35" s="160"/>
    </row>
    <row r="36" spans="1:18" ht="19.5" customHeight="1">
      <c r="A36" s="274"/>
      <c r="B36" s="274"/>
      <c r="C36" s="274"/>
      <c r="D36" s="274"/>
      <c r="E36" s="294"/>
      <c r="F36" s="272"/>
      <c r="G36" s="160"/>
      <c r="H36" s="161"/>
      <c r="I36" s="162" t="s">
        <v>3</v>
      </c>
      <c r="J36" s="161"/>
      <c r="K36" s="161"/>
      <c r="L36" s="161"/>
      <c r="M36" s="270" t="s">
        <v>4</v>
      </c>
      <c r="N36" s="161"/>
    </row>
    <row r="37" spans="1:18" ht="19.5" customHeight="1">
      <c r="A37" s="163"/>
      <c r="B37" s="163"/>
      <c r="F37" s="272"/>
      <c r="H37" s="443" t="s">
        <v>5</v>
      </c>
      <c r="I37" s="443"/>
      <c r="J37" s="443"/>
      <c r="L37" s="443" t="s">
        <v>5</v>
      </c>
      <c r="M37" s="443"/>
      <c r="N37" s="443"/>
    </row>
    <row r="38" spans="1:18" ht="19.5" customHeight="1">
      <c r="A38" s="166"/>
      <c r="B38" s="166"/>
      <c r="C38" s="166"/>
      <c r="D38" s="166"/>
      <c r="E38" s="166"/>
      <c r="F38" s="166"/>
      <c r="H38" s="447" t="s">
        <v>6</v>
      </c>
      <c r="I38" s="447"/>
      <c r="J38" s="447"/>
      <c r="K38" s="167"/>
      <c r="L38" s="447" t="s">
        <v>6</v>
      </c>
      <c r="M38" s="447"/>
      <c r="N38" s="447"/>
    </row>
    <row r="39" spans="1:18" ht="19.5" customHeight="1">
      <c r="A39" s="168" t="s">
        <v>41</v>
      </c>
      <c r="E39" s="39" t="s">
        <v>344</v>
      </c>
      <c r="F39" s="272" t="s">
        <v>8</v>
      </c>
      <c r="H39" s="169">
        <v>2023</v>
      </c>
      <c r="I39" s="170"/>
      <c r="J39" s="169">
        <v>2022</v>
      </c>
      <c r="K39" s="170"/>
      <c r="L39" s="169">
        <v>2023</v>
      </c>
      <c r="M39" s="170"/>
      <c r="N39" s="169">
        <v>2022</v>
      </c>
    </row>
    <row r="40" spans="1:18" ht="19.5" customHeight="1">
      <c r="F40" s="272"/>
      <c r="H40" s="444" t="s">
        <v>9</v>
      </c>
      <c r="I40" s="445"/>
      <c r="J40" s="445"/>
      <c r="K40" s="445"/>
      <c r="L40" s="445"/>
      <c r="M40" s="445"/>
      <c r="N40" s="445"/>
    </row>
    <row r="41" spans="1:18" s="173" customFormat="1" ht="20.25" customHeight="1">
      <c r="A41" s="428" t="s">
        <v>42</v>
      </c>
      <c r="B41" s="429"/>
      <c r="C41" s="429"/>
      <c r="D41" s="429"/>
      <c r="E41" s="430" t="s">
        <v>345</v>
      </c>
      <c r="F41" s="172"/>
      <c r="H41" s="174"/>
      <c r="I41" s="174"/>
      <c r="J41" s="174"/>
      <c r="K41" s="174"/>
      <c r="L41" s="174"/>
      <c r="M41" s="174"/>
      <c r="N41" s="174"/>
    </row>
    <row r="42" spans="1:18" s="173" customFormat="1" ht="20.25" customHeight="1">
      <c r="A42" s="254" t="s">
        <v>43</v>
      </c>
      <c r="B42" s="253"/>
      <c r="C42" s="171"/>
      <c r="D42" s="171"/>
      <c r="E42" s="173" t="s">
        <v>346</v>
      </c>
      <c r="F42" s="272" t="s">
        <v>44</v>
      </c>
      <c r="H42" s="2">
        <v>820000000</v>
      </c>
      <c r="I42" s="2"/>
      <c r="J42" s="2">
        <v>300000000</v>
      </c>
      <c r="K42" s="2"/>
      <c r="L42" s="2">
        <v>570000000</v>
      </c>
      <c r="M42" s="2"/>
      <c r="N42" s="228">
        <v>0</v>
      </c>
    </row>
    <row r="43" spans="1:18" s="173" customFormat="1" ht="20.25" customHeight="1">
      <c r="A43" s="171" t="s">
        <v>45</v>
      </c>
      <c r="B43" s="171"/>
      <c r="C43" s="171"/>
      <c r="D43" s="171"/>
      <c r="E43" s="173" t="s">
        <v>347</v>
      </c>
      <c r="F43" s="272" t="s">
        <v>46</v>
      </c>
      <c r="H43" s="2">
        <v>226852982</v>
      </c>
      <c r="I43" s="2"/>
      <c r="J43" s="2">
        <v>234512909</v>
      </c>
      <c r="K43" s="2"/>
      <c r="L43" s="2">
        <v>99239649</v>
      </c>
      <c r="M43" s="2"/>
      <c r="N43" s="2">
        <v>96195987</v>
      </c>
    </row>
    <row r="44" spans="1:18" s="173" customFormat="1" ht="20.25" customHeight="1">
      <c r="A44" s="11" t="s">
        <v>47</v>
      </c>
      <c r="B44" s="171"/>
      <c r="C44" s="1"/>
      <c r="D44" s="1"/>
      <c r="E44" s="173" t="s">
        <v>348</v>
      </c>
      <c r="F44" s="172"/>
      <c r="G44" s="6"/>
      <c r="H44" s="2"/>
      <c r="I44" s="2"/>
      <c r="J44" s="2"/>
      <c r="K44" s="2"/>
      <c r="L44" s="2"/>
      <c r="M44" s="2"/>
      <c r="N44" s="2"/>
    </row>
    <row r="45" spans="1:18" s="173" customFormat="1" ht="20.25" customHeight="1">
      <c r="A45" s="3"/>
      <c r="B45" s="191" t="s">
        <v>48</v>
      </c>
      <c r="C45" s="1"/>
      <c r="D45" s="1"/>
      <c r="E45" s="173" t="s">
        <v>349</v>
      </c>
      <c r="F45" s="272" t="s">
        <v>44</v>
      </c>
      <c r="G45" s="6"/>
      <c r="H45" s="2">
        <v>931872838</v>
      </c>
      <c r="I45" s="2"/>
      <c r="J45" s="2">
        <v>482530445</v>
      </c>
      <c r="K45" s="2"/>
      <c r="L45" s="2">
        <v>420815603</v>
      </c>
      <c r="M45" s="2"/>
      <c r="N45" s="237">
        <v>245435603</v>
      </c>
    </row>
    <row r="46" spans="1:18" s="173" customFormat="1" ht="20.25" customHeight="1">
      <c r="A46" s="11" t="s">
        <v>49</v>
      </c>
      <c r="B46" s="171"/>
      <c r="C46" s="1"/>
      <c r="D46" s="1"/>
      <c r="E46" s="414" t="s">
        <v>430</v>
      </c>
      <c r="F46" s="272" t="s">
        <v>44</v>
      </c>
      <c r="H46" s="173">
        <v>244111914</v>
      </c>
      <c r="J46" s="173">
        <v>70011916</v>
      </c>
      <c r="K46" s="2"/>
      <c r="L46" s="2">
        <v>169599889</v>
      </c>
      <c r="M46" s="2"/>
      <c r="N46" s="2">
        <v>379688</v>
      </c>
      <c r="R46" s="414"/>
    </row>
    <row r="47" spans="1:18" s="173" customFormat="1" ht="20.25" customHeight="1">
      <c r="A47" s="11" t="s">
        <v>50</v>
      </c>
      <c r="B47" s="171"/>
      <c r="C47" s="1"/>
      <c r="D47" s="1"/>
      <c r="E47" s="173" t="s">
        <v>352</v>
      </c>
      <c r="F47" s="272"/>
      <c r="G47" s="6"/>
      <c r="H47" s="2">
        <v>10125354</v>
      </c>
      <c r="I47" s="2"/>
      <c r="J47" s="2">
        <v>71341</v>
      </c>
      <c r="K47" s="2"/>
      <c r="L47" s="228">
        <v>0</v>
      </c>
      <c r="M47" s="176"/>
      <c r="N47" s="228">
        <v>0</v>
      </c>
    </row>
    <row r="48" spans="1:18" s="173" customFormat="1" ht="20.25" customHeight="1">
      <c r="A48" s="3" t="s">
        <v>51</v>
      </c>
      <c r="B48" s="171"/>
      <c r="C48" s="171"/>
      <c r="D48" s="171"/>
      <c r="E48" s="173" t="s">
        <v>353</v>
      </c>
      <c r="F48" s="272" t="s">
        <v>52</v>
      </c>
      <c r="H48" s="2">
        <v>824968467</v>
      </c>
      <c r="I48" s="2"/>
      <c r="J48" s="2">
        <v>674483272</v>
      </c>
      <c r="K48" s="2"/>
      <c r="L48" s="192">
        <v>362773305</v>
      </c>
      <c r="M48" s="2"/>
      <c r="N48" s="192">
        <v>333906915</v>
      </c>
    </row>
    <row r="49" spans="1:18" s="173" customFormat="1" ht="20.25" customHeight="1">
      <c r="A49" s="4" t="s">
        <v>53</v>
      </c>
      <c r="B49" s="193"/>
      <c r="C49" s="193"/>
      <c r="D49" s="193"/>
      <c r="E49" s="415" t="s">
        <v>354</v>
      </c>
      <c r="F49" s="194"/>
      <c r="G49" s="9"/>
      <c r="H49" s="195">
        <f>SUM(H42:H48)</f>
        <v>3057931555</v>
      </c>
      <c r="I49" s="183"/>
      <c r="J49" s="195">
        <f>SUM(J42:J48)</f>
        <v>1761609883</v>
      </c>
      <c r="K49" s="183"/>
      <c r="L49" s="195">
        <f>SUM(L42:L48)</f>
        <v>1622428446</v>
      </c>
      <c r="M49" s="183"/>
      <c r="N49" s="195">
        <f>SUM(N42:N48)</f>
        <v>675918193</v>
      </c>
    </row>
    <row r="50" spans="1:18" s="173" customFormat="1" ht="20.25" customHeight="1">
      <c r="A50" s="4"/>
      <c r="B50" s="193"/>
      <c r="C50" s="193"/>
      <c r="D50" s="193"/>
      <c r="E50" s="193"/>
      <c r="F50" s="194"/>
      <c r="G50" s="9"/>
      <c r="H50" s="183"/>
      <c r="I50" s="183"/>
      <c r="J50" s="183"/>
      <c r="K50" s="183"/>
      <c r="L50" s="183"/>
      <c r="M50" s="183"/>
      <c r="N50" s="183"/>
    </row>
    <row r="51" spans="1:18" s="173" customFormat="1" ht="20.25" customHeight="1">
      <c r="A51" s="428" t="s">
        <v>54</v>
      </c>
      <c r="B51" s="429"/>
      <c r="C51" s="429"/>
      <c r="D51" s="429"/>
      <c r="E51" s="430" t="s">
        <v>355</v>
      </c>
      <c r="F51" s="172"/>
      <c r="H51" s="174"/>
      <c r="I51" s="174"/>
      <c r="J51" s="174"/>
      <c r="K51" s="174"/>
      <c r="L51" s="7"/>
      <c r="M51" s="174"/>
      <c r="N51" s="7"/>
    </row>
    <row r="52" spans="1:18" s="173" customFormat="1" ht="20.25" customHeight="1">
      <c r="A52" s="11" t="s">
        <v>55</v>
      </c>
      <c r="B52" s="171"/>
      <c r="C52" s="1"/>
      <c r="D52" s="1"/>
      <c r="E52" s="414" t="s">
        <v>432</v>
      </c>
      <c r="F52" s="272" t="s">
        <v>56</v>
      </c>
      <c r="G52" s="6"/>
      <c r="H52" s="228">
        <v>0</v>
      </c>
      <c r="I52" s="176"/>
      <c r="J52" s="228">
        <v>0</v>
      </c>
      <c r="K52" s="2"/>
      <c r="L52" s="2">
        <v>207182596</v>
      </c>
      <c r="M52" s="2"/>
      <c r="N52" s="2">
        <v>37528342</v>
      </c>
    </row>
    <row r="53" spans="1:18" s="173" customFormat="1" ht="20.25" customHeight="1">
      <c r="A53" s="11" t="s">
        <v>57</v>
      </c>
      <c r="B53" s="171"/>
      <c r="C53" s="171"/>
      <c r="D53" s="171"/>
      <c r="R53" s="414" t="s">
        <v>431</v>
      </c>
    </row>
    <row r="54" spans="1:18" s="173" customFormat="1" ht="20.25" customHeight="1">
      <c r="A54" s="3"/>
      <c r="B54" s="171" t="s">
        <v>58</v>
      </c>
      <c r="C54" s="171"/>
      <c r="D54" s="171"/>
      <c r="E54" s="173" t="s">
        <v>348</v>
      </c>
      <c r="F54" s="272" t="s">
        <v>44</v>
      </c>
      <c r="H54" s="196">
        <v>9067442296</v>
      </c>
      <c r="I54" s="196"/>
      <c r="J54" s="196">
        <v>9665056106</v>
      </c>
      <c r="K54" s="196"/>
      <c r="L54" s="196">
        <v>5184929800</v>
      </c>
      <c r="M54" s="196"/>
      <c r="N54" s="196">
        <v>6347745403</v>
      </c>
    </row>
    <row r="55" spans="1:18" s="173" customFormat="1" ht="20.25" customHeight="1">
      <c r="A55" s="11" t="s">
        <v>59</v>
      </c>
      <c r="B55" s="171"/>
      <c r="C55" s="171"/>
      <c r="D55" s="171"/>
      <c r="E55" s="173" t="s">
        <v>358</v>
      </c>
      <c r="F55" s="272" t="s">
        <v>44</v>
      </c>
      <c r="H55" s="196">
        <v>4284825340</v>
      </c>
      <c r="I55" s="196"/>
      <c r="J55" s="196">
        <v>3717100848</v>
      </c>
      <c r="K55" s="2"/>
      <c r="L55" s="2">
        <v>1691495214</v>
      </c>
      <c r="M55" s="2"/>
      <c r="N55" s="2">
        <v>1810600960</v>
      </c>
    </row>
    <row r="56" spans="1:18" s="173" customFormat="1" ht="20.25" customHeight="1">
      <c r="A56" s="3" t="s">
        <v>60</v>
      </c>
      <c r="B56" s="171"/>
      <c r="C56" s="1"/>
      <c r="D56" s="1"/>
      <c r="E56" s="173" t="s">
        <v>359</v>
      </c>
      <c r="F56" s="172"/>
      <c r="G56" s="6"/>
      <c r="H56" s="196">
        <v>36492476</v>
      </c>
      <c r="I56" s="2"/>
      <c r="J56" s="196">
        <v>14490031</v>
      </c>
      <c r="K56" s="2"/>
      <c r="L56" s="2">
        <v>1751614</v>
      </c>
      <c r="M56" s="2"/>
      <c r="N56" s="2">
        <v>3078203</v>
      </c>
    </row>
    <row r="57" spans="1:18" s="173" customFormat="1" ht="20.25" customHeight="1">
      <c r="A57" s="171" t="s">
        <v>61</v>
      </c>
      <c r="B57" s="171"/>
      <c r="C57" s="1"/>
      <c r="D57" s="1"/>
      <c r="E57" s="173" t="s">
        <v>360</v>
      </c>
      <c r="F57" s="272" t="s">
        <v>62</v>
      </c>
      <c r="G57" s="6"/>
      <c r="H57" s="2">
        <v>168675</v>
      </c>
      <c r="I57" s="2"/>
      <c r="J57" s="2">
        <v>2192771</v>
      </c>
      <c r="K57" s="2"/>
      <c r="L57" s="2">
        <v>168675</v>
      </c>
      <c r="M57" s="2"/>
      <c r="N57" s="2">
        <v>2192771</v>
      </c>
    </row>
    <row r="58" spans="1:18" s="173" customFormat="1" ht="20.25" customHeight="1">
      <c r="A58" s="191" t="s">
        <v>63</v>
      </c>
      <c r="B58" s="171"/>
      <c r="C58" s="1"/>
      <c r="D58" s="1"/>
      <c r="E58" s="173" t="s">
        <v>361</v>
      </c>
      <c r="F58" s="272" t="s">
        <v>36</v>
      </c>
      <c r="G58" s="6"/>
      <c r="H58" s="2">
        <v>533617297</v>
      </c>
      <c r="I58" s="2"/>
      <c r="J58" s="2">
        <v>557337484</v>
      </c>
      <c r="K58" s="2"/>
      <c r="L58" s="2">
        <v>246943501</v>
      </c>
      <c r="M58" s="176"/>
      <c r="N58" s="2">
        <v>254703664</v>
      </c>
    </row>
    <row r="59" spans="1:18" s="173" customFormat="1" ht="20.25" customHeight="1">
      <c r="A59" s="197" t="s">
        <v>64</v>
      </c>
      <c r="B59" s="253"/>
      <c r="C59" s="1"/>
      <c r="D59" s="1"/>
      <c r="E59" s="414" t="s">
        <v>433</v>
      </c>
      <c r="F59" s="272" t="s">
        <v>65</v>
      </c>
      <c r="G59" s="6"/>
      <c r="H59" s="2">
        <v>134699643</v>
      </c>
      <c r="I59" s="2"/>
      <c r="J59" s="2">
        <v>127593872</v>
      </c>
      <c r="K59" s="2"/>
      <c r="L59" s="2">
        <v>61464979</v>
      </c>
      <c r="M59" s="2"/>
      <c r="N59" s="2">
        <v>69860823</v>
      </c>
    </row>
    <row r="60" spans="1:18" s="173" customFormat="1" ht="20.25" customHeight="1">
      <c r="A60" s="197" t="s">
        <v>66</v>
      </c>
      <c r="B60" s="171"/>
      <c r="C60" s="1"/>
      <c r="D60" s="1"/>
      <c r="E60" s="173" t="s">
        <v>364</v>
      </c>
      <c r="F60" s="272"/>
      <c r="G60" s="6"/>
      <c r="H60" s="2">
        <v>189808263</v>
      </c>
      <c r="I60" s="2"/>
      <c r="J60" s="2">
        <v>144804314</v>
      </c>
      <c r="K60" s="2"/>
      <c r="L60" s="2">
        <v>189808265</v>
      </c>
      <c r="M60" s="2"/>
      <c r="N60" s="2">
        <v>112595178</v>
      </c>
      <c r="R60" s="414" t="s">
        <v>431</v>
      </c>
    </row>
    <row r="61" spans="1:18" s="173" customFormat="1" ht="20.25" customHeight="1">
      <c r="A61" s="4" t="s">
        <v>67</v>
      </c>
      <c r="B61" s="3"/>
      <c r="C61" s="1"/>
      <c r="D61" s="171"/>
      <c r="E61" s="415" t="s">
        <v>365</v>
      </c>
      <c r="F61" s="172"/>
      <c r="G61" s="5"/>
      <c r="H61" s="199">
        <f>SUM(H52:H60)</f>
        <v>14247053990</v>
      </c>
      <c r="I61" s="183"/>
      <c r="J61" s="199">
        <f>SUM(J52:J60)</f>
        <v>14228575426</v>
      </c>
      <c r="K61" s="183"/>
      <c r="L61" s="199">
        <f>SUM(L52:L60)</f>
        <v>7583744644</v>
      </c>
      <c r="M61" s="183"/>
      <c r="N61" s="199">
        <f>SUM(N52:N60)</f>
        <v>8638305344</v>
      </c>
    </row>
    <row r="62" spans="1:18" s="173" customFormat="1" ht="20.25" customHeight="1">
      <c r="A62" s="4" t="s">
        <v>68</v>
      </c>
      <c r="B62" s="3"/>
      <c r="C62" s="1"/>
      <c r="D62" s="171"/>
      <c r="E62" s="39" t="s">
        <v>366</v>
      </c>
      <c r="F62" s="172"/>
      <c r="G62" s="5"/>
      <c r="H62" s="195">
        <f>SUM(H49:H60)</f>
        <v>17304985545</v>
      </c>
      <c r="I62" s="183"/>
      <c r="J62" s="195">
        <f>SUM(J49:J60)</f>
        <v>15990185309</v>
      </c>
      <c r="K62" s="183"/>
      <c r="L62" s="195">
        <f>SUM(L49:L60)</f>
        <v>9206173090</v>
      </c>
      <c r="M62" s="183"/>
      <c r="N62" s="195">
        <f>SUM(N49:N60)</f>
        <v>9314223537</v>
      </c>
    </row>
    <row r="63" spans="1:18" ht="19.5" customHeight="1">
      <c r="A63" s="197"/>
      <c r="B63" s="171"/>
      <c r="C63" s="1"/>
      <c r="D63" s="1"/>
      <c r="E63" s="1"/>
      <c r="F63" s="272"/>
      <c r="G63" s="6"/>
      <c r="H63" s="2"/>
      <c r="I63" s="2"/>
      <c r="J63" s="2"/>
      <c r="K63" s="2"/>
      <c r="L63" s="198"/>
      <c r="M63" s="2"/>
      <c r="N63" s="198"/>
    </row>
    <row r="64" spans="1:18" ht="19.5" customHeight="1">
      <c r="A64" s="197"/>
      <c r="B64" s="171"/>
      <c r="C64" s="1"/>
      <c r="D64" s="1"/>
      <c r="E64" s="1"/>
      <c r="F64" s="272"/>
      <c r="G64" s="6"/>
      <c r="H64" s="2"/>
      <c r="I64" s="2"/>
      <c r="J64" s="2"/>
      <c r="K64" s="2"/>
      <c r="L64" s="2"/>
      <c r="M64" s="2"/>
      <c r="N64" s="2"/>
    </row>
    <row r="65" spans="1:14" ht="19.5" customHeight="1">
      <c r="A65" s="4"/>
      <c r="B65" s="3"/>
      <c r="C65" s="1"/>
      <c r="D65" s="171"/>
      <c r="E65" s="171"/>
      <c r="F65" s="172"/>
      <c r="G65" s="5"/>
      <c r="H65" s="184"/>
      <c r="I65" s="183"/>
      <c r="J65" s="184"/>
      <c r="K65" s="183"/>
      <c r="L65" s="184"/>
      <c r="M65" s="183"/>
      <c r="N65" s="184"/>
    </row>
    <row r="66" spans="1:14" ht="19.5" customHeight="1">
      <c r="A66" s="25"/>
      <c r="B66" s="26"/>
      <c r="C66" s="163"/>
      <c r="F66" s="272"/>
      <c r="G66" s="14"/>
      <c r="H66" s="178"/>
      <c r="I66" s="178"/>
      <c r="J66" s="178"/>
      <c r="K66" s="178"/>
      <c r="L66" s="178"/>
      <c r="M66" s="178"/>
      <c r="N66" s="178"/>
    </row>
    <row r="67" spans="1:14" ht="19.5" customHeight="1">
      <c r="A67" s="154" t="s">
        <v>0</v>
      </c>
      <c r="B67" s="155"/>
      <c r="C67" s="155"/>
      <c r="D67" s="155"/>
      <c r="E67" s="155"/>
      <c r="F67" s="273"/>
      <c r="G67" s="200"/>
      <c r="H67" s="200"/>
      <c r="I67" s="200"/>
      <c r="J67" s="200"/>
      <c r="K67" s="200"/>
      <c r="L67" s="200"/>
      <c r="M67" s="200"/>
      <c r="N67" s="200"/>
    </row>
    <row r="68" spans="1:14" ht="19.5" customHeight="1">
      <c r="A68" s="157" t="s">
        <v>1</v>
      </c>
      <c r="B68" s="158"/>
      <c r="C68" s="155"/>
      <c r="D68" s="155"/>
      <c r="E68" s="155"/>
      <c r="F68" s="273"/>
      <c r="G68" s="200"/>
      <c r="H68" s="200"/>
      <c r="I68" s="200"/>
      <c r="J68" s="200"/>
      <c r="K68" s="200"/>
      <c r="L68" s="200"/>
      <c r="M68" s="200"/>
      <c r="N68" s="200"/>
    </row>
    <row r="69" spans="1:14" ht="19.5" customHeight="1">
      <c r="A69" s="274"/>
      <c r="B69" s="274"/>
      <c r="C69" s="274"/>
      <c r="D69" s="274"/>
      <c r="E69" s="294"/>
      <c r="F69" s="272"/>
      <c r="G69" s="201"/>
      <c r="H69" s="201"/>
      <c r="I69" s="201"/>
      <c r="J69" s="201"/>
      <c r="K69" s="201"/>
      <c r="L69" s="201"/>
      <c r="M69" s="201"/>
      <c r="N69" s="201"/>
    </row>
    <row r="70" spans="1:14" ht="19.5" customHeight="1">
      <c r="A70" s="274"/>
      <c r="B70" s="274"/>
      <c r="C70" s="274"/>
      <c r="D70" s="274"/>
      <c r="E70" s="294"/>
      <c r="F70" s="272"/>
      <c r="G70" s="201"/>
      <c r="H70" s="161"/>
      <c r="I70" s="162" t="s">
        <v>3</v>
      </c>
      <c r="J70" s="161"/>
      <c r="K70" s="161"/>
      <c r="L70" s="161"/>
      <c r="M70" s="270" t="s">
        <v>4</v>
      </c>
      <c r="N70" s="161"/>
    </row>
    <row r="71" spans="1:14" ht="19.5" customHeight="1">
      <c r="A71" s="163"/>
      <c r="B71" s="163"/>
      <c r="F71" s="272"/>
      <c r="G71" s="166"/>
      <c r="H71" s="443" t="s">
        <v>5</v>
      </c>
      <c r="I71" s="443"/>
      <c r="J71" s="443"/>
      <c r="L71" s="443" t="s">
        <v>5</v>
      </c>
      <c r="M71" s="443"/>
      <c r="N71" s="443"/>
    </row>
    <row r="72" spans="1:14" ht="19.5" customHeight="1">
      <c r="A72" s="166"/>
      <c r="B72" s="166"/>
      <c r="C72" s="166"/>
      <c r="D72" s="166"/>
      <c r="E72" s="166"/>
      <c r="F72" s="166"/>
      <c r="G72" s="166"/>
      <c r="H72" s="446" t="s">
        <v>6</v>
      </c>
      <c r="I72" s="446"/>
      <c r="J72" s="446"/>
      <c r="K72" s="274"/>
      <c r="L72" s="446" t="s">
        <v>6</v>
      </c>
      <c r="M72" s="446"/>
      <c r="N72" s="446"/>
    </row>
    <row r="73" spans="1:14" ht="19.5" customHeight="1">
      <c r="A73" s="168" t="s">
        <v>41</v>
      </c>
      <c r="E73" s="39" t="s">
        <v>367</v>
      </c>
      <c r="F73" s="272" t="s">
        <v>8</v>
      </c>
      <c r="G73" s="166"/>
      <c r="H73" s="169">
        <v>2023</v>
      </c>
      <c r="I73" s="170"/>
      <c r="J73" s="169">
        <v>2022</v>
      </c>
      <c r="K73" s="170"/>
      <c r="L73" s="169">
        <v>2023</v>
      </c>
      <c r="M73" s="170"/>
      <c r="N73" s="169">
        <v>2022</v>
      </c>
    </row>
    <row r="74" spans="1:14" ht="19.5" customHeight="1">
      <c r="F74" s="272"/>
      <c r="G74" s="166"/>
      <c r="H74" s="444" t="s">
        <v>9</v>
      </c>
      <c r="I74" s="445"/>
      <c r="J74" s="445"/>
      <c r="K74" s="445"/>
      <c r="L74" s="445"/>
      <c r="M74" s="445"/>
      <c r="N74" s="445"/>
    </row>
    <row r="75" spans="1:14" s="173" customFormat="1" ht="20.25" customHeight="1">
      <c r="A75" s="431" t="s">
        <v>69</v>
      </c>
      <c r="B75" s="432"/>
      <c r="C75" s="433"/>
      <c r="D75" s="429"/>
      <c r="E75" s="430" t="s">
        <v>368</v>
      </c>
      <c r="F75" s="202"/>
      <c r="H75" s="203"/>
      <c r="I75" s="204"/>
      <c r="J75" s="203"/>
      <c r="K75" s="204"/>
      <c r="L75" s="203"/>
      <c r="M75" s="204"/>
      <c r="N75" s="203"/>
    </row>
    <row r="76" spans="1:14" s="173" customFormat="1" ht="20.25" customHeight="1">
      <c r="A76" s="171" t="s">
        <v>70</v>
      </c>
      <c r="B76" s="171"/>
      <c r="C76" s="1"/>
      <c r="D76" s="1"/>
      <c r="E76" s="173" t="s">
        <v>369</v>
      </c>
      <c r="F76" s="272"/>
      <c r="G76" s="6"/>
      <c r="H76" s="174"/>
      <c r="I76" s="174"/>
      <c r="J76" s="174"/>
      <c r="K76" s="174"/>
      <c r="L76" s="174"/>
      <c r="M76" s="174"/>
      <c r="N76" s="174"/>
    </row>
    <row r="77" spans="1:14" s="173" customFormat="1" ht="20.25" customHeight="1">
      <c r="A77" s="171" t="s">
        <v>71</v>
      </c>
      <c r="B77" s="171"/>
      <c r="C77" s="1"/>
      <c r="D77" s="1"/>
      <c r="E77" s="173" t="s">
        <v>370</v>
      </c>
      <c r="F77" s="272"/>
      <c r="G77" s="6"/>
      <c r="H77" s="174"/>
      <c r="I77" s="174"/>
      <c r="J77" s="174"/>
      <c r="K77" s="174"/>
      <c r="L77" s="174"/>
      <c r="M77" s="174"/>
      <c r="N77" s="174"/>
    </row>
    <row r="78" spans="1:14" s="173" customFormat="1" ht="20.25" customHeight="1">
      <c r="A78" s="240" t="s">
        <v>72</v>
      </c>
      <c r="B78" s="171"/>
      <c r="C78" s="1"/>
      <c r="D78" s="1"/>
      <c r="F78" s="272"/>
      <c r="G78" s="6"/>
      <c r="H78" s="174"/>
      <c r="I78" s="174"/>
      <c r="J78" s="174"/>
      <c r="K78" s="174"/>
      <c r="L78" s="174"/>
      <c r="M78" s="174"/>
      <c r="N78" s="174"/>
    </row>
    <row r="79" spans="1:14" s="173" customFormat="1" ht="20.25" customHeight="1" thickBot="1">
      <c r="A79" s="202" t="s">
        <v>73</v>
      </c>
      <c r="B79" s="78"/>
      <c r="C79" s="205"/>
      <c r="D79" s="205"/>
      <c r="E79" s="173" t="s">
        <v>371</v>
      </c>
      <c r="F79" s="206"/>
      <c r="G79" s="6"/>
      <c r="H79" s="207">
        <v>4891207330</v>
      </c>
      <c r="I79" s="174"/>
      <c r="J79" s="207">
        <v>4891207330</v>
      </c>
      <c r="K79" s="174"/>
      <c r="L79" s="207">
        <v>4891207330</v>
      </c>
      <c r="M79" s="174"/>
      <c r="N79" s="207">
        <v>4891207330</v>
      </c>
    </row>
    <row r="80" spans="1:14" s="173" customFormat="1" ht="20.25" customHeight="1" thickTop="1">
      <c r="A80" s="78" t="s">
        <v>74</v>
      </c>
      <c r="B80" s="78"/>
      <c r="C80" s="205"/>
      <c r="D80" s="205"/>
      <c r="E80" s="173" t="s">
        <v>372</v>
      </c>
      <c r="F80" s="206"/>
      <c r="G80" s="6"/>
      <c r="H80" s="174"/>
      <c r="I80" s="174"/>
      <c r="J80" s="174"/>
      <c r="K80" s="174"/>
      <c r="L80" s="174"/>
      <c r="M80" s="174"/>
      <c r="N80" s="174"/>
    </row>
    <row r="81" spans="1:14" s="173" customFormat="1" ht="20.25" customHeight="1">
      <c r="A81" s="240" t="s">
        <v>75</v>
      </c>
      <c r="B81" s="78"/>
      <c r="C81" s="205"/>
      <c r="D81" s="205"/>
      <c r="F81" s="206"/>
      <c r="G81" s="6"/>
      <c r="H81" s="174"/>
      <c r="I81" s="174"/>
      <c r="J81" s="174"/>
      <c r="K81" s="174"/>
      <c r="L81" s="174"/>
      <c r="M81" s="174"/>
      <c r="N81" s="174"/>
    </row>
    <row r="82" spans="1:14" s="173" customFormat="1" ht="20.25" customHeight="1">
      <c r="A82" s="202" t="s">
        <v>73</v>
      </c>
      <c r="B82" s="78"/>
      <c r="C82" s="205"/>
      <c r="D82" s="205"/>
      <c r="E82" s="173" t="s">
        <v>373</v>
      </c>
      <c r="F82" s="206"/>
      <c r="G82" s="6"/>
      <c r="H82" s="196">
        <f>'SH-10'!D44</f>
        <v>4531559733</v>
      </c>
      <c r="I82" s="196"/>
      <c r="J82" s="196">
        <v>4531559733</v>
      </c>
      <c r="K82" s="196"/>
      <c r="L82" s="196">
        <f>'SH-11'!D37</f>
        <v>4531559733</v>
      </c>
      <c r="M82" s="196"/>
      <c r="N82" s="196">
        <v>4531559733</v>
      </c>
    </row>
    <row r="83" spans="1:14" s="173" customFormat="1" ht="20.25" customHeight="1">
      <c r="A83" s="31" t="s">
        <v>76</v>
      </c>
      <c r="B83" s="78"/>
      <c r="C83" s="78"/>
      <c r="D83" s="171"/>
      <c r="E83" s="173" t="s">
        <v>374</v>
      </c>
      <c r="F83" s="21"/>
      <c r="H83" s="174">
        <f>'SH-10'!F44</f>
        <v>909993447</v>
      </c>
      <c r="I83" s="174">
        <v>358142539</v>
      </c>
      <c r="J83" s="174">
        <v>909993447</v>
      </c>
      <c r="K83" s="174">
        <v>358142539</v>
      </c>
      <c r="L83" s="174">
        <f>'SH-11'!F37</f>
        <v>909993447</v>
      </c>
      <c r="M83" s="174">
        <v>358142539</v>
      </c>
      <c r="N83" s="174">
        <v>909993447</v>
      </c>
    </row>
    <row r="84" spans="1:14" s="173" customFormat="1" ht="20.25" customHeight="1">
      <c r="A84" s="265" t="s">
        <v>77</v>
      </c>
      <c r="B84" s="266"/>
      <c r="C84" s="266"/>
      <c r="D84" s="266"/>
      <c r="E84" s="173" t="s">
        <v>375</v>
      </c>
      <c r="F84" s="202"/>
      <c r="H84" s="174"/>
      <c r="I84" s="174"/>
      <c r="J84" s="174"/>
      <c r="K84" s="174"/>
      <c r="L84" s="174"/>
      <c r="M84" s="174"/>
      <c r="N84" s="174"/>
    </row>
    <row r="85" spans="1:14" s="173" customFormat="1" ht="20.25" customHeight="1">
      <c r="A85" s="171" t="s">
        <v>78</v>
      </c>
      <c r="B85" s="171"/>
      <c r="C85" s="171"/>
      <c r="D85" s="171"/>
      <c r="E85" s="173" t="s">
        <v>376</v>
      </c>
      <c r="F85" s="202"/>
      <c r="H85" s="174"/>
      <c r="I85" s="174"/>
      <c r="J85" s="174"/>
      <c r="K85" s="174"/>
      <c r="L85" s="174"/>
      <c r="M85" s="174"/>
      <c r="N85" s="174"/>
    </row>
    <row r="86" spans="1:14" s="173" customFormat="1" ht="20.25" customHeight="1">
      <c r="A86" s="164"/>
      <c r="B86" s="164" t="s">
        <v>79</v>
      </c>
      <c r="C86" s="164"/>
      <c r="D86" s="164"/>
      <c r="E86" s="173" t="s">
        <v>377</v>
      </c>
      <c r="F86" s="272" t="s">
        <v>80</v>
      </c>
      <c r="G86" s="166"/>
      <c r="H86" s="175">
        <f>'SH-10'!H44</f>
        <v>295260000</v>
      </c>
      <c r="I86" s="175"/>
      <c r="J86" s="175">
        <v>271330000</v>
      </c>
      <c r="K86" s="175"/>
      <c r="L86" s="175">
        <f>'SH-11'!H37</f>
        <v>295260000</v>
      </c>
      <c r="M86" s="175"/>
      <c r="N86" s="175">
        <v>271330000</v>
      </c>
    </row>
    <row r="87" spans="1:14" s="173" customFormat="1" ht="20.25" customHeight="1">
      <c r="A87" s="264" t="s">
        <v>81</v>
      </c>
      <c r="B87" s="164"/>
      <c r="C87" s="164"/>
      <c r="D87" s="164"/>
      <c r="E87" s="173" t="s">
        <v>378</v>
      </c>
      <c r="F87" s="272"/>
      <c r="G87" s="166"/>
      <c r="H87" s="175">
        <f>'SH-10'!J44</f>
        <v>-1124878339</v>
      </c>
      <c r="I87" s="175"/>
      <c r="J87" s="175">
        <v>-1796720064</v>
      </c>
      <c r="K87" s="175"/>
      <c r="L87" s="175">
        <f>'SH-11'!J37</f>
        <v>522085326</v>
      </c>
      <c r="M87" s="175"/>
      <c r="N87" s="175">
        <v>67435908</v>
      </c>
    </row>
    <row r="88" spans="1:14" ht="20.25" customHeight="1">
      <c r="A88" s="185" t="s">
        <v>82</v>
      </c>
      <c r="B88" s="167"/>
      <c r="E88" s="173" t="s">
        <v>379</v>
      </c>
      <c r="F88" s="166"/>
      <c r="G88" s="166"/>
      <c r="H88" s="180">
        <f>'SH-10'!R44</f>
        <v>1717640391</v>
      </c>
      <c r="I88" s="175"/>
      <c r="J88" s="180">
        <v>1782313711</v>
      </c>
      <c r="K88" s="175"/>
      <c r="L88" s="180">
        <f>'SH-11'!P37</f>
        <v>1285449514</v>
      </c>
      <c r="M88" s="175"/>
      <c r="N88" s="180">
        <v>1285634960</v>
      </c>
    </row>
    <row r="89" spans="1:14" ht="20.25" customHeight="1">
      <c r="A89" s="25" t="s">
        <v>83</v>
      </c>
      <c r="B89" s="25"/>
      <c r="C89" s="25"/>
      <c r="D89" s="25"/>
      <c r="E89" s="25"/>
      <c r="F89" s="272"/>
      <c r="G89" s="166"/>
      <c r="H89" s="166"/>
      <c r="I89" s="166"/>
      <c r="J89" s="166"/>
      <c r="K89" s="166"/>
      <c r="L89" s="166"/>
      <c r="M89" s="166"/>
      <c r="N89" s="166"/>
    </row>
    <row r="90" spans="1:14" ht="20.25" customHeight="1">
      <c r="A90" s="25" t="s">
        <v>84</v>
      </c>
      <c r="B90" s="25" t="s">
        <v>85</v>
      </c>
      <c r="C90" s="25"/>
      <c r="E90" s="39" t="s">
        <v>380</v>
      </c>
      <c r="F90" s="272"/>
      <c r="G90" s="166"/>
      <c r="H90" s="178">
        <f>SUM(H82:H88)</f>
        <v>6329575232</v>
      </c>
      <c r="I90" s="178"/>
      <c r="J90" s="178">
        <f>SUM(J82:J88)</f>
        <v>5698476827</v>
      </c>
      <c r="K90" s="178"/>
      <c r="L90" s="178">
        <f>SUM(L82:L88)</f>
        <v>7544348020</v>
      </c>
      <c r="M90" s="178"/>
      <c r="N90" s="178">
        <f>SUM(N82:N88)</f>
        <v>7065954048</v>
      </c>
    </row>
    <row r="91" spans="1:14" s="173" customFormat="1" ht="20.25" customHeight="1">
      <c r="A91" s="26" t="s">
        <v>86</v>
      </c>
      <c r="B91" s="164"/>
      <c r="C91" s="164"/>
      <c r="E91" s="41" t="s">
        <v>381</v>
      </c>
      <c r="F91" s="272" t="s">
        <v>87</v>
      </c>
      <c r="G91" s="166"/>
      <c r="H91" s="175">
        <f>'SH-10'!V44</f>
        <v>40369877</v>
      </c>
      <c r="I91" s="175"/>
      <c r="J91" s="175">
        <v>23149504</v>
      </c>
      <c r="K91" s="175"/>
      <c r="L91" s="228">
        <v>0</v>
      </c>
      <c r="M91" s="175"/>
      <c r="N91" s="228">
        <v>0</v>
      </c>
    </row>
    <row r="92" spans="1:14" s="173" customFormat="1" ht="20.25" customHeight="1">
      <c r="A92" s="4" t="s">
        <v>88</v>
      </c>
      <c r="B92" s="171"/>
      <c r="C92" s="171"/>
      <c r="D92" s="171"/>
      <c r="E92" s="39" t="s">
        <v>382</v>
      </c>
      <c r="F92" s="172"/>
      <c r="G92" s="5"/>
      <c r="H92" s="195">
        <f>SUM(H90:H91)</f>
        <v>6369945109</v>
      </c>
      <c r="I92" s="183"/>
      <c r="J92" s="195">
        <f>SUM(J90:J91)</f>
        <v>5721626331</v>
      </c>
      <c r="K92" s="183"/>
      <c r="L92" s="195">
        <f>SUM(L90:L91)</f>
        <v>7544348020</v>
      </c>
      <c r="M92" s="183"/>
      <c r="N92" s="195">
        <f>SUM(N90:N91)</f>
        <v>7065954048</v>
      </c>
    </row>
    <row r="93" spans="1:14" s="173" customFormat="1" ht="20.25" customHeight="1">
      <c r="A93" s="4"/>
      <c r="B93" s="171"/>
      <c r="C93" s="171"/>
      <c r="D93" s="171"/>
      <c r="E93" s="171"/>
      <c r="F93" s="172"/>
      <c r="G93" s="5"/>
      <c r="H93" s="208"/>
      <c r="I93" s="183"/>
      <c r="J93" s="208"/>
      <c r="K93" s="183"/>
      <c r="L93" s="208"/>
      <c r="M93" s="183"/>
      <c r="N93" s="208"/>
    </row>
    <row r="94" spans="1:14" s="173" customFormat="1" ht="20.25" customHeight="1" thickBot="1">
      <c r="A94" s="4" t="s">
        <v>89</v>
      </c>
      <c r="B94" s="171"/>
      <c r="C94" s="171"/>
      <c r="D94" s="171"/>
      <c r="E94" s="415" t="s">
        <v>383</v>
      </c>
      <c r="F94" s="172"/>
      <c r="G94" s="5"/>
      <c r="H94" s="209">
        <f>SUM(H62,H92)</f>
        <v>23674930654</v>
      </c>
      <c r="I94" s="183"/>
      <c r="J94" s="209">
        <f>SUM(J62,J92)</f>
        <v>21711811640</v>
      </c>
      <c r="K94" s="183"/>
      <c r="L94" s="209">
        <f>SUM(L62,L92)</f>
        <v>16750521110</v>
      </c>
      <c r="M94" s="183"/>
      <c r="N94" s="209">
        <f>SUM(N62,N92)</f>
        <v>16380177585</v>
      </c>
    </row>
    <row r="95" spans="1:14" ht="19.5" customHeight="1" thickTop="1">
      <c r="A95" s="25"/>
      <c r="B95" s="25"/>
      <c r="C95" s="25"/>
      <c r="D95" s="25"/>
      <c r="E95" s="25"/>
      <c r="F95" s="272"/>
      <c r="G95" s="166"/>
      <c r="H95" s="166"/>
      <c r="I95" s="166"/>
      <c r="J95" s="166"/>
      <c r="K95" s="166"/>
      <c r="L95" s="166"/>
      <c r="M95" s="166"/>
      <c r="N95" s="166"/>
    </row>
    <row r="96" spans="1:14" ht="19.5" customHeight="1">
      <c r="A96" s="4"/>
      <c r="B96" s="171"/>
      <c r="C96" s="171"/>
      <c r="D96" s="171"/>
      <c r="E96" s="171"/>
      <c r="F96" s="172"/>
      <c r="G96" s="5"/>
      <c r="H96" s="183"/>
      <c r="I96" s="183"/>
      <c r="J96" s="183"/>
      <c r="K96" s="183"/>
      <c r="L96" s="183"/>
      <c r="M96" s="183"/>
      <c r="N96" s="183"/>
    </row>
    <row r="97" spans="1:14" ht="19.5" customHeight="1">
      <c r="A97" s="25"/>
      <c r="F97" s="272"/>
      <c r="G97" s="190"/>
      <c r="H97" s="178">
        <f t="shared" ref="H97:N97" si="0">H29-H94</f>
        <v>0</v>
      </c>
      <c r="I97" s="178">
        <f t="shared" si="0"/>
        <v>0</v>
      </c>
      <c r="J97" s="178">
        <f t="shared" si="0"/>
        <v>0</v>
      </c>
      <c r="K97" s="178">
        <f t="shared" si="0"/>
        <v>0</v>
      </c>
      <c r="L97" s="178">
        <f t="shared" si="0"/>
        <v>0</v>
      </c>
      <c r="M97" s="178">
        <f t="shared" si="0"/>
        <v>0</v>
      </c>
      <c r="N97" s="178">
        <f t="shared" si="0"/>
        <v>0</v>
      </c>
    </row>
    <row r="98" spans="1:14" ht="13.8">
      <c r="F98" s="272"/>
    </row>
    <row r="99" spans="1:14" ht="13.8">
      <c r="F99" s="272"/>
    </row>
    <row r="100" spans="1:14" ht="13.8">
      <c r="F100" s="272"/>
    </row>
    <row r="101" spans="1:14" ht="13.8">
      <c r="F101" s="272"/>
    </row>
    <row r="102" spans="1:14" ht="17.399999999999999">
      <c r="A102" s="34" t="s">
        <v>0</v>
      </c>
      <c r="B102" s="280"/>
      <c r="C102" s="280"/>
      <c r="D102" s="280"/>
      <c r="E102" s="280"/>
      <c r="F102" s="35"/>
      <c r="G102" s="281"/>
      <c r="H102" s="36"/>
      <c r="I102" s="36"/>
      <c r="J102" s="36"/>
      <c r="K102" s="36"/>
      <c r="L102" s="36"/>
      <c r="M102" s="36"/>
      <c r="N102" s="36"/>
    </row>
    <row r="103" spans="1:14" ht="15.6">
      <c r="A103" s="37" t="s">
        <v>90</v>
      </c>
      <c r="B103" s="282"/>
      <c r="C103" s="282"/>
      <c r="D103" s="282"/>
      <c r="E103" s="282"/>
      <c r="F103" s="21"/>
      <c r="G103" s="38"/>
      <c r="H103" s="297"/>
      <c r="I103" s="297"/>
      <c r="J103" s="297"/>
      <c r="K103" s="297"/>
      <c r="L103" s="297"/>
      <c r="M103" s="297"/>
      <c r="N103" s="297"/>
    </row>
    <row r="104" spans="1:14" ht="13.8">
      <c r="A104" s="280"/>
      <c r="B104" s="280"/>
      <c r="C104" s="282"/>
      <c r="D104" s="282"/>
      <c r="E104" s="282"/>
      <c r="F104" s="21"/>
      <c r="G104" s="38"/>
      <c r="H104" s="297"/>
      <c r="I104" s="297"/>
      <c r="J104" s="297"/>
      <c r="K104" s="297"/>
      <c r="L104" s="297"/>
      <c r="M104" s="297"/>
      <c r="N104" s="297"/>
    </row>
    <row r="105" spans="1:14" ht="13.8">
      <c r="A105" s="205"/>
      <c r="B105" s="205"/>
      <c r="C105" s="78"/>
      <c r="D105" s="78"/>
      <c r="E105" s="78"/>
      <c r="F105" s="21"/>
      <c r="G105" s="38"/>
      <c r="H105" s="39"/>
      <c r="I105" s="40" t="s">
        <v>91</v>
      </c>
      <c r="J105" s="39"/>
      <c r="K105" s="39"/>
      <c r="L105" s="39"/>
      <c r="M105" s="296" t="s">
        <v>4</v>
      </c>
      <c r="N105" s="39"/>
    </row>
    <row r="106" spans="1:14" ht="13.8">
      <c r="A106" s="283"/>
      <c r="B106" s="283"/>
      <c r="C106" s="78"/>
      <c r="D106" s="78"/>
      <c r="E106" s="78"/>
      <c r="F106" s="21"/>
      <c r="G106" s="41"/>
      <c r="H106" s="440" t="s">
        <v>5</v>
      </c>
      <c r="I106" s="440"/>
      <c r="J106" s="440"/>
      <c r="K106"/>
      <c r="L106" s="440" t="s">
        <v>5</v>
      </c>
      <c r="M106" s="440"/>
      <c r="N106" s="440"/>
    </row>
    <row r="107" spans="1:14" ht="13.8">
      <c r="A107" s="283"/>
      <c r="B107" s="283"/>
      <c r="C107" s="78"/>
      <c r="D107" s="78"/>
      <c r="E107" s="78"/>
      <c r="F107" s="21"/>
      <c r="G107" s="41"/>
      <c r="H107" s="441" t="s">
        <v>92</v>
      </c>
      <c r="I107" s="441"/>
      <c r="J107" s="441"/>
      <c r="K107" s="42"/>
      <c r="L107" s="441" t="s">
        <v>92</v>
      </c>
      <c r="M107" s="441"/>
      <c r="N107" s="441"/>
    </row>
    <row r="108" spans="1:14" ht="13.8">
      <c r="A108" s="283"/>
      <c r="B108" s="283"/>
      <c r="C108" s="78"/>
      <c r="D108" s="78"/>
      <c r="E108" s="78"/>
      <c r="F108" s="21" t="s">
        <v>8</v>
      </c>
      <c r="G108" s="41"/>
      <c r="H108" s="169">
        <v>2023</v>
      </c>
      <c r="I108" s="170"/>
      <c r="J108" s="169">
        <v>2022</v>
      </c>
      <c r="K108" s="170"/>
      <c r="L108" s="169">
        <v>2023</v>
      </c>
      <c r="M108" s="170"/>
      <c r="N108" s="169">
        <v>2022</v>
      </c>
    </row>
    <row r="109" spans="1:14" ht="13.8">
      <c r="A109" s="283"/>
      <c r="B109" s="283"/>
      <c r="C109" s="78"/>
      <c r="D109" s="78"/>
      <c r="E109" s="78"/>
      <c r="F109" s="21"/>
      <c r="G109" s="41"/>
      <c r="H109" s="442" t="s">
        <v>9</v>
      </c>
      <c r="I109" s="442"/>
      <c r="J109" s="442"/>
      <c r="K109" s="442"/>
      <c r="L109" s="442"/>
      <c r="M109" s="442"/>
      <c r="N109" s="442"/>
    </row>
    <row r="110" spans="1:14" ht="22.2">
      <c r="A110" s="431" t="s">
        <v>93</v>
      </c>
      <c r="B110" s="433"/>
      <c r="C110" s="429"/>
      <c r="D110" s="429"/>
      <c r="E110" s="434" t="s">
        <v>387</v>
      </c>
      <c r="F110" s="21"/>
      <c r="G110" s="41"/>
      <c r="H110"/>
      <c r="I110"/>
      <c r="J110"/>
      <c r="K110"/>
      <c r="L110"/>
      <c r="M110"/>
      <c r="N110"/>
    </row>
    <row r="111" spans="1:14" ht="21.6">
      <c r="A111" s="78" t="s">
        <v>94</v>
      </c>
      <c r="B111" s="78"/>
      <c r="C111" s="78"/>
      <c r="D111" s="78"/>
      <c r="E111" s="328" t="s">
        <v>388</v>
      </c>
      <c r="F111" s="21" t="s">
        <v>29</v>
      </c>
      <c r="G111" s="41"/>
      <c r="H111" s="45">
        <v>6902059525</v>
      </c>
      <c r="I111" s="45"/>
      <c r="J111" s="45">
        <v>4563597529</v>
      </c>
      <c r="K111"/>
      <c r="L111" s="46">
        <v>3288322052</v>
      </c>
      <c r="M111" s="46"/>
      <c r="N111" s="46">
        <v>2107924488</v>
      </c>
    </row>
    <row r="112" spans="1:14" ht="21.6">
      <c r="A112" s="255" t="s">
        <v>95</v>
      </c>
      <c r="B112" s="78"/>
      <c r="C112" s="78"/>
      <c r="D112" s="78"/>
      <c r="E112" s="328" t="s">
        <v>389</v>
      </c>
      <c r="F112" s="21" t="s">
        <v>29</v>
      </c>
      <c r="G112" s="41"/>
      <c r="H112">
        <v>84424341</v>
      </c>
      <c r="I112" s="45"/>
      <c r="J112">
        <v>64985480</v>
      </c>
      <c r="K112"/>
      <c r="L112" s="46">
        <v>19081183</v>
      </c>
      <c r="M112" s="46"/>
      <c r="N112" s="46">
        <v>13370309</v>
      </c>
    </row>
    <row r="113" spans="1:14" ht="21.6">
      <c r="A113" t="s">
        <v>96</v>
      </c>
      <c r="B113" s="78"/>
      <c r="C113" s="78"/>
      <c r="D113" s="78"/>
      <c r="E113" s="328" t="s">
        <v>390</v>
      </c>
      <c r="F113" s="21" t="s">
        <v>97</v>
      </c>
      <c r="G113" s="41"/>
      <c r="H113" s="228">
        <v>0</v>
      </c>
      <c r="I113" s="45"/>
      <c r="J113" s="228">
        <v>0</v>
      </c>
      <c r="K113"/>
      <c r="L113" s="46">
        <v>3152190</v>
      </c>
      <c r="M113" s="46"/>
      <c r="N113" s="237">
        <v>16694685</v>
      </c>
    </row>
    <row r="114" spans="1:14" ht="21.6">
      <c r="A114" s="78" t="s">
        <v>98</v>
      </c>
      <c r="B114" s="78"/>
      <c r="C114" s="78"/>
      <c r="D114" s="78"/>
      <c r="E114" s="311" t="s">
        <v>391</v>
      </c>
      <c r="F114" s="21" t="s">
        <v>29</v>
      </c>
      <c r="G114" s="41"/>
      <c r="H114" s="45">
        <v>6825646</v>
      </c>
      <c r="I114" s="45"/>
      <c r="J114" s="45">
        <v>2681086</v>
      </c>
      <c r="K114"/>
      <c r="L114" s="46">
        <v>46242003</v>
      </c>
      <c r="M114" s="46"/>
      <c r="N114" s="46">
        <v>28808371</v>
      </c>
    </row>
    <row r="115" spans="1:14" ht="21.6">
      <c r="A115" s="284" t="s">
        <v>99</v>
      </c>
      <c r="B115" s="78"/>
      <c r="C115" s="205"/>
      <c r="D115" s="205"/>
      <c r="E115" s="311" t="s">
        <v>392</v>
      </c>
      <c r="F115" s="21" t="s">
        <v>100</v>
      </c>
      <c r="G115" s="285"/>
      <c r="H115" s="47">
        <v>52980163</v>
      </c>
      <c r="I115" s="45"/>
      <c r="J115" s="47">
        <v>86023455</v>
      </c>
      <c r="K115"/>
      <c r="L115" s="47">
        <v>57205407</v>
      </c>
      <c r="M115" s="46"/>
      <c r="N115" s="47">
        <v>67268388</v>
      </c>
    </row>
    <row r="116" spans="1:14" ht="22.2">
      <c r="A116" s="10" t="s">
        <v>101</v>
      </c>
      <c r="B116" s="78"/>
      <c r="C116" s="78"/>
      <c r="D116" s="78"/>
      <c r="E116" s="377" t="s">
        <v>393</v>
      </c>
      <c r="F116" s="21"/>
      <c r="G116" s="41"/>
      <c r="H116" s="49">
        <f>SUM(H111:H115)</f>
        <v>7046289675</v>
      </c>
      <c r="I116" s="50"/>
      <c r="J116" s="49">
        <f>SUM(J111:J115)</f>
        <v>4717287550</v>
      </c>
      <c r="K116"/>
      <c r="L116" s="49">
        <f>SUM(L111:L115)</f>
        <v>3414002835</v>
      </c>
      <c r="M116" s="50"/>
      <c r="N116" s="49">
        <f>SUM(N111:N115)</f>
        <v>2234066241</v>
      </c>
    </row>
    <row r="117" spans="1:14" ht="13.8">
      <c r="A117" s="78"/>
      <c r="B117" s="78"/>
      <c r="C117" s="78"/>
      <c r="D117" s="78"/>
      <c r="E117" s="78"/>
      <c r="F117" s="21"/>
      <c r="G117" s="41"/>
      <c r="H117" s="50"/>
      <c r="I117" s="50"/>
      <c r="J117" s="50"/>
      <c r="K117"/>
      <c r="L117" s="50"/>
      <c r="M117" s="50"/>
      <c r="N117" s="50"/>
    </row>
    <row r="118" spans="1:14" ht="22.2">
      <c r="A118" s="431" t="s">
        <v>102</v>
      </c>
      <c r="B118" s="433"/>
      <c r="C118" s="429"/>
      <c r="D118" s="429"/>
      <c r="E118" s="434" t="s">
        <v>394</v>
      </c>
      <c r="F118" s="21"/>
      <c r="G118" s="41"/>
      <c r="H118" s="45"/>
      <c r="I118" s="45"/>
      <c r="J118" s="45"/>
      <c r="K118"/>
      <c r="L118" s="45"/>
      <c r="M118" s="45"/>
      <c r="N118" s="45"/>
    </row>
    <row r="119" spans="1:14" ht="21.6">
      <c r="A119" s="78" t="s">
        <v>103</v>
      </c>
      <c r="B119" s="78"/>
      <c r="C119" s="78"/>
      <c r="D119" s="78"/>
      <c r="E119" s="311" t="s">
        <v>395</v>
      </c>
      <c r="F119" s="21" t="s">
        <v>29</v>
      </c>
      <c r="G119" s="41"/>
      <c r="H119" s="46">
        <v>2973801686</v>
      </c>
      <c r="I119" s="46"/>
      <c r="J119" s="46">
        <v>2243034557</v>
      </c>
      <c r="K119"/>
      <c r="L119" s="46">
        <v>1312958734</v>
      </c>
      <c r="M119" s="46"/>
      <c r="N119" s="46">
        <v>1000554260</v>
      </c>
    </row>
    <row r="120" spans="1:14" ht="21.6">
      <c r="A120" s="31" t="s">
        <v>104</v>
      </c>
      <c r="B120" s="42"/>
      <c r="C120" s="205"/>
      <c r="D120" s="205"/>
      <c r="E120" s="311" t="s">
        <v>396</v>
      </c>
      <c r="F120" s="21" t="s">
        <v>29</v>
      </c>
      <c r="G120" s="285"/>
      <c r="H120">
        <v>60716036</v>
      </c>
      <c r="I120" s="46"/>
      <c r="J120">
        <v>39117354</v>
      </c>
      <c r="K120"/>
      <c r="L120" s="228">
        <v>0</v>
      </c>
      <c r="M120" s="46"/>
      <c r="N120" s="228">
        <v>0</v>
      </c>
    </row>
    <row r="121" spans="1:14" ht="21.6">
      <c r="A121" s="78" t="s">
        <v>105</v>
      </c>
      <c r="B121" s="78"/>
      <c r="C121" s="78"/>
      <c r="D121" s="78"/>
      <c r="E121" s="328" t="s">
        <v>397</v>
      </c>
      <c r="F121" s="21"/>
      <c r="G121" s="41"/>
      <c r="H121" s="46">
        <v>901089744</v>
      </c>
      <c r="I121" s="46"/>
      <c r="J121" s="46">
        <v>871843735</v>
      </c>
      <c r="K121"/>
      <c r="L121">
        <v>413354520</v>
      </c>
      <c r="M121" s="46"/>
      <c r="N121">
        <v>439247135</v>
      </c>
    </row>
    <row r="122" spans="1:14" ht="21.6">
      <c r="A122" s="78" t="s">
        <v>106</v>
      </c>
      <c r="B122" s="78"/>
      <c r="C122" s="78"/>
      <c r="D122" s="78"/>
      <c r="E122" s="328" t="s">
        <v>398</v>
      </c>
      <c r="F122" s="21"/>
      <c r="G122" s="41"/>
      <c r="H122" s="46">
        <v>369125721</v>
      </c>
      <c r="I122" s="46"/>
      <c r="J122" s="46">
        <v>267439623</v>
      </c>
      <c r="K122"/>
      <c r="L122" s="46">
        <v>184713757</v>
      </c>
      <c r="M122" s="46"/>
      <c r="N122" s="46">
        <v>131615473</v>
      </c>
    </row>
    <row r="123" spans="1:14" ht="21.6">
      <c r="A123" s="284" t="s">
        <v>107</v>
      </c>
      <c r="B123" s="78"/>
      <c r="C123" s="78"/>
      <c r="D123" s="78"/>
      <c r="E123" s="328" t="s">
        <v>399</v>
      </c>
      <c r="F123" s="21" t="s">
        <v>29</v>
      </c>
      <c r="G123" s="41"/>
      <c r="H123" s="46">
        <v>1469174766</v>
      </c>
      <c r="I123" s="46"/>
      <c r="J123" s="46">
        <v>1110039549</v>
      </c>
      <c r="K123"/>
      <c r="L123" s="46">
        <v>708896142</v>
      </c>
      <c r="M123" s="46"/>
      <c r="N123" s="46">
        <v>577075060</v>
      </c>
    </row>
    <row r="124" spans="1:14" ht="21.6">
      <c r="A124" s="42" t="s">
        <v>108</v>
      </c>
      <c r="B124" s="78"/>
      <c r="C124" s="78"/>
      <c r="D124" s="78"/>
      <c r="E124" s="328" t="s">
        <v>400</v>
      </c>
      <c r="F124" s="21" t="s">
        <v>31</v>
      </c>
      <c r="G124" s="41"/>
      <c r="H124" s="228">
        <v>0</v>
      </c>
      <c r="I124" s="46"/>
      <c r="J124" s="46">
        <v>7600000</v>
      </c>
      <c r="K124"/>
      <c r="L124" s="228">
        <v>0</v>
      </c>
      <c r="M124" s="46"/>
      <c r="N124" s="228">
        <v>0</v>
      </c>
    </row>
    <row r="125" spans="1:14" ht="22.2">
      <c r="A125" s="10" t="s">
        <v>109</v>
      </c>
      <c r="B125" s="78"/>
      <c r="C125" s="78"/>
      <c r="D125" s="78"/>
      <c r="E125" s="377" t="s">
        <v>401</v>
      </c>
      <c r="F125" s="21"/>
      <c r="G125" s="41"/>
      <c r="H125" s="286">
        <f>SUM(H119:H124)</f>
        <v>5773907953</v>
      </c>
      <c r="I125" s="50"/>
      <c r="J125" s="286">
        <f>SUM(J119:J124)</f>
        <v>4539074818</v>
      </c>
      <c r="K125"/>
      <c r="L125" s="286">
        <f>SUM(L119:L124)</f>
        <v>2619923153</v>
      </c>
      <c r="M125" s="50"/>
      <c r="N125" s="286">
        <f>SUM(N119:N124)</f>
        <v>2148491928</v>
      </c>
    </row>
    <row r="126" spans="1:14" ht="13.8">
      <c r="A126" s="10"/>
      <c r="B126" s="78"/>
      <c r="C126" s="78"/>
      <c r="D126" s="78"/>
      <c r="E126" s="78"/>
      <c r="F126" s="21"/>
      <c r="G126" s="41"/>
      <c r="H126" s="50"/>
      <c r="I126" s="50"/>
      <c r="J126" s="50"/>
      <c r="K126"/>
      <c r="L126" s="50"/>
      <c r="M126" s="50"/>
      <c r="N126" s="50"/>
    </row>
    <row r="127" spans="1:14" ht="22.2">
      <c r="A127" s="435" t="s">
        <v>110</v>
      </c>
      <c r="B127" s="436"/>
      <c r="C127" s="436"/>
      <c r="D127" s="436"/>
      <c r="E127" s="437" t="s">
        <v>402</v>
      </c>
      <c r="F127" s="21"/>
      <c r="G127" s="41"/>
      <c r="H127" s="51">
        <f>H116-H125</f>
        <v>1272381722</v>
      </c>
      <c r="I127" s="51"/>
      <c r="J127" s="51">
        <f>J116-J125</f>
        <v>178212732</v>
      </c>
      <c r="K127" s="51"/>
      <c r="L127" s="51">
        <f>L116-L125</f>
        <v>794079682</v>
      </c>
      <c r="M127" s="51"/>
      <c r="N127" s="51">
        <f>N116-N125</f>
        <v>85574313</v>
      </c>
    </row>
    <row r="128" spans="1:14" ht="21.6">
      <c r="A128" s="140" t="s">
        <v>111</v>
      </c>
      <c r="B128" s="78"/>
      <c r="C128" s="78"/>
      <c r="D128" s="78"/>
      <c r="E128" s="328" t="s">
        <v>403</v>
      </c>
      <c r="F128" s="21" t="s">
        <v>14</v>
      </c>
      <c r="G128" s="41"/>
      <c r="H128" s="46">
        <v>23481390</v>
      </c>
      <c r="I128" s="46"/>
      <c r="J128" s="46">
        <v>12427690</v>
      </c>
      <c r="K128"/>
      <c r="L128" s="46">
        <v>908141</v>
      </c>
      <c r="M128" s="46"/>
      <c r="N128" s="46">
        <v>-95718275</v>
      </c>
    </row>
    <row r="129" spans="1:14" ht="21.6">
      <c r="A129" s="78" t="s">
        <v>112</v>
      </c>
      <c r="B129" s="78"/>
      <c r="C129" s="78"/>
      <c r="D129" s="78"/>
      <c r="E129" s="311" t="s">
        <v>404</v>
      </c>
      <c r="F129" s="21" t="s">
        <v>113</v>
      </c>
      <c r="G129" s="41"/>
      <c r="H129" s="46">
        <v>-588988360</v>
      </c>
      <c r="I129" s="46"/>
      <c r="J129" s="46">
        <v>-457854856</v>
      </c>
      <c r="K129"/>
      <c r="L129" s="46">
        <v>-324168568</v>
      </c>
      <c r="M129" s="46"/>
      <c r="N129" s="46">
        <v>-261451193</v>
      </c>
    </row>
    <row r="130" spans="1:14" ht="14.4">
      <c r="A130" s="24" t="s">
        <v>114</v>
      </c>
      <c r="B130" s="52"/>
      <c r="C130" s="52"/>
      <c r="D130" s="52"/>
      <c r="E130" s="22"/>
      <c r="F130" s="53"/>
      <c r="G130" s="52"/>
      <c r="H130" s="51"/>
      <c r="I130" s="51"/>
      <c r="J130" s="51"/>
      <c r="K130"/>
      <c r="L130" s="51"/>
      <c r="M130" s="51"/>
      <c r="N130" s="51"/>
    </row>
    <row r="131" spans="1:14" ht="21.6">
      <c r="A131" s="54"/>
      <c r="B131" s="54" t="s">
        <v>115</v>
      </c>
      <c r="C131" s="54"/>
      <c r="D131" s="54"/>
      <c r="E131" s="311" t="s">
        <v>405</v>
      </c>
      <c r="F131" s="55" t="s">
        <v>23</v>
      </c>
      <c r="G131" s="24"/>
      <c r="H131" s="56">
        <v>36476679</v>
      </c>
      <c r="I131" s="57"/>
      <c r="J131" s="56">
        <v>28599509</v>
      </c>
      <c r="K131"/>
      <c r="L131" s="220">
        <v>0</v>
      </c>
      <c r="M131" s="58"/>
      <c r="N131" s="220">
        <v>0</v>
      </c>
    </row>
    <row r="132" spans="1:14" ht="22.2">
      <c r="A132" s="10" t="s">
        <v>116</v>
      </c>
      <c r="B132" s="10"/>
      <c r="C132" s="10"/>
      <c r="D132" s="10"/>
      <c r="E132" s="335" t="s">
        <v>406</v>
      </c>
      <c r="F132" s="59"/>
      <c r="G132" s="39"/>
      <c r="H132" s="50">
        <f>SUM(H127:H131)</f>
        <v>743351431</v>
      </c>
      <c r="I132" s="50"/>
      <c r="J132" s="50">
        <f>SUM(J127:J131)</f>
        <v>-238614925</v>
      </c>
      <c r="K132" s="39"/>
      <c r="L132" s="50">
        <f>SUM(L127:L131)</f>
        <v>470819255</v>
      </c>
      <c r="M132" s="50"/>
      <c r="N132" s="50">
        <f>SUM(N127:N131)</f>
        <v>-271595155</v>
      </c>
    </row>
    <row r="133" spans="1:14" ht="21.6">
      <c r="A133" s="42" t="s">
        <v>117</v>
      </c>
      <c r="B133" s="78"/>
      <c r="C133" s="78"/>
      <c r="D133" s="78"/>
      <c r="E133" s="328" t="s">
        <v>407</v>
      </c>
      <c r="F133" s="21" t="s">
        <v>36</v>
      </c>
      <c r="G133" s="41"/>
      <c r="H133" s="47">
        <v>16525375</v>
      </c>
      <c r="I133" s="45"/>
      <c r="J133" s="47">
        <v>25552830</v>
      </c>
      <c r="K133"/>
      <c r="L133" s="48">
        <v>7760163</v>
      </c>
      <c r="M133" s="46"/>
      <c r="N133" s="48">
        <v>5908377</v>
      </c>
    </row>
    <row r="134" spans="1:14" ht="22.2">
      <c r="A134" s="60" t="s">
        <v>118</v>
      </c>
      <c r="B134" s="205"/>
      <c r="C134" s="78"/>
      <c r="D134" s="78"/>
      <c r="E134" s="335" t="s">
        <v>408</v>
      </c>
      <c r="F134" s="21"/>
      <c r="G134" s="41"/>
      <c r="H134" s="286">
        <f>SUM(H132:H133)</f>
        <v>759876806</v>
      </c>
      <c r="I134" s="50"/>
      <c r="J134" s="286">
        <f>SUM(J132:J133)</f>
        <v>-213062095</v>
      </c>
      <c r="K134"/>
      <c r="L134" s="286">
        <f>SUM(L132:L133)</f>
        <v>478579418</v>
      </c>
      <c r="M134" s="50"/>
      <c r="N134" s="286">
        <f>SUM(N132:N133)</f>
        <v>-265686778</v>
      </c>
    </row>
    <row r="135" spans="1:14" ht="13.8">
      <c r="A135" s="60"/>
      <c r="B135" s="205"/>
      <c r="C135" s="78"/>
      <c r="D135" s="78"/>
      <c r="E135" s="78"/>
      <c r="F135" s="21"/>
      <c r="G135" s="41"/>
      <c r="H135" s="50"/>
      <c r="I135" s="50"/>
      <c r="J135" s="50"/>
      <c r="K135"/>
      <c r="L135" s="50"/>
      <c r="M135" s="50"/>
      <c r="N135" s="50"/>
    </row>
    <row r="136" spans="1:14" ht="13.8"/>
    <row r="137" spans="1:14" ht="13.8"/>
    <row r="138" spans="1:14" ht="13.8"/>
    <row r="139" spans="1:14" ht="13.8"/>
    <row r="140" spans="1:14" ht="13.8"/>
    <row r="141" spans="1:14" ht="13.8"/>
    <row r="142" spans="1:14" ht="13.8"/>
    <row r="143" spans="1:14" ht="13.8"/>
    <row r="144" spans="1:14" ht="13.8"/>
    <row r="145" ht="13.8"/>
    <row r="146" ht="13.8"/>
    <row r="147" ht="13.8"/>
    <row r="148" ht="13.8"/>
    <row r="149" ht="13.8"/>
    <row r="150" ht="13.8"/>
    <row r="151" ht="13.8"/>
    <row r="152" ht="13.8"/>
    <row r="153" ht="13.8"/>
    <row r="154" ht="13.8"/>
    <row r="155" ht="13.8"/>
    <row r="156" ht="13.8"/>
    <row r="157" ht="13.8"/>
    <row r="158" ht="13.8"/>
    <row r="159" ht="13.8"/>
    <row r="160" ht="13.8"/>
    <row r="161" ht="13.8"/>
    <row r="162" ht="13.8"/>
    <row r="163" ht="13.8"/>
    <row r="164" ht="13.8"/>
    <row r="165" ht="13.8"/>
    <row r="166" ht="13.8"/>
    <row r="167" ht="13.8"/>
    <row r="168" ht="13.8"/>
    <row r="169" ht="13.8"/>
    <row r="170" ht="13.8"/>
    <row r="171" ht="13.8"/>
    <row r="172" ht="13.8"/>
  </sheetData>
  <mergeCells count="20">
    <mergeCell ref="L5:N5"/>
    <mergeCell ref="H5:J5"/>
    <mergeCell ref="H6:J6"/>
    <mergeCell ref="L6:N6"/>
    <mergeCell ref="H8:N8"/>
    <mergeCell ref="L37:N37"/>
    <mergeCell ref="H37:J37"/>
    <mergeCell ref="H74:N74"/>
    <mergeCell ref="L72:N72"/>
    <mergeCell ref="L71:N71"/>
    <mergeCell ref="H72:J72"/>
    <mergeCell ref="H71:J71"/>
    <mergeCell ref="H40:N40"/>
    <mergeCell ref="H38:J38"/>
    <mergeCell ref="L38:N38"/>
    <mergeCell ref="H106:J106"/>
    <mergeCell ref="L106:N106"/>
    <mergeCell ref="H107:J107"/>
    <mergeCell ref="L107:N107"/>
    <mergeCell ref="H109:N109"/>
  </mergeCells>
  <phoneticPr fontId="0" type="noConversion"/>
  <pageMargins left="0.8" right="0.5" top="0.48" bottom="0.5" header="0.5" footer="0.5"/>
  <pageSetup paperSize="9" scale="66" firstPageNumber="5" fitToHeight="0" orientation="portrait" useFirstPageNumber="1" r:id="rId1"/>
  <headerFooter>
    <oddFooter>&amp;L The accompanying notes from an integral part of the financial statements.
&amp;C&amp;P</oddFooter>
  </headerFooter>
  <rowBreaks count="2" manualBreakCount="2">
    <brk id="32" max="16383" man="1"/>
    <brk id="66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9" transitionEvaluation="1" transitionEntry="1"/>
  <dimension ref="A1:Q84"/>
  <sheetViews>
    <sheetView showGridLines="0" view="pageBreakPreview" topLeftCell="A19" zoomScaleNormal="90" zoomScaleSheetLayoutView="100" workbookViewId="0">
      <selection activeCell="U23" sqref="U23"/>
    </sheetView>
  </sheetViews>
  <sheetFormatPr defaultColWidth="9.88671875" defaultRowHeight="20.25" customHeight="1"/>
  <cols>
    <col min="1" max="3" width="2.5546875" style="79" customWidth="1"/>
    <col min="4" max="4" width="34" style="79" customWidth="1"/>
    <col min="5" max="5" width="46.33203125" style="79" bestFit="1" customWidth="1"/>
    <col min="6" max="6" width="7" style="21" customWidth="1"/>
    <col min="7" max="7" width="0.88671875" style="80" customWidth="1"/>
    <col min="8" max="8" width="15" customWidth="1"/>
    <col min="9" max="9" width="1" customWidth="1"/>
    <col min="10" max="10" width="15" customWidth="1"/>
    <col min="11" max="11" width="1" customWidth="1"/>
    <col min="12" max="12" width="15" hidden="1" customWidth="1"/>
    <col min="13" max="13" width="1.109375" hidden="1" customWidth="1"/>
    <col min="14" max="14" width="15" hidden="1" customWidth="1"/>
    <col min="15" max="15" width="12.88671875" customWidth="1"/>
    <col min="16" max="16" width="1.5546875" style="81" customWidth="1"/>
    <col min="17" max="17" width="12.44140625" style="81" customWidth="1"/>
    <col min="18" max="18" width="5.5546875" style="80" customWidth="1"/>
    <col min="19" max="19" width="2.88671875" style="80" customWidth="1"/>
    <col min="20" max="20" width="3.88671875" style="80" customWidth="1"/>
    <col min="21" max="21" width="12.88671875" style="80" bestFit="1" customWidth="1"/>
    <col min="22" max="23" width="9.88671875" style="80"/>
    <col min="24" max="24" width="7.88671875" style="80" customWidth="1"/>
    <col min="25" max="25" width="12.88671875" style="80" customWidth="1"/>
    <col min="26" max="26" width="2.88671875" style="80" customWidth="1"/>
    <col min="27" max="27" width="12.88671875" style="80" customWidth="1"/>
    <col min="28" max="16384" width="9.88671875" style="80"/>
  </cols>
  <sheetData>
    <row r="1" spans="1:15" s="22" customFormat="1" ht="20.25" customHeight="1">
      <c r="A1" s="34" t="s">
        <v>0</v>
      </c>
      <c r="B1" s="280"/>
      <c r="C1" s="280"/>
      <c r="D1" s="280"/>
      <c r="E1" s="280"/>
      <c r="F1" s="35"/>
      <c r="G1" s="281"/>
      <c r="H1" s="36"/>
      <c r="I1" s="36"/>
      <c r="J1" s="36"/>
      <c r="K1" s="36"/>
      <c r="L1" s="36"/>
      <c r="M1" s="36"/>
      <c r="N1" s="36"/>
      <c r="O1"/>
    </row>
    <row r="2" spans="1:15" s="22" customFormat="1" ht="20.25" customHeight="1">
      <c r="A2" s="37" t="s">
        <v>90</v>
      </c>
      <c r="B2" s="282"/>
      <c r="C2" s="282"/>
      <c r="D2" s="282"/>
      <c r="E2" s="282"/>
      <c r="F2" s="21"/>
      <c r="G2" s="38"/>
      <c r="H2" s="276"/>
      <c r="I2" s="276"/>
      <c r="J2" s="276"/>
      <c r="K2" s="276"/>
      <c r="L2" s="276"/>
      <c r="M2" s="276"/>
      <c r="N2" s="276"/>
      <c r="O2"/>
    </row>
    <row r="3" spans="1:15" s="22" customFormat="1" ht="20.25" customHeight="1">
      <c r="A3" s="280"/>
      <c r="B3" s="280"/>
      <c r="C3" s="282"/>
      <c r="D3" s="282"/>
      <c r="E3" s="282"/>
      <c r="F3" s="21"/>
      <c r="G3" s="38"/>
      <c r="H3" s="276"/>
      <c r="I3" s="276"/>
      <c r="J3" s="276"/>
      <c r="K3" s="276"/>
      <c r="L3" s="276"/>
      <c r="M3" s="276"/>
      <c r="N3" s="276"/>
      <c r="O3"/>
    </row>
    <row r="4" spans="1:15" s="22" customFormat="1" ht="20.25" customHeight="1">
      <c r="A4" s="205"/>
      <c r="B4" s="205"/>
      <c r="C4" s="78"/>
      <c r="D4" s="78"/>
      <c r="E4" s="78"/>
      <c r="F4" s="21"/>
      <c r="G4" s="38"/>
      <c r="H4" s="39"/>
      <c r="I4" s="40" t="s">
        <v>91</v>
      </c>
      <c r="J4" s="39"/>
      <c r="K4" s="39"/>
      <c r="L4" s="39"/>
      <c r="M4" s="275" t="s">
        <v>4</v>
      </c>
      <c r="N4" s="39"/>
      <c r="O4"/>
    </row>
    <row r="5" spans="1:15" s="22" customFormat="1" ht="20.25" customHeight="1">
      <c r="A5" s="283"/>
      <c r="B5" s="283"/>
      <c r="C5" s="78"/>
      <c r="D5" s="78"/>
      <c r="E5" s="78"/>
      <c r="F5" s="21"/>
      <c r="G5" s="41"/>
      <c r="H5" s="440" t="s">
        <v>5</v>
      </c>
      <c r="I5" s="440"/>
      <c r="J5" s="440"/>
      <c r="K5"/>
      <c r="L5" s="440" t="s">
        <v>5</v>
      </c>
      <c r="M5" s="440"/>
      <c r="N5" s="440"/>
      <c r="O5"/>
    </row>
    <row r="6" spans="1:15" s="22" customFormat="1" ht="20.25" customHeight="1">
      <c r="A6" s="283"/>
      <c r="B6" s="283"/>
      <c r="C6" s="78"/>
      <c r="D6" s="78"/>
      <c r="E6" s="78"/>
      <c r="F6" s="21"/>
      <c r="G6" s="41"/>
      <c r="H6" s="441" t="s">
        <v>92</v>
      </c>
      <c r="I6" s="441"/>
      <c r="J6" s="441"/>
      <c r="K6" s="42"/>
      <c r="L6" s="441" t="s">
        <v>92</v>
      </c>
      <c r="M6" s="441"/>
      <c r="N6" s="441"/>
      <c r="O6"/>
    </row>
    <row r="7" spans="1:15" s="22" customFormat="1" ht="20.25" customHeight="1">
      <c r="A7" s="283"/>
      <c r="B7" s="283"/>
      <c r="C7" s="78"/>
      <c r="D7" s="78"/>
      <c r="E7" s="78"/>
      <c r="F7" s="21" t="s">
        <v>8</v>
      </c>
      <c r="G7" s="41"/>
      <c r="H7" s="169">
        <v>2023</v>
      </c>
      <c r="I7" s="170"/>
      <c r="J7" s="169">
        <v>2022</v>
      </c>
      <c r="K7" s="170"/>
      <c r="L7" s="169">
        <v>2023</v>
      </c>
      <c r="M7" s="170"/>
      <c r="N7" s="169">
        <v>2022</v>
      </c>
      <c r="O7"/>
    </row>
    <row r="8" spans="1:15" s="22" customFormat="1" ht="20.25" customHeight="1">
      <c r="A8" s="283"/>
      <c r="B8" s="283"/>
      <c r="C8" s="78"/>
      <c r="D8" s="78"/>
      <c r="E8" s="78"/>
      <c r="F8" s="21"/>
      <c r="G8" s="41"/>
      <c r="H8" s="442" t="s">
        <v>9</v>
      </c>
      <c r="I8" s="442"/>
      <c r="J8" s="442"/>
      <c r="K8" s="442"/>
      <c r="L8" s="442"/>
      <c r="M8" s="442"/>
      <c r="N8" s="442"/>
      <c r="O8"/>
    </row>
    <row r="9" spans="1:15" s="22" customFormat="1" ht="20.25" customHeight="1">
      <c r="A9" s="431" t="s">
        <v>93</v>
      </c>
      <c r="B9" s="433"/>
      <c r="C9" s="429"/>
      <c r="D9" s="429"/>
      <c r="E9" s="434" t="s">
        <v>387</v>
      </c>
      <c r="F9" s="21"/>
      <c r="G9" s="41"/>
      <c r="H9"/>
      <c r="I9"/>
      <c r="J9"/>
      <c r="K9"/>
      <c r="L9"/>
      <c r="M9"/>
      <c r="N9"/>
      <c r="O9"/>
    </row>
    <row r="10" spans="1:15" s="22" customFormat="1" ht="20.25" customHeight="1">
      <c r="A10" s="78" t="s">
        <v>94</v>
      </c>
      <c r="B10" s="78"/>
      <c r="C10" s="78"/>
      <c r="D10" s="78"/>
      <c r="E10" s="328" t="s">
        <v>388</v>
      </c>
      <c r="F10" s="21" t="s">
        <v>29</v>
      </c>
      <c r="G10" s="41"/>
      <c r="H10" s="45">
        <v>6902059525</v>
      </c>
      <c r="I10" s="45"/>
      <c r="J10" s="45">
        <v>4563597529</v>
      </c>
      <c r="K10"/>
      <c r="L10" s="46">
        <v>3288322052</v>
      </c>
      <c r="M10" s="46"/>
      <c r="N10" s="46">
        <v>2107924488</v>
      </c>
      <c r="O10"/>
    </row>
    <row r="11" spans="1:15" s="22" customFormat="1" ht="20.25" customHeight="1">
      <c r="A11" s="255" t="s">
        <v>95</v>
      </c>
      <c r="B11" s="78"/>
      <c r="C11" s="78"/>
      <c r="D11" s="78"/>
      <c r="E11" s="328" t="s">
        <v>389</v>
      </c>
      <c r="F11" s="21" t="s">
        <v>29</v>
      </c>
      <c r="G11" s="41"/>
      <c r="H11">
        <v>84424341</v>
      </c>
      <c r="I11" s="45"/>
      <c r="J11">
        <v>64985480</v>
      </c>
      <c r="K11"/>
      <c r="L11" s="46">
        <v>19081183</v>
      </c>
      <c r="M11" s="46"/>
      <c r="N11" s="46">
        <v>13370309</v>
      </c>
      <c r="O11"/>
    </row>
    <row r="12" spans="1:15" s="22" customFormat="1" ht="20.25" customHeight="1">
      <c r="A12" t="s">
        <v>96</v>
      </c>
      <c r="B12" s="78"/>
      <c r="C12" s="78"/>
      <c r="D12" s="78"/>
      <c r="E12" s="328" t="s">
        <v>390</v>
      </c>
      <c r="F12" s="21" t="s">
        <v>97</v>
      </c>
      <c r="G12" s="41"/>
      <c r="H12" s="228">
        <v>0</v>
      </c>
      <c r="I12" s="45"/>
      <c r="J12" s="228">
        <v>0</v>
      </c>
      <c r="K12"/>
      <c r="L12" s="46">
        <v>3152190</v>
      </c>
      <c r="M12" s="46"/>
      <c r="N12" s="237">
        <v>16694685</v>
      </c>
      <c r="O12"/>
    </row>
    <row r="13" spans="1:15" s="22" customFormat="1" ht="20.25" customHeight="1">
      <c r="A13" s="78" t="s">
        <v>98</v>
      </c>
      <c r="B13" s="78"/>
      <c r="C13" s="78"/>
      <c r="D13" s="78"/>
      <c r="E13" s="311" t="s">
        <v>391</v>
      </c>
      <c r="F13" s="21" t="s">
        <v>29</v>
      </c>
      <c r="G13" s="41"/>
      <c r="H13" s="45">
        <v>6825646</v>
      </c>
      <c r="I13" s="45"/>
      <c r="J13" s="45">
        <v>2681086</v>
      </c>
      <c r="K13"/>
      <c r="L13" s="46">
        <v>46242003</v>
      </c>
      <c r="M13" s="46"/>
      <c r="N13" s="46">
        <v>28808371</v>
      </c>
      <c r="O13"/>
    </row>
    <row r="14" spans="1:15" s="22" customFormat="1" ht="20.25" customHeight="1">
      <c r="A14" s="284" t="s">
        <v>99</v>
      </c>
      <c r="B14" s="78"/>
      <c r="C14" s="205"/>
      <c r="D14" s="205"/>
      <c r="E14" s="311" t="s">
        <v>392</v>
      </c>
      <c r="F14" s="21" t="s">
        <v>100</v>
      </c>
      <c r="G14" s="285"/>
      <c r="H14" s="47">
        <v>52980163</v>
      </c>
      <c r="I14" s="45"/>
      <c r="J14" s="47">
        <v>86023455</v>
      </c>
      <c r="K14"/>
      <c r="L14" s="47">
        <v>57205407</v>
      </c>
      <c r="M14" s="46"/>
      <c r="N14" s="47">
        <v>67268388</v>
      </c>
      <c r="O14"/>
    </row>
    <row r="15" spans="1:15" s="22" customFormat="1" ht="20.25" customHeight="1">
      <c r="A15" s="10" t="s">
        <v>101</v>
      </c>
      <c r="B15" s="78"/>
      <c r="C15" s="78"/>
      <c r="D15" s="78"/>
      <c r="E15" s="377" t="s">
        <v>393</v>
      </c>
      <c r="F15" s="21"/>
      <c r="G15" s="41"/>
      <c r="H15" s="49">
        <f>SUM(H10:H14)</f>
        <v>7046289675</v>
      </c>
      <c r="I15" s="50"/>
      <c r="J15" s="49">
        <f>SUM(J10:J14)</f>
        <v>4717287550</v>
      </c>
      <c r="K15"/>
      <c r="L15" s="49">
        <f>SUM(L10:L14)</f>
        <v>3414002835</v>
      </c>
      <c r="M15" s="50"/>
      <c r="N15" s="49">
        <f>SUM(N10:N14)</f>
        <v>2234066241</v>
      </c>
      <c r="O15"/>
    </row>
    <row r="16" spans="1:15" s="22" customFormat="1" ht="20.25" customHeight="1">
      <c r="A16" s="78"/>
      <c r="B16" s="78"/>
      <c r="C16" s="78"/>
      <c r="D16" s="78"/>
      <c r="E16" s="78"/>
      <c r="F16" s="21"/>
      <c r="G16" s="41"/>
      <c r="H16" s="50"/>
      <c r="I16" s="50"/>
      <c r="J16" s="50"/>
      <c r="K16"/>
      <c r="L16" s="50"/>
      <c r="M16" s="50"/>
      <c r="N16" s="50"/>
      <c r="O16"/>
    </row>
    <row r="17" spans="1:16" s="22" customFormat="1" ht="20.25" customHeight="1">
      <c r="A17" s="431" t="s">
        <v>102</v>
      </c>
      <c r="B17" s="433"/>
      <c r="C17" s="429"/>
      <c r="D17" s="429"/>
      <c r="E17" s="434" t="s">
        <v>394</v>
      </c>
      <c r="F17" s="21"/>
      <c r="G17" s="41"/>
      <c r="H17" s="45"/>
      <c r="I17" s="45"/>
      <c r="J17" s="45"/>
      <c r="K17"/>
      <c r="L17" s="45"/>
      <c r="M17" s="45"/>
      <c r="N17" s="45"/>
      <c r="O17"/>
      <c r="P17" s="41"/>
    </row>
    <row r="18" spans="1:16" s="22" customFormat="1" ht="20.25" customHeight="1">
      <c r="A18" s="78" t="s">
        <v>103</v>
      </c>
      <c r="B18" s="78"/>
      <c r="C18" s="78"/>
      <c r="D18" s="78"/>
      <c r="E18" s="311" t="s">
        <v>395</v>
      </c>
      <c r="F18" s="21" t="s">
        <v>29</v>
      </c>
      <c r="G18" s="41"/>
      <c r="H18" s="46">
        <v>2973801686</v>
      </c>
      <c r="I18" s="46"/>
      <c r="J18" s="46">
        <v>2243034557</v>
      </c>
      <c r="K18"/>
      <c r="L18" s="46">
        <v>1312958734</v>
      </c>
      <c r="M18" s="46"/>
      <c r="N18" s="46">
        <v>1000554260</v>
      </c>
      <c r="O18"/>
      <c r="P18" s="41"/>
    </row>
    <row r="19" spans="1:16" s="22" customFormat="1" ht="20.25" customHeight="1">
      <c r="A19" s="31" t="s">
        <v>104</v>
      </c>
      <c r="B19" s="42"/>
      <c r="C19" s="205"/>
      <c r="D19" s="205"/>
      <c r="E19" s="311" t="s">
        <v>396</v>
      </c>
      <c r="F19" s="21" t="s">
        <v>29</v>
      </c>
      <c r="G19" s="285"/>
      <c r="H19">
        <v>60716036</v>
      </c>
      <c r="I19" s="46"/>
      <c r="J19">
        <v>39117354</v>
      </c>
      <c r="K19"/>
      <c r="L19" s="228">
        <v>0</v>
      </c>
      <c r="M19" s="46"/>
      <c r="N19" s="228">
        <v>0</v>
      </c>
      <c r="O19"/>
      <c r="P19" s="41"/>
    </row>
    <row r="20" spans="1:16" s="22" customFormat="1" ht="20.25" customHeight="1">
      <c r="A20" s="78" t="s">
        <v>105</v>
      </c>
      <c r="B20" s="78"/>
      <c r="C20" s="78"/>
      <c r="D20" s="78"/>
      <c r="E20" s="328" t="s">
        <v>397</v>
      </c>
      <c r="F20" s="21"/>
      <c r="G20" s="41"/>
      <c r="H20" s="46">
        <v>901089744</v>
      </c>
      <c r="I20" s="46"/>
      <c r="J20" s="46">
        <v>871843735</v>
      </c>
      <c r="K20"/>
      <c r="L20">
        <v>413354520</v>
      </c>
      <c r="M20" s="46"/>
      <c r="N20">
        <v>439247135</v>
      </c>
      <c r="O20"/>
      <c r="P20" s="41"/>
    </row>
    <row r="21" spans="1:16" s="22" customFormat="1" ht="20.25" customHeight="1">
      <c r="A21" s="78" t="s">
        <v>106</v>
      </c>
      <c r="B21" s="78"/>
      <c r="C21" s="78"/>
      <c r="D21" s="78"/>
      <c r="E21" s="328" t="s">
        <v>398</v>
      </c>
      <c r="F21" s="21"/>
      <c r="G21" s="41"/>
      <c r="H21" s="46">
        <v>369125721</v>
      </c>
      <c r="I21" s="46"/>
      <c r="J21" s="46">
        <v>267439623</v>
      </c>
      <c r="K21"/>
      <c r="L21" s="46">
        <v>184713757</v>
      </c>
      <c r="M21" s="46"/>
      <c r="N21" s="46">
        <v>131615473</v>
      </c>
      <c r="O21"/>
      <c r="P21" s="41"/>
    </row>
    <row r="22" spans="1:16" s="22" customFormat="1" ht="20.25" customHeight="1">
      <c r="A22" s="284" t="s">
        <v>107</v>
      </c>
      <c r="B22" s="78"/>
      <c r="C22" s="78"/>
      <c r="D22" s="78"/>
      <c r="E22" s="328" t="s">
        <v>399</v>
      </c>
      <c r="F22" s="21" t="s">
        <v>29</v>
      </c>
      <c r="G22" s="41"/>
      <c r="H22" s="46">
        <v>1469174766</v>
      </c>
      <c r="I22" s="46"/>
      <c r="J22" s="46">
        <v>1110039549</v>
      </c>
      <c r="K22"/>
      <c r="L22" s="46">
        <v>708896142</v>
      </c>
      <c r="M22" s="46"/>
      <c r="N22" s="46">
        <v>577075060</v>
      </c>
      <c r="O22"/>
      <c r="P22" s="41"/>
    </row>
    <row r="23" spans="1:16" s="22" customFormat="1" ht="20.25" customHeight="1">
      <c r="A23" s="42" t="s">
        <v>108</v>
      </c>
      <c r="B23" s="78"/>
      <c r="C23" s="78"/>
      <c r="D23" s="78"/>
      <c r="E23" s="328" t="s">
        <v>400</v>
      </c>
      <c r="F23" s="21" t="s">
        <v>31</v>
      </c>
      <c r="G23" s="41"/>
      <c r="H23" s="228">
        <v>0</v>
      </c>
      <c r="I23" s="46"/>
      <c r="J23" s="46">
        <v>7600000</v>
      </c>
      <c r="K23"/>
      <c r="L23" s="228">
        <v>0</v>
      </c>
      <c r="M23" s="46"/>
      <c r="N23" s="228">
        <v>0</v>
      </c>
      <c r="O23"/>
      <c r="P23" s="41"/>
    </row>
    <row r="24" spans="1:16" s="22" customFormat="1" ht="20.25" customHeight="1">
      <c r="A24" s="10" t="s">
        <v>109</v>
      </c>
      <c r="B24" s="78"/>
      <c r="C24" s="78"/>
      <c r="D24" s="78"/>
      <c r="E24" s="377" t="s">
        <v>401</v>
      </c>
      <c r="F24" s="21"/>
      <c r="G24" s="41"/>
      <c r="H24" s="286">
        <f>SUM(H18:H23)</f>
        <v>5773907953</v>
      </c>
      <c r="I24" s="50"/>
      <c r="J24" s="286">
        <f>SUM(J18:J23)</f>
        <v>4539074818</v>
      </c>
      <c r="K24"/>
      <c r="L24" s="286">
        <f>SUM(L18:L23)</f>
        <v>2619923153</v>
      </c>
      <c r="M24" s="50"/>
      <c r="N24" s="286">
        <f>SUM(N18:N23)</f>
        <v>2148491928</v>
      </c>
      <c r="O24"/>
      <c r="P24" s="41"/>
    </row>
    <row r="25" spans="1:16" s="22" customFormat="1" ht="20.25" customHeight="1">
      <c r="A25" s="10"/>
      <c r="B25" s="78"/>
      <c r="C25" s="78"/>
      <c r="D25" s="78"/>
      <c r="E25" s="78"/>
      <c r="F25" s="21"/>
      <c r="G25" s="41"/>
      <c r="H25" s="50"/>
      <c r="I25" s="50"/>
      <c r="J25" s="50"/>
      <c r="K25"/>
      <c r="L25" s="50"/>
      <c r="M25" s="50"/>
      <c r="N25" s="50"/>
      <c r="O25"/>
      <c r="P25" s="41"/>
    </row>
    <row r="26" spans="1:16" s="22" customFormat="1" ht="20.25" customHeight="1">
      <c r="A26" s="435" t="s">
        <v>110</v>
      </c>
      <c r="B26" s="436"/>
      <c r="C26" s="436"/>
      <c r="D26" s="436"/>
      <c r="E26" s="437" t="s">
        <v>402</v>
      </c>
      <c r="F26" s="21"/>
      <c r="G26" s="41"/>
      <c r="H26" s="51">
        <f>H15-H24</f>
        <v>1272381722</v>
      </c>
      <c r="I26" s="51"/>
      <c r="J26" s="51">
        <f>J15-J24</f>
        <v>178212732</v>
      </c>
      <c r="K26" s="51"/>
      <c r="L26" s="51">
        <f>L15-L24</f>
        <v>794079682</v>
      </c>
      <c r="M26" s="51"/>
      <c r="N26" s="51">
        <f>N15-N24</f>
        <v>85574313</v>
      </c>
      <c r="O26"/>
      <c r="P26" s="41"/>
    </row>
    <row r="27" spans="1:16" s="22" customFormat="1" ht="20.25" customHeight="1">
      <c r="A27" s="140" t="s">
        <v>111</v>
      </c>
      <c r="B27" s="78"/>
      <c r="C27" s="78"/>
      <c r="D27" s="78"/>
      <c r="E27" s="328" t="s">
        <v>403</v>
      </c>
      <c r="F27" s="21" t="s">
        <v>14</v>
      </c>
      <c r="G27" s="41"/>
      <c r="H27" s="46">
        <v>23481390</v>
      </c>
      <c r="I27" s="46"/>
      <c r="J27" s="46">
        <v>12427690</v>
      </c>
      <c r="K27"/>
      <c r="L27" s="46">
        <v>908141</v>
      </c>
      <c r="M27" s="46"/>
      <c r="N27" s="46">
        <v>-95718275</v>
      </c>
      <c r="O27"/>
      <c r="P27" s="41"/>
    </row>
    <row r="28" spans="1:16" s="22" customFormat="1" ht="20.25" customHeight="1">
      <c r="A28" s="78" t="s">
        <v>112</v>
      </c>
      <c r="B28" s="78"/>
      <c r="C28" s="78"/>
      <c r="D28" s="78"/>
      <c r="E28" s="311" t="s">
        <v>404</v>
      </c>
      <c r="F28" s="21" t="s">
        <v>113</v>
      </c>
      <c r="G28" s="41"/>
      <c r="H28" s="46">
        <v>-588988360</v>
      </c>
      <c r="I28" s="46"/>
      <c r="J28" s="46">
        <v>-457854856</v>
      </c>
      <c r="K28"/>
      <c r="L28" s="46">
        <v>-324168568</v>
      </c>
      <c r="M28" s="46"/>
      <c r="N28" s="46">
        <v>-261451193</v>
      </c>
      <c r="O28"/>
      <c r="P28" s="41"/>
    </row>
    <row r="29" spans="1:16" s="22" customFormat="1" ht="20.25" customHeight="1">
      <c r="A29" s="24" t="s">
        <v>114</v>
      </c>
      <c r="B29" s="52"/>
      <c r="C29" s="52"/>
      <c r="D29" s="52"/>
      <c r="F29" s="53"/>
      <c r="G29" s="52"/>
      <c r="H29" s="51"/>
      <c r="I29" s="51"/>
      <c r="J29" s="51"/>
      <c r="K29"/>
      <c r="L29" s="51"/>
      <c r="M29" s="51"/>
      <c r="N29" s="51"/>
      <c r="O29" s="39"/>
      <c r="P29" s="39"/>
    </row>
    <row r="30" spans="1:16" s="22" customFormat="1" ht="20.25" customHeight="1">
      <c r="A30" s="54"/>
      <c r="B30" s="54" t="s">
        <v>115</v>
      </c>
      <c r="C30" s="54"/>
      <c r="D30" s="54"/>
      <c r="E30" s="311" t="s">
        <v>405</v>
      </c>
      <c r="F30" s="55" t="s">
        <v>23</v>
      </c>
      <c r="G30" s="24"/>
      <c r="H30" s="56">
        <v>36476679</v>
      </c>
      <c r="I30" s="57"/>
      <c r="J30" s="56">
        <v>28599509</v>
      </c>
      <c r="K30"/>
      <c r="L30" s="220">
        <v>0</v>
      </c>
      <c r="M30" s="58"/>
      <c r="N30" s="220">
        <v>0</v>
      </c>
      <c r="O30"/>
      <c r="P30" s="41"/>
    </row>
    <row r="31" spans="1:16" s="39" customFormat="1" ht="20.25" customHeight="1">
      <c r="A31" s="10" t="s">
        <v>116</v>
      </c>
      <c r="B31" s="10"/>
      <c r="C31" s="10"/>
      <c r="D31" s="10"/>
      <c r="E31" s="335" t="s">
        <v>406</v>
      </c>
      <c r="F31" s="59"/>
      <c r="H31" s="50">
        <f>SUM(H26:H30)</f>
        <v>743351431</v>
      </c>
      <c r="I31" s="50"/>
      <c r="J31" s="50">
        <f>SUM(J26:J30)</f>
        <v>-238614925</v>
      </c>
      <c r="L31" s="50">
        <f>SUM(L26:L30)</f>
        <v>470819255</v>
      </c>
      <c r="M31" s="50"/>
      <c r="N31" s="50">
        <f>SUM(N26:N30)</f>
        <v>-271595155</v>
      </c>
    </row>
    <row r="32" spans="1:16" s="22" customFormat="1" ht="20.25" customHeight="1">
      <c r="A32" s="42" t="s">
        <v>117</v>
      </c>
      <c r="B32" s="78"/>
      <c r="C32" s="78"/>
      <c r="D32" s="78"/>
      <c r="E32" s="328" t="s">
        <v>407</v>
      </c>
      <c r="F32" s="21" t="s">
        <v>36</v>
      </c>
      <c r="G32" s="41"/>
      <c r="H32" s="47">
        <v>16525375</v>
      </c>
      <c r="I32" s="45"/>
      <c r="J32" s="47">
        <v>25552830</v>
      </c>
      <c r="K32"/>
      <c r="L32" s="48">
        <v>7760163</v>
      </c>
      <c r="M32" s="46"/>
      <c r="N32" s="48">
        <v>5908377</v>
      </c>
      <c r="O32"/>
      <c r="P32" s="41"/>
    </row>
    <row r="33" spans="1:16" s="22" customFormat="1" ht="20.25" customHeight="1">
      <c r="A33" s="60" t="s">
        <v>118</v>
      </c>
      <c r="B33" s="205"/>
      <c r="C33" s="78"/>
      <c r="D33" s="78"/>
      <c r="E33" s="335" t="s">
        <v>408</v>
      </c>
      <c r="F33" s="21"/>
      <c r="G33" s="41"/>
      <c r="H33" s="286">
        <f>SUM(H31:H32)</f>
        <v>759876806</v>
      </c>
      <c r="I33" s="50"/>
      <c r="J33" s="286">
        <f>SUM(J31:J32)</f>
        <v>-213062095</v>
      </c>
      <c r="K33"/>
      <c r="L33" s="286">
        <f>SUM(L31:L32)</f>
        <v>478579418</v>
      </c>
      <c r="M33" s="50"/>
      <c r="N33" s="286">
        <f>SUM(N31:N32)</f>
        <v>-265686778</v>
      </c>
      <c r="O33" s="276"/>
      <c r="P33" s="38"/>
    </row>
    <row r="34" spans="1:16" s="22" customFormat="1" ht="20.25" customHeight="1">
      <c r="A34" s="60"/>
      <c r="B34" s="205"/>
      <c r="C34" s="78"/>
      <c r="D34" s="78"/>
      <c r="E34" s="78"/>
      <c r="F34" s="21"/>
      <c r="G34" s="41"/>
      <c r="H34" s="50"/>
      <c r="I34" s="50"/>
      <c r="J34" s="50"/>
      <c r="K34"/>
      <c r="L34" s="50"/>
      <c r="M34" s="50"/>
      <c r="N34" s="50"/>
      <c r="O34" s="276"/>
      <c r="P34" s="38"/>
    </row>
    <row r="35" spans="1:16" s="41" customFormat="1" ht="18.75" customHeight="1">
      <c r="A35" s="29"/>
      <c r="B35" s="61"/>
      <c r="C35" s="42"/>
      <c r="D35" s="42"/>
      <c r="E35" s="42"/>
      <c r="F35" s="21"/>
      <c r="G35"/>
      <c r="H35" s="43"/>
      <c r="I35" s="44"/>
      <c r="J35" s="43"/>
      <c r="K35" s="62"/>
      <c r="L35" s="63"/>
      <c r="M35" s="64"/>
      <c r="N35" s="63"/>
      <c r="O35" s="276"/>
      <c r="P35" s="38"/>
    </row>
    <row r="36" spans="1:16" s="22" customFormat="1" ht="20.25" customHeight="1">
      <c r="A36" s="34" t="s">
        <v>0</v>
      </c>
      <c r="B36" s="280"/>
      <c r="C36" s="280"/>
      <c r="D36" s="280"/>
      <c r="E36" s="280"/>
      <c r="F36" s="35"/>
      <c r="G36" s="281"/>
      <c r="H36" s="36"/>
      <c r="I36" s="36"/>
      <c r="J36" s="36"/>
      <c r="K36" s="36"/>
      <c r="L36" s="36"/>
      <c r="M36" s="36"/>
      <c r="N36" s="36"/>
      <c r="O36"/>
      <c r="P36" s="41"/>
    </row>
    <row r="37" spans="1:16" s="22" customFormat="1" ht="20.25" customHeight="1">
      <c r="A37" s="37" t="s">
        <v>90</v>
      </c>
      <c r="B37" s="282"/>
      <c r="C37" s="282"/>
      <c r="D37" s="282"/>
      <c r="E37" s="282"/>
      <c r="F37" s="21"/>
      <c r="G37" s="38"/>
      <c r="H37" s="276"/>
      <c r="I37" s="276"/>
      <c r="J37" s="276"/>
      <c r="K37" s="276"/>
      <c r="L37" s="276"/>
      <c r="M37" s="276"/>
      <c r="N37" s="276"/>
      <c r="O37"/>
      <c r="P37" s="41"/>
    </row>
    <row r="38" spans="1:16" s="22" customFormat="1" ht="20.25" customHeight="1">
      <c r="A38" s="280"/>
      <c r="B38" s="280"/>
      <c r="C38" s="282"/>
      <c r="D38" s="282"/>
      <c r="E38" s="282"/>
      <c r="F38" s="21"/>
      <c r="G38" s="38"/>
      <c r="H38" s="276"/>
      <c r="I38" s="276"/>
      <c r="J38" s="276"/>
      <c r="K38" s="276"/>
      <c r="L38" s="276"/>
      <c r="M38" s="276"/>
      <c r="N38" s="276"/>
      <c r="O38"/>
      <c r="P38" s="41"/>
    </row>
    <row r="39" spans="1:16" s="22" customFormat="1" ht="20.25" customHeight="1">
      <c r="A39" s="205"/>
      <c r="B39" s="205"/>
      <c r="C39" s="78"/>
      <c r="D39" s="78"/>
      <c r="E39" s="78"/>
      <c r="F39" s="21"/>
      <c r="G39" s="38"/>
      <c r="H39" s="39"/>
      <c r="I39" s="40" t="s">
        <v>91</v>
      </c>
      <c r="J39" s="39"/>
      <c r="K39" s="39"/>
      <c r="L39" s="39"/>
      <c r="M39" s="275" t="s">
        <v>4</v>
      </c>
      <c r="N39" s="39"/>
      <c r="O39"/>
      <c r="P39" s="41"/>
    </row>
    <row r="40" spans="1:16" s="22" customFormat="1" ht="20.25" customHeight="1">
      <c r="A40" s="283"/>
      <c r="B40" s="283"/>
      <c r="C40" s="78"/>
      <c r="D40" s="78"/>
      <c r="E40" s="78"/>
      <c r="F40" s="21"/>
      <c r="G40" s="41"/>
      <c r="H40" s="440" t="s">
        <v>5</v>
      </c>
      <c r="I40" s="440"/>
      <c r="J40" s="440"/>
      <c r="K40"/>
      <c r="L40" s="440" t="s">
        <v>5</v>
      </c>
      <c r="M40" s="440"/>
      <c r="N40" s="440"/>
      <c r="O40"/>
      <c r="P40" s="41"/>
    </row>
    <row r="41" spans="1:16" s="22" customFormat="1" ht="20.25" customHeight="1">
      <c r="A41" s="283"/>
      <c r="B41" s="283"/>
      <c r="C41" s="78"/>
      <c r="D41" s="78"/>
      <c r="E41" s="78"/>
      <c r="F41" s="21"/>
      <c r="G41" s="41"/>
      <c r="H41" s="441" t="s">
        <v>92</v>
      </c>
      <c r="I41" s="441"/>
      <c r="J41" s="441"/>
      <c r="K41" s="42"/>
      <c r="L41" s="441" t="s">
        <v>92</v>
      </c>
      <c r="M41" s="441"/>
      <c r="N41" s="441"/>
      <c r="O41"/>
      <c r="P41" s="41"/>
    </row>
    <row r="42" spans="1:16" s="22" customFormat="1" ht="20.25" customHeight="1">
      <c r="A42" s="283"/>
      <c r="B42" s="283"/>
      <c r="C42" s="78"/>
      <c r="D42" s="78"/>
      <c r="E42" s="78"/>
      <c r="F42" s="21" t="s">
        <v>8</v>
      </c>
      <c r="G42" s="41"/>
      <c r="H42" s="169">
        <v>2023</v>
      </c>
      <c r="I42" s="170"/>
      <c r="J42" s="169">
        <v>2022</v>
      </c>
      <c r="K42" s="170"/>
      <c r="L42" s="169">
        <v>2023</v>
      </c>
      <c r="M42" s="170"/>
      <c r="N42" s="169">
        <v>2022</v>
      </c>
      <c r="O42"/>
      <c r="P42" s="41"/>
    </row>
    <row r="43" spans="1:16" s="22" customFormat="1" ht="20.25" customHeight="1">
      <c r="A43" s="283"/>
      <c r="B43" s="283"/>
      <c r="C43" s="78"/>
      <c r="D43" s="78"/>
      <c r="E43" s="78"/>
      <c r="F43" s="21"/>
      <c r="G43" s="41"/>
      <c r="H43" s="442" t="s">
        <v>9</v>
      </c>
      <c r="I43" s="442"/>
      <c r="J43" s="442"/>
      <c r="K43" s="442"/>
      <c r="L43" s="442"/>
      <c r="M43" s="442"/>
      <c r="N43" s="442"/>
      <c r="O43"/>
      <c r="P43" s="41"/>
    </row>
    <row r="44" spans="1:16" s="22" customFormat="1" ht="20.25" customHeight="1">
      <c r="A44" s="29" t="s">
        <v>119</v>
      </c>
      <c r="B44" s="205"/>
      <c r="C44" s="78"/>
      <c r="D44" s="78"/>
      <c r="E44" s="78"/>
      <c r="F44" s="21"/>
      <c r="G44" s="41"/>
      <c r="H44" s="50"/>
      <c r="I44" s="50"/>
      <c r="J44" s="50"/>
      <c r="K44"/>
      <c r="L44" s="50"/>
      <c r="M44" s="50"/>
      <c r="N44" s="50"/>
      <c r="O44" s="276"/>
      <c r="P44" s="38"/>
    </row>
    <row r="45" spans="1:16" s="22" customFormat="1" ht="20.25" customHeight="1">
      <c r="A45" s="30" t="s">
        <v>120</v>
      </c>
      <c r="B45" s="205"/>
      <c r="C45" s="78"/>
      <c r="D45" s="78"/>
      <c r="E45" s="78"/>
      <c r="F45" s="21"/>
      <c r="G45" s="41"/>
      <c r="H45" s="50"/>
      <c r="I45" s="50"/>
      <c r="J45" s="50"/>
      <c r="K45"/>
      <c r="L45" s="50"/>
      <c r="M45" s="50"/>
      <c r="N45" s="50"/>
      <c r="O45" s="276"/>
      <c r="P45" s="38"/>
    </row>
    <row r="46" spans="1:16" s="22" customFormat="1" ht="20.25" customHeight="1">
      <c r="A46" s="30"/>
      <c r="B46" s="30" t="s">
        <v>121</v>
      </c>
      <c r="C46" s="78"/>
      <c r="D46" s="78"/>
      <c r="E46" s="78"/>
      <c r="F46" s="21"/>
      <c r="G46" s="41"/>
      <c r="H46" s="50"/>
      <c r="I46" s="50"/>
      <c r="J46" s="50"/>
      <c r="K46"/>
      <c r="L46" s="50"/>
      <c r="M46" s="50"/>
      <c r="N46" s="50"/>
      <c r="O46" s="276"/>
      <c r="P46" s="38"/>
    </row>
    <row r="47" spans="1:16" s="22" customFormat="1" ht="20.25" customHeight="1">
      <c r="A47" s="18" t="s">
        <v>122</v>
      </c>
      <c r="B47" s="61"/>
      <c r="C47" s="78"/>
      <c r="D47" s="78"/>
      <c r="E47" s="78"/>
      <c r="F47" s="21"/>
      <c r="G47" s="41"/>
      <c r="H47" s="50"/>
      <c r="I47" s="50"/>
      <c r="J47" s="50"/>
      <c r="K47"/>
      <c r="L47" s="50"/>
      <c r="M47" s="50"/>
      <c r="N47" s="50"/>
      <c r="O47" s="276"/>
      <c r="P47" s="38"/>
    </row>
    <row r="48" spans="1:16" s="22" customFormat="1" ht="20.25" customHeight="1">
      <c r="A48" s="41"/>
      <c r="B48" s="18" t="s">
        <v>123</v>
      </c>
      <c r="C48" s="42"/>
      <c r="D48" s="42"/>
      <c r="E48" s="42"/>
      <c r="F48" s="21"/>
      <c r="G48" s="41"/>
      <c r="H48" s="67">
        <v>-111068157</v>
      </c>
      <c r="I48" s="50"/>
      <c r="J48" s="67">
        <v>-135793275</v>
      </c>
      <c r="K48"/>
      <c r="L48" s="220">
        <v>0</v>
      </c>
      <c r="M48" s="50"/>
      <c r="N48" s="220">
        <v>0</v>
      </c>
      <c r="O48" s="276"/>
      <c r="P48" s="38"/>
    </row>
    <row r="49" spans="1:16" s="22" customFormat="1" ht="20.25" customHeight="1">
      <c r="A49" s="29" t="s">
        <v>124</v>
      </c>
      <c r="B49" s="61"/>
      <c r="C49" s="42"/>
      <c r="D49" s="42"/>
      <c r="E49" s="42"/>
      <c r="F49" s="21"/>
      <c r="G49" s="41"/>
      <c r="H49" s="65"/>
      <c r="I49" s="66"/>
      <c r="J49" s="65"/>
      <c r="K49" s="65"/>
      <c r="L49" s="65"/>
      <c r="M49" s="66"/>
      <c r="N49" s="65"/>
      <c r="O49" s="276"/>
      <c r="P49" s="38"/>
    </row>
    <row r="50" spans="1:16" s="22" customFormat="1" ht="20.25" customHeight="1">
      <c r="A50" s="30"/>
      <c r="B50" s="29" t="s">
        <v>121</v>
      </c>
      <c r="C50" s="42"/>
      <c r="D50" s="42"/>
      <c r="E50" s="42"/>
      <c r="F50" s="21"/>
      <c r="G50" s="41"/>
      <c r="H50" s="68">
        <f>SUM(H48)</f>
        <v>-111068157</v>
      </c>
      <c r="I50" s="66"/>
      <c r="J50" s="68">
        <f>SUM(J48)</f>
        <v>-135793275</v>
      </c>
      <c r="K50" s="65"/>
      <c r="L50" s="235">
        <f>SUM(L48)</f>
        <v>0</v>
      </c>
      <c r="M50" s="66"/>
      <c r="N50" s="235">
        <f>SUM(N48)</f>
        <v>0</v>
      </c>
      <c r="O50" s="276"/>
      <c r="P50" s="38"/>
    </row>
    <row r="51" spans="1:16" s="22" customFormat="1" ht="12" customHeight="1">
      <c r="A51" s="18"/>
      <c r="B51" s="61"/>
      <c r="C51" s="42"/>
      <c r="D51" s="42"/>
      <c r="E51" s="42"/>
      <c r="F51" s="21"/>
      <c r="G51" s="41"/>
      <c r="H51" s="65"/>
      <c r="I51" s="66"/>
      <c r="J51" s="65"/>
      <c r="K51" s="65"/>
      <c r="L51" s="65"/>
      <c r="M51" s="66"/>
      <c r="N51" s="65"/>
      <c r="O51" s="276"/>
      <c r="P51" s="38"/>
    </row>
    <row r="52" spans="1:16" s="22" customFormat="1" ht="20.25" customHeight="1">
      <c r="A52" s="30" t="s">
        <v>125</v>
      </c>
      <c r="B52" s="61"/>
      <c r="C52" s="42"/>
      <c r="D52" s="42"/>
      <c r="E52" s="42"/>
      <c r="F52" s="21"/>
      <c r="G52" s="41"/>
      <c r="H52" s="65"/>
      <c r="I52" s="66"/>
      <c r="J52" s="65"/>
      <c r="K52" s="65"/>
      <c r="L52" s="65"/>
      <c r="M52" s="66"/>
      <c r="N52" s="65"/>
      <c r="O52" s="276"/>
      <c r="P52" s="38"/>
    </row>
    <row r="53" spans="1:16" s="22" customFormat="1" ht="20.25" customHeight="1">
      <c r="A53" s="18"/>
      <c r="B53" s="69" t="s">
        <v>121</v>
      </c>
      <c r="C53" s="42"/>
      <c r="D53" s="42"/>
      <c r="E53" s="42"/>
      <c r="F53" s="21"/>
      <c r="G53" s="41"/>
      <c r="H53" s="65"/>
      <c r="I53" s="66"/>
      <c r="J53" s="65"/>
      <c r="K53" s="65"/>
      <c r="L53" s="65"/>
      <c r="M53" s="66"/>
      <c r="N53" s="65"/>
      <c r="O53" s="276"/>
      <c r="P53" s="38"/>
    </row>
    <row r="54" spans="1:16" s="22" customFormat="1" ht="20.25" customHeight="1">
      <c r="A54" t="s">
        <v>126</v>
      </c>
      <c r="B54"/>
      <c r="C54" s="42"/>
      <c r="D54" s="42"/>
      <c r="E54" s="42"/>
      <c r="F54" s="21"/>
      <c r="G54" s="41"/>
      <c r="H54" s="65"/>
      <c r="I54" s="66"/>
      <c r="J54" s="65"/>
      <c r="K54" s="65"/>
      <c r="L54" s="65"/>
      <c r="M54" s="66"/>
      <c r="N54" s="65"/>
      <c r="O54" s="276"/>
      <c r="P54" s="38"/>
    </row>
    <row r="55" spans="1:16" s="22" customFormat="1" ht="20.25" customHeight="1">
      <c r="A55"/>
      <c r="B55" t="s">
        <v>127</v>
      </c>
      <c r="C55" s="42"/>
      <c r="D55" s="42"/>
      <c r="E55" s="42"/>
      <c r="F55" s="21"/>
      <c r="G55" s="41"/>
      <c r="H55" s="65"/>
      <c r="I55" s="66"/>
      <c r="J55" s="65"/>
      <c r="K55" s="65"/>
      <c r="L55" s="65"/>
      <c r="M55" s="66"/>
      <c r="N55" s="65"/>
      <c r="O55" s="276"/>
      <c r="P55" s="38"/>
    </row>
    <row r="56" spans="1:16" s="22" customFormat="1" ht="20.25" customHeight="1">
      <c r="A56"/>
      <c r="B56" t="s">
        <v>128</v>
      </c>
      <c r="C56" s="42"/>
      <c r="D56" s="42"/>
      <c r="E56" s="42"/>
      <c r="F56" s="21"/>
      <c r="G56" s="41"/>
      <c r="H56">
        <v>-247798</v>
      </c>
      <c r="I56" s="50"/>
      <c r="J56">
        <v>9922</v>
      </c>
      <c r="K56"/>
      <c r="L56">
        <v>-185446</v>
      </c>
      <c r="M56" s="50"/>
      <c r="N56">
        <v>7426</v>
      </c>
      <c r="O56" s="276"/>
      <c r="P56" s="38"/>
    </row>
    <row r="57" spans="1:16" s="22" customFormat="1" ht="20.25" customHeight="1">
      <c r="A57" s="18" t="s">
        <v>129</v>
      </c>
      <c r="B57" s="69"/>
      <c r="C57" s="42"/>
      <c r="D57" s="42"/>
      <c r="E57" s="42"/>
      <c r="F57" s="21"/>
      <c r="G57" s="41"/>
      <c r="H57"/>
      <c r="I57" s="50"/>
      <c r="J57"/>
      <c r="K57"/>
      <c r="L57"/>
      <c r="M57" s="50"/>
      <c r="N57"/>
      <c r="O57" s="276"/>
      <c r="P57" s="38"/>
    </row>
    <row r="58" spans="1:16" s="22" customFormat="1" ht="20.25" customHeight="1">
      <c r="A58" s="18"/>
      <c r="B58" s="61" t="s">
        <v>130</v>
      </c>
      <c r="C58" s="42"/>
      <c r="D58" s="42"/>
      <c r="E58" s="42"/>
      <c r="F58" s="21" t="s">
        <v>65</v>
      </c>
      <c r="G58" s="41"/>
      <c r="H58">
        <v>-322663</v>
      </c>
      <c r="I58" s="50"/>
      <c r="J58">
        <v>15853382</v>
      </c>
      <c r="K58"/>
      <c r="L58" s="228">
        <v>0</v>
      </c>
      <c r="M58" s="50"/>
      <c r="N58" s="237">
        <v>8466167</v>
      </c>
      <c r="O58" s="276"/>
      <c r="P58" s="38"/>
    </row>
    <row r="59" spans="1:16" s="22" customFormat="1" ht="20.25" customHeight="1">
      <c r="A59" s="18" t="s">
        <v>131</v>
      </c>
      <c r="B59" s="61"/>
      <c r="C59" s="42"/>
      <c r="D59" s="42"/>
      <c r="E59" s="42"/>
      <c r="F59" s="21"/>
      <c r="G59" s="41"/>
      <c r="H59"/>
      <c r="I59" s="50"/>
      <c r="J59"/>
      <c r="K59"/>
      <c r="L59" s="210"/>
      <c r="M59" s="50"/>
      <c r="N59" s="210"/>
      <c r="O59" s="276"/>
      <c r="P59" s="38"/>
    </row>
    <row r="60" spans="1:16" s="22" customFormat="1" ht="20.25" customHeight="1">
      <c r="A60" s="18"/>
      <c r="B60" s="61" t="s">
        <v>132</v>
      </c>
      <c r="C60" s="42"/>
      <c r="D60" s="42"/>
      <c r="E60" s="42"/>
      <c r="F60" s="21" t="s">
        <v>36</v>
      </c>
      <c r="G60" s="41"/>
      <c r="H60" s="67">
        <v>80590</v>
      </c>
      <c r="I60" s="66"/>
      <c r="J60" s="67">
        <v>-3172537</v>
      </c>
      <c r="K60" s="65"/>
      <c r="L60" s="220">
        <v>0</v>
      </c>
      <c r="M60" s="66"/>
      <c r="N60" s="67">
        <v>-1693234</v>
      </c>
      <c r="O60" s="276"/>
      <c r="P60" s="38"/>
    </row>
    <row r="61" spans="1:16" s="22" customFormat="1" ht="20.25" customHeight="1">
      <c r="A61" s="29" t="s">
        <v>133</v>
      </c>
      <c r="B61" s="61"/>
      <c r="C61" s="42"/>
      <c r="D61" s="42"/>
      <c r="E61" s="42"/>
      <c r="F61" s="21"/>
      <c r="G61" s="41"/>
      <c r="H61" s="65"/>
      <c r="I61" s="66"/>
      <c r="J61" s="65"/>
      <c r="K61" s="65"/>
      <c r="L61" s="65"/>
      <c r="M61" s="66"/>
      <c r="N61" s="65"/>
      <c r="O61" s="276"/>
      <c r="P61" s="38"/>
    </row>
    <row r="62" spans="1:16" s="22" customFormat="1" ht="20.25" customHeight="1">
      <c r="A62" s="18"/>
      <c r="B62" s="70" t="s">
        <v>134</v>
      </c>
      <c r="C62" s="42"/>
      <c r="D62" s="42"/>
      <c r="E62" s="42"/>
      <c r="F62" s="21"/>
      <c r="G62" s="41"/>
      <c r="H62" s="68">
        <f>SUM(H56:H60)</f>
        <v>-489871</v>
      </c>
      <c r="I62" s="66"/>
      <c r="J62" s="68">
        <f>SUM(J56:J60)</f>
        <v>12690767</v>
      </c>
      <c r="K62" s="65"/>
      <c r="L62" s="68">
        <f>SUM(L56:L60)</f>
        <v>-185446</v>
      </c>
      <c r="M62" s="66"/>
      <c r="N62" s="68">
        <f>SUM(N56:N60)</f>
        <v>6780359</v>
      </c>
      <c r="O62" s="276"/>
      <c r="P62" s="38"/>
    </row>
    <row r="63" spans="1:16" s="22" customFormat="1" ht="20.25" customHeight="1">
      <c r="A63" s="29" t="s">
        <v>135</v>
      </c>
      <c r="B63" s="70"/>
      <c r="C63" s="10"/>
      <c r="D63" s="10"/>
      <c r="E63" s="10"/>
      <c r="F63" s="21"/>
      <c r="G63" s="41"/>
      <c r="H63" s="65"/>
      <c r="I63" s="66"/>
      <c r="J63" s="65"/>
      <c r="K63" s="65"/>
      <c r="L63" s="65"/>
      <c r="M63" s="66"/>
      <c r="N63" s="65"/>
      <c r="O63" s="276"/>
      <c r="P63" s="38"/>
    </row>
    <row r="64" spans="1:16" s="22" customFormat="1" ht="20.25" customHeight="1">
      <c r="A64" s="29"/>
      <c r="B64" s="70" t="s">
        <v>136</v>
      </c>
      <c r="C64" s="10"/>
      <c r="D64" s="10"/>
      <c r="E64" s="10"/>
      <c r="F64" s="21"/>
      <c r="G64" s="41"/>
      <c r="H64" s="68">
        <f>SUM(H50,H62)</f>
        <v>-111558028</v>
      </c>
      <c r="I64" s="66"/>
      <c r="J64" s="68">
        <f>SUM(J50,J62)</f>
        <v>-123102508</v>
      </c>
      <c r="K64" s="65"/>
      <c r="L64" s="68">
        <f>SUM(L50,L62)</f>
        <v>-185446</v>
      </c>
      <c r="M64" s="66"/>
      <c r="N64" s="68">
        <f>SUM(N50,N62)</f>
        <v>6780359</v>
      </c>
      <c r="O64" s="276"/>
      <c r="P64" s="38"/>
    </row>
    <row r="65" spans="1:16" s="22" customFormat="1" ht="20.25" customHeight="1">
      <c r="A65" s="29" t="s">
        <v>137</v>
      </c>
      <c r="B65" s="70"/>
      <c r="C65" s="10"/>
      <c r="D65" s="10"/>
      <c r="E65" s="10"/>
      <c r="F65" s="21"/>
      <c r="G65" s="41"/>
      <c r="H65" s="65"/>
      <c r="I65" s="66"/>
      <c r="J65" s="65"/>
      <c r="K65" s="65"/>
      <c r="L65" s="65"/>
      <c r="M65" s="66"/>
      <c r="N65" s="65"/>
      <c r="O65" s="276"/>
      <c r="P65" s="38"/>
    </row>
    <row r="66" spans="1:16" s="22" customFormat="1" ht="20.100000000000001" customHeight="1" thickBot="1">
      <c r="A66" s="29"/>
      <c r="B66" s="29" t="s">
        <v>138</v>
      </c>
      <c r="C66" s="29"/>
      <c r="D66" s="29"/>
      <c r="E66" s="29"/>
      <c r="F66" s="21"/>
      <c r="G66" s="41"/>
      <c r="H66" s="71">
        <f>H33+H64</f>
        <v>648318778</v>
      </c>
      <c r="I66" s="66"/>
      <c r="J66" s="71">
        <f>J33+J64</f>
        <v>-336164603</v>
      </c>
      <c r="K66" s="39"/>
      <c r="L66" s="71">
        <f>L33+L64</f>
        <v>478393972</v>
      </c>
      <c r="M66" s="66"/>
      <c r="N66" s="71">
        <f>N33+N64</f>
        <v>-258906419</v>
      </c>
      <c r="O66" s="276"/>
      <c r="P66" s="38"/>
    </row>
    <row r="67" spans="1:16" s="22" customFormat="1" ht="12" customHeight="1" thickTop="1">
      <c r="A67" s="18"/>
      <c r="B67" s="18"/>
      <c r="C67" s="18"/>
      <c r="D67" s="18"/>
      <c r="E67" s="18"/>
      <c r="F67" s="21"/>
      <c r="G67" s="41"/>
      <c r="H67" s="72"/>
      <c r="I67" s="66"/>
      <c r="J67" s="72"/>
      <c r="K67" s="39"/>
      <c r="L67" s="72"/>
      <c r="M67" s="66"/>
      <c r="N67" s="72"/>
      <c r="O67" s="276"/>
      <c r="P67" s="38"/>
    </row>
    <row r="68" spans="1:16" s="39" customFormat="1" ht="14.4">
      <c r="A68" s="39" t="s">
        <v>139</v>
      </c>
      <c r="B68" s="70"/>
      <c r="C68" s="10"/>
      <c r="D68" s="10"/>
      <c r="E68" s="10"/>
      <c r="F68" s="59"/>
      <c r="H68" s="50"/>
      <c r="I68" s="50"/>
      <c r="J68" s="50"/>
      <c r="K68" s="50"/>
      <c r="L68" s="50"/>
      <c r="M68" s="50"/>
      <c r="N68" s="50"/>
      <c r="O68" s="275"/>
      <c r="P68" s="275"/>
    </row>
    <row r="69" spans="1:16" s="22" customFormat="1" ht="20.25" customHeight="1">
      <c r="A69" s="284"/>
      <c r="B69" s="18" t="s">
        <v>140</v>
      </c>
      <c r="C69" s="78"/>
      <c r="D69" s="78"/>
      <c r="E69" s="78"/>
      <c r="F69" s="21"/>
      <c r="G69" s="41"/>
      <c r="H69" s="50">
        <f>H71-H70</f>
        <v>742656433</v>
      </c>
      <c r="I69" s="50"/>
      <c r="J69" s="50">
        <f>J71-J70</f>
        <v>-224190083</v>
      </c>
      <c r="K69" s="45">
        <v>59349</v>
      </c>
      <c r="L69" s="50">
        <f>L33</f>
        <v>478579418</v>
      </c>
      <c r="M69" s="50">
        <v>154138</v>
      </c>
      <c r="N69" s="50">
        <f>N33</f>
        <v>-265686778</v>
      </c>
      <c r="O69" s="36"/>
      <c r="P69" s="281"/>
    </row>
    <row r="70" spans="1:16" s="22" customFormat="1" ht="20.25" customHeight="1">
      <c r="A70" s="284"/>
      <c r="B70" s="31" t="s">
        <v>86</v>
      </c>
      <c r="C70" s="78"/>
      <c r="D70" s="78"/>
      <c r="E70" s="78"/>
      <c r="F70" s="21" t="s">
        <v>87</v>
      </c>
      <c r="G70" s="41"/>
      <c r="H70" s="47">
        <v>17220373</v>
      </c>
      <c r="I70" s="45"/>
      <c r="J70" s="47">
        <v>11127988</v>
      </c>
      <c r="K70" s="45"/>
      <c r="L70" s="220">
        <v>0</v>
      </c>
      <c r="M70" s="46"/>
      <c r="N70" s="220">
        <v>0</v>
      </c>
      <c r="O70" s="36"/>
      <c r="P70" s="281"/>
    </row>
    <row r="71" spans="1:16" s="22" customFormat="1" ht="20.25" customHeight="1" thickBot="1">
      <c r="A71" s="60"/>
      <c r="B71" s="284"/>
      <c r="C71" s="78"/>
      <c r="D71" s="78"/>
      <c r="E71" s="78"/>
      <c r="F71" s="21"/>
      <c r="G71" s="41"/>
      <c r="H71" s="73">
        <f>H33</f>
        <v>759876806</v>
      </c>
      <c r="I71" s="50"/>
      <c r="J71" s="73">
        <f>J33</f>
        <v>-213062095</v>
      </c>
      <c r="K71" s="50"/>
      <c r="L71" s="73">
        <f>SUM(L69:L70)</f>
        <v>478579418</v>
      </c>
      <c r="M71" s="50"/>
      <c r="N71" s="73">
        <f>SUM(N69:N70)</f>
        <v>-265686778</v>
      </c>
      <c r="O71" s="276"/>
      <c r="P71" s="38"/>
    </row>
    <row r="72" spans="1:16" s="22" customFormat="1" ht="12" customHeight="1" thickTop="1">
      <c r="A72" s="18"/>
      <c r="B72" s="18"/>
      <c r="C72" s="18"/>
      <c r="D72" s="18"/>
      <c r="E72" s="18"/>
      <c r="F72" s="21"/>
      <c r="G72" s="41"/>
      <c r="H72" s="72"/>
      <c r="I72" s="66"/>
      <c r="J72" s="72"/>
      <c r="K72" s="39"/>
      <c r="L72" s="72"/>
      <c r="M72" s="66"/>
      <c r="N72" s="72"/>
      <c r="O72" s="276"/>
      <c r="P72" s="38"/>
    </row>
    <row r="73" spans="1:16" s="22" customFormat="1" ht="13.8">
      <c r="A73" s="39" t="s">
        <v>137</v>
      </c>
      <c r="B73" s="39"/>
      <c r="C73" s="39"/>
      <c r="D73" s="39"/>
      <c r="E73" s="39"/>
      <c r="F73" s="21"/>
      <c r="G73" s="39"/>
      <c r="H73" s="39"/>
      <c r="I73" s="50"/>
      <c r="J73" s="39"/>
      <c r="K73" s="50"/>
      <c r="L73" s="39"/>
      <c r="M73" s="50"/>
      <c r="N73" s="39"/>
      <c r="O73" s="276"/>
      <c r="P73" s="38"/>
    </row>
    <row r="74" spans="1:16" s="22" customFormat="1" ht="20.25" customHeight="1">
      <c r="A74" s="39"/>
      <c r="B74" s="39" t="s">
        <v>141</v>
      </c>
      <c r="C74" s="39"/>
      <c r="D74" s="39"/>
      <c r="E74" s="39"/>
      <c r="F74" s="21"/>
      <c r="G74" s="39"/>
      <c r="H74" s="39"/>
      <c r="I74" s="50"/>
      <c r="J74" s="39"/>
      <c r="K74" s="50"/>
      <c r="L74" s="39"/>
      <c r="M74" s="50"/>
      <c r="N74" s="39"/>
      <c r="O74" s="276"/>
      <c r="P74" s="38"/>
    </row>
    <row r="75" spans="1:16" s="22" customFormat="1" ht="20.25" customHeight="1">
      <c r="A75" s="24"/>
      <c r="B75" s="18" t="s">
        <v>140</v>
      </c>
      <c r="C75" s="52"/>
      <c r="D75" s="52"/>
      <c r="E75" s="52"/>
      <c r="F75" s="21"/>
      <c r="G75"/>
      <c r="H75" s="74">
        <f>H77-H76</f>
        <v>631098405</v>
      </c>
      <c r="I75" s="45"/>
      <c r="J75" s="74">
        <f>J77-J76</f>
        <v>-348655094</v>
      </c>
      <c r="K75" s="45"/>
      <c r="L75" s="74">
        <f>L77-L76</f>
        <v>478393972</v>
      </c>
      <c r="M75" s="45"/>
      <c r="N75" s="74">
        <f>N77-N76</f>
        <v>-258906419</v>
      </c>
      <c r="O75" s="276"/>
      <c r="P75" s="38"/>
    </row>
    <row r="76" spans="1:16" s="22" customFormat="1" ht="20.25" customHeight="1">
      <c r="A76" s="24"/>
      <c r="B76" s="31" t="s">
        <v>86</v>
      </c>
      <c r="C76" s="24"/>
      <c r="D76" s="24"/>
      <c r="E76" s="24"/>
      <c r="F76" s="21" t="s">
        <v>87</v>
      </c>
      <c r="G76"/>
      <c r="H76" s="56">
        <v>17220373</v>
      </c>
      <c r="I76" s="45"/>
      <c r="J76" s="56">
        <v>12490491</v>
      </c>
      <c r="K76" s="45"/>
      <c r="L76" s="220">
        <v>0</v>
      </c>
      <c r="M76" s="46"/>
      <c r="N76" s="220">
        <v>0</v>
      </c>
      <c r="O76" s="276"/>
      <c r="P76" s="38"/>
    </row>
    <row r="77" spans="1:16" s="22" customFormat="1" ht="20.25" customHeight="1" thickBot="1">
      <c r="A77" s="39"/>
      <c r="B77" s="75"/>
      <c r="C77" s="75"/>
      <c r="D77" s="75"/>
      <c r="E77" s="75"/>
      <c r="F77" s="21"/>
      <c r="G77"/>
      <c r="H77" s="73">
        <f>H66</f>
        <v>648318778</v>
      </c>
      <c r="I77" s="50"/>
      <c r="J77" s="73">
        <f>J66</f>
        <v>-336164603</v>
      </c>
      <c r="K77" s="50"/>
      <c r="L77" s="73">
        <f>L66</f>
        <v>478393972</v>
      </c>
      <c r="M77" s="50"/>
      <c r="N77" s="73">
        <f>N66</f>
        <v>-258906419</v>
      </c>
      <c r="O77" s="276"/>
      <c r="P77" s="38"/>
    </row>
    <row r="78" spans="1:16" s="22" customFormat="1" ht="12" customHeight="1" thickTop="1">
      <c r="A78" s="18"/>
      <c r="B78" s="18"/>
      <c r="C78" s="18"/>
      <c r="D78" s="18"/>
      <c r="E78" s="18"/>
      <c r="F78" s="21"/>
      <c r="G78" s="41"/>
      <c r="H78" s="72"/>
      <c r="I78" s="66"/>
      <c r="J78" s="72"/>
      <c r="K78" s="39"/>
      <c r="L78" s="72"/>
      <c r="M78" s="66"/>
      <c r="N78" s="72"/>
      <c r="O78" s="276"/>
      <c r="P78" s="38"/>
    </row>
    <row r="79" spans="1:16" s="22" customFormat="1" ht="20.25" customHeight="1">
      <c r="A79" s="39" t="s">
        <v>142</v>
      </c>
      <c r="B79" s="42"/>
      <c r="C79" s="42"/>
      <c r="D79" s="42"/>
      <c r="E79" s="42"/>
      <c r="F79" s="21" t="s">
        <v>143</v>
      </c>
      <c r="G79"/>
      <c r="H79"/>
      <c r="I79" s="76"/>
      <c r="J79"/>
      <c r="K79" s="76"/>
      <c r="L79"/>
      <c r="M79" s="76"/>
      <c r="N79"/>
      <c r="O79" s="276"/>
      <c r="P79" s="38"/>
    </row>
    <row r="80" spans="1:16" s="22" customFormat="1" ht="20.25" customHeight="1" thickBot="1">
      <c r="A80" s="31" t="s">
        <v>144</v>
      </c>
      <c r="B80" s="42"/>
      <c r="C80" s="42"/>
      <c r="D80" s="42"/>
      <c r="E80" s="42"/>
      <c r="F80" s="41"/>
      <c r="G80"/>
      <c r="H80" s="16">
        <v>0.16389999999999999</v>
      </c>
      <c r="I80" s="77"/>
      <c r="J80" s="16">
        <v>-4.9500000000000002E-2</v>
      </c>
      <c r="K80" s="77"/>
      <c r="L80" s="17">
        <v>0.1056</v>
      </c>
      <c r="M80" s="77"/>
      <c r="N80" s="17">
        <v>-5.8599999999999999E-2</v>
      </c>
      <c r="O80" s="276"/>
      <c r="P80" s="38"/>
    </row>
    <row r="81" spans="1:16" s="22" customFormat="1" ht="20.25" customHeight="1" thickTop="1" thickBot="1">
      <c r="A81" s="31" t="s">
        <v>145</v>
      </c>
      <c r="B81" s="78"/>
      <c r="C81" s="78"/>
      <c r="D81" s="78"/>
      <c r="E81" s="78"/>
      <c r="F81" s="35"/>
      <c r="G81" s="41"/>
      <c r="H81" s="16">
        <v>0.15890000000000001</v>
      </c>
      <c r="I81" s="77"/>
      <c r="J81" s="16">
        <v>-4.9500000000000002E-2</v>
      </c>
      <c r="K81" s="77"/>
      <c r="L81" s="17">
        <v>0.1024</v>
      </c>
      <c r="M81" s="77"/>
      <c r="N81" s="17">
        <v>-5.8599999999999999E-2</v>
      </c>
      <c r="O81" s="36"/>
      <c r="P81" s="281"/>
    </row>
    <row r="82" spans="1:16" s="22" customFormat="1" ht="20.25" customHeight="1" thickTop="1">
      <c r="A82" s="78"/>
      <c r="B82" s="78"/>
      <c r="C82" s="78"/>
      <c r="D82" s="78"/>
      <c r="E82" s="78"/>
      <c r="F82" s="35"/>
      <c r="G82" s="41"/>
      <c r="H82"/>
      <c r="I82"/>
      <c r="J82"/>
      <c r="K82"/>
      <c r="L82"/>
      <c r="M82"/>
      <c r="N82"/>
      <c r="O82" s="36"/>
      <c r="P82" s="281"/>
    </row>
    <row r="83" spans="1:16" s="22" customFormat="1" ht="20.25" customHeight="1">
      <c r="A83" s="78"/>
      <c r="B83" s="78"/>
      <c r="C83" s="78"/>
      <c r="D83" s="78"/>
      <c r="E83" s="78"/>
      <c r="F83" s="21"/>
      <c r="G83" s="41"/>
      <c r="H83"/>
      <c r="I83"/>
      <c r="J83"/>
      <c r="K83" s="39"/>
      <c r="L83"/>
      <c r="M83"/>
      <c r="N83"/>
      <c r="O83"/>
      <c r="P83" s="41"/>
    </row>
    <row r="84" spans="1:16" ht="20.25" customHeight="1">
      <c r="A84" s="266" t="s">
        <v>77</v>
      </c>
      <c r="B84" s="266"/>
      <c r="C84" s="266"/>
      <c r="D84" s="266"/>
      <c r="E84" s="266"/>
      <c r="G84" s="41"/>
      <c r="P84" s="177"/>
    </row>
  </sheetData>
  <mergeCells count="10">
    <mergeCell ref="H5:J5"/>
    <mergeCell ref="H6:J6"/>
    <mergeCell ref="H8:N8"/>
    <mergeCell ref="H43:N43"/>
    <mergeCell ref="L5:N5"/>
    <mergeCell ref="L6:N6"/>
    <mergeCell ref="H40:J40"/>
    <mergeCell ref="L40:N40"/>
    <mergeCell ref="H41:J41"/>
    <mergeCell ref="L41:N41"/>
  </mergeCells>
  <pageMargins left="0.8" right="0.5" top="0.48" bottom="0.5" header="0.5" footer="0.5"/>
  <pageSetup paperSize="9" scale="70" firstPageNumber="8" fitToHeight="0" orientation="portrait" useFirstPageNumber="1" r:id="rId1"/>
  <headerFooter alignWithMargins="0">
    <oddFooter>&amp;L  The accompanying notes from an integral part of the financial statements.
&amp;C&amp;P</oddFooter>
  </headerFooter>
  <rowBreaks count="1" manualBreakCount="1">
    <brk id="35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F017-18C2-4A94-828F-0FE1F9DD86FC}">
  <sheetPr syncVertical="1" syncRef="A7" transitionEvaluation="1" transitionEntry="1"/>
  <dimension ref="A1:N90"/>
  <sheetViews>
    <sheetView showGridLines="0" view="pageBreakPreview" topLeftCell="A7" zoomScale="90" zoomScaleNormal="90" zoomScaleSheetLayoutView="90" workbookViewId="0">
      <selection activeCell="A70" sqref="A70:A88"/>
    </sheetView>
  </sheetViews>
  <sheetFormatPr defaultColWidth="8.88671875" defaultRowHeight="24" customHeight="1"/>
  <cols>
    <col min="1" max="1" width="47.21875" style="312" customWidth="1"/>
    <col min="2" max="2" width="8.88671875" style="310"/>
    <col min="3" max="3" width="0.6640625" style="312" customWidth="1"/>
    <col min="4" max="4" width="14.33203125" style="342" customWidth="1"/>
    <col min="5" max="5" width="0.6640625" style="312" customWidth="1"/>
    <col min="6" max="6" width="15.5546875" style="342" customWidth="1"/>
    <col min="7" max="7" width="0.6640625" style="312" customWidth="1"/>
    <col min="8" max="8" width="13.77734375" style="312" customWidth="1"/>
    <col min="9" max="9" width="0.6640625" style="312" customWidth="1"/>
    <col min="10" max="10" width="14.33203125" style="312" customWidth="1"/>
    <col min="11" max="11" width="8.88671875" style="312"/>
    <col min="12" max="12" width="16.6640625" style="312" customWidth="1"/>
    <col min="13" max="13" width="13.44140625" style="312" bestFit="1" customWidth="1"/>
    <col min="14" max="14" width="8.88671875" style="312"/>
    <col min="15" max="15" width="10.77734375" style="312" bestFit="1" customWidth="1"/>
    <col min="16" max="16" width="8.88671875" style="312"/>
    <col min="17" max="17" width="9.33203125" style="312" bestFit="1" customWidth="1"/>
    <col min="18" max="16384" width="8.88671875" style="312"/>
  </cols>
  <sheetData>
    <row r="1" spans="1:10" s="308" customFormat="1" ht="24" customHeight="1">
      <c r="A1" s="304" t="s">
        <v>315</v>
      </c>
      <c r="B1" s="305"/>
      <c r="C1" s="306"/>
      <c r="D1" s="306"/>
      <c r="E1" s="306"/>
      <c r="F1" s="306"/>
      <c r="G1" s="306"/>
      <c r="H1" s="307"/>
      <c r="I1" s="307"/>
      <c r="J1" s="307"/>
    </row>
    <row r="2" spans="1:10" s="308" customFormat="1" ht="24" customHeight="1">
      <c r="A2" s="309" t="s">
        <v>316</v>
      </c>
      <c r="B2" s="305"/>
      <c r="C2" s="306"/>
      <c r="D2" s="306"/>
      <c r="E2" s="306"/>
      <c r="F2" s="306"/>
      <c r="G2" s="306"/>
      <c r="H2" s="307"/>
      <c r="I2" s="307"/>
      <c r="J2" s="307"/>
    </row>
    <row r="3" spans="1:10" ht="24" customHeight="1">
      <c r="A3" s="309"/>
      <c r="C3" s="311"/>
      <c r="D3" s="311"/>
      <c r="E3" s="311"/>
      <c r="F3" s="311"/>
      <c r="G3" s="311"/>
    </row>
    <row r="4" spans="1:10" ht="24" customHeight="1">
      <c r="A4" s="306"/>
      <c r="B4" s="313"/>
      <c r="D4" s="450" t="s">
        <v>317</v>
      </c>
      <c r="E4" s="450"/>
      <c r="F4" s="450"/>
      <c r="G4" s="450"/>
      <c r="H4" s="450" t="s">
        <v>318</v>
      </c>
      <c r="I4" s="450"/>
      <c r="J4" s="450"/>
    </row>
    <row r="5" spans="1:10" ht="24" customHeight="1">
      <c r="A5" s="306"/>
      <c r="B5" s="313"/>
      <c r="D5" s="449" t="s">
        <v>319</v>
      </c>
      <c r="E5" s="449"/>
      <c r="F5" s="449"/>
      <c r="G5" s="314"/>
      <c r="H5" s="449" t="s">
        <v>319</v>
      </c>
      <c r="I5" s="449"/>
      <c r="J5" s="449"/>
    </row>
    <row r="6" spans="1:10" ht="24" customHeight="1">
      <c r="A6" s="309" t="s">
        <v>320</v>
      </c>
      <c r="B6" s="310" t="s">
        <v>321</v>
      </c>
      <c r="D6" s="315">
        <v>2566</v>
      </c>
      <c r="E6" s="316"/>
      <c r="F6" s="315">
        <v>2565</v>
      </c>
      <c r="G6" s="316"/>
      <c r="H6" s="315">
        <v>2566</v>
      </c>
      <c r="I6" s="316"/>
      <c r="J6" s="315">
        <v>2565</v>
      </c>
    </row>
    <row r="7" spans="1:10" ht="24" customHeight="1">
      <c r="D7" s="448" t="s">
        <v>322</v>
      </c>
      <c r="E7" s="448"/>
      <c r="F7" s="448"/>
      <c r="G7" s="448"/>
      <c r="H7" s="448"/>
      <c r="I7" s="448"/>
      <c r="J7" s="448"/>
    </row>
    <row r="8" spans="1:10" ht="24" customHeight="1">
      <c r="A8" s="317" t="s">
        <v>323</v>
      </c>
      <c r="D8" s="318"/>
      <c r="E8" s="319"/>
      <c r="F8" s="318"/>
      <c r="G8" s="319"/>
      <c r="H8" s="319"/>
      <c r="I8" s="319"/>
      <c r="J8" s="319"/>
    </row>
    <row r="9" spans="1:10" ht="24" customHeight="1">
      <c r="A9" s="312" t="s">
        <v>324</v>
      </c>
      <c r="B9" s="320" t="s">
        <v>12</v>
      </c>
      <c r="D9" s="321">
        <v>1216704026</v>
      </c>
      <c r="E9" s="319"/>
      <c r="F9" s="321">
        <v>1531836414</v>
      </c>
      <c r="G9" s="319"/>
      <c r="H9" s="319">
        <v>344760001</v>
      </c>
      <c r="I9" s="319"/>
      <c r="J9" s="319">
        <v>673867707</v>
      </c>
    </row>
    <row r="10" spans="1:10" ht="24" customHeight="1">
      <c r="A10" s="312" t="s">
        <v>325</v>
      </c>
      <c r="B10" s="320" t="s">
        <v>14</v>
      </c>
      <c r="D10" s="321">
        <v>169826900</v>
      </c>
      <c r="E10" s="319"/>
      <c r="F10" s="321">
        <v>159805341</v>
      </c>
      <c r="G10" s="319"/>
      <c r="H10" s="312">
        <v>78896760</v>
      </c>
      <c r="I10" s="319"/>
      <c r="J10" s="312">
        <v>71653526</v>
      </c>
    </row>
    <row r="11" spans="1:10" ht="24" customHeight="1">
      <c r="A11" s="312" t="s">
        <v>326</v>
      </c>
      <c r="B11" s="320" t="s">
        <v>16</v>
      </c>
      <c r="D11" s="321">
        <v>48962953</v>
      </c>
      <c r="E11" s="319"/>
      <c r="F11" s="321">
        <v>43466631</v>
      </c>
      <c r="G11" s="319"/>
      <c r="H11" s="319">
        <v>7616886</v>
      </c>
      <c r="I11" s="319"/>
      <c r="J11" s="319">
        <v>8714723</v>
      </c>
    </row>
    <row r="12" spans="1:10" ht="24" customHeight="1">
      <c r="A12" s="312" t="s">
        <v>327</v>
      </c>
      <c r="B12" s="320"/>
      <c r="D12" s="321">
        <v>228580712</v>
      </c>
      <c r="E12" s="319"/>
      <c r="F12" s="321">
        <v>177576357</v>
      </c>
      <c r="G12" s="319"/>
      <c r="H12" s="322">
        <v>0</v>
      </c>
      <c r="I12" s="319"/>
      <c r="J12" s="322">
        <v>0</v>
      </c>
    </row>
    <row r="13" spans="1:10" s="323" customFormat="1" ht="24" customHeight="1">
      <c r="A13" s="323" t="s">
        <v>328</v>
      </c>
      <c r="D13" s="312"/>
      <c r="E13" s="312"/>
      <c r="F13" s="312"/>
      <c r="G13" s="312"/>
      <c r="H13" s="312"/>
    </row>
    <row r="14" spans="1:10" s="323" customFormat="1" ht="24" customHeight="1">
      <c r="A14" s="323" t="s">
        <v>329</v>
      </c>
      <c r="B14" s="324" t="s">
        <v>33</v>
      </c>
      <c r="D14" s="322"/>
      <c r="E14" s="319"/>
      <c r="F14" s="322">
        <v>0</v>
      </c>
      <c r="G14" s="322"/>
      <c r="H14" s="322"/>
      <c r="I14" s="325"/>
      <c r="J14" s="325">
        <v>0</v>
      </c>
    </row>
    <row r="15" spans="1:10" ht="24" customHeight="1">
      <c r="A15" s="312" t="s">
        <v>330</v>
      </c>
      <c r="B15" s="320" t="s">
        <v>19</v>
      </c>
      <c r="D15" s="321">
        <v>221407192</v>
      </c>
      <c r="E15" s="319"/>
      <c r="F15" s="321">
        <v>113631403</v>
      </c>
      <c r="G15" s="319"/>
      <c r="H15" s="321">
        <v>130412019</v>
      </c>
      <c r="I15" s="319"/>
      <c r="J15" s="321">
        <v>38670904</v>
      </c>
    </row>
    <row r="16" spans="1:10" ht="24" customHeight="1">
      <c r="A16" s="326" t="s">
        <v>331</v>
      </c>
      <c r="B16" s="327"/>
      <c r="C16" s="328"/>
      <c r="D16" s="329">
        <f>SUM(D9:D15)</f>
        <v>1885481783</v>
      </c>
      <c r="E16" s="330"/>
      <c r="F16" s="329">
        <f>SUM(F9:F15)</f>
        <v>2026316146</v>
      </c>
      <c r="G16" s="330"/>
      <c r="H16" s="329">
        <f>SUM(H9:H15)</f>
        <v>561685666</v>
      </c>
      <c r="I16" s="330"/>
      <c r="J16" s="329">
        <f>SUM(J9:J15)</f>
        <v>792906860</v>
      </c>
    </row>
    <row r="17" spans="1:10" ht="24" customHeight="1">
      <c r="A17" s="326"/>
      <c r="B17" s="313"/>
      <c r="C17" s="328"/>
      <c r="D17" s="331"/>
      <c r="E17" s="319"/>
      <c r="F17" s="331"/>
      <c r="G17" s="319"/>
      <c r="H17" s="332"/>
      <c r="I17" s="319"/>
      <c r="J17" s="332"/>
    </row>
    <row r="18" spans="1:10" ht="24" customHeight="1">
      <c r="A18" s="317" t="s">
        <v>332</v>
      </c>
      <c r="D18" s="318"/>
      <c r="E18" s="319"/>
      <c r="F18" s="318"/>
      <c r="G18" s="319"/>
      <c r="H18" s="319"/>
      <c r="I18" s="319"/>
      <c r="J18" s="319"/>
    </row>
    <row r="19" spans="1:10" ht="24" customHeight="1">
      <c r="A19" s="312" t="s">
        <v>333</v>
      </c>
      <c r="B19" s="320" t="s">
        <v>23</v>
      </c>
      <c r="C19" s="333"/>
      <c r="D19" s="321">
        <v>83488877</v>
      </c>
      <c r="E19" s="319"/>
      <c r="F19" s="321">
        <v>62632269</v>
      </c>
      <c r="G19" s="319"/>
      <c r="H19" s="319">
        <v>228075217</v>
      </c>
      <c r="I19" s="319"/>
      <c r="J19" s="319">
        <v>240543097</v>
      </c>
    </row>
    <row r="20" spans="1:10" ht="24" customHeight="1">
      <c r="A20" s="312" t="s">
        <v>334</v>
      </c>
      <c r="B20" s="320" t="s">
        <v>25</v>
      </c>
      <c r="C20" s="333"/>
      <c r="D20" s="322">
        <v>0</v>
      </c>
      <c r="E20" s="321"/>
      <c r="F20" s="322">
        <v>0</v>
      </c>
      <c r="G20" s="321"/>
      <c r="H20" s="319">
        <v>5612102226</v>
      </c>
      <c r="I20" s="319"/>
      <c r="J20" s="319">
        <v>5612632216</v>
      </c>
    </row>
    <row r="21" spans="1:10" ht="24" customHeight="1">
      <c r="A21" s="334" t="s">
        <v>335</v>
      </c>
      <c r="B21" s="320" t="s">
        <v>27</v>
      </c>
      <c r="C21" s="333"/>
      <c r="D21" s="321">
        <v>257537</v>
      </c>
      <c r="E21" s="319"/>
      <c r="F21" s="321">
        <v>505335</v>
      </c>
      <c r="G21" s="319"/>
      <c r="H21" s="319">
        <v>244620</v>
      </c>
      <c r="I21" s="319"/>
      <c r="J21" s="319">
        <v>430066</v>
      </c>
    </row>
    <row r="22" spans="1:10" ht="24" customHeight="1">
      <c r="A22" s="334" t="s">
        <v>336</v>
      </c>
      <c r="B22" s="320" t="s">
        <v>29</v>
      </c>
      <c r="C22" s="333"/>
      <c r="D22" s="322">
        <v>0</v>
      </c>
      <c r="E22" s="321"/>
      <c r="F22" s="322">
        <v>0</v>
      </c>
      <c r="G22" s="321"/>
      <c r="H22" s="319">
        <v>1316943030</v>
      </c>
      <c r="I22" s="319"/>
      <c r="J22" s="319">
        <v>412033113</v>
      </c>
    </row>
    <row r="23" spans="1:10" ht="24" customHeight="1">
      <c r="A23" s="334" t="s">
        <v>337</v>
      </c>
      <c r="B23" s="320" t="s">
        <v>31</v>
      </c>
      <c r="C23" s="333"/>
      <c r="D23" s="321">
        <v>21395547359</v>
      </c>
      <c r="E23" s="319"/>
      <c r="F23" s="321">
        <v>19284913065</v>
      </c>
      <c r="G23" s="319"/>
      <c r="H23" s="321">
        <v>8920582980</v>
      </c>
      <c r="I23" s="319"/>
      <c r="J23" s="321">
        <v>9190577211</v>
      </c>
    </row>
    <row r="24" spans="1:10" ht="24" customHeight="1">
      <c r="A24" s="334" t="s">
        <v>338</v>
      </c>
      <c r="B24" s="320" t="s">
        <v>33</v>
      </c>
      <c r="C24" s="333"/>
      <c r="D24" s="321">
        <v>27343823</v>
      </c>
      <c r="E24" s="319"/>
      <c r="F24" s="321">
        <v>34867102</v>
      </c>
      <c r="G24" s="319"/>
      <c r="H24" s="321">
        <v>11304242</v>
      </c>
      <c r="I24" s="319"/>
      <c r="J24" s="321">
        <v>16274795</v>
      </c>
    </row>
    <row r="25" spans="1:10" ht="24" customHeight="1">
      <c r="A25" s="334" t="s">
        <v>339</v>
      </c>
      <c r="B25" s="320" t="s">
        <v>29</v>
      </c>
      <c r="C25" s="333"/>
      <c r="D25" s="321">
        <v>164614090</v>
      </c>
      <c r="E25" s="319"/>
      <c r="F25" s="321">
        <v>163885908</v>
      </c>
      <c r="G25" s="319"/>
      <c r="H25" s="321">
        <v>78994283</v>
      </c>
      <c r="I25" s="319"/>
      <c r="J25" s="321">
        <v>97157128</v>
      </c>
    </row>
    <row r="26" spans="1:10" ht="24" customHeight="1">
      <c r="A26" s="334" t="s">
        <v>340</v>
      </c>
      <c r="B26" s="320" t="s">
        <v>36</v>
      </c>
      <c r="C26" s="333"/>
      <c r="D26" s="321">
        <v>50998463</v>
      </c>
      <c r="E26" s="319"/>
      <c r="F26" s="321">
        <v>41069286</v>
      </c>
      <c r="G26" s="319"/>
      <c r="H26" s="322">
        <v>0</v>
      </c>
      <c r="I26" s="319"/>
      <c r="J26" s="322">
        <v>0</v>
      </c>
    </row>
    <row r="27" spans="1:10" ht="24" customHeight="1">
      <c r="A27" s="334" t="s">
        <v>341</v>
      </c>
      <c r="B27" s="320" t="s">
        <v>38</v>
      </c>
      <c r="C27" s="333"/>
      <c r="D27" s="321">
        <v>67198722</v>
      </c>
      <c r="E27" s="319"/>
      <c r="F27" s="321">
        <v>97622529</v>
      </c>
      <c r="G27" s="319"/>
      <c r="H27" s="321">
        <v>20588846</v>
      </c>
      <c r="I27" s="319"/>
      <c r="J27" s="321">
        <v>17623099</v>
      </c>
    </row>
    <row r="28" spans="1:10" ht="24" customHeight="1">
      <c r="A28" s="335" t="s">
        <v>342</v>
      </c>
      <c r="D28" s="329">
        <f>SUM(D19:D27)</f>
        <v>21789448871</v>
      </c>
      <c r="E28" s="336">
        <v>0</v>
      </c>
      <c r="F28" s="329">
        <f>SUM(F19:F27)</f>
        <v>19685495494</v>
      </c>
      <c r="G28" s="336">
        <v>0</v>
      </c>
      <c r="H28" s="329">
        <f>SUM(H19:H27)</f>
        <v>16188835444</v>
      </c>
      <c r="I28" s="336"/>
      <c r="J28" s="329">
        <f>SUM(J19:J27)</f>
        <v>15587270725</v>
      </c>
    </row>
    <row r="29" spans="1:10" ht="24" customHeight="1">
      <c r="A29" s="335"/>
      <c r="D29" s="336"/>
      <c r="E29" s="330"/>
      <c r="F29" s="336"/>
      <c r="G29" s="330"/>
      <c r="H29" s="330"/>
      <c r="I29" s="330"/>
      <c r="J29" s="330"/>
    </row>
    <row r="30" spans="1:10" ht="24" customHeight="1" thickBot="1">
      <c r="A30" s="326" t="s">
        <v>343</v>
      </c>
      <c r="B30" s="313"/>
      <c r="C30" s="328"/>
      <c r="D30" s="337">
        <f>SUM(D16+D28)</f>
        <v>23674930654</v>
      </c>
      <c r="E30" s="330"/>
      <c r="F30" s="337">
        <f>SUM(F16+F28)</f>
        <v>21711811640</v>
      </c>
      <c r="G30" s="330"/>
      <c r="H30" s="337">
        <f>SUM(H16+H28)</f>
        <v>16750521110</v>
      </c>
      <c r="I30" s="330"/>
      <c r="J30" s="337">
        <f>SUM(J16+J28)</f>
        <v>16380177585</v>
      </c>
    </row>
    <row r="31" spans="1:10" ht="24" customHeight="1" thickTop="1">
      <c r="A31" s="334"/>
      <c r="D31" s="321"/>
      <c r="E31" s="319"/>
      <c r="F31" s="321"/>
      <c r="G31" s="319"/>
      <c r="H31" s="321"/>
      <c r="I31" s="319"/>
      <c r="J31" s="321"/>
    </row>
    <row r="32" spans="1:10" ht="24" customHeight="1">
      <c r="D32" s="318"/>
      <c r="E32" s="319"/>
      <c r="F32" s="318"/>
      <c r="G32" s="319"/>
      <c r="H32" s="319"/>
      <c r="I32" s="319"/>
      <c r="J32" s="319"/>
    </row>
    <row r="33" spans="1:10" s="308" customFormat="1" ht="24" customHeight="1">
      <c r="A33" s="304" t="s">
        <v>315</v>
      </c>
      <c r="B33" s="305"/>
      <c r="C33" s="338"/>
      <c r="D33" s="339"/>
      <c r="E33" s="338"/>
      <c r="F33" s="339"/>
      <c r="G33" s="338"/>
      <c r="H33" s="307"/>
      <c r="I33" s="307"/>
      <c r="J33" s="307"/>
    </row>
    <row r="34" spans="1:10" s="308" customFormat="1" ht="24" customHeight="1">
      <c r="A34" s="309" t="s">
        <v>316</v>
      </c>
      <c r="B34" s="340"/>
      <c r="C34" s="341"/>
      <c r="D34" s="341"/>
      <c r="E34" s="341"/>
      <c r="F34" s="341"/>
      <c r="G34" s="341"/>
    </row>
    <row r="35" spans="1:10" ht="24" customHeight="1">
      <c r="A35" s="341"/>
      <c r="C35" s="342"/>
      <c r="E35" s="342"/>
      <c r="G35" s="342"/>
    </row>
    <row r="36" spans="1:10" ht="24" customHeight="1">
      <c r="A36" s="308"/>
      <c r="B36" s="313"/>
      <c r="D36" s="450" t="s">
        <v>317</v>
      </c>
      <c r="E36" s="450"/>
      <c r="F36" s="450"/>
      <c r="G36" s="450"/>
      <c r="H36" s="450" t="s">
        <v>318</v>
      </c>
      <c r="I36" s="450"/>
      <c r="J36" s="450"/>
    </row>
    <row r="37" spans="1:10" ht="24" customHeight="1">
      <c r="A37" s="308"/>
      <c r="B37" s="313"/>
      <c r="D37" s="449" t="s">
        <v>319</v>
      </c>
      <c r="E37" s="449"/>
      <c r="F37" s="449"/>
      <c r="G37" s="314"/>
      <c r="H37" s="449" t="s">
        <v>319</v>
      </c>
      <c r="I37" s="449"/>
      <c r="J37" s="449"/>
    </row>
    <row r="38" spans="1:10" ht="24" customHeight="1">
      <c r="A38" s="309" t="s">
        <v>344</v>
      </c>
      <c r="B38" s="310" t="s">
        <v>321</v>
      </c>
      <c r="D38" s="315">
        <v>2566</v>
      </c>
      <c r="E38" s="316"/>
      <c r="F38" s="315">
        <v>2565</v>
      </c>
      <c r="G38" s="316"/>
      <c r="H38" s="315">
        <v>2566</v>
      </c>
      <c r="I38" s="316"/>
      <c r="J38" s="315">
        <v>2565</v>
      </c>
    </row>
    <row r="39" spans="1:10" ht="24" customHeight="1">
      <c r="A39" s="326"/>
      <c r="D39" s="448" t="s">
        <v>322</v>
      </c>
      <c r="E39" s="448"/>
      <c r="F39" s="448"/>
      <c r="G39" s="448"/>
      <c r="H39" s="448"/>
      <c r="I39" s="448"/>
      <c r="J39" s="448"/>
    </row>
    <row r="40" spans="1:10" ht="24" customHeight="1">
      <c r="A40" s="317" t="s">
        <v>345</v>
      </c>
      <c r="D40" s="318"/>
      <c r="E40" s="319"/>
      <c r="F40" s="318"/>
      <c r="G40" s="319"/>
      <c r="H40" s="319"/>
      <c r="I40" s="319"/>
      <c r="J40" s="319"/>
    </row>
    <row r="41" spans="1:10" ht="24" customHeight="1">
      <c r="A41" s="334" t="s">
        <v>346</v>
      </c>
      <c r="B41" s="310" t="s">
        <v>44</v>
      </c>
      <c r="D41" s="321">
        <v>820000000</v>
      </c>
      <c r="E41" s="319"/>
      <c r="F41" s="321">
        <v>300000000</v>
      </c>
      <c r="G41" s="319"/>
      <c r="H41" s="321">
        <v>570000000</v>
      </c>
      <c r="I41" s="319"/>
      <c r="J41" s="322">
        <v>0</v>
      </c>
    </row>
    <row r="42" spans="1:10" ht="24" customHeight="1">
      <c r="A42" s="334" t="s">
        <v>347</v>
      </c>
      <c r="B42" s="310" t="s">
        <v>46</v>
      </c>
      <c r="D42" s="321">
        <v>226852982</v>
      </c>
      <c r="E42" s="319"/>
      <c r="F42" s="321">
        <v>234512909</v>
      </c>
      <c r="G42" s="319"/>
      <c r="H42" s="319">
        <v>99239649</v>
      </c>
      <c r="I42" s="319"/>
      <c r="J42" s="319">
        <v>96195987</v>
      </c>
    </row>
    <row r="43" spans="1:10" ht="24" customHeight="1">
      <c r="A43" s="334" t="s">
        <v>348</v>
      </c>
      <c r="D43" s="321"/>
      <c r="E43" s="319"/>
      <c r="F43" s="321"/>
      <c r="G43" s="319"/>
      <c r="H43" s="319"/>
      <c r="I43" s="319"/>
      <c r="J43" s="319"/>
    </row>
    <row r="44" spans="1:10" ht="24" customHeight="1">
      <c r="A44" s="334" t="s">
        <v>349</v>
      </c>
      <c r="B44" s="310" t="s">
        <v>44</v>
      </c>
      <c r="D44" s="321">
        <v>931872838</v>
      </c>
      <c r="E44" s="319"/>
      <c r="F44" s="321">
        <v>482530445</v>
      </c>
      <c r="G44" s="319"/>
      <c r="H44" s="319">
        <v>420815603</v>
      </c>
      <c r="I44" s="319"/>
      <c r="J44" s="319">
        <v>245435603</v>
      </c>
    </row>
    <row r="45" spans="1:10" ht="24" customHeight="1">
      <c r="A45" s="334" t="s">
        <v>350</v>
      </c>
      <c r="D45" s="321"/>
      <c r="E45" s="319"/>
      <c r="F45" s="321"/>
      <c r="G45" s="319"/>
      <c r="H45" s="319"/>
      <c r="I45" s="319"/>
      <c r="J45" s="319"/>
    </row>
    <row r="46" spans="1:10" ht="24" customHeight="1">
      <c r="A46" s="334" t="s">
        <v>351</v>
      </c>
      <c r="B46" s="310" t="s">
        <v>44</v>
      </c>
      <c r="D46" s="321">
        <v>244111914</v>
      </c>
      <c r="E46" s="319"/>
      <c r="F46" s="321">
        <v>70011916</v>
      </c>
      <c r="G46" s="319"/>
      <c r="H46" s="319">
        <v>169599889</v>
      </c>
      <c r="I46" s="319"/>
      <c r="J46" s="319">
        <v>379688</v>
      </c>
    </row>
    <row r="47" spans="1:10" ht="24" customHeight="1">
      <c r="A47" s="334" t="s">
        <v>352</v>
      </c>
      <c r="D47" s="321">
        <v>10125354</v>
      </c>
      <c r="E47" s="319"/>
      <c r="F47" s="321">
        <v>71341</v>
      </c>
      <c r="G47" s="319"/>
      <c r="H47" s="322">
        <v>0</v>
      </c>
      <c r="I47" s="319"/>
      <c r="J47" s="322">
        <v>0</v>
      </c>
    </row>
    <row r="48" spans="1:10" ht="24" customHeight="1">
      <c r="A48" s="343" t="s">
        <v>353</v>
      </c>
      <c r="B48" s="310" t="s">
        <v>52</v>
      </c>
      <c r="D48" s="344">
        <v>824968467</v>
      </c>
      <c r="E48" s="319"/>
      <c r="F48" s="344">
        <v>674483272</v>
      </c>
      <c r="G48" s="319"/>
      <c r="H48" s="345">
        <v>362773305</v>
      </c>
      <c r="I48" s="319"/>
      <c r="J48" s="345">
        <v>333906915</v>
      </c>
    </row>
    <row r="49" spans="1:14" ht="24" customHeight="1">
      <c r="A49" s="346" t="s">
        <v>354</v>
      </c>
      <c r="D49" s="336">
        <f>SUM(D41:D48)</f>
        <v>3057931555</v>
      </c>
      <c r="E49" s="330"/>
      <c r="F49" s="336">
        <f>SUM(F41:F48)</f>
        <v>1761609883</v>
      </c>
      <c r="G49" s="330"/>
      <c r="H49" s="336">
        <f>SUM(H41:H48)</f>
        <v>1622428446</v>
      </c>
      <c r="I49" s="330"/>
      <c r="J49" s="336">
        <f>SUM(J41:J48)</f>
        <v>675918193</v>
      </c>
    </row>
    <row r="50" spans="1:14" ht="24" customHeight="1">
      <c r="A50" s="317"/>
      <c r="D50" s="347"/>
      <c r="E50" s="319"/>
      <c r="F50" s="347"/>
      <c r="G50" s="319"/>
      <c r="H50" s="348"/>
      <c r="I50" s="319"/>
      <c r="J50" s="348"/>
    </row>
    <row r="51" spans="1:14" ht="24" customHeight="1">
      <c r="A51" s="349" t="s">
        <v>355</v>
      </c>
      <c r="D51" s="318"/>
      <c r="E51" s="319"/>
      <c r="F51" s="318"/>
      <c r="G51" s="319"/>
      <c r="H51" s="319"/>
      <c r="I51" s="319"/>
      <c r="J51" s="319"/>
    </row>
    <row r="52" spans="1:14" ht="24" customHeight="1">
      <c r="A52" s="334" t="s">
        <v>356</v>
      </c>
      <c r="D52" s="350"/>
      <c r="E52" s="321"/>
      <c r="F52" s="350"/>
      <c r="G52" s="321"/>
      <c r="H52" s="321"/>
      <c r="I52" s="319"/>
      <c r="J52" s="321"/>
    </row>
    <row r="53" spans="1:14" ht="24" customHeight="1">
      <c r="A53" s="334" t="s">
        <v>357</v>
      </c>
      <c r="B53" s="310" t="s">
        <v>56</v>
      </c>
      <c r="D53" s="322">
        <v>0</v>
      </c>
      <c r="E53" s="321"/>
      <c r="F53" s="322">
        <v>0</v>
      </c>
      <c r="G53" s="321"/>
      <c r="H53" s="321">
        <v>207182596</v>
      </c>
      <c r="I53" s="319"/>
      <c r="J53" s="321">
        <v>37528342</v>
      </c>
    </row>
    <row r="54" spans="1:14" ht="24" customHeight="1">
      <c r="A54" s="334" t="s">
        <v>348</v>
      </c>
      <c r="B54" s="310" t="s">
        <v>44</v>
      </c>
      <c r="D54" s="321">
        <v>9067442296</v>
      </c>
      <c r="E54" s="319"/>
      <c r="F54" s="321">
        <v>9665056106</v>
      </c>
      <c r="G54" s="319"/>
      <c r="H54" s="319">
        <v>5184929800</v>
      </c>
      <c r="I54" s="319"/>
      <c r="J54" s="319">
        <v>6347745403</v>
      </c>
    </row>
    <row r="55" spans="1:14" ht="24" customHeight="1">
      <c r="A55" s="334" t="s">
        <v>358</v>
      </c>
      <c r="B55" s="310" t="s">
        <v>44</v>
      </c>
      <c r="D55" s="321">
        <v>4284825340</v>
      </c>
      <c r="E55" s="319"/>
      <c r="F55" s="321">
        <v>3717100848</v>
      </c>
      <c r="G55" s="319"/>
      <c r="H55" s="321">
        <v>1691495214</v>
      </c>
      <c r="I55" s="319"/>
      <c r="J55" s="321">
        <v>1810600960</v>
      </c>
    </row>
    <row r="56" spans="1:14" ht="24" customHeight="1">
      <c r="A56" s="334" t="s">
        <v>359</v>
      </c>
      <c r="D56" s="321">
        <v>36492476</v>
      </c>
      <c r="E56" s="319"/>
      <c r="F56" s="321">
        <v>14490031</v>
      </c>
      <c r="G56" s="319"/>
      <c r="H56" s="319">
        <v>1751614</v>
      </c>
      <c r="I56" s="319"/>
      <c r="J56" s="319">
        <v>3078203</v>
      </c>
    </row>
    <row r="57" spans="1:14" ht="24" customHeight="1">
      <c r="A57" s="334" t="s">
        <v>360</v>
      </c>
      <c r="B57" s="310" t="s">
        <v>62</v>
      </c>
      <c r="D57" s="321">
        <v>168675</v>
      </c>
      <c r="E57" s="319"/>
      <c r="F57" s="321">
        <v>2192771</v>
      </c>
      <c r="G57" s="319"/>
      <c r="H57" s="319">
        <v>168675</v>
      </c>
      <c r="I57" s="319"/>
      <c r="J57" s="319">
        <v>2192771</v>
      </c>
    </row>
    <row r="58" spans="1:14" ht="24" customHeight="1">
      <c r="A58" s="334" t="s">
        <v>361</v>
      </c>
      <c r="B58" s="310" t="s">
        <v>36</v>
      </c>
      <c r="D58" s="321">
        <v>533617297</v>
      </c>
      <c r="E58" s="319"/>
      <c r="F58" s="321">
        <v>557337484</v>
      </c>
      <c r="G58" s="319"/>
      <c r="H58" s="319">
        <v>246943501</v>
      </c>
      <c r="I58" s="319"/>
      <c r="J58" s="319">
        <v>254703664</v>
      </c>
    </row>
    <row r="59" spans="1:14" ht="24" customHeight="1">
      <c r="A59" s="334" t="s">
        <v>362</v>
      </c>
      <c r="D59" s="321"/>
      <c r="E59" s="319"/>
      <c r="F59" s="321"/>
      <c r="G59" s="319"/>
      <c r="H59" s="351"/>
      <c r="I59" s="319"/>
      <c r="J59" s="351"/>
    </row>
    <row r="60" spans="1:14" ht="24" customHeight="1">
      <c r="A60" s="334" t="s">
        <v>363</v>
      </c>
      <c r="B60" s="310" t="s">
        <v>65</v>
      </c>
      <c r="D60" s="321">
        <v>134699643</v>
      </c>
      <c r="E60" s="319"/>
      <c r="F60" s="321">
        <v>127593872</v>
      </c>
      <c r="G60" s="319"/>
      <c r="H60" s="319">
        <v>61464979</v>
      </c>
      <c r="I60" s="319"/>
      <c r="J60" s="319">
        <v>69860823</v>
      </c>
    </row>
    <row r="61" spans="1:14" ht="24" customHeight="1">
      <c r="A61" s="334" t="s">
        <v>364</v>
      </c>
      <c r="D61" s="344">
        <v>189808263</v>
      </c>
      <c r="E61" s="319"/>
      <c r="F61" s="344">
        <v>144804314</v>
      </c>
      <c r="G61" s="319"/>
      <c r="H61" s="352">
        <v>189808265</v>
      </c>
      <c r="I61" s="319"/>
      <c r="J61" s="352">
        <v>112595178</v>
      </c>
    </row>
    <row r="62" spans="1:14" ht="24" customHeight="1">
      <c r="A62" s="326" t="s">
        <v>365</v>
      </c>
      <c r="B62" s="313"/>
      <c r="C62" s="328"/>
      <c r="D62" s="336">
        <f>SUM(D52:D61)</f>
        <v>14247053990</v>
      </c>
      <c r="E62" s="336">
        <v>0</v>
      </c>
      <c r="F62" s="336">
        <f>SUM(F52:F61)</f>
        <v>14228575426</v>
      </c>
      <c r="G62" s="336">
        <v>0</v>
      </c>
      <c r="H62" s="336">
        <f>SUM(H52:H61)</f>
        <v>7583744644</v>
      </c>
      <c r="I62" s="336"/>
      <c r="J62" s="336">
        <f>SUM(J52:J61)</f>
        <v>8638305344</v>
      </c>
      <c r="N62" s="353"/>
    </row>
    <row r="63" spans="1:14" ht="24" customHeight="1">
      <c r="A63" s="335" t="s">
        <v>366</v>
      </c>
      <c r="D63" s="329">
        <f>SUM(D49+D62)</f>
        <v>17304985545</v>
      </c>
      <c r="E63" s="336">
        <v>0</v>
      </c>
      <c r="F63" s="329">
        <f>SUM(F49+F62)</f>
        <v>15990185309</v>
      </c>
      <c r="G63" s="336">
        <v>0</v>
      </c>
      <c r="H63" s="329">
        <f>SUM(H49+H62)</f>
        <v>9206173090</v>
      </c>
      <c r="I63" s="336"/>
      <c r="J63" s="329">
        <f>SUM(J49+J62)</f>
        <v>9314223537</v>
      </c>
    </row>
    <row r="64" spans="1:14" ht="24" customHeight="1">
      <c r="D64" s="318"/>
      <c r="E64" s="319"/>
      <c r="F64" s="318"/>
      <c r="G64" s="319"/>
      <c r="H64" s="319"/>
      <c r="I64" s="319"/>
      <c r="J64" s="319"/>
    </row>
    <row r="65" spans="1:10" s="308" customFormat="1" ht="24" customHeight="1">
      <c r="A65" s="304" t="s">
        <v>315</v>
      </c>
      <c r="B65" s="305"/>
      <c r="C65" s="338"/>
      <c r="D65" s="338"/>
      <c r="E65" s="338"/>
      <c r="F65" s="338"/>
      <c r="G65" s="338"/>
      <c r="H65" s="307"/>
      <c r="I65" s="307"/>
      <c r="J65" s="307"/>
    </row>
    <row r="66" spans="1:10" s="308" customFormat="1" ht="24" customHeight="1">
      <c r="A66" s="309" t="s">
        <v>316</v>
      </c>
      <c r="B66" s="305"/>
      <c r="C66" s="338"/>
      <c r="D66" s="338"/>
      <c r="E66" s="338"/>
      <c r="F66" s="338"/>
      <c r="G66" s="338"/>
      <c r="H66" s="307"/>
      <c r="I66" s="307"/>
      <c r="J66" s="307"/>
    </row>
    <row r="67" spans="1:10" ht="24" customHeight="1">
      <c r="A67" s="308"/>
    </row>
    <row r="68" spans="1:10" ht="24" customHeight="1">
      <c r="A68" s="308"/>
      <c r="B68" s="313"/>
      <c r="D68" s="450" t="s">
        <v>317</v>
      </c>
      <c r="E68" s="450"/>
      <c r="F68" s="450"/>
      <c r="G68" s="450"/>
      <c r="H68" s="450" t="s">
        <v>318</v>
      </c>
      <c r="I68" s="450"/>
      <c r="J68" s="450"/>
    </row>
    <row r="69" spans="1:10" ht="24" customHeight="1">
      <c r="A69" s="308"/>
      <c r="B69" s="313"/>
      <c r="D69" s="449" t="s">
        <v>319</v>
      </c>
      <c r="E69" s="449"/>
      <c r="F69" s="449"/>
      <c r="G69" s="314"/>
      <c r="H69" s="449" t="s">
        <v>319</v>
      </c>
      <c r="I69" s="449"/>
      <c r="J69" s="449"/>
    </row>
    <row r="70" spans="1:10" ht="24" customHeight="1">
      <c r="A70" s="354" t="s">
        <v>367</v>
      </c>
      <c r="B70" s="310" t="s">
        <v>321</v>
      </c>
      <c r="D70" s="315">
        <v>2566</v>
      </c>
      <c r="E70" s="316"/>
      <c r="F70" s="315">
        <v>2565</v>
      </c>
      <c r="G70" s="316"/>
      <c r="H70" s="315">
        <v>2566</v>
      </c>
      <c r="I70" s="316"/>
      <c r="J70" s="315">
        <v>2565</v>
      </c>
    </row>
    <row r="71" spans="1:10" ht="24" customHeight="1">
      <c r="A71" s="326"/>
      <c r="D71" s="448" t="s">
        <v>322</v>
      </c>
      <c r="E71" s="448"/>
      <c r="F71" s="448"/>
      <c r="G71" s="448"/>
      <c r="H71" s="448"/>
      <c r="I71" s="448"/>
      <c r="J71" s="448"/>
    </row>
    <row r="72" spans="1:10" ht="24" customHeight="1">
      <c r="A72" s="317" t="s">
        <v>368</v>
      </c>
      <c r="D72" s="321"/>
      <c r="E72" s="319"/>
      <c r="F72" s="321"/>
      <c r="G72" s="319"/>
      <c r="H72" s="319"/>
      <c r="I72" s="319"/>
      <c r="J72" s="319"/>
    </row>
    <row r="73" spans="1:10" ht="24" customHeight="1">
      <c r="A73" s="311" t="s">
        <v>369</v>
      </c>
      <c r="C73" s="328"/>
      <c r="D73" s="321"/>
      <c r="E73" s="319"/>
      <c r="F73" s="321"/>
      <c r="G73" s="319"/>
      <c r="H73" s="319"/>
      <c r="I73" s="319"/>
      <c r="J73" s="319"/>
    </row>
    <row r="74" spans="1:10" ht="24" customHeight="1">
      <c r="A74" s="311" t="s">
        <v>370</v>
      </c>
      <c r="C74" s="311"/>
      <c r="D74" s="321"/>
      <c r="E74" s="319"/>
      <c r="F74" s="321"/>
      <c r="G74" s="319"/>
      <c r="H74" s="319"/>
      <c r="I74" s="319"/>
      <c r="J74" s="319"/>
    </row>
    <row r="75" spans="1:10" ht="24" customHeight="1" thickBot="1">
      <c r="A75" s="355" t="s">
        <v>371</v>
      </c>
      <c r="C75" s="311"/>
      <c r="D75" s="356">
        <v>4891207330</v>
      </c>
      <c r="E75" s="319"/>
      <c r="F75" s="356">
        <v>4891207330</v>
      </c>
      <c r="G75" s="319"/>
      <c r="H75" s="357">
        <v>4891207330</v>
      </c>
      <c r="I75" s="319"/>
      <c r="J75" s="357">
        <v>4891207330</v>
      </c>
    </row>
    <row r="76" spans="1:10" ht="24" customHeight="1" thickTop="1">
      <c r="A76" s="311" t="s">
        <v>372</v>
      </c>
      <c r="B76" s="358"/>
      <c r="C76" s="359"/>
      <c r="D76" s="360"/>
      <c r="E76" s="361"/>
      <c r="F76" s="360"/>
      <c r="G76" s="361"/>
      <c r="H76" s="362"/>
      <c r="I76" s="363"/>
      <c r="J76" s="362"/>
    </row>
    <row r="77" spans="1:10" ht="24" customHeight="1">
      <c r="A77" s="355" t="s">
        <v>373</v>
      </c>
      <c r="B77" s="358"/>
      <c r="C77" s="359"/>
      <c r="D77" s="362">
        <f>'[1]shareholder-11'!C43</f>
        <v>4531559733</v>
      </c>
      <c r="E77" s="361"/>
      <c r="F77" s="360">
        <v>4531559733</v>
      </c>
      <c r="G77" s="361"/>
      <c r="H77" s="362">
        <f>'[1]shareholder-12'!D38</f>
        <v>4531559733</v>
      </c>
      <c r="I77" s="363"/>
      <c r="J77" s="362">
        <v>4531559733</v>
      </c>
    </row>
    <row r="78" spans="1:10" ht="24" customHeight="1">
      <c r="A78" s="311" t="s">
        <v>374</v>
      </c>
      <c r="D78" s="319">
        <f>'[1]shareholder-11'!E43</f>
        <v>909993447</v>
      </c>
      <c r="E78" s="319">
        <v>358142539</v>
      </c>
      <c r="F78" s="321">
        <v>909993447</v>
      </c>
      <c r="G78" s="319">
        <v>358142539</v>
      </c>
      <c r="H78" s="319">
        <f>'[1]shareholder-12'!F38</f>
        <v>909993447</v>
      </c>
      <c r="I78" s="319">
        <v>358142539</v>
      </c>
      <c r="J78" s="319">
        <v>909993447</v>
      </c>
    </row>
    <row r="79" spans="1:10" ht="24" customHeight="1">
      <c r="A79" s="312" t="s">
        <v>375</v>
      </c>
      <c r="D79" s="321"/>
      <c r="E79" s="319"/>
      <c r="F79" s="321"/>
      <c r="G79" s="319"/>
      <c r="H79" s="319"/>
      <c r="I79" s="319"/>
      <c r="J79" s="319"/>
    </row>
    <row r="80" spans="1:10" ht="24" customHeight="1">
      <c r="A80" s="312" t="s">
        <v>376</v>
      </c>
      <c r="E80" s="319"/>
      <c r="G80" s="319"/>
      <c r="H80" s="319"/>
      <c r="I80" s="319"/>
      <c r="J80" s="319"/>
    </row>
    <row r="81" spans="1:10" ht="24" customHeight="1">
      <c r="A81" s="312" t="s">
        <v>377</v>
      </c>
      <c r="B81" s="310" t="s">
        <v>80</v>
      </c>
      <c r="D81" s="319">
        <f>'[1]shareholder-11'!G43</f>
        <v>295260000</v>
      </c>
      <c r="E81" s="319"/>
      <c r="F81" s="321">
        <v>271330000</v>
      </c>
      <c r="G81" s="319"/>
      <c r="H81" s="319">
        <f>'[1]shareholder-12'!H38</f>
        <v>295260000</v>
      </c>
      <c r="I81" s="319"/>
      <c r="J81" s="319">
        <v>271330000</v>
      </c>
    </row>
    <row r="82" spans="1:10" ht="24" customHeight="1">
      <c r="A82" s="312" t="s">
        <v>378</v>
      </c>
      <c r="D82" s="321">
        <f>'[1]shareholder-11'!I43</f>
        <v>-1124878339</v>
      </c>
      <c r="E82" s="319"/>
      <c r="F82" s="321">
        <v>-1796720064</v>
      </c>
      <c r="G82" s="319"/>
      <c r="H82" s="321">
        <f>'[1]shareholder-12'!J38</f>
        <v>522085326</v>
      </c>
      <c r="I82" s="319"/>
      <c r="J82" s="321">
        <v>67435908</v>
      </c>
    </row>
    <row r="83" spans="1:10" ht="24" customHeight="1">
      <c r="A83" s="312" t="s">
        <v>379</v>
      </c>
      <c r="D83" s="344">
        <f>'[1]shareholder-11'!Q43</f>
        <v>1717640391</v>
      </c>
      <c r="E83" s="319"/>
      <c r="F83" s="344">
        <v>1782313711</v>
      </c>
      <c r="G83" s="319"/>
      <c r="H83" s="345">
        <f>'[1]shareholder-12'!P38</f>
        <v>1285449514</v>
      </c>
      <c r="I83" s="319"/>
      <c r="J83" s="345">
        <v>1285634960</v>
      </c>
    </row>
    <row r="84" spans="1:10" ht="24" customHeight="1">
      <c r="A84" s="326" t="s">
        <v>380</v>
      </c>
      <c r="D84" s="336">
        <f>SUM(D76:D83)</f>
        <v>6329575232</v>
      </c>
      <c r="E84" s="336"/>
      <c r="F84" s="336">
        <f>SUM(F76:F83)</f>
        <v>5698476827</v>
      </c>
      <c r="G84" s="336"/>
      <c r="H84" s="336">
        <f>SUM(H76:H83)</f>
        <v>7544348020</v>
      </c>
      <c r="I84" s="330"/>
      <c r="J84" s="336">
        <f>SUM(J76:J83)</f>
        <v>7065954048</v>
      </c>
    </row>
    <row r="85" spans="1:10" ht="24" customHeight="1">
      <c r="A85" s="312" t="s">
        <v>381</v>
      </c>
      <c r="B85" s="310" t="s">
        <v>87</v>
      </c>
      <c r="D85" s="321">
        <v>40369877</v>
      </c>
      <c r="E85" s="319"/>
      <c r="F85" s="321">
        <v>23149504</v>
      </c>
      <c r="G85" s="319"/>
      <c r="H85" s="322">
        <v>0</v>
      </c>
      <c r="I85" s="321"/>
      <c r="J85" s="322">
        <v>0</v>
      </c>
    </row>
    <row r="86" spans="1:10" ht="24" customHeight="1">
      <c r="A86" s="335" t="s">
        <v>382</v>
      </c>
      <c r="D86" s="329">
        <f>SUM(D84:D85)</f>
        <v>6369945109</v>
      </c>
      <c r="E86" s="336"/>
      <c r="F86" s="329">
        <f>SUM(F84:F85)</f>
        <v>5721626331</v>
      </c>
      <c r="G86" s="336"/>
      <c r="H86" s="329">
        <f>SUM(H84:H85)</f>
        <v>7544348020</v>
      </c>
      <c r="I86" s="330"/>
      <c r="J86" s="329">
        <f>SUM(J84:J85)</f>
        <v>7065954048</v>
      </c>
    </row>
    <row r="87" spans="1:10" ht="24" customHeight="1">
      <c r="A87" s="335"/>
      <c r="D87" s="364"/>
      <c r="E87" s="336"/>
      <c r="F87" s="364"/>
      <c r="G87" s="336"/>
      <c r="H87" s="365"/>
      <c r="I87" s="330"/>
      <c r="J87" s="365"/>
    </row>
    <row r="88" spans="1:10" ht="24" customHeight="1" thickBot="1">
      <c r="A88" s="335" t="s">
        <v>383</v>
      </c>
      <c r="D88" s="337">
        <f>SUM(D63+D86)</f>
        <v>23674930654</v>
      </c>
      <c r="E88" s="330"/>
      <c r="F88" s="337">
        <f>SUM(F63+F86)</f>
        <v>21711811640</v>
      </c>
      <c r="G88" s="330"/>
      <c r="H88" s="337">
        <f>SUM(H63+H86)</f>
        <v>16750521110</v>
      </c>
      <c r="I88" s="330"/>
      <c r="J88" s="337">
        <f>SUM(J63+J86)</f>
        <v>16380177585</v>
      </c>
    </row>
    <row r="89" spans="1:10" ht="24" customHeight="1" thickTop="1">
      <c r="D89" s="366"/>
      <c r="E89" s="367"/>
      <c r="F89" s="366"/>
      <c r="G89" s="367"/>
      <c r="H89" s="366"/>
      <c r="I89" s="367"/>
      <c r="J89" s="366"/>
    </row>
    <row r="90" spans="1:10" ht="24" customHeight="1">
      <c r="D90" s="342">
        <f>D30-D88</f>
        <v>0</v>
      </c>
      <c r="E90" s="342">
        <f t="shared" ref="E90:J90" si="0">E30-E88</f>
        <v>0</v>
      </c>
      <c r="F90" s="342">
        <f t="shared" si="0"/>
        <v>0</v>
      </c>
      <c r="G90" s="342">
        <f t="shared" si="0"/>
        <v>0</v>
      </c>
      <c r="H90" s="342">
        <f t="shared" si="0"/>
        <v>0</v>
      </c>
      <c r="I90" s="342">
        <f t="shared" si="0"/>
        <v>0</v>
      </c>
      <c r="J90" s="342">
        <f t="shared" si="0"/>
        <v>0</v>
      </c>
    </row>
  </sheetData>
  <mergeCells count="15">
    <mergeCell ref="D36:G36"/>
    <mergeCell ref="H36:J36"/>
    <mergeCell ref="D4:G4"/>
    <mergeCell ref="H4:J4"/>
    <mergeCell ref="D5:F5"/>
    <mergeCell ref="H5:J5"/>
    <mergeCell ref="D7:J7"/>
    <mergeCell ref="D71:J71"/>
    <mergeCell ref="D37:F37"/>
    <mergeCell ref="H37:J37"/>
    <mergeCell ref="D39:J39"/>
    <mergeCell ref="D68:G68"/>
    <mergeCell ref="H68:J68"/>
    <mergeCell ref="D69:F69"/>
    <mergeCell ref="H69:J69"/>
  </mergeCells>
  <printOptions gridLinesSet="0"/>
  <pageMargins left="0.8" right="0.6" top="0.48" bottom="0.5" header="0.5" footer="0.5"/>
  <pageSetup paperSize="9" scale="76" firstPageNumber="6" fitToHeight="0" orientation="portrait" useFirstPageNumber="1" r:id="rId1"/>
  <headerFooter>
    <oddFooter>&amp;L&amp;15หมายเหตุประกอบงบการเงินเป็นส่วนหนึ่งของงบการเงินนี้
&amp;C&amp;P</oddFooter>
  </headerFooter>
  <rowBreaks count="4" manualBreakCount="4">
    <brk id="32" max="16383" man="1"/>
    <brk id="64" max="16383" man="1"/>
    <brk id="127" max="16383" man="1"/>
    <brk id="164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34DF-AEF9-4313-9575-117F267BBDD9}">
  <sheetPr syncVertical="1" syncRef="A37" transitionEvaluation="1" transitionEntry="1"/>
  <dimension ref="A1:P76"/>
  <sheetViews>
    <sheetView showGridLines="0" view="pageBreakPreview" topLeftCell="A37" zoomScale="90" zoomScaleNormal="90" zoomScaleSheetLayoutView="90" workbookViewId="0">
      <selection activeCell="A70" sqref="A70:A88"/>
    </sheetView>
  </sheetViews>
  <sheetFormatPr defaultColWidth="8.88671875" defaultRowHeight="23.25" customHeight="1"/>
  <cols>
    <col min="1" max="1" width="48.5546875" style="312" customWidth="1"/>
    <col min="2" max="2" width="7.77734375" style="310" customWidth="1"/>
    <col min="3" max="3" width="0.88671875" style="312" customWidth="1"/>
    <col min="4" max="4" width="14.33203125" style="412" customWidth="1"/>
    <col min="5" max="5" width="0.6640625" style="312" customWidth="1"/>
    <col min="6" max="6" width="14.33203125" style="412" customWidth="1"/>
    <col min="7" max="7" width="0.6640625" style="312" customWidth="1"/>
    <col min="8" max="8" width="14.33203125" style="312" customWidth="1"/>
    <col min="9" max="9" width="0.6640625" style="312" customWidth="1"/>
    <col min="10" max="10" width="14.33203125" style="312" customWidth="1"/>
    <col min="11" max="11" width="2.6640625" style="312" customWidth="1"/>
    <col min="12" max="12" width="17.21875" style="312" bestFit="1" customWidth="1"/>
    <col min="13" max="13" width="4" style="312" customWidth="1"/>
    <col min="14" max="14" width="13.44140625" style="312" bestFit="1" customWidth="1"/>
    <col min="15" max="15" width="4" style="312" customWidth="1"/>
    <col min="16" max="16" width="13.77734375" style="372" bestFit="1" customWidth="1"/>
    <col min="17" max="17" width="4" style="312" customWidth="1"/>
    <col min="18" max="18" width="13.44140625" style="312" bestFit="1" customWidth="1"/>
    <col min="19" max="19" width="4" style="312" customWidth="1"/>
    <col min="20" max="20" width="10.77734375" style="312" bestFit="1" customWidth="1"/>
    <col min="21" max="16384" width="8.88671875" style="312"/>
  </cols>
  <sheetData>
    <row r="1" spans="1:16" s="308" customFormat="1" ht="23.25" customHeight="1">
      <c r="A1" s="304" t="s">
        <v>315</v>
      </c>
      <c r="B1" s="305"/>
      <c r="C1" s="338"/>
      <c r="D1" s="368"/>
      <c r="E1" s="338"/>
      <c r="F1" s="368"/>
      <c r="G1" s="338"/>
      <c r="H1" s="307"/>
      <c r="I1" s="307"/>
      <c r="J1" s="307"/>
      <c r="P1" s="369"/>
    </row>
    <row r="2" spans="1:16" s="308" customFormat="1" ht="23.25" customHeight="1">
      <c r="A2" s="309" t="s">
        <v>384</v>
      </c>
      <c r="B2" s="340"/>
      <c r="C2" s="341"/>
      <c r="D2" s="370"/>
      <c r="E2" s="341"/>
      <c r="F2" s="370"/>
      <c r="G2" s="341"/>
      <c r="P2" s="369"/>
    </row>
    <row r="3" spans="1:16" ht="23.25" customHeight="1">
      <c r="A3" s="326"/>
      <c r="C3" s="342"/>
      <c r="D3" s="371"/>
      <c r="E3" s="342"/>
      <c r="F3" s="371"/>
      <c r="G3" s="342"/>
    </row>
    <row r="4" spans="1:16" ht="23.25" customHeight="1">
      <c r="B4" s="313"/>
      <c r="D4" s="371"/>
      <c r="E4" s="373" t="s">
        <v>385</v>
      </c>
      <c r="F4" s="371"/>
      <c r="G4" s="373"/>
      <c r="H4" s="450" t="s">
        <v>318</v>
      </c>
      <c r="I4" s="450"/>
      <c r="J4" s="450"/>
    </row>
    <row r="5" spans="1:16" ht="23.25" customHeight="1">
      <c r="B5" s="313"/>
      <c r="D5" s="452" t="s">
        <v>386</v>
      </c>
      <c r="E5" s="452"/>
      <c r="F5" s="452"/>
      <c r="G5" s="452"/>
      <c r="H5" s="452" t="s">
        <v>386</v>
      </c>
      <c r="I5" s="452"/>
      <c r="J5" s="452"/>
    </row>
    <row r="6" spans="1:16" ht="23.25" customHeight="1">
      <c r="B6" s="313"/>
      <c r="D6" s="449" t="s">
        <v>319</v>
      </c>
      <c r="E6" s="449"/>
      <c r="F6" s="449"/>
      <c r="G6" s="374"/>
      <c r="H6" s="449" t="s">
        <v>319</v>
      </c>
      <c r="I6" s="449"/>
      <c r="J6" s="449"/>
    </row>
    <row r="7" spans="1:16" ht="23.25" customHeight="1">
      <c r="B7" s="310" t="s">
        <v>321</v>
      </c>
      <c r="D7" s="315">
        <v>2566</v>
      </c>
      <c r="E7" s="316"/>
      <c r="F7" s="315">
        <v>2565</v>
      </c>
      <c r="G7" s="316"/>
      <c r="H7" s="315">
        <v>2566</v>
      </c>
      <c r="I7" s="316"/>
      <c r="J7" s="315">
        <v>2565</v>
      </c>
    </row>
    <row r="8" spans="1:16" ht="23.25" customHeight="1">
      <c r="D8" s="453" t="s">
        <v>322</v>
      </c>
      <c r="E8" s="453"/>
      <c r="F8" s="453"/>
      <c r="G8" s="453"/>
      <c r="H8" s="453"/>
      <c r="I8" s="453"/>
      <c r="J8" s="453"/>
    </row>
    <row r="9" spans="1:16" ht="23.25" customHeight="1">
      <c r="A9" s="349" t="s">
        <v>387</v>
      </c>
      <c r="D9" s="375"/>
      <c r="F9" s="375"/>
    </row>
    <row r="10" spans="1:16" ht="23.25" customHeight="1">
      <c r="A10" s="328" t="s">
        <v>388</v>
      </c>
      <c r="B10" s="310" t="s">
        <v>29</v>
      </c>
      <c r="D10" s="375">
        <v>6902059525</v>
      </c>
      <c r="F10" s="375">
        <v>4563597529</v>
      </c>
      <c r="H10" s="312">
        <v>3288322052</v>
      </c>
      <c r="J10" s="312">
        <v>2107924488</v>
      </c>
    </row>
    <row r="11" spans="1:16" ht="23.25" customHeight="1">
      <c r="A11" s="328" t="s">
        <v>389</v>
      </c>
      <c r="B11" s="310" t="s">
        <v>29</v>
      </c>
      <c r="D11" s="375">
        <v>84424341</v>
      </c>
      <c r="F11" s="375">
        <v>64985480</v>
      </c>
      <c r="H11" s="312">
        <v>19081183</v>
      </c>
      <c r="J11" s="312">
        <v>13370309</v>
      </c>
    </row>
    <row r="12" spans="1:16" ht="23.25" customHeight="1">
      <c r="A12" s="328" t="s">
        <v>390</v>
      </c>
      <c r="B12" s="310" t="s">
        <v>97</v>
      </c>
      <c r="D12" s="322">
        <v>0</v>
      </c>
      <c r="F12" s="322">
        <v>0</v>
      </c>
      <c r="H12" s="312">
        <v>3152190</v>
      </c>
      <c r="J12" s="312">
        <v>16694685</v>
      </c>
    </row>
    <row r="13" spans="1:16" ht="23.25" customHeight="1">
      <c r="A13" s="311" t="s">
        <v>391</v>
      </c>
      <c r="B13" s="310" t="s">
        <v>29</v>
      </c>
      <c r="D13" s="375">
        <v>6825646</v>
      </c>
      <c r="F13" s="375">
        <v>2681086</v>
      </c>
      <c r="H13" s="312">
        <v>46242003</v>
      </c>
      <c r="J13" s="312">
        <v>28808371</v>
      </c>
    </row>
    <row r="14" spans="1:16" ht="23.25" customHeight="1">
      <c r="A14" s="311" t="s">
        <v>392</v>
      </c>
      <c r="B14" s="310" t="s">
        <v>100</v>
      </c>
      <c r="D14" s="376">
        <v>52980163</v>
      </c>
      <c r="F14" s="376">
        <v>86023455</v>
      </c>
      <c r="H14" s="352">
        <v>57205407</v>
      </c>
      <c r="J14" s="352">
        <v>67268388</v>
      </c>
    </row>
    <row r="15" spans="1:16" ht="23.25" customHeight="1">
      <c r="A15" s="377" t="s">
        <v>393</v>
      </c>
      <c r="D15" s="378">
        <f>SUM(D10:D14)</f>
        <v>7046289675</v>
      </c>
      <c r="E15" s="335"/>
      <c r="F15" s="378">
        <f>SUM(F10:F14)</f>
        <v>4717287550</v>
      </c>
      <c r="G15" s="335"/>
      <c r="H15" s="378">
        <f>SUM(H10:H14)</f>
        <v>3414002835</v>
      </c>
      <c r="I15" s="335"/>
      <c r="J15" s="378">
        <f>SUM(J10:J14)</f>
        <v>2234066241</v>
      </c>
    </row>
    <row r="16" spans="1:16" ht="23.25" customHeight="1">
      <c r="A16" s="377"/>
      <c r="D16" s="375"/>
      <c r="F16" s="375"/>
    </row>
    <row r="17" spans="1:16" ht="23.25" customHeight="1">
      <c r="A17" s="349" t="s">
        <v>394</v>
      </c>
      <c r="D17" s="375"/>
      <c r="F17" s="375"/>
    </row>
    <row r="18" spans="1:16" ht="23.25" customHeight="1">
      <c r="A18" s="311" t="s">
        <v>395</v>
      </c>
      <c r="B18" s="310" t="s">
        <v>29</v>
      </c>
      <c r="D18" s="375">
        <v>2973801686</v>
      </c>
      <c r="F18" s="375">
        <v>2243034557</v>
      </c>
      <c r="H18" s="312">
        <v>1312958734</v>
      </c>
      <c r="J18" s="312">
        <v>1000554260</v>
      </c>
    </row>
    <row r="19" spans="1:16" ht="23.25" customHeight="1">
      <c r="A19" s="311" t="s">
        <v>396</v>
      </c>
      <c r="B19" s="310" t="s">
        <v>29</v>
      </c>
      <c r="D19" s="375">
        <v>60716036</v>
      </c>
      <c r="F19" s="375">
        <v>39117354</v>
      </c>
      <c r="H19" s="322">
        <v>0</v>
      </c>
      <c r="J19" s="322">
        <v>0</v>
      </c>
    </row>
    <row r="20" spans="1:16" ht="23.25" customHeight="1">
      <c r="A20" s="328" t="s">
        <v>397</v>
      </c>
      <c r="D20" s="375">
        <v>901089744</v>
      </c>
      <c r="F20" s="375">
        <v>871843735</v>
      </c>
      <c r="H20" s="312">
        <v>413354520</v>
      </c>
      <c r="J20" s="312">
        <v>439247135</v>
      </c>
    </row>
    <row r="21" spans="1:16" ht="23.25" customHeight="1">
      <c r="A21" s="328" t="s">
        <v>398</v>
      </c>
      <c r="D21" s="375">
        <v>369125721</v>
      </c>
      <c r="F21" s="375">
        <v>267439623</v>
      </c>
      <c r="H21" s="312">
        <v>184713757</v>
      </c>
      <c r="J21" s="312">
        <v>131615473</v>
      </c>
    </row>
    <row r="22" spans="1:16" ht="23.25" customHeight="1">
      <c r="A22" s="328" t="s">
        <v>399</v>
      </c>
      <c r="B22" s="310" t="s">
        <v>29</v>
      </c>
      <c r="D22" s="375">
        <v>1469174766</v>
      </c>
      <c r="F22" s="375">
        <v>1110039549</v>
      </c>
      <c r="H22" s="312">
        <v>708896142</v>
      </c>
      <c r="J22" s="312">
        <v>577075060</v>
      </c>
    </row>
    <row r="23" spans="1:16" ht="23.25" customHeight="1">
      <c r="A23" s="328" t="s">
        <v>400</v>
      </c>
      <c r="B23" s="310" t="s">
        <v>31</v>
      </c>
      <c r="D23" s="322">
        <v>0</v>
      </c>
      <c r="F23" s="375">
        <v>7600000</v>
      </c>
      <c r="H23" s="322">
        <v>0</v>
      </c>
      <c r="J23" s="322">
        <v>0</v>
      </c>
    </row>
    <row r="24" spans="1:16" s="335" customFormat="1" ht="23.25" customHeight="1">
      <c r="A24" s="377" t="s">
        <v>401</v>
      </c>
      <c r="B24" s="379"/>
      <c r="D24" s="380">
        <f>SUM(D18:D23)</f>
        <v>5773907953</v>
      </c>
      <c r="F24" s="380">
        <f>SUM(F18:F23)</f>
        <v>4539074818</v>
      </c>
      <c r="H24" s="380">
        <f>SUM(H18:H23)</f>
        <v>2619923153</v>
      </c>
      <c r="J24" s="380">
        <f>SUM(J18:J23)</f>
        <v>2148491928</v>
      </c>
      <c r="P24" s="381"/>
    </row>
    <row r="25" spans="1:16" ht="23.25" customHeight="1">
      <c r="A25" s="377"/>
      <c r="B25" s="379"/>
      <c r="C25" s="335"/>
      <c r="D25" s="382"/>
      <c r="E25" s="335"/>
      <c r="F25" s="382"/>
      <c r="G25" s="335"/>
      <c r="H25" s="335"/>
      <c r="I25" s="335"/>
      <c r="J25" s="335"/>
    </row>
    <row r="26" spans="1:16" ht="23.25" customHeight="1">
      <c r="A26" s="377" t="s">
        <v>402</v>
      </c>
      <c r="B26" s="379"/>
      <c r="C26" s="335"/>
      <c r="D26" s="383">
        <f>D15-D24</f>
        <v>1272381722</v>
      </c>
      <c r="E26" s="335"/>
      <c r="F26" s="383">
        <f>F15-F24</f>
        <v>178212732</v>
      </c>
      <c r="G26" s="335"/>
      <c r="H26" s="383">
        <f>H15-H24</f>
        <v>794079682</v>
      </c>
      <c r="I26" s="335"/>
      <c r="J26" s="383">
        <f>J15-J24</f>
        <v>85574313</v>
      </c>
    </row>
    <row r="27" spans="1:16" ht="23.25" customHeight="1">
      <c r="A27" s="328" t="s">
        <v>403</v>
      </c>
      <c r="B27" s="310" t="s">
        <v>14</v>
      </c>
      <c r="C27" s="335"/>
      <c r="D27" s="375">
        <v>23481390</v>
      </c>
      <c r="F27" s="375">
        <v>12427690</v>
      </c>
      <c r="H27" s="312">
        <f>21281416-20373275</f>
        <v>908141</v>
      </c>
      <c r="J27" s="312">
        <v>-95718275</v>
      </c>
    </row>
    <row r="28" spans="1:16" ht="23.25" customHeight="1">
      <c r="A28" s="311" t="s">
        <v>404</v>
      </c>
      <c r="B28" s="310" t="s">
        <v>113</v>
      </c>
      <c r="C28" s="335"/>
      <c r="D28" s="384">
        <v>-588988360</v>
      </c>
      <c r="E28" s="335"/>
      <c r="F28" s="384">
        <v>-457854856</v>
      </c>
      <c r="G28" s="335"/>
      <c r="H28" s="385">
        <v>-324168568</v>
      </c>
      <c r="J28" s="385">
        <v>-261451193</v>
      </c>
    </row>
    <row r="29" spans="1:16" ht="23.25" customHeight="1">
      <c r="A29" s="311" t="s">
        <v>405</v>
      </c>
      <c r="B29" s="310" t="s">
        <v>23</v>
      </c>
      <c r="D29" s="375">
        <v>36476679</v>
      </c>
      <c r="F29" s="375">
        <v>28599509</v>
      </c>
      <c r="H29" s="386">
        <v>0</v>
      </c>
      <c r="J29" s="386">
        <v>0</v>
      </c>
    </row>
    <row r="30" spans="1:16" ht="23.25" customHeight="1">
      <c r="A30" s="335" t="s">
        <v>406</v>
      </c>
      <c r="D30" s="387">
        <f>SUM(D26:D29)</f>
        <v>743351431</v>
      </c>
      <c r="E30" s="373"/>
      <c r="F30" s="387">
        <f>SUM(F26:F29)</f>
        <v>-238614925</v>
      </c>
      <c r="G30" s="373"/>
      <c r="H30" s="387">
        <f>SUM(H26:H29)</f>
        <v>470819255</v>
      </c>
      <c r="I30" s="373"/>
      <c r="J30" s="387">
        <f>SUM(J26:J29)</f>
        <v>-271595155</v>
      </c>
    </row>
    <row r="31" spans="1:16" ht="23.25" customHeight="1">
      <c r="A31" s="328" t="s">
        <v>407</v>
      </c>
      <c r="B31" s="310" t="s">
        <v>36</v>
      </c>
      <c r="C31" s="335"/>
      <c r="D31" s="376">
        <v>16525375</v>
      </c>
      <c r="E31" s="335"/>
      <c r="F31" s="376">
        <v>25552830</v>
      </c>
      <c r="G31" s="335"/>
      <c r="H31" s="388">
        <v>7760163</v>
      </c>
      <c r="I31" s="383"/>
      <c r="J31" s="388">
        <v>5908377</v>
      </c>
    </row>
    <row r="32" spans="1:16" ht="23.25" customHeight="1">
      <c r="A32" s="335" t="s">
        <v>408</v>
      </c>
      <c r="B32" s="379"/>
      <c r="C32" s="335"/>
      <c r="D32" s="380">
        <f>SUM(D30:D31)</f>
        <v>759876806</v>
      </c>
      <c r="E32" s="383" t="s">
        <v>2</v>
      </c>
      <c r="F32" s="380">
        <f>SUM(F30:F31)</f>
        <v>-213062095</v>
      </c>
      <c r="G32" s="383"/>
      <c r="H32" s="380">
        <f>SUM(H30:H31)</f>
        <v>478579418</v>
      </c>
      <c r="I32" s="383"/>
      <c r="J32" s="380">
        <f>SUM(J30:J31)</f>
        <v>-265686778</v>
      </c>
    </row>
    <row r="33" spans="1:16" ht="23.25" customHeight="1">
      <c r="A33" s="377"/>
      <c r="B33" s="379"/>
      <c r="C33" s="335"/>
      <c r="D33" s="389"/>
      <c r="E33" s="335"/>
      <c r="F33" s="389"/>
      <c r="G33" s="335"/>
      <c r="H33" s="389"/>
      <c r="I33" s="335"/>
      <c r="J33" s="389"/>
    </row>
    <row r="34" spans="1:16" s="308" customFormat="1" ht="22.5" customHeight="1">
      <c r="A34" s="304" t="s">
        <v>315</v>
      </c>
      <c r="B34" s="305"/>
      <c r="C34" s="338"/>
      <c r="D34" s="390"/>
      <c r="E34" s="338"/>
      <c r="F34" s="390"/>
      <c r="G34" s="338"/>
      <c r="H34" s="307"/>
      <c r="I34" s="307"/>
      <c r="J34" s="307"/>
      <c r="P34" s="369"/>
    </row>
    <row r="35" spans="1:16" s="308" customFormat="1" ht="22.5" customHeight="1">
      <c r="A35" s="309" t="s">
        <v>384</v>
      </c>
      <c r="B35" s="340"/>
      <c r="C35" s="341"/>
      <c r="D35" s="391"/>
      <c r="E35" s="341"/>
      <c r="F35" s="391"/>
      <c r="G35" s="341"/>
      <c r="H35" s="392"/>
      <c r="J35" s="392"/>
      <c r="P35" s="369"/>
    </row>
    <row r="36" spans="1:16" ht="22.5" customHeight="1">
      <c r="A36" s="326"/>
      <c r="C36" s="342"/>
      <c r="D36" s="375"/>
      <c r="E36" s="342"/>
      <c r="F36" s="375"/>
      <c r="G36" s="342"/>
    </row>
    <row r="37" spans="1:16" ht="22.5" customHeight="1">
      <c r="B37" s="313"/>
      <c r="D37" s="375"/>
      <c r="E37" s="373" t="s">
        <v>385</v>
      </c>
      <c r="F37" s="375"/>
      <c r="G37" s="373"/>
      <c r="H37" s="450" t="s">
        <v>318</v>
      </c>
      <c r="I37" s="450"/>
      <c r="J37" s="450"/>
    </row>
    <row r="38" spans="1:16" ht="22.5" customHeight="1">
      <c r="B38" s="313"/>
      <c r="D38" s="452" t="s">
        <v>386</v>
      </c>
      <c r="E38" s="452"/>
      <c r="F38" s="452"/>
      <c r="G38" s="452"/>
      <c r="H38" s="452" t="s">
        <v>386</v>
      </c>
      <c r="I38" s="452"/>
      <c r="J38" s="452"/>
    </row>
    <row r="39" spans="1:16" ht="22.5" customHeight="1">
      <c r="B39" s="313"/>
      <c r="D39" s="449" t="s">
        <v>319</v>
      </c>
      <c r="E39" s="449"/>
      <c r="F39" s="449"/>
      <c r="G39" s="374"/>
      <c r="H39" s="449" t="s">
        <v>319</v>
      </c>
      <c r="I39" s="449"/>
      <c r="J39" s="449"/>
    </row>
    <row r="40" spans="1:16" ht="22.5" customHeight="1">
      <c r="B40" s="310" t="s">
        <v>321</v>
      </c>
      <c r="D40" s="315">
        <v>2566</v>
      </c>
      <c r="E40" s="316"/>
      <c r="F40" s="315">
        <v>2565</v>
      </c>
      <c r="G40" s="316"/>
      <c r="H40" s="315">
        <v>2566</v>
      </c>
      <c r="I40" s="316"/>
      <c r="J40" s="315">
        <v>2565</v>
      </c>
    </row>
    <row r="41" spans="1:16" ht="22.5" customHeight="1">
      <c r="D41" s="451" t="s">
        <v>322</v>
      </c>
      <c r="E41" s="451"/>
      <c r="F41" s="451"/>
      <c r="G41" s="451"/>
      <c r="H41" s="451"/>
      <c r="I41" s="451"/>
      <c r="J41" s="451"/>
    </row>
    <row r="42" spans="1:16" ht="22.5" customHeight="1">
      <c r="A42" s="326" t="s">
        <v>409</v>
      </c>
      <c r="D42" s="393"/>
      <c r="E42" s="342"/>
      <c r="F42" s="393"/>
      <c r="G42" s="342"/>
      <c r="H42" s="374"/>
      <c r="J42" s="374"/>
    </row>
    <row r="43" spans="1:16" ht="22.5" customHeight="1">
      <c r="A43" s="394" t="s">
        <v>410</v>
      </c>
      <c r="C43" s="310"/>
      <c r="D43" s="315"/>
      <c r="E43" s="316"/>
      <c r="F43" s="315"/>
      <c r="G43" s="395"/>
      <c r="H43" s="396"/>
      <c r="I43" s="397"/>
      <c r="J43" s="396"/>
    </row>
    <row r="44" spans="1:16" ht="22.5" customHeight="1">
      <c r="A44" s="394" t="s">
        <v>411</v>
      </c>
      <c r="C44" s="310"/>
      <c r="D44" s="315"/>
      <c r="E44" s="316"/>
      <c r="F44" s="315"/>
      <c r="G44" s="395"/>
      <c r="H44" s="396"/>
      <c r="I44" s="397"/>
      <c r="J44" s="396"/>
    </row>
    <row r="45" spans="1:16" ht="22.5" customHeight="1">
      <c r="A45" s="311" t="s">
        <v>412</v>
      </c>
      <c r="C45" s="310"/>
      <c r="D45" s="398">
        <v>-111068157</v>
      </c>
      <c r="E45" s="316"/>
      <c r="F45" s="398">
        <v>-135793275</v>
      </c>
      <c r="G45" s="395"/>
      <c r="H45" s="386">
        <v>0</v>
      </c>
      <c r="I45" s="397"/>
      <c r="J45" s="386">
        <v>0</v>
      </c>
    </row>
    <row r="46" spans="1:16" ht="22.5" customHeight="1">
      <c r="A46" s="326" t="s">
        <v>413</v>
      </c>
      <c r="D46" s="393"/>
      <c r="E46" s="342"/>
      <c r="F46" s="393"/>
      <c r="G46" s="342"/>
      <c r="H46" s="374"/>
      <c r="J46" s="374"/>
    </row>
    <row r="47" spans="1:16" ht="22.5" customHeight="1">
      <c r="A47" s="326" t="s">
        <v>411</v>
      </c>
      <c r="D47" s="399">
        <f>SUM(D45)</f>
        <v>-111068157</v>
      </c>
      <c r="E47" s="373"/>
      <c r="F47" s="399">
        <f>SUM(F45)</f>
        <v>-135793275</v>
      </c>
      <c r="G47" s="373"/>
      <c r="H47" s="400">
        <f>SUM(H45)</f>
        <v>0</v>
      </c>
      <c r="I47" s="335"/>
      <c r="J47" s="400">
        <f>SUM(J45)</f>
        <v>0</v>
      </c>
    </row>
    <row r="48" spans="1:16" ht="11.55" customHeight="1">
      <c r="A48" s="326"/>
      <c r="D48" s="401"/>
      <c r="E48" s="373"/>
      <c r="F48" s="401"/>
      <c r="G48" s="373"/>
      <c r="H48" s="401"/>
      <c r="I48" s="335"/>
      <c r="J48" s="401"/>
    </row>
    <row r="49" spans="1:16" ht="22.5" customHeight="1">
      <c r="A49" s="394" t="s">
        <v>414</v>
      </c>
      <c r="D49" s="401"/>
      <c r="E49" s="373"/>
      <c r="F49" s="401"/>
      <c r="G49" s="373"/>
      <c r="H49" s="401"/>
      <c r="I49" s="335"/>
      <c r="J49" s="401"/>
    </row>
    <row r="50" spans="1:16" ht="22.5" customHeight="1">
      <c r="A50" s="394" t="s">
        <v>411</v>
      </c>
      <c r="D50" s="401"/>
      <c r="E50" s="373"/>
      <c r="F50" s="401"/>
      <c r="G50" s="373"/>
      <c r="H50" s="401"/>
      <c r="I50" s="335"/>
      <c r="J50" s="401"/>
    </row>
    <row r="51" spans="1:16" ht="22.5" customHeight="1">
      <c r="A51" s="311" t="s">
        <v>415</v>
      </c>
      <c r="D51" s="401"/>
      <c r="E51" s="373"/>
      <c r="F51" s="401"/>
      <c r="G51" s="373"/>
      <c r="H51" s="401"/>
      <c r="I51" s="335"/>
      <c r="J51" s="401"/>
    </row>
    <row r="52" spans="1:16" ht="22.5" customHeight="1">
      <c r="A52" s="311" t="s">
        <v>416</v>
      </c>
      <c r="D52" s="393">
        <v>-247798</v>
      </c>
      <c r="E52" s="373"/>
      <c r="F52" s="393">
        <v>9922</v>
      </c>
      <c r="G52" s="373"/>
      <c r="H52" s="393">
        <v>-185446</v>
      </c>
      <c r="I52" s="335"/>
      <c r="J52" s="393">
        <v>7426</v>
      </c>
    </row>
    <row r="53" spans="1:16" ht="22.5" customHeight="1">
      <c r="A53" s="311" t="s">
        <v>417</v>
      </c>
      <c r="D53" s="401"/>
      <c r="E53" s="373"/>
      <c r="F53" s="401"/>
      <c r="G53" s="373"/>
      <c r="H53" s="401"/>
      <c r="I53" s="335"/>
      <c r="J53" s="401"/>
    </row>
    <row r="54" spans="1:16" ht="22.5" customHeight="1">
      <c r="A54" s="312" t="s">
        <v>418</v>
      </c>
      <c r="B54" s="310" t="s">
        <v>65</v>
      </c>
      <c r="D54" s="393">
        <v>-322663</v>
      </c>
      <c r="E54" s="373"/>
      <c r="F54" s="393">
        <v>15853382</v>
      </c>
      <c r="G54" s="373"/>
      <c r="H54" s="322">
        <v>0</v>
      </c>
      <c r="I54" s="335"/>
      <c r="J54" s="402">
        <v>8466167</v>
      </c>
      <c r="L54" s="372"/>
      <c r="N54" s="372"/>
    </row>
    <row r="55" spans="1:16" ht="22.5" customHeight="1">
      <c r="A55" s="312" t="s">
        <v>419</v>
      </c>
      <c r="D55" s="393"/>
      <c r="E55" s="373"/>
      <c r="F55" s="393"/>
      <c r="G55" s="373"/>
      <c r="H55" s="393"/>
      <c r="I55" s="335"/>
      <c r="J55" s="393"/>
      <c r="L55" s="372"/>
      <c r="N55" s="372"/>
    </row>
    <row r="56" spans="1:16" ht="22.5" customHeight="1">
      <c r="A56" s="312" t="s">
        <v>411</v>
      </c>
      <c r="B56" s="310" t="s">
        <v>36</v>
      </c>
      <c r="D56" s="398">
        <v>80590</v>
      </c>
      <c r="E56" s="373"/>
      <c r="F56" s="398">
        <v>-3172537</v>
      </c>
      <c r="G56" s="373"/>
      <c r="H56" s="386">
        <v>0</v>
      </c>
      <c r="I56" s="335"/>
      <c r="J56" s="398">
        <v>-1693234</v>
      </c>
    </row>
    <row r="57" spans="1:16" ht="22.5" customHeight="1">
      <c r="A57" s="403" t="s">
        <v>420</v>
      </c>
      <c r="D57" s="401"/>
      <c r="E57" s="373"/>
      <c r="F57" s="401"/>
      <c r="G57" s="373"/>
      <c r="H57" s="401"/>
      <c r="I57" s="335"/>
      <c r="J57" s="401"/>
    </row>
    <row r="58" spans="1:16" ht="22.5" customHeight="1">
      <c r="A58" s="403" t="s">
        <v>411</v>
      </c>
      <c r="D58" s="399">
        <f>SUM(D52:D56)</f>
        <v>-489871</v>
      </c>
      <c r="E58" s="373"/>
      <c r="F58" s="399">
        <f>SUM(F52:F56)</f>
        <v>12690767</v>
      </c>
      <c r="G58" s="373"/>
      <c r="H58" s="399">
        <f>SUM(H52:H56)</f>
        <v>-185446</v>
      </c>
      <c r="I58" s="335"/>
      <c r="J58" s="399">
        <f>SUM(J52:J56)</f>
        <v>6780359</v>
      </c>
    </row>
    <row r="59" spans="1:16" ht="22.5" customHeight="1">
      <c r="A59" s="335" t="s">
        <v>421</v>
      </c>
      <c r="D59" s="401">
        <f>D47+D58</f>
        <v>-111558028</v>
      </c>
      <c r="E59" s="373"/>
      <c r="F59" s="401">
        <f>F47+F58</f>
        <v>-123102508</v>
      </c>
      <c r="G59" s="373"/>
      <c r="H59" s="401">
        <f>H47+H58</f>
        <v>-185446</v>
      </c>
      <c r="I59" s="335"/>
      <c r="J59" s="401">
        <f>J47+J58</f>
        <v>6780359</v>
      </c>
    </row>
    <row r="60" spans="1:16" s="335" customFormat="1" ht="22.5" customHeight="1" thickBot="1">
      <c r="A60" s="326" t="s">
        <v>422</v>
      </c>
      <c r="B60" s="379"/>
      <c r="D60" s="404">
        <f>SUM(D32+D59)</f>
        <v>648318778</v>
      </c>
      <c r="E60" s="373"/>
      <c r="F60" s="404">
        <f>SUM(F32+F59)</f>
        <v>-336164603</v>
      </c>
      <c r="G60" s="373"/>
      <c r="H60" s="404">
        <f>SUM(H32+H59)</f>
        <v>478393972</v>
      </c>
      <c r="I60" s="373"/>
      <c r="J60" s="404">
        <f>SUM(J32+J59)</f>
        <v>-258906419</v>
      </c>
      <c r="P60" s="381"/>
    </row>
    <row r="61" spans="1:16" ht="11.55" customHeight="1" thickTop="1">
      <c r="A61" s="326"/>
      <c r="D61" s="393"/>
      <c r="E61" s="342"/>
      <c r="F61" s="393"/>
      <c r="G61" s="342"/>
      <c r="H61" s="374"/>
      <c r="J61" s="374"/>
    </row>
    <row r="62" spans="1:16" s="406" customFormat="1" ht="22.5" customHeight="1">
      <c r="A62" s="335" t="s">
        <v>423</v>
      </c>
      <c r="B62" s="379"/>
      <c r="C62" s="336"/>
      <c r="D62" s="405"/>
      <c r="E62" s="383"/>
      <c r="F62" s="405"/>
      <c r="G62" s="383"/>
      <c r="H62" s="335"/>
      <c r="I62" s="335"/>
      <c r="J62" s="335"/>
      <c r="P62" s="407"/>
    </row>
    <row r="63" spans="1:16" s="308" customFormat="1" ht="22.5" customHeight="1">
      <c r="A63" s="312" t="s">
        <v>424</v>
      </c>
      <c r="B63" s="310"/>
      <c r="C63" s="330">
        <v>3935</v>
      </c>
      <c r="D63" s="405">
        <f>D65-D64</f>
        <v>742656433</v>
      </c>
      <c r="E63" s="335"/>
      <c r="F63" s="405">
        <f>F65-F64</f>
        <v>-224190083</v>
      </c>
      <c r="G63" s="335"/>
      <c r="H63" s="405">
        <f>H65-H64</f>
        <v>478579418</v>
      </c>
      <c r="I63" s="335"/>
      <c r="J63" s="405">
        <f>J65-J64</f>
        <v>-265686778</v>
      </c>
      <c r="P63" s="369"/>
    </row>
    <row r="64" spans="1:16" ht="22.5" customHeight="1">
      <c r="A64" s="311" t="s">
        <v>425</v>
      </c>
      <c r="B64" s="310" t="s">
        <v>87</v>
      </c>
      <c r="D64" s="375">
        <v>17220373</v>
      </c>
      <c r="F64" s="375">
        <v>11127988</v>
      </c>
      <c r="H64" s="322">
        <v>0</v>
      </c>
      <c r="I64" s="383"/>
      <c r="J64" s="322">
        <v>0</v>
      </c>
    </row>
    <row r="65" spans="1:16" ht="22.5" customHeight="1" thickBot="1">
      <c r="A65" s="335"/>
      <c r="D65" s="408">
        <f>D32</f>
        <v>759876806</v>
      </c>
      <c r="E65" s="335"/>
      <c r="F65" s="408">
        <f>F32</f>
        <v>-213062095</v>
      </c>
      <c r="G65" s="335"/>
      <c r="H65" s="408">
        <f>H32</f>
        <v>478579418</v>
      </c>
      <c r="I65" s="335"/>
      <c r="J65" s="408">
        <f>J32</f>
        <v>-265686778</v>
      </c>
    </row>
    <row r="66" spans="1:16" ht="11.55" customHeight="1" thickTop="1">
      <c r="A66" s="335"/>
      <c r="D66" s="382"/>
      <c r="E66" s="335"/>
      <c r="F66" s="382"/>
      <c r="G66" s="335"/>
      <c r="H66" s="335"/>
      <c r="I66" s="335"/>
      <c r="J66" s="335"/>
    </row>
    <row r="67" spans="1:16" s="406" customFormat="1" ht="22.5" customHeight="1">
      <c r="A67" s="335" t="s">
        <v>426</v>
      </c>
      <c r="B67" s="379"/>
      <c r="C67" s="336"/>
      <c r="D67" s="405"/>
      <c r="E67" s="383"/>
      <c r="F67" s="405"/>
      <c r="G67" s="383"/>
      <c r="H67" s="335"/>
      <c r="I67" s="335"/>
      <c r="J67" s="335"/>
      <c r="P67" s="407"/>
    </row>
    <row r="68" spans="1:16" s="308" customFormat="1" ht="22.5" customHeight="1">
      <c r="A68" s="312" t="s">
        <v>424</v>
      </c>
      <c r="B68" s="310"/>
      <c r="C68" s="319"/>
      <c r="D68" s="405">
        <f>D70-D69</f>
        <v>631098405</v>
      </c>
      <c r="E68" s="335"/>
      <c r="F68" s="405">
        <f>F70-F69</f>
        <v>-348655094</v>
      </c>
      <c r="G68" s="335"/>
      <c r="H68" s="405">
        <f>H70-H69</f>
        <v>478393972</v>
      </c>
      <c r="I68" s="335"/>
      <c r="J68" s="405">
        <f>J70-J69</f>
        <v>-258906419</v>
      </c>
      <c r="P68" s="369"/>
    </row>
    <row r="69" spans="1:16" ht="22.5" customHeight="1">
      <c r="A69" s="311" t="s">
        <v>425</v>
      </c>
      <c r="B69" s="310" t="s">
        <v>87</v>
      </c>
      <c r="D69" s="393">
        <v>17220373</v>
      </c>
      <c r="F69" s="393">
        <v>12490491</v>
      </c>
      <c r="H69" s="322">
        <v>0</v>
      </c>
      <c r="J69" s="322">
        <v>0</v>
      </c>
    </row>
    <row r="70" spans="1:16" ht="22.35" customHeight="1" thickBot="1">
      <c r="A70" s="326"/>
      <c r="D70" s="408">
        <f>D60</f>
        <v>648318778</v>
      </c>
      <c r="E70" s="335"/>
      <c r="F70" s="408">
        <f>F60</f>
        <v>-336164603</v>
      </c>
      <c r="G70" s="335"/>
      <c r="H70" s="408">
        <f>H60</f>
        <v>478393972</v>
      </c>
      <c r="I70" s="335"/>
      <c r="J70" s="408">
        <f>J60</f>
        <v>-258906419</v>
      </c>
    </row>
    <row r="71" spans="1:16" ht="11.55" customHeight="1" thickTop="1">
      <c r="A71" s="335"/>
      <c r="D71" s="382"/>
      <c r="E71" s="335"/>
      <c r="F71" s="382"/>
      <c r="G71" s="335"/>
      <c r="H71" s="335"/>
      <c r="I71" s="335"/>
      <c r="J71" s="335"/>
      <c r="K71" s="319"/>
      <c r="L71" s="409"/>
    </row>
    <row r="72" spans="1:16" ht="22.5" customHeight="1">
      <c r="A72" s="335" t="s">
        <v>427</v>
      </c>
      <c r="B72" s="310" t="s">
        <v>143</v>
      </c>
      <c r="D72" s="382"/>
      <c r="E72" s="335"/>
      <c r="F72" s="382"/>
      <c r="G72" s="335"/>
      <c r="H72" s="335"/>
      <c r="I72" s="335"/>
      <c r="J72" s="335"/>
    </row>
    <row r="73" spans="1:16" ht="22.5" customHeight="1" thickBot="1">
      <c r="A73" s="312" t="s">
        <v>428</v>
      </c>
      <c r="B73" s="312"/>
      <c r="D73" s="410">
        <v>0.16389999999999999</v>
      </c>
      <c r="E73" s="335"/>
      <c r="F73" s="410">
        <v>-4.9500000000000002E-2</v>
      </c>
      <c r="G73" s="335"/>
      <c r="H73" s="411">
        <v>0.1056</v>
      </c>
      <c r="I73" s="335"/>
      <c r="J73" s="411">
        <v>-5.8599999999999999E-2</v>
      </c>
    </row>
    <row r="74" spans="1:16" ht="22.5" customHeight="1" thickTop="1" thickBot="1">
      <c r="A74" s="312" t="s">
        <v>429</v>
      </c>
      <c r="B74" s="312"/>
      <c r="D74" s="410">
        <v>0.15890000000000001</v>
      </c>
      <c r="E74" s="335"/>
      <c r="F74" s="410">
        <v>-4.9500000000000002E-2</v>
      </c>
      <c r="G74" s="335"/>
      <c r="H74" s="411">
        <v>0.1024</v>
      </c>
      <c r="I74" s="335"/>
      <c r="J74" s="411">
        <v>-5.8599999999999999E-2</v>
      </c>
    </row>
    <row r="75" spans="1:16" ht="23.25" customHeight="1" thickTop="1">
      <c r="E75" s="385"/>
      <c r="G75" s="385"/>
      <c r="H75" s="385"/>
      <c r="I75" s="385"/>
      <c r="J75" s="385"/>
    </row>
    <row r="76" spans="1:16" ht="23.25" customHeight="1">
      <c r="D76" s="413"/>
      <c r="F76" s="413"/>
    </row>
  </sheetData>
  <mergeCells count="12">
    <mergeCell ref="D41:J41"/>
    <mergeCell ref="H4:J4"/>
    <mergeCell ref="D5:G5"/>
    <mergeCell ref="H5:J5"/>
    <mergeCell ref="D6:F6"/>
    <mergeCell ref="H6:J6"/>
    <mergeCell ref="D8:J8"/>
    <mergeCell ref="H37:J37"/>
    <mergeCell ref="D38:G38"/>
    <mergeCell ref="H38:J38"/>
    <mergeCell ref="D39:F39"/>
    <mergeCell ref="H39:J39"/>
  </mergeCells>
  <printOptions gridLinesSet="0"/>
  <pageMargins left="0.7" right="0.6" top="0.48" bottom="0.5" header="0.5" footer="0.5"/>
  <pageSetup paperSize="9" scale="77" firstPageNumber="9" fitToHeight="0" orientation="portrait" useFirstPageNumber="1" r:id="rId1"/>
  <headerFooter alignWithMargins="0">
    <oddFooter>&amp;L&amp;15หมายเหตุประกอบงบการเงินเป็นส่วนหนึ่งของงบการเงินนี้
&amp;C&amp;P</oddFooter>
  </headerFooter>
  <rowBreaks count="3" manualBreakCount="3">
    <brk id="33" max="16383" man="1"/>
    <brk id="107" max="16383" man="1"/>
    <brk id="144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4"/>
  <sheetViews>
    <sheetView showGridLines="0" zoomScale="70" zoomScaleNormal="70" zoomScaleSheetLayoutView="70" workbookViewId="0">
      <selection activeCell="A70" sqref="A70:A88"/>
    </sheetView>
  </sheetViews>
  <sheetFormatPr defaultColWidth="9.109375" defaultRowHeight="17.25" customHeight="1"/>
  <cols>
    <col min="1" max="1" width="43.44140625" customWidth="1"/>
    <col min="2" max="2" width="6" customWidth="1"/>
    <col min="3" max="3" width="1.5546875" customWidth="1"/>
    <col min="4" max="4" width="16.88671875" customWidth="1"/>
    <col min="5" max="5" width="1.44140625" customWidth="1"/>
    <col min="6" max="6" width="16.88671875" customWidth="1"/>
    <col min="7" max="7" width="1.44140625" customWidth="1"/>
    <col min="8" max="8" width="16.88671875" customWidth="1"/>
    <col min="9" max="9" width="1.5546875" customWidth="1"/>
    <col min="10" max="10" width="16.88671875" customWidth="1"/>
    <col min="11" max="11" width="1.5546875" customWidth="1"/>
    <col min="12" max="12" width="16.88671875" customWidth="1"/>
    <col min="13" max="13" width="1.5546875" customWidth="1"/>
    <col min="14" max="14" width="16.88671875" customWidth="1"/>
    <col min="15" max="15" width="1.5546875" customWidth="1"/>
    <col min="16" max="16" width="16.88671875" customWidth="1"/>
    <col min="17" max="17" width="1.44140625" customWidth="1"/>
    <col min="18" max="18" width="16.88671875" customWidth="1"/>
    <col min="19" max="19" width="1.109375" customWidth="1"/>
    <col min="20" max="20" width="16.88671875" customWidth="1"/>
    <col min="21" max="21" width="1.5546875" customWidth="1"/>
    <col min="22" max="22" width="16.88671875" customWidth="1"/>
    <col min="23" max="23" width="1.5546875" customWidth="1"/>
    <col min="24" max="24" width="16.88671875" customWidth="1"/>
  </cols>
  <sheetData>
    <row r="1" spans="1:27" s="85" customFormat="1" ht="17.25" customHeight="1">
      <c r="A1" s="34" t="s">
        <v>0</v>
      </c>
      <c r="B1" s="277"/>
      <c r="C1" s="277"/>
      <c r="D1" s="36"/>
      <c r="E1" s="82"/>
      <c r="F1" s="36"/>
      <c r="G1" s="82"/>
      <c r="H1" s="36"/>
      <c r="I1" s="82"/>
      <c r="J1" s="36"/>
      <c r="K1" s="82"/>
      <c r="L1" s="36"/>
      <c r="M1" s="36"/>
      <c r="N1" s="36"/>
      <c r="O1" s="36"/>
      <c r="P1" s="36"/>
      <c r="Q1" s="36"/>
      <c r="R1" s="36"/>
      <c r="S1" s="36"/>
      <c r="T1" s="82"/>
      <c r="U1" s="82"/>
      <c r="V1" s="36"/>
      <c r="W1" s="82"/>
      <c r="X1" s="83"/>
      <c r="Y1" s="36"/>
      <c r="Z1" s="82"/>
      <c r="AA1" s="84"/>
    </row>
    <row r="2" spans="1:27" s="85" customFormat="1" ht="17.25" customHeight="1">
      <c r="A2" s="86" t="s">
        <v>146</v>
      </c>
      <c r="B2" s="87"/>
      <c r="C2" s="87"/>
      <c r="D2" s="276"/>
      <c r="E2" s="86"/>
      <c r="F2" s="276"/>
      <c r="G2" s="86"/>
      <c r="H2" s="276"/>
      <c r="I2" s="86"/>
      <c r="J2" s="276"/>
      <c r="K2" s="86"/>
      <c r="L2" s="276"/>
      <c r="M2" s="276"/>
      <c r="N2" s="276"/>
      <c r="O2" s="276"/>
      <c r="P2" s="276"/>
      <c r="Q2" s="276"/>
      <c r="R2" s="276"/>
      <c r="S2" s="276"/>
      <c r="T2" s="86"/>
      <c r="U2" s="86"/>
      <c r="V2" s="276"/>
      <c r="W2" s="86"/>
      <c r="X2"/>
      <c r="Y2" s="276"/>
      <c r="Z2" s="86"/>
      <c r="AA2" s="276"/>
    </row>
    <row r="3" spans="1:27" s="85" customFormat="1" ht="17.25" customHeight="1">
      <c r="A3" s="86"/>
      <c r="B3" s="277"/>
      <c r="C3" s="277"/>
      <c r="D3" s="36"/>
      <c r="E3" s="86"/>
      <c r="F3" s="36"/>
      <c r="G3" s="86"/>
      <c r="H3" s="36"/>
      <c r="I3" s="86"/>
      <c r="J3" s="36"/>
      <c r="K3" s="86"/>
      <c r="L3" s="36"/>
      <c r="M3" s="36"/>
      <c r="N3" s="36"/>
      <c r="O3" s="36"/>
      <c r="P3" s="36"/>
      <c r="Q3" s="36"/>
      <c r="R3" s="36"/>
      <c r="S3" s="36"/>
      <c r="T3" s="86"/>
      <c r="U3" s="86"/>
      <c r="V3" s="36"/>
      <c r="W3" s="86"/>
      <c r="Y3" s="36"/>
      <c r="Z3" s="86"/>
      <c r="AA3" s="88"/>
    </row>
    <row r="4" spans="1:27" s="89" customFormat="1" ht="17.25" customHeight="1">
      <c r="B4" s="90"/>
      <c r="C4" s="90"/>
      <c r="D4" s="455" t="s">
        <v>147</v>
      </c>
      <c r="E4" s="455"/>
      <c r="F4" s="455"/>
      <c r="G4" s="455"/>
      <c r="H4" s="455"/>
      <c r="I4" s="455"/>
      <c r="J4" s="455"/>
      <c r="K4" s="455"/>
      <c r="L4" s="455"/>
      <c r="M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  <c r="Y4" s="91"/>
      <c r="Z4" s="91"/>
      <c r="AA4" s="91"/>
    </row>
    <row r="5" spans="1:27" s="89" customFormat="1" ht="17.25" customHeight="1">
      <c r="B5" s="90"/>
      <c r="C5" s="90"/>
      <c r="D5" s="278"/>
      <c r="E5" s="278"/>
      <c r="F5" s="278"/>
      <c r="G5" s="278"/>
      <c r="H5" s="278"/>
      <c r="I5" s="278"/>
      <c r="J5" s="278"/>
      <c r="K5" s="278"/>
      <c r="L5" s="457" t="s">
        <v>82</v>
      </c>
      <c r="M5" s="458"/>
      <c r="N5" s="458"/>
      <c r="O5" s="458"/>
      <c r="P5" s="458"/>
      <c r="Q5" s="458"/>
      <c r="R5" s="458"/>
      <c r="S5" s="92"/>
      <c r="T5" s="278"/>
      <c r="U5" s="278"/>
      <c r="V5" s="278"/>
      <c r="W5" s="278"/>
      <c r="X5" s="278"/>
      <c r="Y5" s="91"/>
      <c r="Z5" s="91"/>
      <c r="AA5" s="91"/>
    </row>
    <row r="6" spans="1:27" s="89" customFormat="1" ht="17.25" customHeight="1">
      <c r="B6" s="90"/>
      <c r="C6" s="90"/>
      <c r="D6" s="278"/>
      <c r="E6" s="278"/>
      <c r="F6" s="279"/>
      <c r="G6" s="279"/>
      <c r="H6" s="456" t="s">
        <v>148</v>
      </c>
      <c r="I6" s="456"/>
      <c r="J6" s="456"/>
      <c r="K6" s="278"/>
      <c r="L6" s="459"/>
      <c r="M6" s="459"/>
      <c r="N6" s="459"/>
      <c r="O6" s="459"/>
      <c r="P6" s="459"/>
      <c r="Q6" s="459"/>
      <c r="R6" s="459"/>
      <c r="S6" s="92"/>
      <c r="T6" s="278"/>
      <c r="U6" s="278"/>
      <c r="W6" s="93"/>
      <c r="X6" s="93"/>
      <c r="Y6" s="278"/>
      <c r="Z6" s="278"/>
      <c r="AA6" s="278"/>
    </row>
    <row r="7" spans="1:27" s="89" customFormat="1" ht="17.25" customHeight="1">
      <c r="B7" s="95"/>
      <c r="C7" s="95"/>
      <c r="D7" s="279" t="s">
        <v>149</v>
      </c>
      <c r="E7" s="279"/>
      <c r="F7" s="94" t="s">
        <v>150</v>
      </c>
      <c r="G7" s="279"/>
      <c r="I7" s="96"/>
      <c r="K7" s="279"/>
      <c r="L7" s="279"/>
      <c r="M7" s="279"/>
      <c r="N7" s="279"/>
      <c r="O7" s="279"/>
      <c r="P7" s="279"/>
      <c r="Q7" s="279"/>
      <c r="R7" s="279" t="s">
        <v>151</v>
      </c>
      <c r="S7" s="279"/>
      <c r="T7" s="279" t="s">
        <v>152</v>
      </c>
      <c r="U7" s="279"/>
      <c r="V7" s="96"/>
      <c r="W7" s="279"/>
    </row>
    <row r="8" spans="1:27" s="89" customFormat="1" ht="17.25" customHeight="1">
      <c r="B8" s="90"/>
      <c r="C8" s="90"/>
      <c r="D8" s="279" t="s">
        <v>153</v>
      </c>
      <c r="E8" s="279"/>
      <c r="F8" s="279" t="s">
        <v>154</v>
      </c>
      <c r="G8" s="279"/>
      <c r="I8" s="96"/>
      <c r="J8" s="279"/>
      <c r="K8" s="279"/>
      <c r="L8" s="94" t="s">
        <v>155</v>
      </c>
      <c r="M8" s="279"/>
      <c r="N8" s="94" t="s">
        <v>156</v>
      </c>
      <c r="O8" s="279"/>
      <c r="P8" s="279" t="s">
        <v>157</v>
      </c>
      <c r="Q8" s="279"/>
      <c r="R8" s="279" t="s">
        <v>158</v>
      </c>
      <c r="S8" s="279"/>
      <c r="T8" s="279" t="s">
        <v>159</v>
      </c>
      <c r="U8" s="279"/>
      <c r="V8" s="279" t="s">
        <v>160</v>
      </c>
      <c r="W8" s="279"/>
      <c r="X8" s="94" t="s">
        <v>161</v>
      </c>
    </row>
    <row r="9" spans="1:27" s="89" customFormat="1" ht="17.25" customHeight="1">
      <c r="B9" s="90"/>
      <c r="C9" s="90"/>
      <c r="D9" s="279" t="s">
        <v>162</v>
      </c>
      <c r="E9" s="279"/>
      <c r="F9" s="279" t="s">
        <v>163</v>
      </c>
      <c r="G9" s="279"/>
      <c r="H9" s="94" t="s">
        <v>164</v>
      </c>
      <c r="I9" s="279"/>
      <c r="J9" s="279" t="s">
        <v>165</v>
      </c>
      <c r="K9" s="279"/>
      <c r="L9" s="279" t="s">
        <v>166</v>
      </c>
      <c r="M9" s="279"/>
      <c r="N9" s="94" t="s">
        <v>166</v>
      </c>
      <c r="O9" s="279"/>
      <c r="P9" s="279" t="s">
        <v>167</v>
      </c>
      <c r="Q9" s="279"/>
      <c r="R9" s="94" t="s">
        <v>168</v>
      </c>
      <c r="S9" s="279"/>
      <c r="T9" s="279" t="s">
        <v>169</v>
      </c>
      <c r="U9" s="279"/>
      <c r="V9" s="279" t="s">
        <v>170</v>
      </c>
      <c r="W9" s="279"/>
      <c r="X9" s="279" t="s">
        <v>171</v>
      </c>
    </row>
    <row r="10" spans="1:27" s="89" customFormat="1" ht="17.25" customHeight="1">
      <c r="B10" s="90"/>
      <c r="C10" s="90"/>
      <c r="D10" s="454" t="s">
        <v>9</v>
      </c>
      <c r="E10" s="454"/>
      <c r="F10" s="454"/>
      <c r="G10" s="454"/>
      <c r="H10" s="454"/>
      <c r="I10" s="454"/>
      <c r="J10" s="454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  <c r="W10" s="454"/>
      <c r="X10" s="454"/>
    </row>
    <row r="11" spans="1:27" ht="17.25" customHeight="1">
      <c r="A11" s="97" t="s">
        <v>172</v>
      </c>
      <c r="B11" s="98"/>
      <c r="C11" s="98"/>
    </row>
    <row r="12" spans="1:27" ht="17.25" customHeight="1">
      <c r="A12" s="39" t="s">
        <v>173</v>
      </c>
      <c r="B12" s="90"/>
      <c r="C12" s="90"/>
      <c r="D12" s="103">
        <v>4531559733</v>
      </c>
      <c r="E12" s="105"/>
      <c r="F12" s="103">
        <v>909993447</v>
      </c>
      <c r="G12" s="105"/>
      <c r="H12" s="103">
        <v>271330000</v>
      </c>
      <c r="I12" s="105"/>
      <c r="J12" s="103">
        <v>-1758931131</v>
      </c>
      <c r="K12" s="105"/>
      <c r="L12" s="103">
        <v>-83914149</v>
      </c>
      <c r="M12" s="105"/>
      <c r="N12" s="103">
        <v>108127</v>
      </c>
      <c r="O12" s="105"/>
      <c r="P12" s="103">
        <v>2141914070</v>
      </c>
      <c r="R12" s="103">
        <v>2058108048</v>
      </c>
      <c r="S12" s="105"/>
      <c r="T12" s="103">
        <v>6012060097</v>
      </c>
      <c r="U12" s="105"/>
      <c r="V12" s="103">
        <v>10659013</v>
      </c>
      <c r="W12" s="105"/>
      <c r="X12" s="103">
        <v>6022719110</v>
      </c>
    </row>
    <row r="13" spans="1:27" ht="17.25" customHeight="1">
      <c r="A13" s="39"/>
      <c r="B13" s="90"/>
      <c r="C13" s="90"/>
    </row>
    <row r="14" spans="1:27" ht="17.25" hidden="1" customHeight="1">
      <c r="A14" s="101" t="s">
        <v>174</v>
      </c>
      <c r="B14" s="90"/>
      <c r="C14" s="90"/>
      <c r="D14" s="102"/>
      <c r="E14" s="102"/>
      <c r="F14" s="102"/>
      <c r="G14" s="102"/>
      <c r="H14" s="102"/>
      <c r="I14" s="102"/>
      <c r="J14" s="102"/>
      <c r="K14" s="102"/>
      <c r="L14" s="103"/>
      <c r="M14" s="103"/>
      <c r="N14" s="99"/>
      <c r="O14" s="99"/>
      <c r="P14" s="99"/>
      <c r="R14" s="99"/>
      <c r="S14" s="99"/>
      <c r="T14" s="103"/>
      <c r="U14" s="102"/>
      <c r="V14" s="102"/>
      <c r="W14" s="102"/>
      <c r="X14" s="102"/>
    </row>
    <row r="15" spans="1:27" ht="17.25" hidden="1" customHeight="1">
      <c r="A15" s="104" t="s">
        <v>175</v>
      </c>
      <c r="D15" s="105"/>
      <c r="E15" s="13"/>
      <c r="F15" s="105"/>
      <c r="G15" s="13"/>
      <c r="H15" s="100"/>
      <c r="I15" s="100"/>
      <c r="J15" s="100"/>
      <c r="K15" s="100"/>
      <c r="L15" s="100"/>
      <c r="M15" s="100"/>
      <c r="N15" s="100"/>
      <c r="O15" s="100"/>
      <c r="P15" s="100"/>
      <c r="R15" s="100"/>
      <c r="S15" s="100"/>
      <c r="T15" s="103"/>
      <c r="U15" s="13"/>
      <c r="V15" s="105"/>
      <c r="W15" s="13"/>
      <c r="X15" s="13"/>
    </row>
    <row r="16" spans="1:27" ht="17.25" hidden="1" customHeight="1">
      <c r="A16" s="89" t="s">
        <v>176</v>
      </c>
      <c r="B16" s="98">
        <v>22</v>
      </c>
      <c r="C16" s="98"/>
      <c r="D16" s="108"/>
      <c r="E16" s="28"/>
      <c r="F16" s="216"/>
      <c r="G16" s="28"/>
      <c r="H16" s="216"/>
      <c r="I16" s="100"/>
      <c r="J16" s="216"/>
      <c r="K16" s="100"/>
      <c r="L16" s="216"/>
      <c r="M16" s="107"/>
      <c r="N16" s="216"/>
      <c r="O16" s="107"/>
      <c r="P16" s="216"/>
      <c r="R16" s="216"/>
      <c r="S16" s="107"/>
      <c r="T16" s="106"/>
      <c r="U16" s="13"/>
      <c r="V16" s="216"/>
      <c r="W16" s="13"/>
      <c r="X16" s="20">
        <f>SUM(T16:V16)</f>
        <v>0</v>
      </c>
    </row>
    <row r="17" spans="1:24" ht="17.25" hidden="1" customHeight="1">
      <c r="A17" s="109" t="s">
        <v>177</v>
      </c>
      <c r="B17" s="110"/>
      <c r="C17" s="110"/>
      <c r="D17" s="287">
        <f>SUM(D16)</f>
        <v>0</v>
      </c>
      <c r="E17" s="105"/>
      <c r="F17" s="216">
        <v>0</v>
      </c>
      <c r="G17" s="105"/>
      <c r="H17" s="216">
        <v>0</v>
      </c>
      <c r="I17" s="105"/>
      <c r="J17" s="216">
        <v>0</v>
      </c>
      <c r="K17" s="105"/>
      <c r="L17" s="216">
        <v>0</v>
      </c>
      <c r="M17" s="105"/>
      <c r="N17" s="216">
        <v>0</v>
      </c>
      <c r="O17" s="105"/>
      <c r="P17" s="216">
        <v>0</v>
      </c>
      <c r="R17" s="216">
        <v>0</v>
      </c>
      <c r="S17" s="105"/>
      <c r="T17" s="287">
        <f>SUM(T16:T16)</f>
        <v>0</v>
      </c>
      <c r="U17" s="105"/>
      <c r="V17" s="216">
        <v>0</v>
      </c>
      <c r="W17" s="105"/>
      <c r="X17" s="111">
        <f>SUM(X16:X16)</f>
        <v>0</v>
      </c>
    </row>
    <row r="18" spans="1:24" ht="17.25" hidden="1" customHeight="1">
      <c r="A18" s="104" t="s">
        <v>178</v>
      </c>
      <c r="B18" s="110"/>
      <c r="C18" s="110"/>
      <c r="D18" s="100"/>
      <c r="E18" s="105"/>
      <c r="F18" s="217"/>
      <c r="G18" s="105"/>
      <c r="H18" s="217"/>
      <c r="I18" s="105"/>
      <c r="J18" s="103"/>
      <c r="K18" s="105"/>
      <c r="L18" s="217"/>
      <c r="M18" s="105"/>
      <c r="N18" s="217"/>
      <c r="O18" s="105"/>
      <c r="P18" s="217"/>
      <c r="R18" s="217"/>
      <c r="S18" s="105"/>
      <c r="T18" s="103"/>
      <c r="U18" s="105"/>
      <c r="V18" s="217"/>
      <c r="W18" s="105"/>
      <c r="X18" s="103"/>
    </row>
    <row r="19" spans="1:24" ht="17.25" hidden="1" customHeight="1">
      <c r="A19" s="89" t="s">
        <v>179</v>
      </c>
      <c r="B19" s="110"/>
      <c r="C19" s="110"/>
      <c r="D19" s="216"/>
      <c r="E19" s="105"/>
      <c r="F19" s="216"/>
      <c r="G19" s="105"/>
      <c r="H19" s="216"/>
      <c r="I19" s="105"/>
      <c r="J19" s="108"/>
      <c r="K19" s="105"/>
      <c r="L19" s="216"/>
      <c r="M19" s="105"/>
      <c r="N19" s="216"/>
      <c r="O19" s="105"/>
      <c r="P19" s="227"/>
      <c r="R19" s="108"/>
      <c r="S19" s="105"/>
      <c r="T19" s="216"/>
      <c r="U19" s="105"/>
      <c r="V19" s="216"/>
      <c r="W19" s="105"/>
      <c r="X19" s="216">
        <f>SUM(T19:V19)</f>
        <v>0</v>
      </c>
    </row>
    <row r="20" spans="1:24" ht="17.25" hidden="1" customHeight="1">
      <c r="A20" s="109" t="s">
        <v>180</v>
      </c>
      <c r="B20" s="110"/>
      <c r="C20" s="110"/>
      <c r="D20" s="219">
        <f>SUM(D19)</f>
        <v>0</v>
      </c>
      <c r="E20" s="105"/>
      <c r="F20" s="219">
        <f>SUM(F19)</f>
        <v>0</v>
      </c>
      <c r="G20" s="105"/>
      <c r="H20" s="219">
        <f>SUM(H19)</f>
        <v>0</v>
      </c>
      <c r="I20" s="105"/>
      <c r="J20" s="111">
        <f>SUM(J19)</f>
        <v>0</v>
      </c>
      <c r="K20" s="105"/>
      <c r="L20" s="219">
        <f>SUM(L19)</f>
        <v>0</v>
      </c>
      <c r="M20" s="105"/>
      <c r="N20" s="222">
        <f>SUM(N19)</f>
        <v>0</v>
      </c>
      <c r="O20" s="223"/>
      <c r="P20" s="222">
        <f>SUM(P19)</f>
        <v>0</v>
      </c>
      <c r="Q20" s="224"/>
      <c r="R20" s="222">
        <f>SUM(R19)</f>
        <v>0</v>
      </c>
      <c r="S20" s="223"/>
      <c r="T20" s="219">
        <f>SUM(T19)</f>
        <v>0</v>
      </c>
      <c r="U20" s="105"/>
      <c r="V20" s="219">
        <f>SUM(V19)</f>
        <v>0</v>
      </c>
      <c r="W20" s="105"/>
      <c r="X20" s="219">
        <f>SUM(X19:X19)</f>
        <v>0</v>
      </c>
    </row>
    <row r="21" spans="1:24" ht="17.25" hidden="1" customHeight="1">
      <c r="A21" s="109"/>
      <c r="B21" s="110"/>
      <c r="C21" s="110"/>
      <c r="D21" s="100"/>
      <c r="E21" s="105"/>
      <c r="F21" s="100"/>
      <c r="G21" s="105"/>
      <c r="H21" s="100"/>
      <c r="I21" s="105"/>
      <c r="J21" s="100"/>
      <c r="K21" s="105"/>
      <c r="L21" s="100"/>
      <c r="M21" s="105"/>
      <c r="N21" s="225"/>
      <c r="O21" s="223"/>
      <c r="P21" s="225"/>
      <c r="Q21" s="224"/>
      <c r="R21" s="225"/>
      <c r="S21" s="223"/>
      <c r="T21" s="225"/>
      <c r="U21" s="105"/>
      <c r="V21" s="100"/>
      <c r="W21" s="105"/>
      <c r="X21" s="100"/>
    </row>
    <row r="22" spans="1:24" ht="17.25" hidden="1" customHeight="1">
      <c r="A22" s="97" t="s">
        <v>181</v>
      </c>
      <c r="B22" s="110"/>
      <c r="C22" s="110"/>
      <c r="D22" s="111">
        <f>D17+D20</f>
        <v>0</v>
      </c>
      <c r="E22" s="105"/>
      <c r="F22" s="219">
        <f>F17+F20</f>
        <v>0</v>
      </c>
      <c r="G22" s="105"/>
      <c r="H22" s="219">
        <f>H17+H20</f>
        <v>0</v>
      </c>
      <c r="I22" s="105"/>
      <c r="J22" s="222">
        <f>J17+J20</f>
        <v>0</v>
      </c>
      <c r="K22" s="105"/>
      <c r="L22" s="219">
        <f>L17+L20</f>
        <v>0</v>
      </c>
      <c r="M22" s="105"/>
      <c r="N22" s="222">
        <f>N17+N20</f>
        <v>0</v>
      </c>
      <c r="O22" s="223"/>
      <c r="P22" s="222">
        <f>P17+P20</f>
        <v>0</v>
      </c>
      <c r="Q22" s="224"/>
      <c r="R22" s="222">
        <f>R17+R20</f>
        <v>0</v>
      </c>
      <c r="S22" s="223"/>
      <c r="T22" s="222">
        <f>T17+T20</f>
        <v>0</v>
      </c>
      <c r="U22" s="105"/>
      <c r="V22" s="219">
        <f>V17+V20</f>
        <v>0</v>
      </c>
      <c r="W22" s="105"/>
      <c r="X22" s="222">
        <f>X17+X20</f>
        <v>0</v>
      </c>
    </row>
    <row r="23" spans="1:24" ht="17.25" hidden="1" customHeight="1">
      <c r="A23" s="104"/>
      <c r="B23" s="90"/>
      <c r="C23" s="90"/>
      <c r="D23" s="105"/>
      <c r="E23" s="13"/>
      <c r="F23" s="105"/>
      <c r="G23" s="13"/>
      <c r="H23" s="100"/>
      <c r="I23" s="100"/>
      <c r="J23" s="100"/>
      <c r="K23" s="100"/>
      <c r="L23" s="100"/>
      <c r="M23" s="100"/>
      <c r="N23" s="225"/>
      <c r="O23" s="225"/>
      <c r="P23" s="225"/>
      <c r="Q23" s="224"/>
      <c r="R23" s="225"/>
      <c r="S23" s="225"/>
      <c r="T23" s="226"/>
      <c r="U23" s="13"/>
      <c r="V23" s="105"/>
      <c r="W23" s="13"/>
      <c r="X23" s="13"/>
    </row>
    <row r="24" spans="1:24" ht="17.25" customHeight="1">
      <c r="A24" s="97" t="s">
        <v>182</v>
      </c>
      <c r="B24" s="98"/>
      <c r="C24" s="98"/>
      <c r="D24" s="13"/>
      <c r="E24" s="13"/>
      <c r="F24" s="13"/>
      <c r="G24" s="13"/>
      <c r="H24" s="100"/>
      <c r="I24" s="100"/>
      <c r="J24" s="100"/>
      <c r="K24" s="100"/>
      <c r="L24" s="100"/>
      <c r="M24" s="100"/>
      <c r="N24" s="100"/>
      <c r="O24" s="100"/>
      <c r="P24" s="100"/>
      <c r="R24" s="100"/>
      <c r="S24" s="100"/>
      <c r="T24" s="112"/>
      <c r="U24" s="113"/>
      <c r="V24" s="13"/>
      <c r="W24" s="113"/>
      <c r="X24" s="13"/>
    </row>
    <row r="25" spans="1:24" ht="17.25" customHeight="1">
      <c r="A25" s="89" t="s">
        <v>183</v>
      </c>
      <c r="B25" s="98"/>
      <c r="C25" s="98"/>
      <c r="D25" s="217">
        <v>0</v>
      </c>
      <c r="E25" s="19"/>
      <c r="F25" s="217">
        <v>0</v>
      </c>
      <c r="G25" s="19"/>
      <c r="H25" s="217">
        <v>0</v>
      </c>
      <c r="I25" s="106"/>
      <c r="J25" s="106">
        <v>-224190083</v>
      </c>
      <c r="K25" s="106"/>
      <c r="L25" s="217">
        <v>0</v>
      </c>
      <c r="M25" s="114"/>
      <c r="N25" s="217">
        <v>0</v>
      </c>
      <c r="O25" s="114"/>
      <c r="P25" s="217">
        <v>0</v>
      </c>
      <c r="R25" s="217">
        <f>SUM(L25:Q25)</f>
        <v>0</v>
      </c>
      <c r="S25" s="114"/>
      <c r="T25" s="106">
        <f>SUM(D25:J25,R25)</f>
        <v>-224190083</v>
      </c>
      <c r="U25" s="115"/>
      <c r="V25" s="115">
        <v>11127988</v>
      </c>
      <c r="W25" s="115"/>
      <c r="X25" s="19">
        <f>SUM(T25:V25)</f>
        <v>-213062095</v>
      </c>
    </row>
    <row r="26" spans="1:24" ht="17.25" customHeight="1">
      <c r="A26" s="116" t="s">
        <v>184</v>
      </c>
      <c r="B26" s="98"/>
      <c r="C26" s="98"/>
      <c r="D26" s="216">
        <v>0</v>
      </c>
      <c r="E26" s="28"/>
      <c r="F26" s="216">
        <v>0</v>
      </c>
      <c r="G26" s="28"/>
      <c r="H26" s="216">
        <v>0</v>
      </c>
      <c r="I26" s="107"/>
      <c r="J26" s="108">
        <v>11318342</v>
      </c>
      <c r="K26" s="114"/>
      <c r="L26" s="108">
        <v>-135793275</v>
      </c>
      <c r="M26" s="106"/>
      <c r="N26" s="108">
        <v>9922</v>
      </c>
      <c r="O26" s="106"/>
      <c r="P26" s="216">
        <v>0</v>
      </c>
      <c r="R26" s="108">
        <f>SUM(L26:Q26)</f>
        <v>-135783353</v>
      </c>
      <c r="S26" s="106"/>
      <c r="T26" s="108">
        <f>SUM(D26:J26,R26)</f>
        <v>-124465011</v>
      </c>
      <c r="U26" s="115"/>
      <c r="V26" s="269">
        <v>1362503</v>
      </c>
      <c r="W26" s="115"/>
      <c r="X26" s="20">
        <f>SUM(T26:V26)</f>
        <v>-123102508</v>
      </c>
    </row>
    <row r="27" spans="1:24" ht="17.100000000000001" customHeight="1">
      <c r="A27" s="97" t="s">
        <v>185</v>
      </c>
      <c r="B27" s="110"/>
      <c r="C27" s="110"/>
      <c r="D27" s="222">
        <v>0</v>
      </c>
      <c r="E27" s="225"/>
      <c r="F27" s="222">
        <v>0</v>
      </c>
      <c r="G27" s="225"/>
      <c r="H27" s="222">
        <v>0</v>
      </c>
      <c r="I27" s="225"/>
      <c r="J27" s="222">
        <f>SUM(J25:J26)</f>
        <v>-212871741</v>
      </c>
      <c r="K27" s="225"/>
      <c r="L27" s="222">
        <f>SUM(L25:L26)</f>
        <v>-135793275</v>
      </c>
      <c r="M27" s="225"/>
      <c r="N27" s="222">
        <f>SUM(N25:N26)</f>
        <v>9922</v>
      </c>
      <c r="O27" s="225"/>
      <c r="P27" s="222">
        <f>SUM(P25:P26)</f>
        <v>0</v>
      </c>
      <c r="Q27" s="224"/>
      <c r="R27" s="222">
        <f>SUM(R25:R26)</f>
        <v>-135783353</v>
      </c>
      <c r="S27" s="225"/>
      <c r="T27" s="222">
        <f>SUM(T25:T26)</f>
        <v>-348655094</v>
      </c>
      <c r="U27" s="225"/>
      <c r="V27" s="222">
        <f>SUM(V25:V26)</f>
        <v>12490491</v>
      </c>
      <c r="W27" s="225"/>
      <c r="X27" s="222">
        <f>SUM(X25:X26)</f>
        <v>-336164603</v>
      </c>
    </row>
    <row r="28" spans="1:24" ht="9.6" customHeight="1">
      <c r="A28" s="97"/>
      <c r="B28" s="110"/>
      <c r="C28" s="110"/>
      <c r="D28" s="257"/>
      <c r="E28" s="225"/>
      <c r="F28" s="257"/>
      <c r="G28" s="225"/>
      <c r="H28" s="257"/>
      <c r="I28" s="225"/>
      <c r="J28" s="257"/>
      <c r="K28" s="225"/>
      <c r="L28" s="257"/>
      <c r="M28" s="225"/>
      <c r="N28" s="257"/>
      <c r="O28" s="225"/>
      <c r="P28" s="257"/>
      <c r="Q28" s="263"/>
      <c r="R28" s="257"/>
      <c r="S28" s="225"/>
      <c r="T28" s="257"/>
      <c r="U28" s="225"/>
      <c r="V28" s="257"/>
      <c r="W28" s="225"/>
      <c r="X28" s="257"/>
    </row>
    <row r="29" spans="1:24" s="215" customFormat="1" ht="17.25" customHeight="1">
      <c r="A29" s="229" t="s">
        <v>186</v>
      </c>
      <c r="B29" s="230"/>
      <c r="C29" s="230"/>
      <c r="D29" s="216">
        <v>0</v>
      </c>
      <c r="E29" s="231"/>
      <c r="F29" s="216">
        <v>0</v>
      </c>
      <c r="G29" s="231"/>
      <c r="H29" s="216">
        <v>0</v>
      </c>
      <c r="I29" s="232"/>
      <c r="J29" s="259">
        <v>175082808</v>
      </c>
      <c r="K29" s="232"/>
      <c r="L29" s="260">
        <v>0</v>
      </c>
      <c r="M29" s="232"/>
      <c r="N29" s="260">
        <v>0</v>
      </c>
      <c r="O29" s="233"/>
      <c r="P29" s="261">
        <v>-140010984</v>
      </c>
      <c r="R29" s="261">
        <f>SUM(L29:Q29)</f>
        <v>-140010984</v>
      </c>
      <c r="S29" s="234"/>
      <c r="T29" s="259">
        <f>SUM(D29:J29,R29)</f>
        <v>35071824</v>
      </c>
      <c r="U29" s="234"/>
      <c r="V29" s="216">
        <v>0</v>
      </c>
      <c r="W29" s="234"/>
      <c r="X29" s="262">
        <f>SUM(T29:V29)</f>
        <v>35071824</v>
      </c>
    </row>
    <row r="30" spans="1:24" ht="9.6" hidden="1" customHeight="1">
      <c r="A30" s="97"/>
      <c r="B30" s="110"/>
      <c r="C30" s="110"/>
      <c r="D30" s="251"/>
      <c r="E30" s="225"/>
      <c r="F30" s="251"/>
      <c r="G30" s="225"/>
      <c r="H30" s="251"/>
      <c r="I30" s="225"/>
      <c r="J30" s="251"/>
      <c r="K30" s="225"/>
      <c r="L30" s="251"/>
      <c r="M30" s="225"/>
      <c r="N30" s="251"/>
      <c r="O30" s="225"/>
      <c r="P30" s="251"/>
      <c r="Q30" s="224"/>
      <c r="R30" s="251"/>
      <c r="S30" s="225"/>
      <c r="T30" s="251"/>
      <c r="U30" s="225"/>
      <c r="V30" s="251"/>
      <c r="W30" s="225"/>
      <c r="X30" s="251"/>
    </row>
    <row r="31" spans="1:24" ht="17.25" customHeight="1" thickBot="1">
      <c r="A31" s="97" t="s">
        <v>187</v>
      </c>
      <c r="B31" s="98"/>
      <c r="C31" s="98"/>
      <c r="D31" s="153">
        <f>SUM(D12,D22,D27,D29)</f>
        <v>4531559733</v>
      </c>
      <c r="E31" s="103"/>
      <c r="F31" s="153">
        <f>SUM(F12,F22,F27,F29)</f>
        <v>909993447</v>
      </c>
      <c r="G31" s="103"/>
      <c r="H31" s="153">
        <f>SUM(H12,H22,H27,H29)</f>
        <v>271330000</v>
      </c>
      <c r="I31" s="103"/>
      <c r="J31" s="153">
        <f>SUM(J12,J22,J27,J29)</f>
        <v>-1796720064</v>
      </c>
      <c r="K31" s="103"/>
      <c r="L31" s="153">
        <f>SUM(L12,L22,L27,L29)</f>
        <v>-219707424</v>
      </c>
      <c r="M31" s="103"/>
      <c r="N31" s="153">
        <f>SUM(N12,N22,N27,N29)</f>
        <v>118049</v>
      </c>
      <c r="O31" s="103"/>
      <c r="P31" s="153">
        <f>SUM(P12,P22,P27,P29)</f>
        <v>2001903086</v>
      </c>
      <c r="R31" s="153">
        <f>SUM(R12,R22,R27,R29)</f>
        <v>1782313711</v>
      </c>
      <c r="S31" s="103"/>
      <c r="T31" s="153">
        <f>SUM(T12,T22,T27,T29)</f>
        <v>5698476827</v>
      </c>
      <c r="U31" s="103"/>
      <c r="V31" s="153">
        <f>SUM(V12,V22,V27,V29)</f>
        <v>23149504</v>
      </c>
      <c r="W31" s="103"/>
      <c r="X31" s="153">
        <f>SUM(X12,X22,X27,X29)</f>
        <v>5721626331</v>
      </c>
    </row>
    <row r="32" spans="1:24" ht="17.25" customHeight="1" thickTop="1"/>
    <row r="33" spans="1:24" ht="17.25" customHeight="1">
      <c r="A33" s="97" t="s">
        <v>188</v>
      </c>
      <c r="B33" s="98"/>
      <c r="C33" s="98"/>
    </row>
    <row r="34" spans="1:24" ht="17.25" customHeight="1">
      <c r="A34" s="39" t="s">
        <v>189</v>
      </c>
      <c r="B34" s="90"/>
      <c r="C34" s="90"/>
      <c r="D34" s="103">
        <f>D31</f>
        <v>4531559733</v>
      </c>
      <c r="E34" s="105"/>
      <c r="F34" s="103">
        <f>F31</f>
        <v>909993447</v>
      </c>
      <c r="G34" s="105"/>
      <c r="H34" s="103">
        <f>H31</f>
        <v>271330000</v>
      </c>
      <c r="I34" s="105"/>
      <c r="J34" s="103">
        <f>J31</f>
        <v>-1796720064</v>
      </c>
      <c r="K34" s="105"/>
      <c r="L34" s="103">
        <f>L31</f>
        <v>-219707424</v>
      </c>
      <c r="M34" s="105"/>
      <c r="N34" s="103">
        <f>N31</f>
        <v>118049</v>
      </c>
      <c r="O34" s="105"/>
      <c r="P34" s="103">
        <f>P31</f>
        <v>2001903086</v>
      </c>
      <c r="R34" s="103">
        <f>R31</f>
        <v>1782313711</v>
      </c>
      <c r="S34" s="105"/>
      <c r="T34" s="103">
        <f>T31</f>
        <v>5698476827</v>
      </c>
      <c r="U34" s="105"/>
      <c r="V34" s="103">
        <f>V31</f>
        <v>23149504</v>
      </c>
      <c r="W34" s="105"/>
      <c r="X34" s="103">
        <f>X31</f>
        <v>5721626331</v>
      </c>
    </row>
    <row r="35" spans="1:24" ht="17.25" customHeight="1">
      <c r="A35" s="39"/>
      <c r="B35" s="90"/>
      <c r="C35" s="90"/>
    </row>
    <row r="36" spans="1:24" ht="17.25" customHeight="1">
      <c r="A36" s="97" t="s">
        <v>182</v>
      </c>
      <c r="B36" s="98"/>
      <c r="C36" s="98"/>
      <c r="D36" s="13"/>
      <c r="E36" s="13"/>
      <c r="F36" s="13"/>
      <c r="G36" s="13"/>
      <c r="H36" s="100"/>
      <c r="I36" s="100"/>
      <c r="J36" s="100"/>
      <c r="K36" s="100"/>
      <c r="L36" s="100"/>
      <c r="M36" s="100"/>
      <c r="N36" s="100"/>
      <c r="O36" s="100"/>
      <c r="P36" s="100"/>
      <c r="R36" s="100"/>
      <c r="S36" s="100"/>
      <c r="T36" s="112"/>
      <c r="U36" s="113"/>
      <c r="V36" s="13"/>
      <c r="W36" s="113"/>
      <c r="X36" s="13"/>
    </row>
    <row r="37" spans="1:24" ht="17.25" customHeight="1">
      <c r="A37" s="89" t="s">
        <v>190</v>
      </c>
      <c r="B37" s="98"/>
      <c r="C37" s="98"/>
      <c r="D37" s="237">
        <v>0</v>
      </c>
      <c r="E37" s="241"/>
      <c r="F37" s="237">
        <v>0</v>
      </c>
      <c r="G37" s="241"/>
      <c r="H37" s="237">
        <v>0</v>
      </c>
      <c r="I37" s="242"/>
      <c r="J37" s="237">
        <f>PL!H69</f>
        <v>742656433</v>
      </c>
      <c r="K37" s="242"/>
      <c r="L37" s="237">
        <v>0</v>
      </c>
      <c r="M37" s="241"/>
      <c r="N37" s="237">
        <v>0</v>
      </c>
      <c r="O37" s="241"/>
      <c r="P37" s="237">
        <v>0</v>
      </c>
      <c r="Q37" s="224"/>
      <c r="R37" s="237">
        <f>SUM(L37:P37)</f>
        <v>0</v>
      </c>
      <c r="S37" s="241"/>
      <c r="T37" s="237">
        <f>SUM(D37:J37,R37)</f>
        <v>742656433</v>
      </c>
      <c r="U37" s="242"/>
      <c r="V37" s="237">
        <f>PL!H70</f>
        <v>17220373</v>
      </c>
      <c r="W37" s="242"/>
      <c r="X37" s="237">
        <f>SUM(T37:V37)</f>
        <v>759876806</v>
      </c>
    </row>
    <row r="38" spans="1:24" ht="17.25" customHeight="1">
      <c r="A38" s="116" t="s">
        <v>191</v>
      </c>
      <c r="B38" s="98"/>
      <c r="C38" s="98"/>
      <c r="D38" s="227">
        <v>0</v>
      </c>
      <c r="E38" s="241"/>
      <c r="F38" s="227">
        <v>0</v>
      </c>
      <c r="G38" s="241"/>
      <c r="H38" s="227">
        <v>0</v>
      </c>
      <c r="I38" s="241"/>
      <c r="J38" s="227">
        <f>+PL!H58+PL!H60</f>
        <v>-242073</v>
      </c>
      <c r="K38" s="241"/>
      <c r="L38" s="227">
        <f>PL!H48</f>
        <v>-111068157</v>
      </c>
      <c r="M38" s="242"/>
      <c r="N38" s="227">
        <f>+PL!H56</f>
        <v>-247798</v>
      </c>
      <c r="O38" s="242"/>
      <c r="P38" s="227">
        <v>0</v>
      </c>
      <c r="Q38" s="224"/>
      <c r="R38" s="227">
        <f t="shared" ref="R38:R41" si="0">SUM(L38:P38)</f>
        <v>-111315955</v>
      </c>
      <c r="S38" s="242"/>
      <c r="T38" s="227">
        <f>SUM(D38:J38,R38)</f>
        <v>-111558028</v>
      </c>
      <c r="U38" s="242"/>
      <c r="V38" s="227">
        <v>0</v>
      </c>
      <c r="W38" s="242"/>
      <c r="X38" s="227">
        <f>SUM(T38:V38)</f>
        <v>-111558028</v>
      </c>
    </row>
    <row r="39" spans="1:24" ht="17.100000000000001" customHeight="1">
      <c r="A39" s="97" t="s">
        <v>185</v>
      </c>
      <c r="B39" s="110"/>
      <c r="C39" s="110"/>
      <c r="D39" s="222">
        <f>SUM(D37:D38)</f>
        <v>0</v>
      </c>
      <c r="E39" s="225"/>
      <c r="F39" s="222">
        <f>SUM(F37:F38)</f>
        <v>0</v>
      </c>
      <c r="G39" s="225"/>
      <c r="H39" s="222">
        <f>SUM(H37:H38)</f>
        <v>0</v>
      </c>
      <c r="I39" s="225"/>
      <c r="J39" s="222">
        <f>SUM(J37:J38)</f>
        <v>742414360</v>
      </c>
      <c r="K39" s="225"/>
      <c r="L39" s="222">
        <f>SUM(L37:L38)</f>
        <v>-111068157</v>
      </c>
      <c r="M39" s="225"/>
      <c r="N39" s="222">
        <f>SUM(N37:N38)</f>
        <v>-247798</v>
      </c>
      <c r="O39" s="225"/>
      <c r="P39" s="222">
        <f>SUM(P37:P38)</f>
        <v>0</v>
      </c>
      <c r="Q39" s="224"/>
      <c r="R39" s="222">
        <f>SUM(R37:R38)</f>
        <v>-111315955</v>
      </c>
      <c r="S39" s="225"/>
      <c r="T39" s="222">
        <f>SUM(T37:T38)</f>
        <v>631098405</v>
      </c>
      <c r="U39" s="225"/>
      <c r="V39" s="222">
        <f>SUM(V37:V38)</f>
        <v>17220373</v>
      </c>
      <c r="W39" s="225"/>
      <c r="X39" s="222">
        <f>SUM(X37:X38)</f>
        <v>648318778</v>
      </c>
    </row>
    <row r="40" spans="1:24" ht="9.6" customHeight="1">
      <c r="A40" s="97"/>
      <c r="B40" s="110"/>
      <c r="C40" s="110"/>
      <c r="D40" s="251"/>
      <c r="E40" s="225"/>
      <c r="F40" s="251"/>
      <c r="G40" s="225"/>
      <c r="H40" s="251"/>
      <c r="I40" s="225"/>
      <c r="J40" s="251"/>
      <c r="K40" s="225"/>
      <c r="L40" s="251"/>
      <c r="M40" s="225"/>
      <c r="N40" s="251"/>
      <c r="O40" s="225"/>
      <c r="P40" s="251"/>
      <c r="Q40" s="224"/>
      <c r="R40" s="251"/>
      <c r="S40" s="225"/>
      <c r="T40" s="251"/>
      <c r="U40" s="225"/>
      <c r="V40" s="251"/>
      <c r="W40" s="225"/>
      <c r="X40" s="251"/>
    </row>
    <row r="41" spans="1:24" s="215" customFormat="1" ht="17.25" customHeight="1">
      <c r="A41" s="131" t="s">
        <v>192</v>
      </c>
      <c r="B41" s="230"/>
      <c r="C41" s="230"/>
      <c r="D41" s="227">
        <v>0</v>
      </c>
      <c r="E41" s="243"/>
      <c r="F41" s="227">
        <v>0</v>
      </c>
      <c r="G41" s="243"/>
      <c r="H41" s="227">
        <v>23930000</v>
      </c>
      <c r="I41" s="243"/>
      <c r="J41" s="227">
        <f>-H41</f>
        <v>-23930000</v>
      </c>
      <c r="K41" s="243"/>
      <c r="L41" s="227">
        <v>0</v>
      </c>
      <c r="M41" s="243"/>
      <c r="N41" s="227">
        <v>0</v>
      </c>
      <c r="O41" s="243"/>
      <c r="P41" s="227">
        <v>0</v>
      </c>
      <c r="Q41" s="249"/>
      <c r="R41" s="227">
        <f t="shared" si="0"/>
        <v>0</v>
      </c>
      <c r="S41" s="250"/>
      <c r="T41" s="227">
        <f>SUM(D41:J41,R41)</f>
        <v>0</v>
      </c>
      <c r="U41" s="250"/>
      <c r="V41" s="227">
        <v>0</v>
      </c>
      <c r="W41" s="250"/>
      <c r="X41" s="227">
        <f>SUM(T41:V41)</f>
        <v>0</v>
      </c>
    </row>
    <row r="42" spans="1:24" s="215" customFormat="1" ht="17.25" customHeight="1">
      <c r="A42" s="229" t="s">
        <v>186</v>
      </c>
      <c r="B42" s="230"/>
      <c r="C42" s="230"/>
      <c r="D42" s="227">
        <v>0</v>
      </c>
      <c r="E42" s="243"/>
      <c r="F42" s="227">
        <v>0</v>
      </c>
      <c r="G42" s="243"/>
      <c r="H42" s="227">
        <v>0</v>
      </c>
      <c r="I42" s="243"/>
      <c r="J42" s="227">
        <v>-46642635</v>
      </c>
      <c r="K42" s="243"/>
      <c r="L42" s="227">
        <f>-J42</f>
        <v>46642635</v>
      </c>
      <c r="M42" s="243"/>
      <c r="N42" s="227">
        <v>0</v>
      </c>
      <c r="O42" s="243"/>
      <c r="P42" s="227">
        <v>0</v>
      </c>
      <c r="Q42" s="249"/>
      <c r="R42" s="227">
        <f t="shared" ref="R42" si="1">SUM(L42:P42)</f>
        <v>46642635</v>
      </c>
      <c r="S42" s="250"/>
      <c r="T42" s="227">
        <f>SUM(D42:J42,R42)</f>
        <v>0</v>
      </c>
      <c r="U42" s="250"/>
      <c r="V42" s="227">
        <v>0</v>
      </c>
      <c r="W42" s="250"/>
      <c r="X42" s="227">
        <f>SUM(T42:V42)</f>
        <v>0</v>
      </c>
    </row>
    <row r="43" spans="1:24" ht="9.6" hidden="1" customHeight="1">
      <c r="A43" s="97"/>
      <c r="B43" s="110"/>
      <c r="C43" s="110"/>
      <c r="D43" s="251"/>
      <c r="E43" s="225"/>
      <c r="F43" s="251"/>
      <c r="G43" s="225"/>
      <c r="H43" s="251"/>
      <c r="I43" s="225"/>
      <c r="J43" s="251"/>
      <c r="K43" s="225"/>
      <c r="L43" s="251"/>
      <c r="M43" s="225"/>
      <c r="N43" s="251"/>
      <c r="O43" s="225"/>
      <c r="P43" s="251"/>
      <c r="Q43" s="224"/>
      <c r="R43" s="251"/>
      <c r="S43" s="225"/>
      <c r="T43" s="251"/>
      <c r="U43" s="225"/>
      <c r="V43" s="251"/>
      <c r="W43" s="225"/>
      <c r="X43" s="251"/>
    </row>
    <row r="44" spans="1:24" ht="17.25" customHeight="1" thickBot="1">
      <c r="A44" s="97" t="s">
        <v>193</v>
      </c>
      <c r="B44" s="98"/>
      <c r="C44" s="98"/>
      <c r="D44" s="153">
        <f>SUM(D34,D39,D42,D41)</f>
        <v>4531559733</v>
      </c>
      <c r="E44" s="103"/>
      <c r="F44" s="153">
        <f>SUM(F34,F39,F42,F41)</f>
        <v>909993447</v>
      </c>
      <c r="G44" s="103"/>
      <c r="H44" s="153">
        <f>SUM(H34,H39,H42,H41)</f>
        <v>295260000</v>
      </c>
      <c r="I44" s="103"/>
      <c r="J44" s="153">
        <f>SUM(J34,J39,J42,J41)</f>
        <v>-1124878339</v>
      </c>
      <c r="K44" s="103"/>
      <c r="L44" s="153">
        <f>SUM(L34,L39,L42,L41)</f>
        <v>-284132946</v>
      </c>
      <c r="M44" s="103"/>
      <c r="N44" s="153">
        <f>SUM(N34,N39,N42,N41)</f>
        <v>-129749</v>
      </c>
      <c r="O44" s="103"/>
      <c r="P44" s="153">
        <f>SUM(P34,P39,P42,P41)</f>
        <v>2001903086</v>
      </c>
      <c r="R44" s="153">
        <f>SUM(R34,R39,R42,R41)</f>
        <v>1717640391</v>
      </c>
      <c r="S44" s="103"/>
      <c r="T44" s="153">
        <f>SUM(T34,T39,T42,T41)</f>
        <v>6329575232</v>
      </c>
      <c r="U44" s="103"/>
      <c r="V44" s="153">
        <f>SUM(V34,V39,V42,V41)</f>
        <v>40369877</v>
      </c>
      <c r="W44" s="103"/>
      <c r="X44" s="153">
        <f>SUM(X34,X39,X42,X41)</f>
        <v>6369945109</v>
      </c>
    </row>
    <row r="45" spans="1:24" ht="17.25" customHeight="1" thickTop="1"/>
    <row r="84" spans="1:4" ht="17.25" customHeight="1">
      <c r="A84" s="267" t="s">
        <v>77</v>
      </c>
      <c r="B84" s="267"/>
      <c r="C84" s="267"/>
      <c r="D84" s="267"/>
    </row>
  </sheetData>
  <mergeCells count="4">
    <mergeCell ref="D10:X10"/>
    <mergeCell ref="D4:X4"/>
    <mergeCell ref="H6:J6"/>
    <mergeCell ref="L5:R6"/>
  </mergeCells>
  <phoneticPr fontId="12" type="noConversion"/>
  <pageMargins left="0.7" right="0.3" top="0.48" bottom="0.3" header="0.5" footer="0.3"/>
  <pageSetup paperSize="9" scale="55" firstPageNumber="10" orientation="landscape" useFirstPageNumber="1" r:id="rId1"/>
  <headerFooter alignWithMargins="0">
    <oddFooter>&amp;LThe accompanying notes from an integral part of the financial statements.
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4"/>
  <sheetViews>
    <sheetView showGridLines="0" zoomScale="85" zoomScaleNormal="85" zoomScaleSheetLayoutView="100" workbookViewId="0">
      <selection activeCell="A70" sqref="A70:A88"/>
    </sheetView>
  </sheetViews>
  <sheetFormatPr defaultColWidth="9.109375" defaultRowHeight="18" customHeight="1"/>
  <cols>
    <col min="1" max="1" width="48" style="89" customWidth="1"/>
    <col min="2" max="2" width="8.109375" style="119" customWidth="1"/>
    <col min="3" max="3" width="2.109375" style="96" customWidth="1"/>
    <col min="4" max="4" width="18.88671875" style="89" customWidth="1"/>
    <col min="5" max="5" width="2.109375" style="96" customWidth="1"/>
    <col min="6" max="6" width="18.88671875" style="96" customWidth="1"/>
    <col min="7" max="7" width="2.109375" style="96" customWidth="1"/>
    <col min="8" max="8" width="17.5546875" style="96" customWidth="1"/>
    <col min="9" max="9" width="2.109375" style="96" customWidth="1"/>
    <col min="10" max="10" width="18.88671875" style="89" customWidth="1"/>
    <col min="11" max="11" width="2.44140625" style="96" customWidth="1"/>
    <col min="12" max="12" width="18.88671875" style="89" customWidth="1"/>
    <col min="13" max="13" width="2" style="89" customWidth="1"/>
    <col min="14" max="14" width="19.5546875" style="89" bestFit="1" customWidth="1"/>
    <col min="15" max="15" width="1.44140625" style="89" customWidth="1"/>
    <col min="16" max="16" width="18.88671875" style="89" customWidth="1"/>
    <col min="17" max="17" width="2.109375" style="96" customWidth="1"/>
    <col min="18" max="18" width="20" style="89" bestFit="1" customWidth="1"/>
    <col min="19" max="19" width="11.44140625" style="96" customWidth="1"/>
    <col min="20" max="20" width="14.44140625" style="96" customWidth="1"/>
    <col min="21" max="21" width="1.44140625" style="96" customWidth="1"/>
    <col min="22" max="22" width="14.88671875" style="89" customWidth="1"/>
    <col min="23" max="16384" width="9.109375" style="89"/>
  </cols>
  <sheetData>
    <row r="1" spans="1:24" s="85" customFormat="1" ht="18" customHeight="1">
      <c r="A1" s="34" t="s">
        <v>0</v>
      </c>
      <c r="B1" s="117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3"/>
      <c r="S1" s="82"/>
      <c r="T1" s="84"/>
      <c r="U1" s="82"/>
      <c r="V1" s="84"/>
    </row>
    <row r="2" spans="1:24" s="85" customFormat="1" ht="18" customHeight="1">
      <c r="A2" s="86" t="s">
        <v>146</v>
      </c>
      <c r="B2" s="118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/>
      <c r="S2" s="86"/>
      <c r="T2" s="86"/>
      <c r="U2" s="86"/>
      <c r="V2" s="276"/>
    </row>
    <row r="3" spans="1:24" s="85" customFormat="1" ht="18" customHeight="1">
      <c r="A3" s="86"/>
      <c r="B3" s="118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S3" s="86"/>
      <c r="T3" s="86"/>
      <c r="U3" s="86"/>
      <c r="V3" s="88"/>
    </row>
    <row r="4" spans="1:24" ht="18" customHeight="1">
      <c r="A4" s="94"/>
      <c r="C4" s="94"/>
      <c r="D4" s="455" t="s">
        <v>194</v>
      </c>
      <c r="E4" s="455"/>
      <c r="F4" s="455"/>
      <c r="G4" s="455"/>
      <c r="H4" s="455"/>
      <c r="I4" s="455"/>
      <c r="J4" s="455"/>
      <c r="K4" s="455"/>
      <c r="L4" s="455"/>
      <c r="M4" s="455"/>
      <c r="N4" s="455"/>
      <c r="O4" s="455"/>
      <c r="P4" s="455"/>
      <c r="Q4" s="455"/>
      <c r="R4" s="455"/>
      <c r="S4" s="91"/>
      <c r="T4" s="91"/>
      <c r="U4" s="91"/>
      <c r="V4" s="91"/>
      <c r="W4" s="91"/>
      <c r="X4" s="91"/>
    </row>
    <row r="5" spans="1:24" ht="28.5" customHeight="1">
      <c r="A5" s="94"/>
      <c r="C5" s="94"/>
      <c r="D5" s="278"/>
      <c r="E5" s="278"/>
      <c r="F5" s="278"/>
      <c r="G5" s="278"/>
      <c r="H5" s="456" t="s">
        <v>195</v>
      </c>
      <c r="I5" s="456"/>
      <c r="J5" s="456"/>
      <c r="K5" s="279"/>
      <c r="L5" s="461" t="s">
        <v>196</v>
      </c>
      <c r="M5" s="461"/>
      <c r="N5" s="461"/>
      <c r="O5" s="461"/>
      <c r="P5" s="461"/>
      <c r="Q5" s="278"/>
      <c r="R5" s="278"/>
      <c r="S5" s="91"/>
      <c r="T5" s="91"/>
      <c r="U5" s="91"/>
      <c r="V5" s="91"/>
      <c r="W5" s="91"/>
      <c r="X5" s="91"/>
    </row>
    <row r="6" spans="1:24" ht="18" customHeight="1">
      <c r="B6" s="120"/>
      <c r="D6" s="279" t="s">
        <v>149</v>
      </c>
      <c r="E6" s="279"/>
      <c r="F6" s="279" t="s">
        <v>150</v>
      </c>
      <c r="G6" s="279"/>
      <c r="H6" s="89"/>
      <c r="L6" s="279"/>
      <c r="M6" s="279"/>
      <c r="N6" s="279"/>
      <c r="O6" s="279"/>
      <c r="P6" s="279" t="s">
        <v>151</v>
      </c>
      <c r="Q6" s="279"/>
      <c r="S6" s="89"/>
      <c r="T6" s="89"/>
      <c r="U6" s="89"/>
    </row>
    <row r="7" spans="1:24" ht="18" customHeight="1">
      <c r="B7" s="120"/>
      <c r="D7" s="279" t="s">
        <v>153</v>
      </c>
      <c r="E7" s="279"/>
      <c r="F7" s="279" t="s">
        <v>154</v>
      </c>
      <c r="G7" s="279"/>
      <c r="H7" s="89"/>
      <c r="L7" s="279" t="s">
        <v>156</v>
      </c>
      <c r="M7" s="94"/>
      <c r="N7" s="279" t="s">
        <v>157</v>
      </c>
      <c r="O7" s="94"/>
      <c r="P7" s="279" t="s">
        <v>158</v>
      </c>
      <c r="Q7" s="279"/>
      <c r="R7" s="94" t="s">
        <v>161</v>
      </c>
      <c r="S7" s="89"/>
      <c r="T7" s="89"/>
      <c r="U7" s="89"/>
    </row>
    <row r="8" spans="1:24" ht="18" customHeight="1">
      <c r="B8" s="120"/>
      <c r="D8" s="279" t="s">
        <v>162</v>
      </c>
      <c r="E8" s="279"/>
      <c r="F8" s="279" t="s">
        <v>163</v>
      </c>
      <c r="G8" s="279"/>
      <c r="H8" s="94" t="s">
        <v>164</v>
      </c>
      <c r="I8" s="279"/>
      <c r="J8" s="279" t="s">
        <v>197</v>
      </c>
      <c r="K8" s="279"/>
      <c r="L8" s="279" t="s">
        <v>166</v>
      </c>
      <c r="M8" s="94"/>
      <c r="N8" s="279" t="s">
        <v>167</v>
      </c>
      <c r="O8" s="94"/>
      <c r="P8" s="94" t="s">
        <v>168</v>
      </c>
      <c r="Q8" s="279"/>
      <c r="R8" s="94" t="s">
        <v>171</v>
      </c>
      <c r="S8" s="89"/>
      <c r="T8" s="89"/>
      <c r="U8" s="89"/>
    </row>
    <row r="9" spans="1:24" s="97" customFormat="1" ht="18" customHeight="1">
      <c r="B9" s="121"/>
      <c r="D9" s="460" t="s">
        <v>9</v>
      </c>
      <c r="E9" s="460"/>
      <c r="F9" s="460"/>
      <c r="G9" s="460"/>
      <c r="H9" s="460"/>
      <c r="I9" s="460"/>
      <c r="J9" s="460"/>
      <c r="K9" s="460"/>
      <c r="L9" s="460"/>
      <c r="M9" s="460"/>
      <c r="N9" s="460"/>
      <c r="O9" s="460"/>
      <c r="P9" s="460"/>
      <c r="Q9" s="460"/>
      <c r="R9" s="460"/>
    </row>
    <row r="10" spans="1:24" ht="18" customHeight="1">
      <c r="A10" s="52" t="s">
        <v>172</v>
      </c>
      <c r="B10" s="98"/>
      <c r="C10" s="97"/>
    </row>
    <row r="11" spans="1:24" ht="18" customHeight="1">
      <c r="A11" s="52" t="s">
        <v>173</v>
      </c>
      <c r="B11" s="90"/>
      <c r="C11" s="97"/>
      <c r="D11" s="12">
        <v>4531559733</v>
      </c>
      <c r="E11" s="12"/>
      <c r="F11" s="12">
        <v>909993447</v>
      </c>
      <c r="G11" s="12"/>
      <c r="H11" s="12">
        <v>271330000</v>
      </c>
      <c r="I11" s="122"/>
      <c r="J11" s="12">
        <v>155122397</v>
      </c>
      <c r="K11" s="123"/>
      <c r="L11" s="12">
        <v>27716</v>
      </c>
      <c r="M11" s="12"/>
      <c r="N11" s="12">
        <v>1422526440</v>
      </c>
      <c r="O11" s="12"/>
      <c r="P11" s="12">
        <v>1422554156</v>
      </c>
      <c r="Q11" s="12"/>
      <c r="R11" s="12">
        <f>SUM(D11:J11)+P11</f>
        <v>7290559733</v>
      </c>
    </row>
    <row r="12" spans="1:24" ht="18" customHeight="1">
      <c r="A12" s="85"/>
      <c r="B12" s="98"/>
      <c r="C12" s="97"/>
      <c r="D12" s="12"/>
      <c r="E12" s="12"/>
      <c r="F12" s="12"/>
      <c r="G12" s="12"/>
      <c r="H12" s="13"/>
      <c r="I12" s="124"/>
      <c r="J12" s="13"/>
      <c r="K12" s="125"/>
      <c r="L12" s="13"/>
      <c r="M12" s="13"/>
      <c r="N12" s="13"/>
      <c r="O12" s="13"/>
      <c r="P12" s="13"/>
      <c r="Q12" s="12"/>
      <c r="R12" s="13"/>
    </row>
    <row r="13" spans="1:24" ht="18" hidden="1" customHeight="1">
      <c r="A13" s="101" t="s">
        <v>198</v>
      </c>
      <c r="B13" s="90"/>
      <c r="C13" s="97"/>
      <c r="D13" s="12"/>
      <c r="E13" s="12"/>
      <c r="F13" s="12"/>
      <c r="G13" s="12"/>
      <c r="H13" s="12"/>
      <c r="I13" s="122"/>
      <c r="J13" s="12"/>
      <c r="K13" s="123"/>
      <c r="L13" s="12"/>
      <c r="M13" s="12"/>
      <c r="N13" s="12"/>
      <c r="O13" s="12"/>
      <c r="P13" s="12"/>
      <c r="Q13" s="12"/>
      <c r="R13" s="13"/>
    </row>
    <row r="14" spans="1:24" ht="18" hidden="1" customHeight="1">
      <c r="A14" s="104" t="s">
        <v>175</v>
      </c>
      <c r="B14" s="90"/>
      <c r="C14" s="97"/>
      <c r="D14" s="12"/>
      <c r="E14" s="12"/>
      <c r="F14" s="12"/>
      <c r="G14" s="12"/>
      <c r="H14" s="12"/>
      <c r="I14" s="122"/>
      <c r="J14" s="12"/>
      <c r="K14" s="123"/>
      <c r="L14" s="12"/>
      <c r="M14" s="12"/>
      <c r="N14" s="12"/>
      <c r="O14" s="12"/>
      <c r="P14" s="12"/>
      <c r="Q14" s="12"/>
      <c r="R14" s="13"/>
    </row>
    <row r="15" spans="1:24" ht="18" hidden="1" customHeight="1">
      <c r="A15" s="89" t="s">
        <v>176</v>
      </c>
      <c r="B15" s="98">
        <v>22</v>
      </c>
      <c r="C15" s="97"/>
      <c r="D15" s="27"/>
      <c r="E15" s="19"/>
      <c r="F15" s="216"/>
      <c r="G15" s="19"/>
      <c r="H15" s="216"/>
      <c r="I15" s="122"/>
      <c r="J15" s="216"/>
      <c r="K15" s="123"/>
      <c r="L15" s="216"/>
      <c r="M15" s="28"/>
      <c r="N15" s="216"/>
      <c r="O15" s="28"/>
      <c r="P15" s="216"/>
      <c r="Q15" s="12"/>
      <c r="R15" s="20">
        <f>SUM(D15:J15)+P15</f>
        <v>0</v>
      </c>
    </row>
    <row r="16" spans="1:24" ht="18" hidden="1" customHeight="1">
      <c r="A16" s="127" t="s">
        <v>199</v>
      </c>
      <c r="B16" s="110"/>
      <c r="C16" s="128"/>
      <c r="D16" s="111">
        <f>SUM(D15)</f>
        <v>0</v>
      </c>
      <c r="E16" s="32"/>
      <c r="F16" s="216">
        <f>SUM(F15)</f>
        <v>0</v>
      </c>
      <c r="G16" s="32"/>
      <c r="H16" s="216">
        <f>SUM(H15)</f>
        <v>0</v>
      </c>
      <c r="I16" s="129"/>
      <c r="J16" s="216">
        <f>SUM(J15)</f>
        <v>0</v>
      </c>
      <c r="K16" s="130"/>
      <c r="L16" s="216">
        <f>SUM(L15)</f>
        <v>0</v>
      </c>
      <c r="M16" s="33"/>
      <c r="N16" s="216">
        <f>SUM(N15)</f>
        <v>0</v>
      </c>
      <c r="O16" s="33"/>
      <c r="P16" s="216">
        <f>SUM(P15)</f>
        <v>0</v>
      </c>
      <c r="Q16" s="32"/>
      <c r="R16" s="111">
        <f>SUM(R15)</f>
        <v>0</v>
      </c>
    </row>
    <row r="17" spans="1:18" ht="18" hidden="1" customHeight="1">
      <c r="A17" s="85"/>
      <c r="B17" s="98"/>
      <c r="C17" s="97"/>
      <c r="D17" s="288"/>
      <c r="E17" s="12"/>
      <c r="F17" s="288"/>
      <c r="G17" s="12"/>
      <c r="H17" s="289"/>
      <c r="I17" s="124"/>
      <c r="J17" s="13"/>
      <c r="K17" s="125"/>
      <c r="L17" s="289"/>
      <c r="M17" s="13"/>
      <c r="N17" s="289"/>
      <c r="O17" s="13"/>
      <c r="P17" s="289"/>
      <c r="Q17" s="12"/>
      <c r="R17" s="13"/>
    </row>
    <row r="18" spans="1:18" ht="18" customHeight="1">
      <c r="A18" s="97" t="s">
        <v>182</v>
      </c>
      <c r="B18" s="98"/>
      <c r="C18" s="97"/>
      <c r="D18" s="12"/>
      <c r="E18" s="12"/>
      <c r="F18" s="12"/>
      <c r="G18" s="12"/>
      <c r="H18" s="12"/>
      <c r="I18" s="124"/>
      <c r="J18" s="12"/>
      <c r="K18" s="125"/>
      <c r="L18" s="13"/>
      <c r="M18" s="13"/>
      <c r="N18" s="13"/>
      <c r="O18" s="13"/>
      <c r="P18" s="13"/>
      <c r="Q18" s="12"/>
      <c r="R18" s="13"/>
    </row>
    <row r="19" spans="1:18" ht="18" customHeight="1">
      <c r="A19" s="89" t="s">
        <v>200</v>
      </c>
      <c r="B19" s="98"/>
      <c r="C19" s="89"/>
      <c r="D19" s="218">
        <v>0</v>
      </c>
      <c r="E19" s="19"/>
      <c r="F19" s="218">
        <v>0</v>
      </c>
      <c r="G19" s="28"/>
      <c r="H19" s="218">
        <v>0</v>
      </c>
      <c r="I19" s="126"/>
      <c r="J19" s="23">
        <v>-265686778</v>
      </c>
      <c r="K19" s="132"/>
      <c r="L19" s="218">
        <v>0</v>
      </c>
      <c r="M19" s="19"/>
      <c r="N19" s="218">
        <v>0</v>
      </c>
      <c r="O19" s="19"/>
      <c r="P19" s="218">
        <f>SUM(L19:N19)</f>
        <v>0</v>
      </c>
      <c r="Q19" s="23"/>
      <c r="R19" s="19">
        <f>SUM(D19:J19)+P19</f>
        <v>-265686778</v>
      </c>
    </row>
    <row r="20" spans="1:18" ht="18" customHeight="1">
      <c r="A20" s="116" t="s">
        <v>201</v>
      </c>
      <c r="B20" s="98"/>
      <c r="C20" s="89"/>
      <c r="D20" s="216">
        <v>0</v>
      </c>
      <c r="E20" s="19"/>
      <c r="F20" s="216">
        <v>0</v>
      </c>
      <c r="G20" s="28"/>
      <c r="H20" s="216">
        <v>0</v>
      </c>
      <c r="I20" s="126"/>
      <c r="J20" s="20">
        <v>6772933</v>
      </c>
      <c r="K20" s="133"/>
      <c r="L20" s="20">
        <v>7426</v>
      </c>
      <c r="M20" s="19"/>
      <c r="N20" s="216">
        <v>0</v>
      </c>
      <c r="O20" s="19"/>
      <c r="P20" s="20">
        <f>SUM(L20:N20)</f>
        <v>7426</v>
      </c>
      <c r="Q20" s="23"/>
      <c r="R20" s="20">
        <f>SUM(D20:J20)+P20</f>
        <v>6780359</v>
      </c>
    </row>
    <row r="21" spans="1:18" ht="18" customHeight="1">
      <c r="A21" s="97" t="s">
        <v>185</v>
      </c>
      <c r="B21" s="110"/>
      <c r="C21" s="131"/>
      <c r="D21" s="219">
        <f>SUM(D19:D20)</f>
        <v>0</v>
      </c>
      <c r="E21" s="32"/>
      <c r="F21" s="219">
        <f>SUM(F19:F20)</f>
        <v>0</v>
      </c>
      <c r="G21" s="33"/>
      <c r="H21" s="219">
        <f>SUM(H19:H20)</f>
        <v>0</v>
      </c>
      <c r="I21" s="134"/>
      <c r="J21" s="111">
        <f>SUM(J19:J20)</f>
        <v>-258913845</v>
      </c>
      <c r="K21" s="135"/>
      <c r="L21" s="111">
        <f>SUM(L19:L20)</f>
        <v>7426</v>
      </c>
      <c r="M21" s="33"/>
      <c r="N21" s="219">
        <f>SUM(N19:N20)</f>
        <v>0</v>
      </c>
      <c r="O21" s="33"/>
      <c r="P21" s="111">
        <f>SUM(P19:P20)</f>
        <v>7426</v>
      </c>
      <c r="Q21" s="136"/>
      <c r="R21" s="111">
        <f>SUM(R19:R20)</f>
        <v>-258906419</v>
      </c>
    </row>
    <row r="22" spans="1:18" ht="9" customHeight="1">
      <c r="B22" s="110"/>
      <c r="C22" s="131"/>
      <c r="D22" s="258"/>
      <c r="E22" s="19"/>
      <c r="F22" s="258"/>
      <c r="G22" s="19"/>
      <c r="H22" s="258"/>
      <c r="I22" s="244"/>
      <c r="J22" s="258"/>
      <c r="K22" s="245"/>
      <c r="L22" s="258"/>
      <c r="M22" s="19"/>
      <c r="N22" s="258"/>
      <c r="O22" s="19"/>
      <c r="P22" s="258"/>
      <c r="Q22" s="23"/>
      <c r="R22" s="258"/>
    </row>
    <row r="23" spans="1:18" ht="18" customHeight="1">
      <c r="A23" s="89" t="s">
        <v>202</v>
      </c>
      <c r="B23" s="110"/>
      <c r="C23" s="131"/>
      <c r="D23" s="216">
        <v>0</v>
      </c>
      <c r="E23" s="19"/>
      <c r="F23" s="216">
        <v>0</v>
      </c>
      <c r="G23" s="28"/>
      <c r="H23" s="216">
        <v>0</v>
      </c>
      <c r="I23" s="126"/>
      <c r="J23" s="252">
        <v>171227356</v>
      </c>
      <c r="K23" s="132"/>
      <c r="L23" s="216">
        <v>0</v>
      </c>
      <c r="M23" s="19"/>
      <c r="N23" s="227">
        <v>-136926622</v>
      </c>
      <c r="O23" s="19"/>
      <c r="P23" s="227">
        <f>SUM(L23:N23)</f>
        <v>-136926622</v>
      </c>
      <c r="Q23" s="23"/>
      <c r="R23" s="20">
        <f>SUM(D23:J23)+P23</f>
        <v>34300734</v>
      </c>
    </row>
    <row r="24" spans="1:18" ht="9" hidden="1" customHeight="1">
      <c r="B24" s="110"/>
      <c r="C24" s="131"/>
      <c r="D24" s="258"/>
      <c r="E24" s="19"/>
      <c r="F24" s="258"/>
      <c r="G24" s="19"/>
      <c r="H24" s="258"/>
      <c r="I24" s="244"/>
      <c r="J24" s="258"/>
      <c r="K24" s="245"/>
      <c r="L24" s="258"/>
      <c r="M24" s="19"/>
      <c r="N24" s="258"/>
      <c r="O24" s="19"/>
      <c r="P24" s="258"/>
      <c r="Q24" s="23"/>
      <c r="R24" s="258"/>
    </row>
    <row r="25" spans="1:18" ht="18" customHeight="1" thickBot="1">
      <c r="A25" s="128" t="s">
        <v>187</v>
      </c>
      <c r="B25" s="137"/>
      <c r="C25" s="128"/>
      <c r="D25" s="152">
        <f>SUM(D11,D16,D21,D23)</f>
        <v>4531559733</v>
      </c>
      <c r="E25" s="32"/>
      <c r="F25" s="152">
        <f>SUM(F11,F16,F21,F23)</f>
        <v>909993447</v>
      </c>
      <c r="G25" s="32"/>
      <c r="H25" s="152">
        <f>SUM(H11,H16,H21,H23)</f>
        <v>271330000</v>
      </c>
      <c r="I25" s="32"/>
      <c r="J25" s="152">
        <f>SUM(J11,J16,J21,J23)</f>
        <v>67435908</v>
      </c>
      <c r="K25" s="32"/>
      <c r="L25" s="152">
        <f>SUM(L11,L16,L21,L23)</f>
        <v>35142</v>
      </c>
      <c r="M25" s="32"/>
      <c r="N25" s="152">
        <f>SUM(N11,N16,N21,N23)</f>
        <v>1285599818</v>
      </c>
      <c r="O25" s="32"/>
      <c r="P25" s="152">
        <f>SUM(P11,P16,P21,P23)</f>
        <v>1285634960</v>
      </c>
      <c r="Q25" s="32"/>
      <c r="R25" s="152">
        <f>SUM(R11,R16,R21,R23)</f>
        <v>7065954048</v>
      </c>
    </row>
    <row r="26" spans="1:18" ht="18" customHeight="1" thickTop="1"/>
    <row r="27" spans="1:18" ht="18" customHeight="1">
      <c r="A27" s="52" t="s">
        <v>188</v>
      </c>
      <c r="B27" s="98"/>
      <c r="C27" s="97"/>
    </row>
    <row r="28" spans="1:18" ht="18" customHeight="1">
      <c r="A28" s="52" t="s">
        <v>189</v>
      </c>
      <c r="B28" s="90"/>
      <c r="C28" s="97"/>
      <c r="D28" s="12">
        <f>D25</f>
        <v>4531559733</v>
      </c>
      <c r="E28" s="12"/>
      <c r="F28" s="12">
        <f>F25</f>
        <v>909993447</v>
      </c>
      <c r="G28" s="12"/>
      <c r="H28" s="12">
        <f>H25</f>
        <v>271330000</v>
      </c>
      <c r="I28" s="122"/>
      <c r="J28" s="12">
        <f>J25</f>
        <v>67435908</v>
      </c>
      <c r="K28" s="123"/>
      <c r="L28" s="12">
        <f>L25</f>
        <v>35142</v>
      </c>
      <c r="M28" s="12"/>
      <c r="N28" s="12">
        <f>N25</f>
        <v>1285599818</v>
      </c>
      <c r="O28" s="12"/>
      <c r="P28" s="12">
        <f>P25</f>
        <v>1285634960</v>
      </c>
      <c r="Q28" s="12"/>
      <c r="R28" s="12">
        <f>R25</f>
        <v>7065954048</v>
      </c>
    </row>
    <row r="29" spans="1:18" ht="18" customHeight="1">
      <c r="A29" s="85"/>
      <c r="B29" s="98"/>
      <c r="C29" s="97"/>
      <c r="D29" s="12"/>
      <c r="E29" s="12"/>
      <c r="F29" s="12"/>
      <c r="G29" s="12"/>
      <c r="H29" s="13"/>
      <c r="I29" s="124"/>
      <c r="J29" s="13"/>
      <c r="K29" s="125"/>
      <c r="L29" s="13"/>
      <c r="M29" s="13"/>
      <c r="N29" s="13"/>
      <c r="O29" s="13"/>
      <c r="P29" s="13"/>
      <c r="Q29" s="12"/>
      <c r="R29" s="13"/>
    </row>
    <row r="30" spans="1:18" ht="18" customHeight="1">
      <c r="A30" s="97" t="s">
        <v>182</v>
      </c>
      <c r="B30" s="98"/>
      <c r="C30" s="97"/>
      <c r="D30" s="12"/>
      <c r="E30" s="12"/>
      <c r="F30" s="12"/>
      <c r="G30" s="12"/>
      <c r="H30" s="12"/>
      <c r="I30" s="124"/>
      <c r="J30" s="12"/>
      <c r="K30" s="125"/>
      <c r="L30" s="13"/>
      <c r="M30" s="13"/>
      <c r="N30" s="13"/>
      <c r="O30" s="13"/>
      <c r="P30" s="13"/>
      <c r="Q30" s="12"/>
      <c r="R30" s="13"/>
    </row>
    <row r="31" spans="1:18" ht="18" customHeight="1">
      <c r="A31" s="89" t="s">
        <v>190</v>
      </c>
      <c r="B31" s="98"/>
      <c r="C31" s="89"/>
      <c r="D31" s="237">
        <v>0</v>
      </c>
      <c r="E31" s="19"/>
      <c r="F31" s="237">
        <v>0</v>
      </c>
      <c r="G31" s="19"/>
      <c r="H31" s="237">
        <v>0</v>
      </c>
      <c r="I31" s="244"/>
      <c r="J31" s="237">
        <f>PL!L69</f>
        <v>478579418</v>
      </c>
      <c r="K31" s="245"/>
      <c r="L31" s="237">
        <v>0</v>
      </c>
      <c r="M31" s="19"/>
      <c r="N31" s="237">
        <v>0</v>
      </c>
      <c r="O31" s="19"/>
      <c r="P31" s="237">
        <f>SUM(L31:N31)</f>
        <v>0</v>
      </c>
      <c r="Q31" s="23"/>
      <c r="R31" s="237">
        <f>SUM(D31:J31,P31)</f>
        <v>478579418</v>
      </c>
    </row>
    <row r="32" spans="1:18" ht="18" customHeight="1">
      <c r="A32" s="116" t="s">
        <v>191</v>
      </c>
      <c r="B32" s="98"/>
      <c r="C32" s="89"/>
      <c r="D32" s="227">
        <v>0</v>
      </c>
      <c r="E32" s="19"/>
      <c r="F32" s="227">
        <v>0</v>
      </c>
      <c r="G32" s="19"/>
      <c r="H32" s="227">
        <v>0</v>
      </c>
      <c r="I32" s="244"/>
      <c r="J32" s="227">
        <v>0</v>
      </c>
      <c r="K32" s="246"/>
      <c r="L32" s="227">
        <f>PL!L56</f>
        <v>-185446</v>
      </c>
      <c r="M32" s="19"/>
      <c r="N32" s="227">
        <v>0</v>
      </c>
      <c r="O32" s="19"/>
      <c r="P32" s="227">
        <f t="shared" ref="P32:P35" si="0">SUM(L32:N32)</f>
        <v>-185446</v>
      </c>
      <c r="Q32" s="23"/>
      <c r="R32" s="227">
        <f t="shared" ref="R32:R35" si="1">SUM(D32:J32,P32)</f>
        <v>-185446</v>
      </c>
    </row>
    <row r="33" spans="1:18" ht="18" customHeight="1">
      <c r="A33" s="97" t="s">
        <v>203</v>
      </c>
      <c r="B33" s="110"/>
      <c r="C33" s="131"/>
      <c r="D33" s="222">
        <f>SUM(D31:D32)</f>
        <v>0</v>
      </c>
      <c r="E33" s="32"/>
      <c r="F33" s="222">
        <f>SUM(F31:F32)</f>
        <v>0</v>
      </c>
      <c r="G33" s="33"/>
      <c r="H33" s="222">
        <f>SUM(H31:H32)</f>
        <v>0</v>
      </c>
      <c r="I33" s="247"/>
      <c r="J33" s="222">
        <f>SUM(J31:J32)</f>
        <v>478579418</v>
      </c>
      <c r="K33" s="248"/>
      <c r="L33" s="222">
        <f>SUM(L31:L32)</f>
        <v>-185446</v>
      </c>
      <c r="M33" s="33"/>
      <c r="N33" s="222">
        <f>SUM(N31:N32)</f>
        <v>0</v>
      </c>
      <c r="O33" s="33"/>
      <c r="P33" s="222">
        <f>SUM(P31:P32)</f>
        <v>-185446</v>
      </c>
      <c r="Q33" s="32"/>
      <c r="R33" s="222">
        <f>SUM(R31:R32)</f>
        <v>478393972</v>
      </c>
    </row>
    <row r="34" spans="1:18" ht="9" customHeight="1">
      <c r="B34" s="110"/>
      <c r="C34" s="131"/>
      <c r="D34" s="258"/>
      <c r="E34" s="19"/>
      <c r="F34" s="258"/>
      <c r="G34" s="19"/>
      <c r="H34" s="258"/>
      <c r="I34" s="244"/>
      <c r="J34" s="258"/>
      <c r="K34" s="245"/>
      <c r="L34" s="258"/>
      <c r="M34" s="19"/>
      <c r="N34" s="258"/>
      <c r="O34" s="19"/>
      <c r="P34" s="258"/>
      <c r="Q34" s="23"/>
      <c r="R34" s="258"/>
    </row>
    <row r="35" spans="1:18" ht="18" customHeight="1">
      <c r="A35" s="89" t="s">
        <v>192</v>
      </c>
      <c r="B35" s="110"/>
      <c r="C35" s="131"/>
      <c r="D35" s="227">
        <v>0</v>
      </c>
      <c r="E35" s="19"/>
      <c r="F35" s="227">
        <v>0</v>
      </c>
      <c r="G35" s="19"/>
      <c r="H35" s="227">
        <v>23930000</v>
      </c>
      <c r="I35" s="244"/>
      <c r="J35" s="227">
        <f>-H35</f>
        <v>-23930000</v>
      </c>
      <c r="K35" s="245"/>
      <c r="L35" s="227">
        <v>0</v>
      </c>
      <c r="M35" s="19"/>
      <c r="N35" s="227">
        <v>0</v>
      </c>
      <c r="O35" s="19"/>
      <c r="P35" s="227">
        <f t="shared" si="0"/>
        <v>0</v>
      </c>
      <c r="Q35" s="23"/>
      <c r="R35" s="227">
        <f t="shared" si="1"/>
        <v>0</v>
      </c>
    </row>
    <row r="36" spans="1:18" ht="9" hidden="1" customHeight="1">
      <c r="B36" s="110"/>
      <c r="C36" s="131"/>
      <c r="D36" s="258"/>
      <c r="E36" s="19"/>
      <c r="F36" s="258"/>
      <c r="G36" s="19"/>
      <c r="H36" s="258"/>
      <c r="I36" s="244"/>
      <c r="J36" s="258"/>
      <c r="K36" s="245"/>
      <c r="L36" s="258"/>
      <c r="M36" s="19"/>
      <c r="N36" s="258"/>
      <c r="O36" s="19"/>
      <c r="P36" s="258"/>
      <c r="Q36" s="23"/>
      <c r="R36" s="258"/>
    </row>
    <row r="37" spans="1:18" ht="18" customHeight="1" thickBot="1">
      <c r="A37" s="128" t="s">
        <v>193</v>
      </c>
      <c r="B37" s="137"/>
      <c r="C37" s="128"/>
      <c r="D37" s="152">
        <f>SUM(D28,D2,D33,D35)</f>
        <v>4531559733</v>
      </c>
      <c r="E37" s="32"/>
      <c r="F37" s="152">
        <f>SUM(F28,F2,F33,F35)</f>
        <v>909993447</v>
      </c>
      <c r="G37" s="32"/>
      <c r="H37" s="152">
        <f>SUM(H28,H2,H33,H35)</f>
        <v>295260000</v>
      </c>
      <c r="I37" s="32"/>
      <c r="J37" s="152">
        <f>SUM(J28,J2,J33,J35)</f>
        <v>522085326</v>
      </c>
      <c r="K37" s="32"/>
      <c r="L37" s="152">
        <f>SUM(L28,L2,L33,L35)</f>
        <v>-150304</v>
      </c>
      <c r="M37" s="32"/>
      <c r="N37" s="152">
        <f>SUM(N28,N2,N33,N35)</f>
        <v>1285599818</v>
      </c>
      <c r="O37" s="32"/>
      <c r="P37" s="152">
        <f>SUM(P28,P2,P33,P35)</f>
        <v>1285449514</v>
      </c>
      <c r="Q37" s="32"/>
      <c r="R37" s="152">
        <f>SUM(R28,R2,R33,R35)</f>
        <v>7544348020</v>
      </c>
    </row>
    <row r="38" spans="1:18" ht="18" customHeight="1" thickTop="1"/>
    <row r="84" spans="1:1" ht="18" customHeight="1">
      <c r="A84" s="89" t="s">
        <v>77</v>
      </c>
    </row>
  </sheetData>
  <mergeCells count="4">
    <mergeCell ref="D4:R4"/>
    <mergeCell ref="D9:R9"/>
    <mergeCell ref="H5:J5"/>
    <mergeCell ref="L5:P5"/>
  </mergeCells>
  <phoneticPr fontId="0" type="noConversion"/>
  <pageMargins left="0.7" right="0.5" top="0.48" bottom="0.3" header="0.5" footer="0.3"/>
  <pageSetup paperSize="9" scale="60" firstPageNumber="11" orientation="landscape" useFirstPageNumber="1" r:id="rId1"/>
  <headerFooter alignWithMargins="0">
    <oddFooter>&amp;LThe accompanying notes from an integral part of the financial statements.
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27"/>
  <sheetViews>
    <sheetView showGridLines="0" view="pageBreakPreview" topLeftCell="E3" zoomScaleNormal="80" zoomScaleSheetLayoutView="100" workbookViewId="0">
      <selection activeCell="A70" sqref="A70:A88"/>
    </sheetView>
  </sheetViews>
  <sheetFormatPr defaultColWidth="9.88671875" defaultRowHeight="13.8"/>
  <cols>
    <col min="1" max="3" width="2.109375" style="42" customWidth="1"/>
    <col min="4" max="4" width="45.88671875" style="42" customWidth="1"/>
    <col min="5" max="5" width="4.88671875" customWidth="1"/>
    <col min="6" max="6" width="15.88671875" customWidth="1"/>
    <col min="7" max="7" width="1.44140625" customWidth="1"/>
    <col min="8" max="8" width="15.88671875" customWidth="1"/>
    <col min="9" max="9" width="1.44140625" customWidth="1"/>
    <col min="10" max="10" width="15.5546875" customWidth="1"/>
    <col min="11" max="11" width="1.44140625" customWidth="1"/>
    <col min="12" max="12" width="15.5546875" customWidth="1"/>
    <col min="13" max="13" width="12.88671875" customWidth="1"/>
    <col min="14" max="14" width="1.5546875" style="45" customWidth="1"/>
    <col min="15" max="15" width="12.44140625" style="45" customWidth="1"/>
    <col min="16" max="16" width="5.5546875" customWidth="1"/>
    <col min="17" max="17" width="2.88671875" customWidth="1"/>
    <col min="18" max="18" width="3.88671875" customWidth="1"/>
    <col min="22" max="22" width="7.88671875" customWidth="1"/>
    <col min="23" max="23" width="12.88671875" customWidth="1"/>
    <col min="24" max="24" width="2.88671875" customWidth="1"/>
    <col min="25" max="25" width="12.88671875" customWidth="1"/>
  </cols>
  <sheetData>
    <row r="1" spans="1:15" ht="20.25" customHeight="1">
      <c r="A1" s="34" t="s">
        <v>0</v>
      </c>
      <c r="B1" s="138"/>
      <c r="C1" s="138"/>
      <c r="D1" s="138"/>
      <c r="E1" s="36"/>
      <c r="F1" s="36"/>
      <c r="G1" s="36"/>
      <c r="H1" s="36"/>
      <c r="I1" s="36"/>
      <c r="J1" s="36"/>
      <c r="K1" s="36"/>
      <c r="L1" s="36"/>
      <c r="N1"/>
      <c r="O1"/>
    </row>
    <row r="2" spans="1:15" ht="20.25" customHeight="1">
      <c r="A2" s="37" t="s">
        <v>204</v>
      </c>
      <c r="B2" s="139"/>
      <c r="C2" s="139"/>
      <c r="D2" s="139"/>
      <c r="E2" s="276"/>
      <c r="F2" s="276"/>
      <c r="G2" s="276"/>
      <c r="H2" s="276"/>
      <c r="I2" s="276"/>
      <c r="J2" s="276"/>
      <c r="K2" s="276"/>
      <c r="L2" s="276"/>
      <c r="N2"/>
      <c r="O2"/>
    </row>
    <row r="3" spans="1:15" ht="20.25" customHeight="1">
      <c r="A3" s="37"/>
      <c r="B3" s="138"/>
      <c r="C3" s="138"/>
      <c r="D3" s="138"/>
      <c r="E3" s="36"/>
      <c r="F3" s="36"/>
      <c r="G3" s="36"/>
      <c r="H3" s="36"/>
      <c r="I3" s="36"/>
      <c r="J3" s="36"/>
      <c r="K3" s="36"/>
      <c r="L3" s="36"/>
      <c r="N3"/>
      <c r="O3"/>
    </row>
    <row r="4" spans="1:15" ht="20.25" customHeight="1">
      <c r="A4" s="138"/>
      <c r="B4" s="138"/>
      <c r="C4" s="139"/>
      <c r="D4" s="139"/>
      <c r="E4" s="276"/>
      <c r="F4" s="39"/>
      <c r="G4" s="40" t="s">
        <v>91</v>
      </c>
      <c r="H4" s="39"/>
      <c r="I4" s="40"/>
      <c r="J4" s="440" t="s">
        <v>4</v>
      </c>
      <c r="K4" s="440"/>
      <c r="L4" s="440"/>
      <c r="N4"/>
      <c r="O4"/>
    </row>
    <row r="5" spans="1:15" ht="20.25" customHeight="1">
      <c r="A5" s="140"/>
      <c r="B5" s="140"/>
      <c r="F5" s="440" t="s">
        <v>5</v>
      </c>
      <c r="G5" s="440"/>
      <c r="H5" s="440"/>
      <c r="J5" s="440" t="s">
        <v>5</v>
      </c>
      <c r="K5" s="440"/>
      <c r="L5" s="440"/>
      <c r="N5"/>
      <c r="O5"/>
    </row>
    <row r="6" spans="1:15" ht="20.25" customHeight="1">
      <c r="A6" s="140"/>
      <c r="B6" s="140"/>
      <c r="F6" s="441" t="s">
        <v>92</v>
      </c>
      <c r="G6" s="441"/>
      <c r="H6" s="441"/>
      <c r="I6" s="42"/>
      <c r="J6" s="441" t="s">
        <v>92</v>
      </c>
      <c r="K6" s="441"/>
      <c r="L6" s="441"/>
      <c r="N6"/>
      <c r="O6"/>
    </row>
    <row r="7" spans="1:15" ht="20.25" customHeight="1">
      <c r="A7" s="140"/>
      <c r="B7" s="140"/>
      <c r="E7" s="120"/>
      <c r="F7" s="169">
        <v>2023</v>
      </c>
      <c r="G7" s="170"/>
      <c r="H7" s="169">
        <v>2022</v>
      </c>
      <c r="I7" s="170"/>
      <c r="J7" s="169">
        <v>2023</v>
      </c>
      <c r="K7" s="170"/>
      <c r="L7" s="169">
        <v>2022</v>
      </c>
      <c r="N7"/>
      <c r="O7"/>
    </row>
    <row r="8" spans="1:15" ht="20.25" customHeight="1">
      <c r="A8" s="140"/>
      <c r="B8" s="140"/>
      <c r="F8" s="442" t="s">
        <v>9</v>
      </c>
      <c r="G8" s="442"/>
      <c r="H8" s="442"/>
      <c r="I8" s="442"/>
      <c r="J8" s="442"/>
      <c r="K8" s="442"/>
      <c r="L8" s="442"/>
      <c r="N8"/>
      <c r="O8"/>
    </row>
    <row r="9" spans="1:15" ht="20.25" customHeight="1">
      <c r="A9" s="141" t="s">
        <v>205</v>
      </c>
      <c r="N9"/>
      <c r="O9"/>
    </row>
    <row r="10" spans="1:15" ht="20.25" customHeight="1">
      <c r="A10" t="s">
        <v>118</v>
      </c>
      <c r="F10" s="45">
        <f>PL!H33</f>
        <v>759876806</v>
      </c>
      <c r="G10" s="45"/>
      <c r="H10" s="45">
        <f>PL!J33</f>
        <v>-213062095</v>
      </c>
      <c r="I10" s="45"/>
      <c r="J10" s="45">
        <f>PL!L33</f>
        <v>478579418</v>
      </c>
      <c r="K10" s="45"/>
      <c r="L10" s="45">
        <f>PL!N33</f>
        <v>-265686778</v>
      </c>
      <c r="N10"/>
      <c r="O10"/>
    </row>
    <row r="11" spans="1:15" ht="20.25" customHeight="1">
      <c r="A11" s="149" t="s">
        <v>206</v>
      </c>
      <c r="F11" s="46"/>
      <c r="G11" s="45"/>
      <c r="H11" s="46"/>
      <c r="I11" s="45"/>
      <c r="J11" s="46"/>
      <c r="K11" s="45"/>
      <c r="L11" s="46"/>
      <c r="N11"/>
      <c r="O11"/>
    </row>
    <row r="12" spans="1:15" ht="20.25" customHeight="1">
      <c r="A12" t="s">
        <v>117</v>
      </c>
      <c r="D12" s="61"/>
      <c r="E12" s="142"/>
      <c r="F12" s="46">
        <v>-16525375</v>
      </c>
      <c r="G12" s="45"/>
      <c r="H12" s="46">
        <v>-25552830</v>
      </c>
      <c r="I12" s="45"/>
      <c r="J12" s="46">
        <v>-7760163</v>
      </c>
      <c r="K12" s="45"/>
      <c r="L12" s="46">
        <v>-5908377</v>
      </c>
    </row>
    <row r="13" spans="1:15" ht="20.25" customHeight="1">
      <c r="A13" t="s">
        <v>112</v>
      </c>
      <c r="B13"/>
      <c r="F13" s="46">
        <v>588988360</v>
      </c>
      <c r="G13" s="46"/>
      <c r="H13" s="46">
        <v>457854856</v>
      </c>
      <c r="I13" s="46"/>
      <c r="J13" s="46">
        <v>324168568</v>
      </c>
      <c r="K13" s="46"/>
      <c r="L13" s="46">
        <v>261451193</v>
      </c>
      <c r="N13"/>
      <c r="O13"/>
    </row>
    <row r="14" spans="1:15" ht="20.25" customHeight="1">
      <c r="A14" t="s">
        <v>105</v>
      </c>
      <c r="F14" s="46">
        <v>901089744</v>
      </c>
      <c r="G14" s="45"/>
      <c r="H14" s="46">
        <v>871843735</v>
      </c>
      <c r="I14" s="45"/>
      <c r="J14" s="46">
        <v>413354520</v>
      </c>
      <c r="K14" s="45"/>
      <c r="L14" s="46">
        <v>439247135</v>
      </c>
      <c r="N14"/>
      <c r="O14"/>
    </row>
    <row r="15" spans="1:15" ht="20.25" customHeight="1">
      <c r="A15" t="s">
        <v>207</v>
      </c>
      <c r="D15" s="61"/>
      <c r="E15" s="142"/>
      <c r="F15" s="65">
        <v>17460842</v>
      </c>
      <c r="G15" s="65"/>
      <c r="H15" s="65">
        <v>15866800</v>
      </c>
      <c r="I15" s="65"/>
      <c r="J15" s="46">
        <v>-3654318</v>
      </c>
      <c r="K15" s="65"/>
      <c r="L15" s="65">
        <v>6551671</v>
      </c>
      <c r="N15"/>
      <c r="O15"/>
    </row>
    <row r="16" spans="1:15" ht="20.25" customHeight="1">
      <c r="A16" s="150" t="s">
        <v>208</v>
      </c>
      <c r="E16" s="142"/>
      <c r="F16" s="46">
        <f>-PL!H30</f>
        <v>-36476679</v>
      </c>
      <c r="G16" s="45"/>
      <c r="H16" s="46">
        <v>-28599509</v>
      </c>
      <c r="I16" s="45"/>
      <c r="J16" s="217">
        <v>0</v>
      </c>
      <c r="K16" s="45"/>
      <c r="L16" s="217">
        <v>0</v>
      </c>
    </row>
    <row r="17" spans="1:15" ht="20.25" customHeight="1">
      <c r="A17" s="142" t="s">
        <v>209</v>
      </c>
      <c r="E17" s="142"/>
      <c r="F17" s="46"/>
      <c r="G17" s="143"/>
      <c r="H17" s="46"/>
      <c r="I17" s="143"/>
      <c r="J17" s="144"/>
      <c r="K17" s="143"/>
      <c r="L17" s="144"/>
    </row>
    <row r="18" spans="1:15" ht="20.25" customHeight="1">
      <c r="A18" s="18"/>
      <c r="B18" s="42" t="s">
        <v>210</v>
      </c>
      <c r="F18" s="65">
        <v>-23481390</v>
      </c>
      <c r="G18" s="65"/>
      <c r="H18" s="65">
        <v>-4827690</v>
      </c>
      <c r="I18" s="45"/>
      <c r="J18" s="46">
        <v>-908141</v>
      </c>
      <c r="K18" s="45"/>
      <c r="L18" s="46">
        <v>95718275</v>
      </c>
      <c r="N18"/>
      <c r="O18"/>
    </row>
    <row r="19" spans="1:15" ht="20.25" customHeight="1">
      <c r="A19" s="150" t="s">
        <v>211</v>
      </c>
      <c r="B19"/>
      <c r="F19" s="65">
        <v>-1220137</v>
      </c>
      <c r="G19" s="65"/>
      <c r="H19" s="65">
        <v>-21296457</v>
      </c>
      <c r="I19" s="46"/>
      <c r="J19" s="46">
        <v>-1048267</v>
      </c>
      <c r="K19" s="46"/>
      <c r="L19" s="46">
        <v>-22159945</v>
      </c>
      <c r="N19"/>
      <c r="O19"/>
    </row>
    <row r="20" spans="1:15" ht="20.25" customHeight="1">
      <c r="A20" t="s">
        <v>212</v>
      </c>
      <c r="D20" s="61"/>
      <c r="E20" s="142"/>
      <c r="F20" s="65">
        <v>300797</v>
      </c>
      <c r="G20" s="65"/>
      <c r="H20" s="65">
        <v>140369</v>
      </c>
      <c r="I20" s="45"/>
      <c r="J20" s="217">
        <v>0</v>
      </c>
      <c r="K20" s="45"/>
      <c r="L20" s="217">
        <v>0</v>
      </c>
    </row>
    <row r="21" spans="1:15" ht="20.25" customHeight="1">
      <c r="A21" s="150" t="s">
        <v>213</v>
      </c>
      <c r="D21" s="61"/>
      <c r="E21" s="142"/>
      <c r="F21" s="65">
        <v>-2024282</v>
      </c>
      <c r="G21" s="65"/>
      <c r="H21" s="65">
        <v>-681540</v>
      </c>
      <c r="I21" s="45"/>
      <c r="J21" s="46">
        <v>-2024096</v>
      </c>
      <c r="K21" s="45"/>
      <c r="L21" s="46">
        <v>-674699</v>
      </c>
    </row>
    <row r="22" spans="1:15" ht="20.25" customHeight="1">
      <c r="A22" s="150" t="s">
        <v>96</v>
      </c>
      <c r="D22" s="61"/>
      <c r="E22" s="142"/>
      <c r="F22" s="217">
        <v>0</v>
      </c>
      <c r="G22" s="65"/>
      <c r="H22" s="217">
        <v>0</v>
      </c>
      <c r="I22" s="45"/>
      <c r="J22" s="46">
        <v>-3152190</v>
      </c>
      <c r="K22" s="45"/>
      <c r="L22" s="46">
        <v>-16694685</v>
      </c>
    </row>
    <row r="23" spans="1:15" ht="20.25" customHeight="1">
      <c r="A23" t="s">
        <v>98</v>
      </c>
      <c r="D23" s="61"/>
      <c r="E23" s="142"/>
      <c r="F23" s="48">
        <v>-6825646</v>
      </c>
      <c r="G23" s="45"/>
      <c r="H23" s="48">
        <v>-2681086</v>
      </c>
      <c r="I23" s="45"/>
      <c r="J23" s="48">
        <v>-46242003</v>
      </c>
      <c r="K23" s="45"/>
      <c r="L23" s="48">
        <v>-28808371</v>
      </c>
    </row>
    <row r="24" spans="1:15" ht="20.25" customHeight="1">
      <c r="A24" s="24"/>
      <c r="D24" s="61"/>
      <c r="E24" s="142"/>
      <c r="F24" s="236">
        <f>SUM(F9:F23)</f>
        <v>2181163040</v>
      </c>
      <c r="G24" s="50"/>
      <c r="H24" s="236">
        <f>SUM(H9:H23)</f>
        <v>1049004553</v>
      </c>
      <c r="I24" s="50"/>
      <c r="J24" s="236">
        <f>SUM(J9:J23)</f>
        <v>1151313328</v>
      </c>
      <c r="K24" s="50"/>
      <c r="L24" s="236">
        <f>SUM(L9:L23)</f>
        <v>463035419</v>
      </c>
    </row>
    <row r="25" spans="1:15" ht="20.25" customHeight="1">
      <c r="A25" s="149" t="s">
        <v>214</v>
      </c>
      <c r="F25" s="45"/>
      <c r="G25" s="45"/>
      <c r="H25" s="45"/>
      <c r="I25" s="45"/>
      <c r="J25" s="45"/>
      <c r="K25" s="45"/>
      <c r="L25" s="45"/>
    </row>
    <row r="26" spans="1:15" ht="20.25" customHeight="1">
      <c r="A26" t="s">
        <v>13</v>
      </c>
      <c r="D26" s="61"/>
      <c r="E26" s="142"/>
      <c r="F26" s="46">
        <v>13267573</v>
      </c>
      <c r="G26" s="46"/>
      <c r="H26" s="46">
        <v>-48351948</v>
      </c>
      <c r="I26" s="46"/>
      <c r="J26" s="46">
        <v>14038182</v>
      </c>
      <c r="K26" s="46"/>
      <c r="L26" s="46">
        <v>-20134166</v>
      </c>
    </row>
    <row r="27" spans="1:15" ht="20.25" customHeight="1">
      <c r="A27" t="s">
        <v>15</v>
      </c>
      <c r="D27" s="61"/>
      <c r="E27" s="142"/>
      <c r="F27" s="46">
        <v>-5724403</v>
      </c>
      <c r="G27" s="46"/>
      <c r="H27" s="46">
        <v>-4197543</v>
      </c>
      <c r="I27" s="46"/>
      <c r="J27" s="46">
        <v>1097837</v>
      </c>
      <c r="K27" s="46"/>
      <c r="L27" s="46">
        <v>-1727438</v>
      </c>
    </row>
    <row r="28" spans="1:15" ht="20.25" customHeight="1">
      <c r="A28" t="s">
        <v>17</v>
      </c>
      <c r="D28" s="61"/>
      <c r="E28" s="142"/>
      <c r="F28" s="46">
        <v>-56246498</v>
      </c>
      <c r="G28" s="46"/>
      <c r="H28" s="46">
        <v>11428998</v>
      </c>
      <c r="I28" s="46"/>
      <c r="J28" s="217">
        <v>0</v>
      </c>
      <c r="K28" s="46"/>
      <c r="L28" s="217">
        <v>0</v>
      </c>
    </row>
    <row r="29" spans="1:15" ht="20.25" customHeight="1">
      <c r="A29" s="18" t="s">
        <v>18</v>
      </c>
      <c r="D29" s="61"/>
      <c r="E29" s="142"/>
      <c r="F29" s="46">
        <v>28167957</v>
      </c>
      <c r="G29" s="45"/>
      <c r="H29" s="46">
        <v>20208438</v>
      </c>
      <c r="I29" s="45"/>
      <c r="J29" s="46">
        <v>-91741115</v>
      </c>
      <c r="K29" s="45"/>
      <c r="L29" s="46">
        <v>11330069</v>
      </c>
    </row>
    <row r="30" spans="1:15" ht="20.25" customHeight="1">
      <c r="A30" s="18" t="s">
        <v>215</v>
      </c>
      <c r="D30" s="61"/>
      <c r="E30" s="142"/>
      <c r="F30" s="46">
        <v>-2585569</v>
      </c>
      <c r="G30" s="45"/>
      <c r="H30" s="46">
        <v>-3409438</v>
      </c>
      <c r="I30" s="45"/>
      <c r="J30" s="46">
        <v>18162845</v>
      </c>
      <c r="K30" s="45"/>
      <c r="L30" s="46">
        <v>-1143143</v>
      </c>
    </row>
    <row r="31" spans="1:15" ht="20.25" customHeight="1">
      <c r="A31" t="s">
        <v>37</v>
      </c>
      <c r="D31" s="61"/>
      <c r="E31" s="142"/>
      <c r="F31" s="46">
        <v>29611958</v>
      </c>
      <c r="G31" s="45"/>
      <c r="H31" s="46">
        <v>13912302</v>
      </c>
      <c r="I31" s="45"/>
      <c r="J31" s="46">
        <v>-6341739</v>
      </c>
      <c r="K31" s="45"/>
      <c r="L31" s="46">
        <v>627986</v>
      </c>
    </row>
    <row r="32" spans="1:15" ht="20.25" customHeight="1">
      <c r="A32" t="s">
        <v>216</v>
      </c>
      <c r="D32" s="61"/>
      <c r="E32" s="142"/>
      <c r="F32" s="46">
        <v>-7769954</v>
      </c>
      <c r="G32" s="45"/>
      <c r="H32">
        <v>91279742</v>
      </c>
      <c r="I32" s="45"/>
      <c r="J32" s="46">
        <v>3043662</v>
      </c>
      <c r="K32" s="45"/>
      <c r="L32" s="46">
        <v>25118243</v>
      </c>
    </row>
    <row r="33" spans="1:15" ht="20.25" customHeight="1">
      <c r="A33" t="s">
        <v>217</v>
      </c>
      <c r="D33" s="61"/>
      <c r="E33" s="142"/>
      <c r="F33" s="46">
        <v>-10686542</v>
      </c>
      <c r="G33" s="45"/>
      <c r="H33" s="46">
        <v>-6927384</v>
      </c>
      <c r="I33" s="45"/>
      <c r="J33" s="46">
        <v>-4741526</v>
      </c>
      <c r="K33" s="45"/>
      <c r="L33" s="46">
        <v>-4888667</v>
      </c>
    </row>
    <row r="34" spans="1:15" ht="20.25" customHeight="1">
      <c r="A34" t="s">
        <v>51</v>
      </c>
      <c r="D34" s="61"/>
      <c r="E34" s="142"/>
      <c r="F34" s="46">
        <v>104137053</v>
      </c>
      <c r="G34" s="45"/>
      <c r="H34" s="46">
        <v>197089122</v>
      </c>
      <c r="I34" s="45"/>
      <c r="J34" s="46">
        <v>18080835</v>
      </c>
      <c r="K34" s="45"/>
      <c r="L34" s="46">
        <v>126497908</v>
      </c>
    </row>
    <row r="35" spans="1:15" ht="20.25" customHeight="1">
      <c r="A35" t="s">
        <v>60</v>
      </c>
      <c r="C35" s="31"/>
      <c r="D35" s="31"/>
      <c r="E35" s="18"/>
      <c r="F35" s="47">
        <v>22006603</v>
      </c>
      <c r="G35" s="45"/>
      <c r="H35" s="47">
        <v>-13990228</v>
      </c>
      <c r="I35" s="45"/>
      <c r="J35" s="47">
        <v>-1326589</v>
      </c>
      <c r="K35" s="45"/>
      <c r="L35" s="238">
        <v>-1371763</v>
      </c>
    </row>
    <row r="36" spans="1:15" ht="20.25" customHeight="1">
      <c r="A36" t="s">
        <v>218</v>
      </c>
      <c r="B36"/>
      <c r="C36"/>
      <c r="D36"/>
      <c r="F36" s="45">
        <f>SUM(F24:F35)</f>
        <v>2295341218</v>
      </c>
      <c r="G36" s="45"/>
      <c r="H36" s="45">
        <f>SUM(H24:H35)</f>
        <v>1306046614</v>
      </c>
      <c r="I36" s="45"/>
      <c r="J36" s="45">
        <f>SUM(J24:J35)</f>
        <v>1101585720</v>
      </c>
      <c r="K36" s="45"/>
      <c r="L36" s="45">
        <f>SUM(L24:L35)</f>
        <v>597344448</v>
      </c>
    </row>
    <row r="37" spans="1:15" ht="20.25" customHeight="1">
      <c r="A37" t="s">
        <v>219</v>
      </c>
      <c r="F37" s="45">
        <v>-6256220</v>
      </c>
      <c r="G37" s="45"/>
      <c r="H37" s="45">
        <v>-16650296</v>
      </c>
      <c r="I37" s="45"/>
      <c r="J37" s="45">
        <v>3375992</v>
      </c>
      <c r="K37" s="45"/>
      <c r="L37" s="45">
        <v>-8773597</v>
      </c>
    </row>
    <row r="38" spans="1:15" ht="20.25" customHeight="1">
      <c r="A38" s="39" t="s">
        <v>220</v>
      </c>
      <c r="F38" s="286">
        <f>SUM(F36:F37)</f>
        <v>2289084998</v>
      </c>
      <c r="G38" s="50"/>
      <c r="H38" s="286">
        <f>SUM(H36:H37)</f>
        <v>1289396318</v>
      </c>
      <c r="I38" s="50"/>
      <c r="J38" s="286">
        <f>SUM(J36:J37)</f>
        <v>1104961712</v>
      </c>
      <c r="K38" s="50"/>
      <c r="L38" s="286">
        <f>SUM(L36:L37)</f>
        <v>588570851</v>
      </c>
    </row>
    <row r="39" spans="1:15" ht="20.25" customHeight="1">
      <c r="A39" s="10"/>
      <c r="B39" s="31"/>
      <c r="F39" s="50"/>
      <c r="G39" s="50"/>
      <c r="H39" s="50"/>
      <c r="I39" s="50"/>
      <c r="J39" s="50"/>
      <c r="K39" s="50"/>
      <c r="L39" s="50"/>
      <c r="N39"/>
      <c r="O39"/>
    </row>
    <row r="40" spans="1:15" ht="20.25" customHeight="1">
      <c r="A40" s="34" t="s">
        <v>0</v>
      </c>
      <c r="B40" s="138"/>
      <c r="C40" s="138"/>
      <c r="D40" s="138"/>
      <c r="E40" s="36"/>
      <c r="F40" s="36"/>
      <c r="G40" s="36"/>
      <c r="H40" s="36"/>
      <c r="I40" s="36"/>
      <c r="J40" s="36"/>
      <c r="K40" s="36"/>
      <c r="L40" s="36"/>
      <c r="N40"/>
      <c r="O40"/>
    </row>
    <row r="41" spans="1:15" ht="20.25" customHeight="1">
      <c r="A41" s="37" t="s">
        <v>204</v>
      </c>
      <c r="B41" s="139"/>
      <c r="C41" s="139"/>
      <c r="D41" s="139"/>
      <c r="E41" s="276"/>
      <c r="F41" s="276"/>
      <c r="G41" s="276"/>
      <c r="H41" s="276"/>
      <c r="I41" s="276"/>
      <c r="J41" s="276"/>
      <c r="K41" s="276"/>
      <c r="L41" s="276"/>
      <c r="N41"/>
      <c r="O41"/>
    </row>
    <row r="42" spans="1:15" ht="20.25" customHeight="1">
      <c r="A42" s="37"/>
      <c r="B42" s="138"/>
      <c r="C42" s="138"/>
      <c r="D42" s="138"/>
      <c r="E42" s="36"/>
      <c r="F42" s="36"/>
      <c r="G42" s="36"/>
      <c r="H42" s="36"/>
      <c r="I42" s="36"/>
      <c r="J42" s="36"/>
      <c r="K42" s="36"/>
      <c r="L42" s="36"/>
      <c r="N42"/>
      <c r="O42"/>
    </row>
    <row r="43" spans="1:15" ht="20.25" customHeight="1">
      <c r="A43" s="37"/>
      <c r="B43" s="138"/>
      <c r="C43" s="138"/>
      <c r="D43" s="138"/>
      <c r="E43" s="36"/>
      <c r="F43" s="39"/>
      <c r="G43" s="40" t="s">
        <v>91</v>
      </c>
      <c r="H43" s="39"/>
      <c r="I43" s="40"/>
      <c r="J43" s="440" t="s">
        <v>4</v>
      </c>
      <c r="K43" s="440"/>
      <c r="L43" s="440"/>
      <c r="N43"/>
      <c r="O43"/>
    </row>
    <row r="44" spans="1:15" ht="20.25" customHeight="1">
      <c r="A44" s="140"/>
      <c r="B44" s="140"/>
      <c r="F44" s="440" t="s">
        <v>5</v>
      </c>
      <c r="G44" s="440"/>
      <c r="H44" s="440"/>
      <c r="J44" s="440" t="s">
        <v>5</v>
      </c>
      <c r="K44" s="440"/>
      <c r="L44" s="440"/>
      <c r="N44"/>
      <c r="O44"/>
    </row>
    <row r="45" spans="1:15" ht="20.25" customHeight="1">
      <c r="A45" s="140"/>
      <c r="B45" s="140"/>
      <c r="F45" s="441" t="s">
        <v>92</v>
      </c>
      <c r="G45" s="441"/>
      <c r="H45" s="441"/>
      <c r="I45" s="42"/>
      <c r="J45" s="441" t="s">
        <v>92</v>
      </c>
      <c r="K45" s="441"/>
      <c r="L45" s="441"/>
      <c r="N45"/>
      <c r="O45"/>
    </row>
    <row r="46" spans="1:15" ht="20.25" customHeight="1">
      <c r="A46" s="140"/>
      <c r="B46" s="140"/>
      <c r="E46" s="149" t="s">
        <v>8</v>
      </c>
      <c r="F46" s="169">
        <v>2023</v>
      </c>
      <c r="G46" s="170"/>
      <c r="H46" s="169">
        <v>2022</v>
      </c>
      <c r="I46" s="170"/>
      <c r="J46" s="169">
        <v>2023</v>
      </c>
      <c r="K46" s="170"/>
      <c r="L46" s="169">
        <v>2022</v>
      </c>
      <c r="N46"/>
      <c r="O46"/>
    </row>
    <row r="47" spans="1:15" ht="20.25" customHeight="1">
      <c r="A47" s="140"/>
      <c r="B47" s="140"/>
      <c r="F47" s="442" t="s">
        <v>9</v>
      </c>
      <c r="G47" s="442"/>
      <c r="H47" s="442"/>
      <c r="I47" s="442"/>
      <c r="J47" s="442"/>
      <c r="K47" s="442"/>
      <c r="L47" s="442"/>
      <c r="N47"/>
      <c r="O47"/>
    </row>
    <row r="48" spans="1:15" ht="20.25" customHeight="1">
      <c r="A48" s="151" t="s">
        <v>221</v>
      </c>
      <c r="B48" s="61"/>
      <c r="E48" s="276"/>
      <c r="F48" s="45"/>
      <c r="G48" s="45"/>
      <c r="H48" s="45"/>
      <c r="I48" s="45"/>
      <c r="J48" s="45"/>
      <c r="K48" s="45"/>
      <c r="L48" s="45"/>
      <c r="N48"/>
      <c r="O48"/>
    </row>
    <row r="49" spans="1:15" ht="20.25" customHeight="1">
      <c r="A49" t="s">
        <v>22</v>
      </c>
      <c r="E49" s="221">
        <v>9</v>
      </c>
      <c r="F49" s="65">
        <v>12467880</v>
      </c>
      <c r="H49" s="65">
        <v>13739322</v>
      </c>
      <c r="J49" s="65">
        <v>12467880</v>
      </c>
      <c r="L49" s="65">
        <v>13739322</v>
      </c>
      <c r="N49"/>
      <c r="O49"/>
    </row>
    <row r="50" spans="1:15" ht="20.25" customHeight="1">
      <c r="A50" t="s">
        <v>222</v>
      </c>
      <c r="E50" s="221">
        <v>10</v>
      </c>
      <c r="F50" s="217">
        <v>0</v>
      </c>
      <c r="H50" s="217">
        <v>0</v>
      </c>
      <c r="J50" s="217">
        <v>0</v>
      </c>
      <c r="L50" s="46">
        <v>-567000000</v>
      </c>
      <c r="N50"/>
      <c r="O50"/>
    </row>
    <row r="51" spans="1:15" ht="20.25" customHeight="1">
      <c r="A51" t="s">
        <v>223</v>
      </c>
      <c r="E51" s="221"/>
      <c r="F51" s="217">
        <v>0</v>
      </c>
      <c r="H51" s="217">
        <v>0</v>
      </c>
      <c r="J51" s="65">
        <v>529990</v>
      </c>
      <c r="L51" s="239">
        <v>18769867</v>
      </c>
      <c r="N51"/>
      <c r="O51"/>
    </row>
    <row r="52" spans="1:15" ht="20.25" customHeight="1">
      <c r="A52" t="s">
        <v>224</v>
      </c>
      <c r="E52" s="221"/>
      <c r="F52" s="217">
        <v>0</v>
      </c>
      <c r="H52" s="217">
        <v>0</v>
      </c>
      <c r="J52" s="217">
        <v>0</v>
      </c>
      <c r="L52" s="239">
        <v>-40234855</v>
      </c>
      <c r="N52"/>
      <c r="O52"/>
    </row>
    <row r="53" spans="1:15" ht="20.25" customHeight="1">
      <c r="A53" t="s">
        <v>225</v>
      </c>
      <c r="E53" s="221"/>
      <c r="F53" s="217">
        <v>0</v>
      </c>
      <c r="H53" s="217">
        <v>0</v>
      </c>
      <c r="J53" s="217">
        <v>0</v>
      </c>
      <c r="L53" s="239">
        <v>40234855</v>
      </c>
      <c r="N53"/>
      <c r="O53"/>
    </row>
    <row r="54" spans="1:15" ht="20.25" customHeight="1">
      <c r="A54" t="s">
        <v>28</v>
      </c>
      <c r="E54" s="276"/>
      <c r="F54" s="217">
        <v>0</v>
      </c>
      <c r="G54" s="143"/>
      <c r="H54" s="217">
        <v>0</v>
      </c>
      <c r="I54" s="143"/>
      <c r="J54" s="65">
        <v>-938006317</v>
      </c>
      <c r="K54" s="143"/>
      <c r="L54" s="46">
        <v>-381546591</v>
      </c>
      <c r="N54"/>
      <c r="O54"/>
    </row>
    <row r="55" spans="1:15" ht="20.25" customHeight="1">
      <c r="A55" t="s">
        <v>226</v>
      </c>
      <c r="E55" s="276"/>
      <c r="F55" s="217">
        <v>0</v>
      </c>
      <c r="G55" s="143"/>
      <c r="H55" s="217">
        <v>0</v>
      </c>
      <c r="I55" s="143"/>
      <c r="J55" s="65">
        <v>17055034</v>
      </c>
      <c r="K55" s="143"/>
      <c r="L55" s="46">
        <v>616242156</v>
      </c>
      <c r="N55"/>
      <c r="O55"/>
    </row>
    <row r="56" spans="1:15" ht="20.25" customHeight="1">
      <c r="A56" s="18" t="s">
        <v>227</v>
      </c>
      <c r="E56" s="276"/>
      <c r="F56" s="46">
        <v>-2276080075</v>
      </c>
      <c r="G56" s="45"/>
      <c r="H56" s="46">
        <v>-792012889</v>
      </c>
      <c r="I56" s="45"/>
      <c r="J56" s="65">
        <v>-98194619</v>
      </c>
      <c r="K56" s="45"/>
      <c r="L56" s="46">
        <v>-28851219</v>
      </c>
      <c r="N56"/>
      <c r="O56"/>
    </row>
    <row r="57" spans="1:15" ht="20.25" customHeight="1">
      <c r="A57" s="18" t="s">
        <v>228</v>
      </c>
      <c r="E57" s="276"/>
      <c r="F57" s="46">
        <v>-4145331</v>
      </c>
      <c r="G57" s="45"/>
      <c r="H57" s="46">
        <v>-11748162</v>
      </c>
      <c r="I57" s="45"/>
      <c r="J57" s="65">
        <v>-1516948</v>
      </c>
      <c r="K57" s="45"/>
      <c r="L57" s="46">
        <v>-766600</v>
      </c>
      <c r="N57"/>
      <c r="O57"/>
    </row>
    <row r="58" spans="1:15" ht="20.25" customHeight="1">
      <c r="A58" s="18" t="s">
        <v>229</v>
      </c>
      <c r="E58" s="276"/>
      <c r="F58" s="46">
        <v>2088006</v>
      </c>
      <c r="G58" s="45"/>
      <c r="H58" s="46">
        <v>1018389936</v>
      </c>
      <c r="I58" s="45"/>
      <c r="J58" s="65">
        <v>1555129</v>
      </c>
      <c r="K58" s="45"/>
      <c r="L58" s="46">
        <v>1009891289</v>
      </c>
      <c r="N58"/>
      <c r="O58"/>
    </row>
    <row r="59" spans="1:15" ht="20.25" customHeight="1">
      <c r="A59" s="18" t="s">
        <v>230</v>
      </c>
      <c r="E59" s="221" t="s">
        <v>97</v>
      </c>
      <c r="F59" s="46">
        <v>3152190</v>
      </c>
      <c r="H59" s="217">
        <v>0</v>
      </c>
      <c r="J59" s="65">
        <v>3152190</v>
      </c>
      <c r="L59" s="239">
        <v>16694685</v>
      </c>
      <c r="N59"/>
      <c r="O59"/>
    </row>
    <row r="60" spans="1:15" ht="20.25" customHeight="1">
      <c r="A60" t="s">
        <v>231</v>
      </c>
      <c r="E60" s="276"/>
      <c r="F60" s="46">
        <v>6768619</v>
      </c>
      <c r="G60" s="45"/>
      <c r="H60" s="46">
        <v>2516894</v>
      </c>
      <c r="I60" s="45"/>
      <c r="J60" s="46">
        <v>41910094</v>
      </c>
      <c r="K60" s="45"/>
      <c r="L60" s="46">
        <v>29541220</v>
      </c>
      <c r="N60"/>
      <c r="O60"/>
    </row>
    <row r="61" spans="1:15" ht="20.25" customHeight="1">
      <c r="A61" s="39" t="s">
        <v>232</v>
      </c>
      <c r="F61" s="286">
        <f>SUM(F49:G60)</f>
        <v>-2255748711</v>
      </c>
      <c r="G61" s="50"/>
      <c r="H61" s="286">
        <f>SUM(H49:I60)</f>
        <v>230885101</v>
      </c>
      <c r="I61" s="50"/>
      <c r="J61" s="286">
        <f>SUM(J49:K60)</f>
        <v>-961047567</v>
      </c>
      <c r="K61" s="50"/>
      <c r="L61" s="286">
        <f>SUM(L49:M60)</f>
        <v>726714129</v>
      </c>
      <c r="N61"/>
      <c r="O61"/>
    </row>
    <row r="62" spans="1:15" ht="20.25" customHeight="1">
      <c r="A62" s="39"/>
      <c r="F62" s="46"/>
      <c r="G62" s="45"/>
      <c r="H62" s="46"/>
      <c r="I62" s="45"/>
      <c r="J62" s="46"/>
      <c r="K62" s="45"/>
      <c r="L62" s="46"/>
      <c r="N62"/>
      <c r="O62"/>
    </row>
    <row r="63" spans="1:15" ht="20.25" customHeight="1">
      <c r="A63" s="151" t="s">
        <v>233</v>
      </c>
      <c r="F63" s="143"/>
      <c r="G63" s="45"/>
      <c r="H63" s="143"/>
      <c r="I63" s="45"/>
      <c r="J63" s="46"/>
      <c r="K63" s="45"/>
      <c r="L63" s="46"/>
      <c r="N63"/>
      <c r="O63"/>
    </row>
    <row r="64" spans="1:15" ht="20.25" customHeight="1">
      <c r="A64" t="s">
        <v>234</v>
      </c>
      <c r="B64"/>
      <c r="C64"/>
      <c r="N64"/>
      <c r="O64"/>
    </row>
    <row r="65" spans="1:15" ht="20.25" customHeight="1">
      <c r="A65"/>
      <c r="B65" t="s">
        <v>235</v>
      </c>
      <c r="C65"/>
      <c r="F65" s="45">
        <v>740000000</v>
      </c>
      <c r="G65" s="45"/>
      <c r="H65" s="45">
        <v>591000000</v>
      </c>
      <c r="I65" s="45"/>
      <c r="J65" s="45">
        <v>740000000</v>
      </c>
      <c r="K65" s="45"/>
      <c r="L65" s="45">
        <v>489000000</v>
      </c>
      <c r="N65"/>
      <c r="O65"/>
    </row>
    <row r="66" spans="1:15" ht="20.25" customHeight="1">
      <c r="A66" t="s">
        <v>236</v>
      </c>
      <c r="B66"/>
      <c r="C66"/>
      <c r="F66" s="45"/>
      <c r="G66" s="45"/>
      <c r="H66" s="45"/>
      <c r="I66" s="45"/>
      <c r="J66" s="45"/>
      <c r="K66" s="45"/>
      <c r="L66" s="45"/>
      <c r="N66"/>
      <c r="O66"/>
    </row>
    <row r="67" spans="1:15" ht="20.25" customHeight="1">
      <c r="A67"/>
      <c r="B67" t="s">
        <v>237</v>
      </c>
      <c r="C67"/>
      <c r="F67" s="45">
        <v>-220000000</v>
      </c>
      <c r="G67" s="45"/>
      <c r="H67" s="45">
        <v>-981000000</v>
      </c>
      <c r="I67" s="45"/>
      <c r="J67" s="45">
        <v>-170000000</v>
      </c>
      <c r="K67" s="45"/>
      <c r="L67" s="45">
        <v>-939000000</v>
      </c>
      <c r="N67"/>
      <c r="O67"/>
    </row>
    <row r="68" spans="1:15" ht="20.25" customHeight="1">
      <c r="A68" t="s">
        <v>238</v>
      </c>
      <c r="F68" s="217">
        <v>0</v>
      </c>
      <c r="G68" s="45"/>
      <c r="H68" s="217">
        <v>0</v>
      </c>
      <c r="I68" s="45"/>
      <c r="J68" s="45">
        <v>201183421</v>
      </c>
      <c r="K68" s="45"/>
      <c r="L68" s="45">
        <v>13444124</v>
      </c>
      <c r="N68"/>
      <c r="O68"/>
    </row>
    <row r="69" spans="1:15" ht="20.25" customHeight="1">
      <c r="A69" t="s">
        <v>239</v>
      </c>
      <c r="F69" s="217">
        <v>0</v>
      </c>
      <c r="G69" s="45"/>
      <c r="H69" s="217">
        <v>0</v>
      </c>
      <c r="I69" s="45"/>
      <c r="J69" s="45">
        <v>-32001815</v>
      </c>
      <c r="K69" s="45"/>
      <c r="L69" s="45">
        <v>-18739897</v>
      </c>
      <c r="N69"/>
      <c r="O69"/>
    </row>
    <row r="70" spans="1:15" ht="20.25" customHeight="1">
      <c r="A70" t="s">
        <v>240</v>
      </c>
      <c r="F70" s="45">
        <v>1177646623</v>
      </c>
      <c r="G70" s="45"/>
      <c r="H70" s="46">
        <v>404197166</v>
      </c>
      <c r="I70" s="45"/>
      <c r="J70" s="217">
        <v>0</v>
      </c>
      <c r="K70" s="45"/>
      <c r="L70" s="217">
        <v>0</v>
      </c>
      <c r="N70"/>
      <c r="O70"/>
    </row>
    <row r="71" spans="1:15" ht="20.25" customHeight="1">
      <c r="A71" t="s">
        <v>241</v>
      </c>
      <c r="B71"/>
      <c r="F71" s="46">
        <v>-1329650438</v>
      </c>
      <c r="G71" s="46"/>
      <c r="H71" s="46">
        <v>-684735550</v>
      </c>
      <c r="I71" s="46"/>
      <c r="J71">
        <v>-989440000</v>
      </c>
      <c r="K71" s="46"/>
      <c r="L71">
        <v>-610000000</v>
      </c>
      <c r="N71"/>
      <c r="O71"/>
    </row>
    <row r="72" spans="1:15" ht="20.25" customHeight="1">
      <c r="A72" t="s">
        <v>242</v>
      </c>
      <c r="B72"/>
      <c r="F72" s="46">
        <v>-354723233</v>
      </c>
      <c r="G72" s="46"/>
      <c r="H72" s="46">
        <v>-294372313</v>
      </c>
      <c r="I72" s="46"/>
      <c r="J72">
        <v>-66046577</v>
      </c>
      <c r="K72" s="46"/>
      <c r="L72">
        <v>-65715772</v>
      </c>
      <c r="N72"/>
      <c r="O72"/>
    </row>
    <row r="73" spans="1:15" ht="20.25" customHeight="1">
      <c r="A73" t="s">
        <v>112</v>
      </c>
      <c r="F73" s="45">
        <v>-357559779</v>
      </c>
      <c r="G73" s="45"/>
      <c r="H73" s="45">
        <v>-252470994</v>
      </c>
      <c r="I73" s="45"/>
      <c r="J73" s="144">
        <v>-156716880</v>
      </c>
      <c r="K73" s="45"/>
      <c r="L73" s="144">
        <v>-152281581</v>
      </c>
      <c r="N73"/>
      <c r="O73"/>
    </row>
    <row r="74" spans="1:15" ht="20.25" customHeight="1">
      <c r="A74" s="39" t="s">
        <v>243</v>
      </c>
      <c r="B74" s="138"/>
      <c r="C74" s="138"/>
      <c r="D74" s="138"/>
      <c r="E74" s="36"/>
      <c r="F74" s="290">
        <f>SUM(F65:F73)</f>
        <v>-344286827</v>
      </c>
      <c r="G74" s="40"/>
      <c r="H74" s="290">
        <f>SUM(H65:H73)</f>
        <v>-1217381691</v>
      </c>
      <c r="I74" s="40"/>
      <c r="J74" s="290">
        <f>SUM(J65:J73)</f>
        <v>-473021851</v>
      </c>
      <c r="K74" s="40"/>
      <c r="L74" s="290">
        <f>SUM(L65:L73)</f>
        <v>-1283293126</v>
      </c>
      <c r="N74"/>
      <c r="O74"/>
    </row>
    <row r="75" spans="1:15" ht="20.25" customHeight="1">
      <c r="A75" s="39"/>
      <c r="B75" s="138"/>
      <c r="C75" s="138"/>
      <c r="D75" s="138"/>
      <c r="E75" s="36"/>
      <c r="F75" s="256"/>
      <c r="G75" s="40"/>
      <c r="H75" s="256"/>
      <c r="I75" s="40"/>
      <c r="J75" s="256"/>
      <c r="K75" s="40"/>
      <c r="L75" s="256"/>
      <c r="N75"/>
      <c r="O75"/>
    </row>
    <row r="76" spans="1:15" ht="20.25" customHeight="1">
      <c r="A76" s="146" t="s">
        <v>244</v>
      </c>
      <c r="B76" s="140"/>
      <c r="F76" s="277"/>
      <c r="G76" s="277"/>
      <c r="H76" s="277"/>
      <c r="I76" s="277"/>
      <c r="J76" s="277"/>
      <c r="K76" s="277"/>
      <c r="L76" s="277"/>
      <c r="N76"/>
      <c r="O76"/>
    </row>
    <row r="77" spans="1:15" ht="20.25" customHeight="1">
      <c r="A77" s="146" t="s">
        <v>245</v>
      </c>
      <c r="B77" s="146" t="s">
        <v>246</v>
      </c>
      <c r="C77" s="10"/>
      <c r="D77" s="10"/>
      <c r="E77" s="39"/>
      <c r="F77" s="50">
        <f>SUM(F38,F61,F74)</f>
        <v>-310950540</v>
      </c>
      <c r="G77" s="50"/>
      <c r="H77" s="50">
        <f>SUM(H38,H61,H74)</f>
        <v>302899728</v>
      </c>
      <c r="I77" s="50"/>
      <c r="J77" s="50">
        <f>SUM(J38,J61,J74)</f>
        <v>-329107706</v>
      </c>
      <c r="K77" s="50"/>
      <c r="L77" s="50">
        <f>SUM(L38,L61,L74)</f>
        <v>31991854</v>
      </c>
      <c r="N77"/>
      <c r="O77"/>
    </row>
    <row r="78" spans="1:15" ht="20.25" customHeight="1">
      <c r="A78" s="18" t="s">
        <v>247</v>
      </c>
      <c r="B78" s="18"/>
      <c r="F78" s="147">
        <v>-4181848</v>
      </c>
      <c r="H78" s="147">
        <v>-13150194</v>
      </c>
      <c r="J78" s="216">
        <v>0</v>
      </c>
      <c r="L78" s="216" t="s">
        <v>248</v>
      </c>
      <c r="N78"/>
      <c r="O78"/>
    </row>
    <row r="79" spans="1:15" ht="20.25" customHeight="1">
      <c r="A79" s="29" t="s">
        <v>244</v>
      </c>
      <c r="B79" s="18"/>
      <c r="F79">
        <f>SUM(F77:F78)</f>
        <v>-315132388</v>
      </c>
      <c r="H79">
        <f>SUM(H77:H78)</f>
        <v>289749534</v>
      </c>
      <c r="J79">
        <f>SUM(J77:J78)</f>
        <v>-329107706</v>
      </c>
      <c r="L79">
        <f>SUM(L77:L78)</f>
        <v>31991854</v>
      </c>
      <c r="N79"/>
      <c r="O79"/>
    </row>
    <row r="80" spans="1:15" ht="20.25" customHeight="1">
      <c r="A80" s="18" t="s">
        <v>249</v>
      </c>
      <c r="F80">
        <f>BS!J10</f>
        <v>1531836414</v>
      </c>
      <c r="H80">
        <v>1242086880</v>
      </c>
      <c r="J80">
        <f>BS!N10</f>
        <v>673867707</v>
      </c>
      <c r="L80">
        <v>641875853</v>
      </c>
      <c r="N80"/>
      <c r="O80"/>
    </row>
    <row r="81" spans="1:15" ht="20.25" customHeight="1" thickBot="1">
      <c r="A81" s="39" t="s">
        <v>250</v>
      </c>
      <c r="F81" s="148">
        <f>SUM(F79:F80)</f>
        <v>1216704026</v>
      </c>
      <c r="G81" s="46"/>
      <c r="H81" s="148">
        <f>SUM(H79:H80)</f>
        <v>1531836414</v>
      </c>
      <c r="I81" s="46"/>
      <c r="J81" s="148">
        <f>SUM(J79:J80)</f>
        <v>344760001</v>
      </c>
      <c r="K81" s="46"/>
      <c r="L81" s="148">
        <f>SUM(L79:L80)</f>
        <v>673867707</v>
      </c>
      <c r="N81"/>
      <c r="O81"/>
    </row>
    <row r="82" spans="1:15" ht="20.25" customHeight="1" thickTop="1">
      <c r="A82" s="39"/>
      <c r="B82" s="138"/>
      <c r="C82" s="138"/>
      <c r="D82" s="138"/>
      <c r="E82" s="36"/>
      <c r="F82" s="256"/>
      <c r="G82" s="40"/>
      <c r="H82" s="256"/>
      <c r="I82" s="40"/>
      <c r="J82" s="256"/>
      <c r="K82" s="40"/>
      <c r="L82" s="256"/>
      <c r="N82"/>
      <c r="O82"/>
    </row>
    <row r="83" spans="1:15" ht="20.25" customHeight="1">
      <c r="A83" s="30" t="s">
        <v>251</v>
      </c>
      <c r="F83" s="46"/>
      <c r="G83" s="46"/>
      <c r="H83" s="46"/>
      <c r="I83" s="46"/>
      <c r="J83" s="46"/>
      <c r="K83" s="46"/>
      <c r="L83" s="46"/>
      <c r="N83"/>
      <c r="O83"/>
    </row>
    <row r="84" spans="1:15" ht="20.25" customHeight="1">
      <c r="A84" s="267" t="s">
        <v>77</v>
      </c>
      <c r="B84" s="268"/>
      <c r="C84" s="268"/>
      <c r="D84" s="268"/>
      <c r="F84" s="144">
        <v>1553000</v>
      </c>
      <c r="G84" s="46"/>
      <c r="H84" s="217">
        <v>0</v>
      </c>
      <c r="I84" s="46"/>
      <c r="J84" s="144">
        <v>1553000</v>
      </c>
      <c r="K84" s="46"/>
      <c r="L84" s="217">
        <v>0</v>
      </c>
      <c r="N84"/>
      <c r="O84"/>
    </row>
    <row r="85" spans="1:15" ht="20.25" customHeight="1">
      <c r="A85" t="s">
        <v>252</v>
      </c>
      <c r="J85" s="46"/>
      <c r="L85" s="46"/>
      <c r="N85"/>
      <c r="O85"/>
    </row>
    <row r="86" spans="1:15" ht="20.25" customHeight="1">
      <c r="A86"/>
      <c r="B86" s="42" t="s">
        <v>253</v>
      </c>
      <c r="F86">
        <v>61096999</v>
      </c>
      <c r="H86">
        <v>16412280</v>
      </c>
      <c r="J86" s="46">
        <v>9499339</v>
      </c>
      <c r="L86" s="46">
        <v>1666294</v>
      </c>
      <c r="N86"/>
      <c r="O86"/>
    </row>
    <row r="87" spans="1:15" ht="20.25" customHeight="1">
      <c r="A87" s="39"/>
      <c r="B87" s="138"/>
      <c r="C87" s="138"/>
      <c r="D87" s="138"/>
      <c r="E87" s="36"/>
      <c r="F87" s="256"/>
      <c r="G87" s="40"/>
      <c r="H87" s="256"/>
      <c r="I87" s="40"/>
      <c r="J87" s="256"/>
      <c r="K87" s="40"/>
      <c r="L87" s="256"/>
      <c r="N87"/>
      <c r="O87"/>
    </row>
    <row r="88" spans="1:15" ht="20.25" customHeight="1">
      <c r="A88" s="39"/>
      <c r="B88" s="138"/>
      <c r="C88" s="138"/>
      <c r="D88" s="138"/>
      <c r="E88" s="36"/>
      <c r="F88" s="145"/>
      <c r="G88" s="40"/>
      <c r="H88" s="145"/>
      <c r="I88" s="40"/>
      <c r="J88" s="145"/>
      <c r="K88" s="40"/>
      <c r="L88" s="145"/>
      <c r="N88"/>
      <c r="O88"/>
    </row>
    <row r="89" spans="1:15" ht="20.25" customHeight="1">
      <c r="N89"/>
      <c r="O89"/>
    </row>
    <row r="90" spans="1:15" ht="20.25" customHeight="1">
      <c r="F90">
        <f>F81-BS!H10</f>
        <v>0</v>
      </c>
      <c r="H90">
        <f>H81-BS!J10</f>
        <v>0</v>
      </c>
      <c r="J90">
        <f>J81-BS!L10</f>
        <v>0</v>
      </c>
      <c r="L90">
        <f>L81-BS!N10</f>
        <v>0</v>
      </c>
      <c r="N90"/>
      <c r="O90"/>
    </row>
    <row r="91" spans="1:15" ht="20.25" customHeight="1">
      <c r="N91"/>
      <c r="O91"/>
    </row>
    <row r="92" spans="1:15" ht="20.25" customHeight="1">
      <c r="N92"/>
      <c r="O92"/>
    </row>
    <row r="93" spans="1:15" ht="20.25" customHeight="1">
      <c r="N93"/>
      <c r="O93"/>
    </row>
    <row r="94" spans="1:15" ht="20.25" customHeight="1">
      <c r="N94"/>
      <c r="O94"/>
    </row>
    <row r="95" spans="1:15" ht="20.25" customHeight="1">
      <c r="N95"/>
      <c r="O95"/>
    </row>
    <row r="96" spans="1:15" ht="20.25" customHeight="1">
      <c r="N96"/>
      <c r="O96"/>
    </row>
    <row r="97" spans="14:15" ht="20.25" customHeight="1">
      <c r="N97"/>
      <c r="O97"/>
    </row>
    <row r="98" spans="14:15" ht="20.25" customHeight="1">
      <c r="N98"/>
      <c r="O98"/>
    </row>
    <row r="99" spans="14:15" ht="20.25" customHeight="1">
      <c r="N99"/>
      <c r="O99"/>
    </row>
    <row r="100" spans="14:15" ht="20.25" customHeight="1">
      <c r="N100"/>
      <c r="O100"/>
    </row>
    <row r="101" spans="14:15" ht="20.25" customHeight="1">
      <c r="N101"/>
      <c r="O101"/>
    </row>
    <row r="102" spans="14:15" ht="20.25" customHeight="1">
      <c r="N102"/>
      <c r="O102"/>
    </row>
    <row r="103" spans="14:15" ht="20.25" customHeight="1">
      <c r="N103"/>
      <c r="O103"/>
    </row>
    <row r="104" spans="14:15" ht="20.25" customHeight="1">
      <c r="N104"/>
      <c r="O104"/>
    </row>
    <row r="105" spans="14:15" ht="20.25" customHeight="1">
      <c r="N105"/>
      <c r="O105"/>
    </row>
    <row r="106" spans="14:15" ht="20.25" customHeight="1">
      <c r="N106"/>
      <c r="O106"/>
    </row>
    <row r="107" spans="14:15" ht="20.25" customHeight="1">
      <c r="N107"/>
      <c r="O107"/>
    </row>
    <row r="108" spans="14:15" ht="20.25" customHeight="1">
      <c r="N108"/>
      <c r="O108"/>
    </row>
    <row r="109" spans="14:15" ht="20.25" customHeight="1">
      <c r="N109"/>
      <c r="O109"/>
    </row>
    <row r="110" spans="14:15" ht="20.25" customHeight="1">
      <c r="N110"/>
      <c r="O110"/>
    </row>
    <row r="111" spans="14:15" ht="20.25" customHeight="1">
      <c r="N111"/>
      <c r="O111"/>
    </row>
    <row r="112" spans="14:15" ht="20.25" customHeight="1">
      <c r="N112"/>
      <c r="O112"/>
    </row>
    <row r="113" spans="14:15" ht="20.25" customHeight="1">
      <c r="N113"/>
      <c r="O113"/>
    </row>
    <row r="114" spans="14:15" ht="20.25" customHeight="1">
      <c r="N114"/>
      <c r="O114"/>
    </row>
    <row r="115" spans="14:15" ht="20.25" customHeight="1">
      <c r="N115"/>
      <c r="O115"/>
    </row>
    <row r="116" spans="14:15" ht="20.25" customHeight="1">
      <c r="N116"/>
      <c r="O116"/>
    </row>
    <row r="117" spans="14:15" ht="20.25" customHeight="1">
      <c r="N117"/>
      <c r="O117"/>
    </row>
    <row r="118" spans="14:15" ht="20.25" customHeight="1">
      <c r="N118"/>
      <c r="O118"/>
    </row>
    <row r="119" spans="14:15" ht="20.25" customHeight="1">
      <c r="N119"/>
      <c r="O119"/>
    </row>
    <row r="120" spans="14:15" ht="20.25" customHeight="1">
      <c r="N120"/>
      <c r="O120"/>
    </row>
    <row r="121" spans="14:15" ht="20.25" customHeight="1">
      <c r="N121"/>
      <c r="O121"/>
    </row>
    <row r="122" spans="14:15" ht="20.25" customHeight="1">
      <c r="N122"/>
      <c r="O122"/>
    </row>
    <row r="123" spans="14:15" ht="20.25" customHeight="1">
      <c r="N123"/>
      <c r="O123"/>
    </row>
    <row r="124" spans="14:15" ht="20.25" customHeight="1">
      <c r="N124"/>
      <c r="O124"/>
    </row>
    <row r="125" spans="14:15" ht="20.25" customHeight="1">
      <c r="N125"/>
      <c r="O125"/>
    </row>
    <row r="126" spans="14:15" ht="20.25" customHeight="1">
      <c r="N126"/>
      <c r="O126"/>
    </row>
    <row r="127" spans="14:15" ht="20.25" customHeight="1">
      <c r="N127"/>
      <c r="O127"/>
    </row>
    <row r="128" spans="14:15" ht="20.25" customHeight="1">
      <c r="N128"/>
      <c r="O128"/>
    </row>
    <row r="129" spans="14:15" ht="20.25" customHeight="1">
      <c r="N129"/>
      <c r="O129"/>
    </row>
    <row r="130" spans="14:15" ht="20.25" customHeight="1">
      <c r="N130"/>
      <c r="O130"/>
    </row>
    <row r="131" spans="14:15" ht="20.25" customHeight="1">
      <c r="N131"/>
      <c r="O131"/>
    </row>
    <row r="132" spans="14:15" ht="20.25" customHeight="1">
      <c r="N132"/>
      <c r="O132"/>
    </row>
    <row r="133" spans="14:15" ht="20.25" customHeight="1">
      <c r="N133"/>
      <c r="O133"/>
    </row>
    <row r="134" spans="14:15" ht="20.25" customHeight="1">
      <c r="N134"/>
      <c r="O134"/>
    </row>
    <row r="135" spans="14:15" ht="20.25" customHeight="1">
      <c r="N135"/>
      <c r="O135"/>
    </row>
    <row r="136" spans="14:15" ht="20.25" customHeight="1">
      <c r="N136"/>
      <c r="O136"/>
    </row>
    <row r="137" spans="14:15" ht="20.25" customHeight="1">
      <c r="N137"/>
      <c r="O137"/>
    </row>
    <row r="138" spans="14:15" ht="20.25" customHeight="1">
      <c r="N138"/>
      <c r="O138"/>
    </row>
    <row r="139" spans="14:15" ht="20.25" customHeight="1">
      <c r="N139"/>
      <c r="O139"/>
    </row>
    <row r="140" spans="14:15" ht="20.25" customHeight="1">
      <c r="N140"/>
      <c r="O140"/>
    </row>
    <row r="141" spans="14:15" ht="20.25" customHeight="1">
      <c r="N141"/>
      <c r="O141"/>
    </row>
    <row r="142" spans="14:15" ht="20.25" customHeight="1">
      <c r="N142"/>
      <c r="O142"/>
    </row>
    <row r="143" spans="14:15" ht="20.25" customHeight="1">
      <c r="N143"/>
      <c r="O143"/>
    </row>
    <row r="144" spans="14:15" ht="20.25" customHeight="1">
      <c r="N144"/>
      <c r="O144"/>
    </row>
    <row r="145" spans="14:15" ht="20.25" customHeight="1">
      <c r="N145"/>
      <c r="O145"/>
    </row>
    <row r="146" spans="14:15" ht="20.25" customHeight="1">
      <c r="N146"/>
      <c r="O146"/>
    </row>
    <row r="147" spans="14:15" ht="20.25" customHeight="1">
      <c r="N147"/>
      <c r="O147"/>
    </row>
    <row r="148" spans="14:15" ht="20.25" customHeight="1">
      <c r="N148"/>
      <c r="O148"/>
    </row>
    <row r="149" spans="14:15" ht="20.25" customHeight="1">
      <c r="N149"/>
      <c r="O149"/>
    </row>
    <row r="150" spans="14:15" ht="20.25" customHeight="1">
      <c r="N150"/>
      <c r="O150"/>
    </row>
    <row r="151" spans="14:15" ht="20.25" customHeight="1">
      <c r="N151"/>
      <c r="O151"/>
    </row>
    <row r="152" spans="14:15" ht="20.25" customHeight="1">
      <c r="N152"/>
      <c r="O152"/>
    </row>
    <row r="153" spans="14:15" ht="20.25" customHeight="1">
      <c r="N153"/>
      <c r="O153"/>
    </row>
    <row r="154" spans="14:15" ht="20.25" customHeight="1">
      <c r="N154"/>
      <c r="O154"/>
    </row>
    <row r="155" spans="14:15" ht="20.25" customHeight="1">
      <c r="N155"/>
      <c r="O155"/>
    </row>
    <row r="156" spans="14:15" ht="20.25" customHeight="1">
      <c r="N156"/>
      <c r="O156"/>
    </row>
    <row r="157" spans="14:15" ht="20.25" customHeight="1">
      <c r="N157"/>
      <c r="O157"/>
    </row>
    <row r="158" spans="14:15" ht="20.25" customHeight="1">
      <c r="N158"/>
      <c r="O158"/>
    </row>
    <row r="159" spans="14:15" ht="20.25" customHeight="1">
      <c r="N159"/>
      <c r="O159"/>
    </row>
    <row r="160" spans="14:15" ht="20.25" customHeight="1">
      <c r="N160"/>
      <c r="O160"/>
    </row>
    <row r="161" spans="14:15" ht="20.25" customHeight="1">
      <c r="N161"/>
      <c r="O161"/>
    </row>
    <row r="162" spans="14:15" ht="20.25" customHeight="1">
      <c r="N162"/>
      <c r="O162"/>
    </row>
    <row r="163" spans="14:15" ht="20.25" customHeight="1">
      <c r="N163"/>
      <c r="O163"/>
    </row>
    <row r="164" spans="14:15" ht="20.25" customHeight="1">
      <c r="N164"/>
      <c r="O164"/>
    </row>
    <row r="165" spans="14:15" ht="20.25" customHeight="1">
      <c r="N165"/>
      <c r="O165"/>
    </row>
    <row r="166" spans="14:15" ht="20.25" customHeight="1">
      <c r="N166"/>
      <c r="O166"/>
    </row>
    <row r="167" spans="14:15" ht="20.25" customHeight="1">
      <c r="N167"/>
      <c r="O167"/>
    </row>
    <row r="168" spans="14:15" ht="20.25" customHeight="1">
      <c r="N168"/>
      <c r="O168"/>
    </row>
    <row r="169" spans="14:15" ht="20.25" customHeight="1">
      <c r="N169"/>
      <c r="O169"/>
    </row>
    <row r="170" spans="14:15" ht="20.25" customHeight="1">
      <c r="N170"/>
      <c r="O170"/>
    </row>
    <row r="171" spans="14:15" ht="20.25" customHeight="1">
      <c r="N171"/>
      <c r="O171"/>
    </row>
    <row r="172" spans="14:15" ht="20.25" customHeight="1">
      <c r="N172"/>
      <c r="O172"/>
    </row>
    <row r="173" spans="14:15" ht="20.25" customHeight="1">
      <c r="N173"/>
      <c r="O173"/>
    </row>
    <row r="174" spans="14:15" ht="20.25" customHeight="1">
      <c r="N174"/>
      <c r="O174"/>
    </row>
    <row r="175" spans="14:15" ht="20.25" customHeight="1">
      <c r="N175"/>
      <c r="O175"/>
    </row>
    <row r="176" spans="14:15" ht="20.25" customHeight="1">
      <c r="N176"/>
      <c r="O176"/>
    </row>
    <row r="177" spans="14:15" ht="20.25" customHeight="1">
      <c r="N177"/>
      <c r="O177"/>
    </row>
    <row r="178" spans="14:15" ht="20.25" customHeight="1">
      <c r="N178"/>
      <c r="O178"/>
    </row>
    <row r="179" spans="14:15" ht="20.25" customHeight="1">
      <c r="N179"/>
      <c r="O179"/>
    </row>
    <row r="180" spans="14:15" ht="20.25" customHeight="1">
      <c r="N180"/>
      <c r="O180"/>
    </row>
    <row r="181" spans="14:15" ht="20.25" customHeight="1">
      <c r="N181"/>
      <c r="O181"/>
    </row>
    <row r="182" spans="14:15" ht="20.25" customHeight="1">
      <c r="N182"/>
      <c r="O182"/>
    </row>
    <row r="183" spans="14:15" ht="20.25" customHeight="1">
      <c r="N183"/>
      <c r="O183"/>
    </row>
    <row r="184" spans="14:15" ht="20.25" customHeight="1">
      <c r="N184"/>
      <c r="O184"/>
    </row>
    <row r="185" spans="14:15" ht="20.25" customHeight="1">
      <c r="N185"/>
      <c r="O185"/>
    </row>
    <row r="186" spans="14:15" ht="20.25" customHeight="1">
      <c r="N186"/>
      <c r="O186"/>
    </row>
    <row r="187" spans="14:15" ht="20.25" customHeight="1">
      <c r="N187"/>
      <c r="O187"/>
    </row>
    <row r="188" spans="14:15" ht="20.25" customHeight="1">
      <c r="N188"/>
      <c r="O188"/>
    </row>
    <row r="189" spans="14:15" ht="20.25" customHeight="1">
      <c r="N189"/>
      <c r="O189"/>
    </row>
    <row r="190" spans="14:15" ht="20.25" customHeight="1">
      <c r="N190"/>
      <c r="O190"/>
    </row>
    <row r="191" spans="14:15" ht="20.25" customHeight="1">
      <c r="N191"/>
      <c r="O191"/>
    </row>
    <row r="192" spans="14:15" ht="20.25" customHeight="1">
      <c r="N192"/>
      <c r="O192"/>
    </row>
    <row r="193" spans="14:15" ht="20.25" customHeight="1">
      <c r="N193"/>
      <c r="O193"/>
    </row>
    <row r="194" spans="14:15" ht="20.25" customHeight="1">
      <c r="N194"/>
      <c r="O194"/>
    </row>
    <row r="195" spans="14:15" ht="20.25" customHeight="1">
      <c r="N195"/>
      <c r="O195"/>
    </row>
    <row r="196" spans="14:15" ht="20.25" customHeight="1">
      <c r="N196"/>
      <c r="O196"/>
    </row>
    <row r="197" spans="14:15" ht="20.25" customHeight="1">
      <c r="N197"/>
      <c r="O197"/>
    </row>
    <row r="198" spans="14:15" ht="20.25" customHeight="1">
      <c r="N198"/>
      <c r="O198"/>
    </row>
    <row r="199" spans="14:15" ht="20.25" customHeight="1">
      <c r="N199"/>
      <c r="O199"/>
    </row>
    <row r="200" spans="14:15" ht="20.25" customHeight="1">
      <c r="N200"/>
      <c r="O200"/>
    </row>
    <row r="201" spans="14:15" ht="20.25" customHeight="1">
      <c r="N201"/>
      <c r="O201"/>
    </row>
    <row r="202" spans="14:15" ht="20.25" customHeight="1">
      <c r="N202"/>
      <c r="O202"/>
    </row>
    <row r="203" spans="14:15" ht="20.25" customHeight="1">
      <c r="N203"/>
      <c r="O203"/>
    </row>
    <row r="204" spans="14:15" ht="20.25" customHeight="1">
      <c r="N204"/>
      <c r="O204"/>
    </row>
    <row r="205" spans="14:15" ht="20.25" customHeight="1">
      <c r="N205"/>
      <c r="O205"/>
    </row>
    <row r="206" spans="14:15" ht="20.25" customHeight="1">
      <c r="N206"/>
      <c r="O206"/>
    </row>
    <row r="207" spans="14:15" ht="20.25" customHeight="1">
      <c r="N207"/>
      <c r="O207"/>
    </row>
    <row r="208" spans="14:15" ht="20.25" customHeight="1">
      <c r="N208"/>
      <c r="O208"/>
    </row>
    <row r="209" spans="14:15" ht="20.25" customHeight="1">
      <c r="N209"/>
      <c r="O209"/>
    </row>
    <row r="210" spans="14:15" ht="20.25" customHeight="1">
      <c r="N210"/>
      <c r="O210"/>
    </row>
    <row r="211" spans="14:15" ht="20.25" customHeight="1">
      <c r="N211"/>
      <c r="O211"/>
    </row>
    <row r="212" spans="14:15" ht="20.25" customHeight="1">
      <c r="N212"/>
      <c r="O212"/>
    </row>
    <row r="213" spans="14:15" ht="20.25" customHeight="1">
      <c r="N213"/>
      <c r="O213"/>
    </row>
    <row r="214" spans="14:15" ht="20.25" customHeight="1">
      <c r="N214"/>
      <c r="O214"/>
    </row>
    <row r="215" spans="14:15" ht="20.25" customHeight="1">
      <c r="N215"/>
      <c r="O215"/>
    </row>
    <row r="216" spans="14:15" ht="20.25" customHeight="1">
      <c r="N216"/>
      <c r="O216"/>
    </row>
    <row r="217" spans="14:15" ht="20.25" customHeight="1">
      <c r="N217"/>
      <c r="O217"/>
    </row>
    <row r="218" spans="14:15" ht="20.25" customHeight="1">
      <c r="N218"/>
      <c r="O218"/>
    </row>
    <row r="219" spans="14:15" ht="20.25" customHeight="1">
      <c r="N219"/>
      <c r="O219"/>
    </row>
    <row r="220" spans="14:15" ht="20.25" customHeight="1">
      <c r="N220"/>
      <c r="O220"/>
    </row>
    <row r="221" spans="14:15" ht="20.25" customHeight="1">
      <c r="N221"/>
      <c r="O221"/>
    </row>
    <row r="222" spans="14:15" ht="20.25" customHeight="1">
      <c r="N222"/>
      <c r="O222"/>
    </row>
    <row r="223" spans="14:15" ht="20.25" customHeight="1">
      <c r="N223"/>
      <c r="O223"/>
    </row>
    <row r="224" spans="14:15" ht="20.25" customHeight="1">
      <c r="N224"/>
      <c r="O224"/>
    </row>
    <row r="225" spans="14:15" ht="20.25" customHeight="1">
      <c r="N225"/>
      <c r="O225"/>
    </row>
    <row r="226" spans="14:15" ht="20.25" customHeight="1">
      <c r="N226"/>
      <c r="O226"/>
    </row>
    <row r="227" spans="14:15" ht="20.25" customHeight="1">
      <c r="N227"/>
      <c r="O227"/>
    </row>
    <row r="228" spans="14:15" ht="20.25" customHeight="1">
      <c r="N228"/>
      <c r="O228"/>
    </row>
    <row r="229" spans="14:15" ht="20.25" customHeight="1">
      <c r="N229"/>
      <c r="O229"/>
    </row>
    <row r="230" spans="14:15" ht="20.25" customHeight="1">
      <c r="N230"/>
      <c r="O230"/>
    </row>
    <row r="231" spans="14:15" ht="20.25" customHeight="1">
      <c r="N231"/>
      <c r="O231"/>
    </row>
    <row r="232" spans="14:15" ht="20.25" customHeight="1">
      <c r="N232"/>
      <c r="O232"/>
    </row>
    <row r="233" spans="14:15" ht="20.25" customHeight="1">
      <c r="N233"/>
      <c r="O233"/>
    </row>
    <row r="234" spans="14:15" ht="20.25" customHeight="1">
      <c r="N234"/>
      <c r="O234"/>
    </row>
    <row r="235" spans="14:15" ht="20.25" customHeight="1">
      <c r="N235"/>
      <c r="O235"/>
    </row>
    <row r="236" spans="14:15" ht="20.25" customHeight="1">
      <c r="N236"/>
      <c r="O236"/>
    </row>
    <row r="237" spans="14:15" ht="20.25" customHeight="1">
      <c r="N237"/>
      <c r="O237"/>
    </row>
    <row r="238" spans="14:15" ht="20.25" customHeight="1">
      <c r="N238"/>
      <c r="O238"/>
    </row>
    <row r="239" spans="14:15" ht="20.25" customHeight="1">
      <c r="N239"/>
      <c r="O239"/>
    </row>
    <row r="240" spans="14:15" ht="20.25" customHeight="1">
      <c r="N240"/>
      <c r="O240"/>
    </row>
    <row r="241" spans="14:15" ht="20.25" customHeight="1">
      <c r="N241"/>
      <c r="O241"/>
    </row>
    <row r="242" spans="14:15" ht="20.25" customHeight="1">
      <c r="N242"/>
      <c r="O242"/>
    </row>
    <row r="243" spans="14:15" ht="20.25" customHeight="1">
      <c r="N243"/>
      <c r="O243"/>
    </row>
    <row r="244" spans="14:15" ht="20.25" customHeight="1">
      <c r="N244"/>
      <c r="O244"/>
    </row>
    <row r="245" spans="14:15" ht="20.25" customHeight="1">
      <c r="N245"/>
      <c r="O245"/>
    </row>
    <row r="246" spans="14:15" ht="20.25" customHeight="1">
      <c r="N246"/>
      <c r="O246"/>
    </row>
    <row r="247" spans="14:15" ht="20.25" customHeight="1">
      <c r="N247"/>
      <c r="O247"/>
    </row>
    <row r="248" spans="14:15" ht="20.25" customHeight="1">
      <c r="N248"/>
      <c r="O248"/>
    </row>
    <row r="249" spans="14:15" ht="20.25" customHeight="1">
      <c r="N249"/>
      <c r="O249"/>
    </row>
    <row r="250" spans="14:15" ht="20.25" customHeight="1">
      <c r="N250"/>
      <c r="O250"/>
    </row>
    <row r="251" spans="14:15" ht="20.25" customHeight="1">
      <c r="N251"/>
      <c r="O251"/>
    </row>
    <row r="252" spans="14:15" ht="20.25" customHeight="1">
      <c r="N252"/>
      <c r="O252"/>
    </row>
    <row r="253" spans="14:15" ht="20.25" customHeight="1">
      <c r="N253"/>
      <c r="O253"/>
    </row>
    <row r="254" spans="14:15" ht="20.25" customHeight="1">
      <c r="N254"/>
      <c r="O254"/>
    </row>
    <row r="255" spans="14:15" ht="20.25" customHeight="1">
      <c r="N255"/>
      <c r="O255"/>
    </row>
    <row r="256" spans="14:15" ht="20.25" customHeight="1">
      <c r="N256"/>
      <c r="O256"/>
    </row>
    <row r="257" spans="14:15" ht="20.25" customHeight="1">
      <c r="N257"/>
      <c r="O257"/>
    </row>
    <row r="258" spans="14:15" ht="20.25" customHeight="1">
      <c r="N258"/>
      <c r="O258"/>
    </row>
    <row r="259" spans="14:15" ht="20.25" customHeight="1">
      <c r="N259"/>
      <c r="O259"/>
    </row>
    <row r="260" spans="14:15" ht="20.25" customHeight="1">
      <c r="N260"/>
      <c r="O260"/>
    </row>
    <row r="261" spans="14:15" ht="20.25" customHeight="1">
      <c r="N261"/>
      <c r="O261"/>
    </row>
    <row r="262" spans="14:15" ht="20.25" customHeight="1">
      <c r="N262"/>
      <c r="O262"/>
    </row>
    <row r="263" spans="14:15" ht="20.25" customHeight="1">
      <c r="N263"/>
      <c r="O263"/>
    </row>
    <row r="264" spans="14:15" ht="20.25" customHeight="1">
      <c r="N264"/>
      <c r="O264"/>
    </row>
    <row r="265" spans="14:15" ht="20.25" customHeight="1">
      <c r="N265"/>
      <c r="O265"/>
    </row>
    <row r="266" spans="14:15" ht="20.25" customHeight="1">
      <c r="N266"/>
      <c r="O266"/>
    </row>
    <row r="267" spans="14:15" ht="20.25" customHeight="1">
      <c r="N267"/>
      <c r="O267"/>
    </row>
    <row r="268" spans="14:15" ht="20.25" customHeight="1">
      <c r="N268"/>
      <c r="O268"/>
    </row>
    <row r="269" spans="14:15" ht="20.25" customHeight="1">
      <c r="N269"/>
      <c r="O269"/>
    </row>
    <row r="270" spans="14:15" ht="20.25" customHeight="1">
      <c r="N270"/>
      <c r="O270"/>
    </row>
    <row r="271" spans="14:15" ht="20.25" customHeight="1">
      <c r="N271"/>
      <c r="O271"/>
    </row>
    <row r="272" spans="14:15" ht="20.25" customHeight="1">
      <c r="N272"/>
      <c r="O272"/>
    </row>
    <row r="273" spans="14:15" ht="20.25" customHeight="1">
      <c r="N273"/>
      <c r="O273"/>
    </row>
    <row r="274" spans="14:15" ht="20.25" customHeight="1">
      <c r="N274"/>
      <c r="O274"/>
    </row>
    <row r="275" spans="14:15" ht="20.25" customHeight="1">
      <c r="N275"/>
      <c r="O275"/>
    </row>
    <row r="276" spans="14:15" ht="20.25" customHeight="1">
      <c r="N276"/>
      <c r="O276"/>
    </row>
    <row r="277" spans="14:15" ht="20.25" customHeight="1">
      <c r="N277"/>
      <c r="O277"/>
    </row>
    <row r="278" spans="14:15" ht="20.25" customHeight="1">
      <c r="N278"/>
      <c r="O278"/>
    </row>
    <row r="279" spans="14:15" ht="20.25" customHeight="1">
      <c r="N279"/>
      <c r="O279"/>
    </row>
    <row r="280" spans="14:15" ht="20.25" customHeight="1">
      <c r="N280"/>
      <c r="O280"/>
    </row>
    <row r="281" spans="14:15" ht="20.25" customHeight="1">
      <c r="N281"/>
      <c r="O281"/>
    </row>
    <row r="282" spans="14:15" ht="20.25" customHeight="1">
      <c r="N282"/>
      <c r="O282"/>
    </row>
    <row r="283" spans="14:15" ht="20.25" customHeight="1">
      <c r="N283"/>
      <c r="O283"/>
    </row>
    <row r="284" spans="14:15" ht="20.25" customHeight="1">
      <c r="N284"/>
      <c r="O284"/>
    </row>
    <row r="285" spans="14:15" ht="20.25" customHeight="1">
      <c r="N285"/>
      <c r="O285"/>
    </row>
    <row r="286" spans="14:15" ht="20.25" customHeight="1">
      <c r="N286"/>
      <c r="O286"/>
    </row>
    <row r="287" spans="14:15" ht="20.25" customHeight="1">
      <c r="N287"/>
      <c r="O287"/>
    </row>
    <row r="288" spans="14:15" ht="20.25" customHeight="1">
      <c r="N288"/>
      <c r="O288"/>
    </row>
    <row r="289" spans="14:15" ht="20.25" customHeight="1">
      <c r="N289"/>
      <c r="O289"/>
    </row>
    <row r="290" spans="14:15" ht="20.25" customHeight="1">
      <c r="N290"/>
      <c r="O290"/>
    </row>
    <row r="291" spans="14:15" ht="20.25" customHeight="1">
      <c r="N291"/>
      <c r="O291"/>
    </row>
    <row r="292" spans="14:15" ht="20.25" customHeight="1">
      <c r="N292"/>
      <c r="O292"/>
    </row>
    <row r="293" spans="14:15" ht="20.25" customHeight="1">
      <c r="N293"/>
      <c r="O293"/>
    </row>
    <row r="294" spans="14:15" ht="20.25" customHeight="1">
      <c r="N294"/>
      <c r="O294"/>
    </row>
    <row r="295" spans="14:15" ht="20.25" customHeight="1">
      <c r="N295"/>
      <c r="O295"/>
    </row>
    <row r="296" spans="14:15" ht="20.25" customHeight="1">
      <c r="N296"/>
      <c r="O296"/>
    </row>
    <row r="297" spans="14:15" ht="20.25" customHeight="1">
      <c r="N297"/>
      <c r="O297"/>
    </row>
    <row r="298" spans="14:15" ht="20.25" customHeight="1">
      <c r="N298"/>
      <c r="O298"/>
    </row>
    <row r="299" spans="14:15" ht="20.25" customHeight="1">
      <c r="N299"/>
      <c r="O299"/>
    </row>
    <row r="300" spans="14:15" ht="20.25" customHeight="1">
      <c r="N300"/>
      <c r="O300"/>
    </row>
    <row r="301" spans="14:15" ht="20.25" customHeight="1">
      <c r="N301"/>
      <c r="O301"/>
    </row>
    <row r="302" spans="14:15" ht="20.25" customHeight="1">
      <c r="N302"/>
      <c r="O302"/>
    </row>
    <row r="303" spans="14:15" ht="20.25" customHeight="1">
      <c r="N303"/>
      <c r="O303"/>
    </row>
    <row r="304" spans="14:15" ht="20.25" customHeight="1">
      <c r="N304"/>
      <c r="O304"/>
    </row>
    <row r="305" spans="14:15" ht="20.25" customHeight="1">
      <c r="N305"/>
      <c r="O305"/>
    </row>
    <row r="306" spans="14:15" ht="20.25" customHeight="1">
      <c r="N306"/>
      <c r="O306"/>
    </row>
    <row r="307" spans="14:15" ht="20.25" customHeight="1">
      <c r="N307"/>
      <c r="O307"/>
    </row>
    <row r="308" spans="14:15" ht="20.25" customHeight="1">
      <c r="N308"/>
      <c r="O308"/>
    </row>
    <row r="309" spans="14:15" ht="20.25" customHeight="1">
      <c r="N309"/>
      <c r="O309"/>
    </row>
    <row r="310" spans="14:15" ht="20.25" customHeight="1">
      <c r="N310"/>
      <c r="O310"/>
    </row>
    <row r="311" spans="14:15" ht="20.25" customHeight="1">
      <c r="N311"/>
      <c r="O311"/>
    </row>
    <row r="312" spans="14:15" ht="20.25" customHeight="1">
      <c r="N312"/>
      <c r="O312"/>
    </row>
    <row r="313" spans="14:15" ht="20.25" customHeight="1">
      <c r="N313"/>
      <c r="O313"/>
    </row>
    <row r="314" spans="14:15" ht="20.25" customHeight="1">
      <c r="N314"/>
      <c r="O314"/>
    </row>
    <row r="315" spans="14:15" ht="20.25" customHeight="1">
      <c r="N315"/>
      <c r="O315"/>
    </row>
    <row r="316" spans="14:15" ht="20.25" customHeight="1">
      <c r="N316"/>
      <c r="O316"/>
    </row>
    <row r="317" spans="14:15" ht="20.25" customHeight="1">
      <c r="N317"/>
      <c r="O317"/>
    </row>
    <row r="318" spans="14:15" ht="20.25" customHeight="1">
      <c r="N318"/>
      <c r="O318"/>
    </row>
    <row r="319" spans="14:15" ht="20.25" customHeight="1">
      <c r="N319"/>
      <c r="O319"/>
    </row>
    <row r="320" spans="14:15" ht="20.25" customHeight="1">
      <c r="N320"/>
      <c r="O320"/>
    </row>
    <row r="321" spans="14:15" ht="20.25" customHeight="1">
      <c r="N321"/>
      <c r="O321"/>
    </row>
    <row r="322" spans="14:15" ht="20.25" customHeight="1">
      <c r="N322"/>
      <c r="O322"/>
    </row>
    <row r="323" spans="14:15" ht="20.25" customHeight="1">
      <c r="N323"/>
      <c r="O323"/>
    </row>
    <row r="324" spans="14:15" ht="20.25" customHeight="1">
      <c r="N324"/>
      <c r="O324"/>
    </row>
    <row r="325" spans="14:15" ht="20.25" customHeight="1">
      <c r="N325"/>
      <c r="O325"/>
    </row>
    <row r="326" spans="14:15" ht="20.25" customHeight="1">
      <c r="N326"/>
      <c r="O326"/>
    </row>
    <row r="327" spans="14:15" ht="20.25" customHeight="1">
      <c r="N327"/>
      <c r="O327"/>
    </row>
    <row r="328" spans="14:15" ht="20.25" customHeight="1">
      <c r="N328"/>
      <c r="O328"/>
    </row>
    <row r="329" spans="14:15" ht="20.25" customHeight="1">
      <c r="N329"/>
      <c r="O329"/>
    </row>
    <row r="330" spans="14:15" ht="20.25" customHeight="1">
      <c r="N330"/>
      <c r="O330"/>
    </row>
    <row r="331" spans="14:15" ht="20.25" customHeight="1">
      <c r="N331"/>
      <c r="O331"/>
    </row>
    <row r="332" spans="14:15" ht="20.25" customHeight="1">
      <c r="N332"/>
      <c r="O332"/>
    </row>
    <row r="333" spans="14:15" ht="20.25" customHeight="1">
      <c r="N333"/>
      <c r="O333"/>
    </row>
    <row r="334" spans="14:15" ht="20.25" customHeight="1">
      <c r="N334"/>
      <c r="O334"/>
    </row>
    <row r="335" spans="14:15" ht="20.25" customHeight="1">
      <c r="N335"/>
      <c r="O335"/>
    </row>
    <row r="336" spans="14:15" ht="20.25" customHeight="1">
      <c r="N336"/>
      <c r="O336"/>
    </row>
    <row r="337" spans="14:15" ht="20.25" customHeight="1">
      <c r="N337"/>
      <c r="O337"/>
    </row>
    <row r="338" spans="14:15" ht="20.25" customHeight="1">
      <c r="N338"/>
      <c r="O338"/>
    </row>
    <row r="339" spans="14:15" ht="20.25" customHeight="1">
      <c r="N339"/>
      <c r="O339"/>
    </row>
    <row r="340" spans="14:15" ht="20.25" customHeight="1">
      <c r="N340"/>
      <c r="O340"/>
    </row>
    <row r="341" spans="14:15" ht="20.25" customHeight="1">
      <c r="N341"/>
      <c r="O341"/>
    </row>
    <row r="342" spans="14:15" ht="20.25" customHeight="1">
      <c r="N342"/>
      <c r="O342"/>
    </row>
    <row r="343" spans="14:15" ht="20.25" customHeight="1">
      <c r="N343"/>
      <c r="O343"/>
    </row>
    <row r="344" spans="14:15" ht="20.25" customHeight="1">
      <c r="N344"/>
      <c r="O344"/>
    </row>
    <row r="345" spans="14:15" ht="20.25" customHeight="1">
      <c r="N345"/>
      <c r="O345"/>
    </row>
    <row r="346" spans="14:15" ht="20.25" customHeight="1">
      <c r="N346"/>
      <c r="O346"/>
    </row>
    <row r="347" spans="14:15" ht="20.25" customHeight="1">
      <c r="N347"/>
      <c r="O347"/>
    </row>
    <row r="348" spans="14:15" ht="20.25" customHeight="1">
      <c r="N348"/>
      <c r="O348"/>
    </row>
    <row r="349" spans="14:15" ht="20.25" customHeight="1">
      <c r="N349"/>
      <c r="O349"/>
    </row>
    <row r="350" spans="14:15" ht="20.25" customHeight="1">
      <c r="N350"/>
      <c r="O350"/>
    </row>
    <row r="351" spans="14:15" ht="20.25" customHeight="1">
      <c r="N351"/>
      <c r="O351"/>
    </row>
    <row r="352" spans="14:15" ht="20.25" customHeight="1">
      <c r="N352"/>
      <c r="O352"/>
    </row>
    <row r="353" spans="14:15" ht="20.25" customHeight="1">
      <c r="N353"/>
      <c r="O353"/>
    </row>
    <row r="354" spans="14:15" ht="20.25" customHeight="1">
      <c r="N354"/>
      <c r="O354"/>
    </row>
    <row r="355" spans="14:15" ht="20.25" customHeight="1">
      <c r="N355"/>
      <c r="O355"/>
    </row>
    <row r="356" spans="14:15" ht="20.25" customHeight="1">
      <c r="N356"/>
      <c r="O356"/>
    </row>
    <row r="357" spans="14:15" ht="20.25" customHeight="1">
      <c r="N357"/>
      <c r="O357"/>
    </row>
    <row r="358" spans="14:15" ht="20.25" customHeight="1">
      <c r="N358"/>
      <c r="O358"/>
    </row>
    <row r="359" spans="14:15" ht="20.25" customHeight="1">
      <c r="N359"/>
      <c r="O359"/>
    </row>
    <row r="360" spans="14:15" ht="20.25" customHeight="1">
      <c r="N360"/>
      <c r="O360"/>
    </row>
    <row r="361" spans="14:15" ht="20.25" customHeight="1">
      <c r="N361"/>
      <c r="O361"/>
    </row>
    <row r="362" spans="14:15" ht="20.25" customHeight="1">
      <c r="N362"/>
      <c r="O362"/>
    </row>
    <row r="363" spans="14:15" ht="20.25" customHeight="1">
      <c r="N363"/>
      <c r="O363"/>
    </row>
    <row r="364" spans="14:15" ht="20.25" customHeight="1">
      <c r="N364"/>
      <c r="O364"/>
    </row>
    <row r="365" spans="14:15" ht="20.25" customHeight="1">
      <c r="N365"/>
      <c r="O365"/>
    </row>
    <row r="366" spans="14:15" ht="20.25" customHeight="1">
      <c r="N366"/>
      <c r="O366"/>
    </row>
    <row r="367" spans="14:15" ht="20.25" customHeight="1">
      <c r="N367"/>
      <c r="O367"/>
    </row>
    <row r="368" spans="14:15" ht="20.25" customHeight="1">
      <c r="N368"/>
      <c r="O368"/>
    </row>
    <row r="369" spans="14:15" ht="20.25" customHeight="1">
      <c r="N369"/>
      <c r="O369"/>
    </row>
    <row r="370" spans="14:15" ht="20.25" customHeight="1">
      <c r="N370"/>
      <c r="O370"/>
    </row>
    <row r="371" spans="14:15" ht="20.25" customHeight="1">
      <c r="N371"/>
      <c r="O371"/>
    </row>
    <row r="372" spans="14:15" ht="20.25" customHeight="1">
      <c r="N372"/>
      <c r="O372"/>
    </row>
    <row r="373" spans="14:15" ht="20.25" customHeight="1">
      <c r="N373"/>
      <c r="O373"/>
    </row>
    <row r="374" spans="14:15" ht="20.25" customHeight="1">
      <c r="N374"/>
      <c r="O374"/>
    </row>
    <row r="375" spans="14:15" ht="20.25" customHeight="1">
      <c r="N375"/>
      <c r="O375"/>
    </row>
    <row r="376" spans="14:15" ht="20.25" customHeight="1">
      <c r="N376"/>
      <c r="O376"/>
    </row>
    <row r="377" spans="14:15" ht="20.25" customHeight="1">
      <c r="N377"/>
      <c r="O377"/>
    </row>
    <row r="378" spans="14:15" ht="20.25" customHeight="1">
      <c r="N378"/>
      <c r="O378"/>
    </row>
    <row r="379" spans="14:15" ht="20.25" customHeight="1">
      <c r="N379"/>
      <c r="O379"/>
    </row>
    <row r="380" spans="14:15" ht="20.25" customHeight="1">
      <c r="N380"/>
      <c r="O380"/>
    </row>
    <row r="381" spans="14:15" ht="20.25" customHeight="1">
      <c r="N381"/>
      <c r="O381"/>
    </row>
    <row r="382" spans="14:15" ht="20.25" customHeight="1">
      <c r="N382"/>
      <c r="O382"/>
    </row>
    <row r="383" spans="14:15" ht="20.25" customHeight="1">
      <c r="N383"/>
      <c r="O383"/>
    </row>
    <row r="384" spans="14:15" ht="20.25" customHeight="1">
      <c r="N384"/>
      <c r="O384"/>
    </row>
    <row r="385" spans="14:15" ht="20.25" customHeight="1">
      <c r="N385"/>
      <c r="O385"/>
    </row>
    <row r="386" spans="14:15" ht="20.25" customHeight="1">
      <c r="N386"/>
      <c r="O386"/>
    </row>
    <row r="387" spans="14:15" ht="20.25" customHeight="1">
      <c r="N387"/>
      <c r="O387"/>
    </row>
    <row r="388" spans="14:15" ht="20.25" customHeight="1">
      <c r="N388"/>
      <c r="O388"/>
    </row>
    <row r="389" spans="14:15" ht="20.25" customHeight="1">
      <c r="N389"/>
      <c r="O389"/>
    </row>
    <row r="390" spans="14:15" ht="20.25" customHeight="1">
      <c r="N390"/>
      <c r="O390"/>
    </row>
    <row r="391" spans="14:15" ht="20.25" customHeight="1">
      <c r="N391"/>
      <c r="O391"/>
    </row>
    <row r="392" spans="14:15" ht="20.25" customHeight="1">
      <c r="N392"/>
      <c r="O392"/>
    </row>
    <row r="393" spans="14:15" ht="20.25" customHeight="1">
      <c r="N393"/>
      <c r="O393"/>
    </row>
    <row r="394" spans="14:15" ht="20.25" customHeight="1">
      <c r="N394"/>
      <c r="O394"/>
    </row>
    <row r="395" spans="14:15" ht="20.25" customHeight="1">
      <c r="N395"/>
      <c r="O395"/>
    </row>
    <row r="396" spans="14:15" ht="20.25" customHeight="1">
      <c r="N396"/>
      <c r="O396"/>
    </row>
    <row r="397" spans="14:15" ht="20.25" customHeight="1">
      <c r="N397"/>
      <c r="O397"/>
    </row>
    <row r="398" spans="14:15" ht="20.25" customHeight="1">
      <c r="N398"/>
      <c r="O398"/>
    </row>
    <row r="399" spans="14:15" ht="20.25" customHeight="1">
      <c r="N399"/>
      <c r="O399"/>
    </row>
    <row r="400" spans="14:15" ht="20.25" customHeight="1">
      <c r="N400"/>
      <c r="O400"/>
    </row>
    <row r="401" spans="14:15" ht="20.25" customHeight="1">
      <c r="N401"/>
      <c r="O401"/>
    </row>
    <row r="402" spans="14:15" ht="20.25" customHeight="1">
      <c r="N402"/>
      <c r="O402"/>
    </row>
    <row r="403" spans="14:15" ht="20.25" customHeight="1">
      <c r="N403"/>
      <c r="O403"/>
    </row>
    <row r="404" spans="14:15" ht="20.25" customHeight="1">
      <c r="N404"/>
      <c r="O404"/>
    </row>
    <row r="405" spans="14:15" ht="20.25" customHeight="1">
      <c r="N405"/>
      <c r="O405"/>
    </row>
    <row r="406" spans="14:15" ht="20.25" customHeight="1">
      <c r="N406"/>
      <c r="O406"/>
    </row>
    <row r="407" spans="14:15" ht="20.25" customHeight="1">
      <c r="N407"/>
      <c r="O407"/>
    </row>
    <row r="408" spans="14:15" ht="20.25" customHeight="1">
      <c r="N408"/>
      <c r="O408"/>
    </row>
    <row r="409" spans="14:15" ht="20.25" customHeight="1">
      <c r="N409"/>
      <c r="O409"/>
    </row>
    <row r="410" spans="14:15" ht="20.25" customHeight="1">
      <c r="N410"/>
      <c r="O410"/>
    </row>
    <row r="411" spans="14:15" ht="20.25" customHeight="1">
      <c r="N411"/>
      <c r="O411"/>
    </row>
    <row r="412" spans="14:15" ht="20.25" customHeight="1">
      <c r="N412"/>
      <c r="O412"/>
    </row>
    <row r="413" spans="14:15" ht="20.25" customHeight="1">
      <c r="N413"/>
      <c r="O413"/>
    </row>
    <row r="414" spans="14:15" ht="20.25" customHeight="1">
      <c r="N414"/>
      <c r="O414"/>
    </row>
    <row r="415" spans="14:15" ht="20.25" customHeight="1">
      <c r="N415"/>
      <c r="O415"/>
    </row>
    <row r="416" spans="14:15" ht="20.25" customHeight="1">
      <c r="N416"/>
      <c r="O416"/>
    </row>
    <row r="417" spans="14:15" ht="20.25" customHeight="1">
      <c r="N417"/>
      <c r="O417"/>
    </row>
    <row r="418" spans="14:15" ht="20.25" customHeight="1">
      <c r="N418"/>
      <c r="O418"/>
    </row>
    <row r="419" spans="14:15" ht="20.25" customHeight="1">
      <c r="N419"/>
      <c r="O419"/>
    </row>
    <row r="420" spans="14:15" ht="20.25" customHeight="1">
      <c r="N420"/>
      <c r="O420"/>
    </row>
    <row r="421" spans="14:15" ht="20.25" customHeight="1">
      <c r="N421"/>
      <c r="O421"/>
    </row>
    <row r="422" spans="14:15" ht="20.25" customHeight="1">
      <c r="N422"/>
      <c r="O422"/>
    </row>
    <row r="423" spans="14:15" ht="20.25" customHeight="1">
      <c r="N423"/>
      <c r="O423"/>
    </row>
    <row r="424" spans="14:15" ht="20.25" customHeight="1">
      <c r="N424"/>
      <c r="O424"/>
    </row>
    <row r="425" spans="14:15" ht="20.25" customHeight="1">
      <c r="N425"/>
      <c r="O425"/>
    </row>
    <row r="426" spans="14:15" ht="20.25" customHeight="1">
      <c r="N426"/>
      <c r="O426"/>
    </row>
    <row r="427" spans="14:15" ht="20.25" customHeight="1">
      <c r="N427"/>
      <c r="O427"/>
    </row>
    <row r="428" spans="14:15" ht="20.25" customHeight="1">
      <c r="N428"/>
      <c r="O428"/>
    </row>
    <row r="429" spans="14:15" ht="20.25" customHeight="1">
      <c r="N429"/>
      <c r="O429"/>
    </row>
    <row r="430" spans="14:15" ht="20.25" customHeight="1">
      <c r="N430"/>
      <c r="O430"/>
    </row>
    <row r="431" spans="14:15" ht="20.25" customHeight="1">
      <c r="N431"/>
      <c r="O431"/>
    </row>
    <row r="432" spans="14:15" ht="20.25" customHeight="1">
      <c r="N432"/>
      <c r="O432"/>
    </row>
    <row r="433" spans="14:15" ht="20.25" customHeight="1">
      <c r="N433"/>
      <c r="O433"/>
    </row>
    <row r="434" spans="14:15" ht="20.25" customHeight="1">
      <c r="N434"/>
      <c r="O434"/>
    </row>
    <row r="435" spans="14:15" ht="20.25" customHeight="1">
      <c r="N435"/>
      <c r="O435"/>
    </row>
    <row r="436" spans="14:15" ht="20.25" customHeight="1">
      <c r="N436"/>
      <c r="O436"/>
    </row>
    <row r="437" spans="14:15" ht="20.25" customHeight="1">
      <c r="N437"/>
      <c r="O437"/>
    </row>
    <row r="438" spans="14:15" ht="20.25" customHeight="1">
      <c r="N438"/>
      <c r="O438"/>
    </row>
    <row r="439" spans="14:15" ht="20.25" customHeight="1">
      <c r="N439"/>
      <c r="O439"/>
    </row>
    <row r="440" spans="14:15" ht="20.25" customHeight="1">
      <c r="N440"/>
      <c r="O440"/>
    </row>
    <row r="441" spans="14:15" ht="20.25" customHeight="1">
      <c r="N441"/>
      <c r="O441"/>
    </row>
    <row r="442" spans="14:15" ht="20.25" customHeight="1">
      <c r="N442"/>
      <c r="O442"/>
    </row>
    <row r="443" spans="14:15" ht="20.25" customHeight="1">
      <c r="N443"/>
      <c r="O443"/>
    </row>
    <row r="444" spans="14:15" ht="20.25" customHeight="1">
      <c r="N444"/>
      <c r="O444"/>
    </row>
    <row r="445" spans="14:15" ht="20.25" customHeight="1">
      <c r="N445"/>
      <c r="O445"/>
    </row>
    <row r="446" spans="14:15" ht="20.25" customHeight="1">
      <c r="N446"/>
      <c r="O446"/>
    </row>
    <row r="447" spans="14:15" ht="20.25" customHeight="1">
      <c r="N447"/>
      <c r="O447"/>
    </row>
    <row r="448" spans="14:15" ht="20.25" customHeight="1">
      <c r="N448"/>
      <c r="O448"/>
    </row>
    <row r="449" spans="14:15" ht="20.25" customHeight="1">
      <c r="N449"/>
      <c r="O449"/>
    </row>
    <row r="450" spans="14:15" ht="20.25" customHeight="1">
      <c r="N450"/>
      <c r="O450"/>
    </row>
    <row r="451" spans="14:15" ht="20.25" customHeight="1">
      <c r="N451"/>
      <c r="O451"/>
    </row>
    <row r="452" spans="14:15" ht="20.25" customHeight="1">
      <c r="N452"/>
      <c r="O452"/>
    </row>
    <row r="453" spans="14:15" ht="20.25" customHeight="1">
      <c r="N453"/>
      <c r="O453"/>
    </row>
    <row r="454" spans="14:15" ht="20.25" customHeight="1">
      <c r="N454"/>
      <c r="O454"/>
    </row>
    <row r="455" spans="14:15" ht="20.25" customHeight="1">
      <c r="N455"/>
      <c r="O455"/>
    </row>
    <row r="456" spans="14:15" ht="20.25" customHeight="1">
      <c r="N456"/>
      <c r="O456"/>
    </row>
    <row r="457" spans="14:15" ht="20.25" customHeight="1">
      <c r="N457"/>
      <c r="O457"/>
    </row>
    <row r="458" spans="14:15" ht="20.25" customHeight="1">
      <c r="N458"/>
      <c r="O458"/>
    </row>
    <row r="459" spans="14:15" ht="20.25" customHeight="1">
      <c r="N459"/>
      <c r="O459"/>
    </row>
    <row r="460" spans="14:15" ht="20.25" customHeight="1">
      <c r="N460"/>
      <c r="O460"/>
    </row>
    <row r="461" spans="14:15" ht="20.25" customHeight="1">
      <c r="N461"/>
      <c r="O461"/>
    </row>
    <row r="462" spans="14:15" ht="20.25" customHeight="1">
      <c r="N462"/>
      <c r="O462"/>
    </row>
    <row r="463" spans="14:15" ht="20.25" customHeight="1">
      <c r="N463"/>
      <c r="O463"/>
    </row>
    <row r="464" spans="14:15" ht="20.25" customHeight="1">
      <c r="N464"/>
      <c r="O464"/>
    </row>
    <row r="465" spans="14:15" ht="20.25" customHeight="1">
      <c r="N465"/>
      <c r="O465"/>
    </row>
    <row r="466" spans="14:15" ht="20.25" customHeight="1">
      <c r="N466"/>
      <c r="O466"/>
    </row>
    <row r="467" spans="14:15" ht="20.25" customHeight="1">
      <c r="N467"/>
      <c r="O467"/>
    </row>
    <row r="468" spans="14:15" ht="20.25" customHeight="1">
      <c r="N468"/>
      <c r="O468"/>
    </row>
    <row r="469" spans="14:15" ht="20.25" customHeight="1">
      <c r="N469"/>
      <c r="O469"/>
    </row>
    <row r="470" spans="14:15" ht="20.25" customHeight="1">
      <c r="N470"/>
      <c r="O470"/>
    </row>
    <row r="471" spans="14:15" ht="20.25" customHeight="1">
      <c r="N471"/>
      <c r="O471"/>
    </row>
    <row r="472" spans="14:15" ht="20.25" customHeight="1">
      <c r="N472"/>
      <c r="O472"/>
    </row>
    <row r="473" spans="14:15" ht="20.25" customHeight="1">
      <c r="N473"/>
      <c r="O473"/>
    </row>
    <row r="474" spans="14:15" ht="20.25" customHeight="1">
      <c r="N474"/>
      <c r="O474"/>
    </row>
    <row r="475" spans="14:15" ht="20.25" customHeight="1">
      <c r="N475"/>
      <c r="O475"/>
    </row>
    <row r="476" spans="14:15" ht="20.25" customHeight="1">
      <c r="N476"/>
      <c r="O476"/>
    </row>
    <row r="477" spans="14:15" ht="20.25" customHeight="1">
      <c r="N477"/>
      <c r="O477"/>
    </row>
    <row r="478" spans="14:15" ht="20.25" customHeight="1">
      <c r="N478"/>
      <c r="O478"/>
    </row>
    <row r="479" spans="14:15" ht="20.25" customHeight="1">
      <c r="N479"/>
      <c r="O479"/>
    </row>
    <row r="480" spans="14:15" ht="20.25" customHeight="1">
      <c r="N480"/>
      <c r="O480"/>
    </row>
    <row r="481" spans="14:15" ht="20.25" customHeight="1">
      <c r="N481"/>
      <c r="O481"/>
    </row>
    <row r="482" spans="14:15" ht="20.25" customHeight="1">
      <c r="N482"/>
      <c r="O482"/>
    </row>
    <row r="483" spans="14:15" ht="20.25" customHeight="1">
      <c r="N483"/>
      <c r="O483"/>
    </row>
    <row r="484" spans="14:15" ht="20.25" customHeight="1">
      <c r="N484"/>
      <c r="O484"/>
    </row>
    <row r="485" spans="14:15" ht="20.25" customHeight="1">
      <c r="N485"/>
      <c r="O485"/>
    </row>
    <row r="486" spans="14:15" ht="20.25" customHeight="1">
      <c r="N486"/>
      <c r="O486"/>
    </row>
    <row r="487" spans="14:15" ht="20.25" customHeight="1">
      <c r="N487"/>
      <c r="O487"/>
    </row>
    <row r="488" spans="14:15" ht="20.25" customHeight="1">
      <c r="N488"/>
      <c r="O488"/>
    </row>
    <row r="489" spans="14:15" ht="20.25" customHeight="1">
      <c r="N489"/>
      <c r="O489"/>
    </row>
    <row r="490" spans="14:15" ht="20.25" customHeight="1">
      <c r="N490"/>
      <c r="O490"/>
    </row>
    <row r="491" spans="14:15" ht="20.25" customHeight="1">
      <c r="N491"/>
      <c r="O491"/>
    </row>
    <row r="492" spans="14:15" ht="20.25" customHeight="1">
      <c r="N492"/>
      <c r="O492"/>
    </row>
    <row r="493" spans="14:15" ht="20.25" customHeight="1">
      <c r="N493"/>
      <c r="O493"/>
    </row>
    <row r="494" spans="14:15" ht="20.25" customHeight="1">
      <c r="N494"/>
      <c r="O494"/>
    </row>
    <row r="495" spans="14:15" ht="20.25" customHeight="1">
      <c r="N495"/>
      <c r="O495"/>
    </row>
    <row r="496" spans="14:15" ht="20.25" customHeight="1">
      <c r="N496"/>
      <c r="O496"/>
    </row>
    <row r="497" spans="14:15" ht="20.25" customHeight="1">
      <c r="N497"/>
      <c r="O497"/>
    </row>
    <row r="498" spans="14:15" ht="20.25" customHeight="1">
      <c r="N498"/>
      <c r="O498"/>
    </row>
    <row r="499" spans="14:15" ht="20.25" customHeight="1">
      <c r="N499"/>
      <c r="O499"/>
    </row>
    <row r="500" spans="14:15" ht="20.25" customHeight="1">
      <c r="N500"/>
      <c r="O500"/>
    </row>
    <row r="501" spans="14:15" ht="20.25" customHeight="1">
      <c r="N501"/>
      <c r="O501"/>
    </row>
    <row r="502" spans="14:15" ht="20.25" customHeight="1">
      <c r="N502"/>
      <c r="O502"/>
    </row>
    <row r="503" spans="14:15" ht="20.25" customHeight="1">
      <c r="N503"/>
      <c r="O503"/>
    </row>
    <row r="504" spans="14:15" ht="20.25" customHeight="1">
      <c r="N504"/>
      <c r="O504"/>
    </row>
    <row r="505" spans="14:15" ht="20.25" customHeight="1">
      <c r="N505"/>
      <c r="O505"/>
    </row>
    <row r="506" spans="14:15" ht="20.25" customHeight="1">
      <c r="N506"/>
      <c r="O506"/>
    </row>
    <row r="507" spans="14:15" ht="20.25" customHeight="1">
      <c r="N507"/>
      <c r="O507"/>
    </row>
    <row r="508" spans="14:15" ht="20.25" customHeight="1">
      <c r="N508"/>
      <c r="O508"/>
    </row>
    <row r="509" spans="14:15" ht="20.25" customHeight="1">
      <c r="N509"/>
      <c r="O509"/>
    </row>
    <row r="510" spans="14:15" ht="20.25" customHeight="1">
      <c r="N510"/>
      <c r="O510"/>
    </row>
    <row r="511" spans="14:15" ht="20.25" customHeight="1">
      <c r="N511"/>
      <c r="O511"/>
    </row>
    <row r="512" spans="14:15" ht="20.25" customHeight="1">
      <c r="N512"/>
      <c r="O512"/>
    </row>
    <row r="513" spans="14:15" ht="20.25" customHeight="1">
      <c r="N513"/>
      <c r="O513"/>
    </row>
    <row r="514" spans="14:15" ht="20.25" customHeight="1">
      <c r="N514"/>
      <c r="O514"/>
    </row>
    <row r="515" spans="14:15" ht="20.25" customHeight="1">
      <c r="N515"/>
      <c r="O515"/>
    </row>
    <row r="516" spans="14:15" ht="20.25" customHeight="1">
      <c r="N516"/>
      <c r="O516"/>
    </row>
    <row r="517" spans="14:15" ht="20.25" customHeight="1">
      <c r="N517"/>
      <c r="O517"/>
    </row>
    <row r="518" spans="14:15" ht="20.25" customHeight="1">
      <c r="N518"/>
      <c r="O518"/>
    </row>
    <row r="519" spans="14:15" ht="20.25" customHeight="1">
      <c r="N519"/>
      <c r="O519"/>
    </row>
    <row r="520" spans="14:15" ht="20.25" customHeight="1">
      <c r="N520"/>
      <c r="O520"/>
    </row>
    <row r="521" spans="14:15" ht="20.25" customHeight="1">
      <c r="N521"/>
      <c r="O521"/>
    </row>
    <row r="522" spans="14:15" ht="20.25" customHeight="1">
      <c r="N522"/>
      <c r="O522"/>
    </row>
    <row r="523" spans="14:15" ht="20.25" customHeight="1">
      <c r="N523"/>
      <c r="O523"/>
    </row>
    <row r="524" spans="14:15" ht="20.25" customHeight="1">
      <c r="N524"/>
      <c r="O524"/>
    </row>
    <row r="525" spans="14:15" ht="20.25" customHeight="1">
      <c r="N525"/>
      <c r="O525"/>
    </row>
    <row r="526" spans="14:15" ht="20.25" customHeight="1">
      <c r="N526"/>
      <c r="O526"/>
    </row>
    <row r="527" spans="14:15" ht="20.25" customHeight="1">
      <c r="N527"/>
      <c r="O527"/>
    </row>
    <row r="528" spans="14:15" ht="20.25" customHeight="1">
      <c r="N528"/>
      <c r="O528"/>
    </row>
    <row r="529" spans="14:15" ht="20.25" customHeight="1">
      <c r="N529"/>
      <c r="O529"/>
    </row>
    <row r="530" spans="14:15" ht="20.25" customHeight="1">
      <c r="N530"/>
      <c r="O530"/>
    </row>
    <row r="531" spans="14:15" ht="20.25" customHeight="1">
      <c r="N531"/>
      <c r="O531"/>
    </row>
    <row r="532" spans="14:15" ht="20.25" customHeight="1">
      <c r="N532"/>
      <c r="O532"/>
    </row>
    <row r="533" spans="14:15" ht="20.25" customHeight="1">
      <c r="N533"/>
      <c r="O533"/>
    </row>
    <row r="534" spans="14:15" ht="20.25" customHeight="1">
      <c r="N534"/>
      <c r="O534"/>
    </row>
    <row r="535" spans="14:15" ht="20.25" customHeight="1">
      <c r="N535"/>
      <c r="O535"/>
    </row>
    <row r="536" spans="14:15" ht="20.25" customHeight="1">
      <c r="N536"/>
      <c r="O536"/>
    </row>
    <row r="537" spans="14:15" ht="20.25" customHeight="1">
      <c r="N537"/>
      <c r="O537"/>
    </row>
    <row r="538" spans="14:15" ht="20.25" customHeight="1">
      <c r="N538"/>
      <c r="O538"/>
    </row>
    <row r="539" spans="14:15" ht="20.25" customHeight="1">
      <c r="N539"/>
      <c r="O539"/>
    </row>
    <row r="540" spans="14:15" ht="20.25" customHeight="1">
      <c r="N540"/>
      <c r="O540"/>
    </row>
    <row r="541" spans="14:15" ht="20.25" customHeight="1">
      <c r="N541"/>
      <c r="O541"/>
    </row>
    <row r="542" spans="14:15" ht="20.25" customHeight="1">
      <c r="N542"/>
      <c r="O542"/>
    </row>
    <row r="543" spans="14:15" ht="20.25" customHeight="1">
      <c r="N543"/>
      <c r="O543"/>
    </row>
    <row r="544" spans="14:15" ht="20.25" customHeight="1">
      <c r="N544"/>
      <c r="O544"/>
    </row>
    <row r="545" spans="14:15" ht="20.25" customHeight="1">
      <c r="N545"/>
      <c r="O545"/>
    </row>
    <row r="546" spans="14:15" ht="20.25" customHeight="1">
      <c r="N546"/>
      <c r="O546"/>
    </row>
    <row r="547" spans="14:15" ht="20.25" customHeight="1">
      <c r="N547"/>
      <c r="O547"/>
    </row>
    <row r="548" spans="14:15" ht="20.25" customHeight="1">
      <c r="N548"/>
      <c r="O548"/>
    </row>
    <row r="549" spans="14:15" ht="20.25" customHeight="1">
      <c r="N549"/>
      <c r="O549"/>
    </row>
    <row r="550" spans="14:15" ht="20.25" customHeight="1">
      <c r="N550"/>
      <c r="O550"/>
    </row>
    <row r="551" spans="14:15" ht="20.25" customHeight="1">
      <c r="N551"/>
      <c r="O551"/>
    </row>
    <row r="552" spans="14:15" ht="20.25" customHeight="1">
      <c r="N552"/>
      <c r="O552"/>
    </row>
    <row r="553" spans="14:15" ht="20.25" customHeight="1">
      <c r="N553"/>
      <c r="O553"/>
    </row>
    <row r="554" spans="14:15" ht="20.25" customHeight="1">
      <c r="N554"/>
      <c r="O554"/>
    </row>
    <row r="555" spans="14:15" ht="20.25" customHeight="1">
      <c r="N555"/>
      <c r="O555"/>
    </row>
    <row r="556" spans="14:15" ht="20.25" customHeight="1">
      <c r="N556"/>
      <c r="O556"/>
    </row>
    <row r="557" spans="14:15" ht="20.25" customHeight="1">
      <c r="N557"/>
      <c r="O557"/>
    </row>
    <row r="558" spans="14:15" ht="20.25" customHeight="1">
      <c r="N558"/>
      <c r="O558"/>
    </row>
    <row r="559" spans="14:15" ht="20.25" customHeight="1">
      <c r="N559"/>
      <c r="O559"/>
    </row>
    <row r="560" spans="14:15" ht="20.25" customHeight="1">
      <c r="N560"/>
      <c r="O560"/>
    </row>
    <row r="561" spans="14:15" ht="20.25" customHeight="1">
      <c r="N561"/>
      <c r="O561"/>
    </row>
    <row r="562" spans="14:15" ht="20.25" customHeight="1">
      <c r="N562"/>
      <c r="O562"/>
    </row>
    <row r="563" spans="14:15" ht="20.25" customHeight="1">
      <c r="N563"/>
      <c r="O563"/>
    </row>
    <row r="564" spans="14:15" ht="20.25" customHeight="1">
      <c r="N564"/>
      <c r="O564"/>
    </row>
    <row r="565" spans="14:15" ht="20.25" customHeight="1">
      <c r="N565"/>
      <c r="O565"/>
    </row>
    <row r="566" spans="14:15" ht="20.25" customHeight="1">
      <c r="N566"/>
      <c r="O566"/>
    </row>
    <row r="567" spans="14:15" ht="20.25" customHeight="1">
      <c r="N567"/>
      <c r="O567"/>
    </row>
    <row r="568" spans="14:15" ht="20.25" customHeight="1">
      <c r="N568"/>
      <c r="O568"/>
    </row>
    <row r="569" spans="14:15" ht="20.25" customHeight="1">
      <c r="N569"/>
      <c r="O569"/>
    </row>
    <row r="570" spans="14:15" ht="20.25" customHeight="1">
      <c r="N570"/>
      <c r="O570"/>
    </row>
    <row r="571" spans="14:15" ht="20.25" customHeight="1">
      <c r="N571"/>
      <c r="O571"/>
    </row>
    <row r="572" spans="14:15" ht="20.25" customHeight="1">
      <c r="N572"/>
      <c r="O572"/>
    </row>
    <row r="573" spans="14:15" ht="20.25" customHeight="1">
      <c r="N573"/>
      <c r="O573"/>
    </row>
    <row r="574" spans="14:15" ht="20.25" customHeight="1">
      <c r="N574"/>
      <c r="O574"/>
    </row>
    <row r="575" spans="14:15" ht="20.25" customHeight="1">
      <c r="N575"/>
      <c r="O575"/>
    </row>
    <row r="576" spans="14:15" ht="20.25" customHeight="1">
      <c r="N576"/>
      <c r="O576"/>
    </row>
    <row r="577" spans="14:15" ht="20.25" customHeight="1">
      <c r="N577"/>
      <c r="O577"/>
    </row>
    <row r="578" spans="14:15" ht="20.25" customHeight="1">
      <c r="N578"/>
      <c r="O578"/>
    </row>
    <row r="579" spans="14:15" ht="20.25" customHeight="1">
      <c r="N579"/>
      <c r="O579"/>
    </row>
    <row r="580" spans="14:15" ht="20.25" customHeight="1">
      <c r="N580"/>
      <c r="O580"/>
    </row>
    <row r="581" spans="14:15" ht="20.25" customHeight="1">
      <c r="N581"/>
      <c r="O581"/>
    </row>
    <row r="582" spans="14:15" ht="20.25" customHeight="1">
      <c r="N582"/>
      <c r="O582"/>
    </row>
    <row r="583" spans="14:15" ht="20.25" customHeight="1">
      <c r="N583"/>
      <c r="O583"/>
    </row>
    <row r="584" spans="14:15" ht="20.25" customHeight="1">
      <c r="N584"/>
      <c r="O584"/>
    </row>
    <row r="585" spans="14:15" ht="20.25" customHeight="1">
      <c r="N585"/>
      <c r="O585"/>
    </row>
    <row r="586" spans="14:15" ht="20.25" customHeight="1">
      <c r="N586"/>
      <c r="O586"/>
    </row>
    <row r="587" spans="14:15" ht="20.25" customHeight="1">
      <c r="N587"/>
      <c r="O587"/>
    </row>
    <row r="588" spans="14:15" ht="20.25" customHeight="1">
      <c r="N588"/>
      <c r="O588"/>
    </row>
    <row r="589" spans="14:15" ht="20.25" customHeight="1">
      <c r="N589"/>
      <c r="O589"/>
    </row>
    <row r="590" spans="14:15" ht="20.25" customHeight="1">
      <c r="N590"/>
      <c r="O590"/>
    </row>
    <row r="591" spans="14:15" ht="20.25" customHeight="1">
      <c r="N591"/>
      <c r="O591"/>
    </row>
    <row r="592" spans="14:15" ht="20.25" customHeight="1">
      <c r="N592"/>
      <c r="O592"/>
    </row>
    <row r="593" spans="14:15" ht="20.25" customHeight="1">
      <c r="N593"/>
      <c r="O593"/>
    </row>
    <row r="594" spans="14:15" ht="20.25" customHeight="1">
      <c r="N594"/>
      <c r="O594"/>
    </row>
    <row r="595" spans="14:15" ht="20.25" customHeight="1">
      <c r="N595"/>
      <c r="O595"/>
    </row>
    <row r="596" spans="14:15" ht="20.25" customHeight="1">
      <c r="N596"/>
      <c r="O596"/>
    </row>
    <row r="597" spans="14:15" ht="20.25" customHeight="1">
      <c r="N597"/>
      <c r="O597"/>
    </row>
    <row r="598" spans="14:15" ht="20.25" customHeight="1">
      <c r="N598"/>
      <c r="O598"/>
    </row>
    <row r="599" spans="14:15" ht="20.25" customHeight="1">
      <c r="N599"/>
      <c r="O599"/>
    </row>
    <row r="600" spans="14:15" ht="20.25" customHeight="1">
      <c r="N600"/>
      <c r="O600"/>
    </row>
    <row r="601" spans="14:15" ht="20.25" customHeight="1">
      <c r="N601"/>
      <c r="O601"/>
    </row>
    <row r="602" spans="14:15" ht="20.25" customHeight="1">
      <c r="N602"/>
      <c r="O602"/>
    </row>
    <row r="603" spans="14:15" ht="20.25" customHeight="1">
      <c r="N603"/>
      <c r="O603"/>
    </row>
    <row r="604" spans="14:15" ht="20.25" customHeight="1">
      <c r="N604"/>
      <c r="O604"/>
    </row>
    <row r="605" spans="14:15" ht="20.25" customHeight="1">
      <c r="N605"/>
      <c r="O605"/>
    </row>
    <row r="606" spans="14:15" ht="20.25" customHeight="1">
      <c r="N606"/>
      <c r="O606"/>
    </row>
    <row r="607" spans="14:15" ht="20.25" customHeight="1">
      <c r="N607"/>
      <c r="O607"/>
    </row>
    <row r="608" spans="14:15" ht="20.25" customHeight="1">
      <c r="N608"/>
      <c r="O608"/>
    </row>
    <row r="609" spans="14:15" ht="20.25" customHeight="1">
      <c r="N609"/>
      <c r="O609"/>
    </row>
    <row r="610" spans="14:15" ht="20.25" customHeight="1">
      <c r="N610"/>
      <c r="O610"/>
    </row>
    <row r="611" spans="14:15" ht="20.25" customHeight="1">
      <c r="N611"/>
      <c r="O611"/>
    </row>
    <row r="612" spans="14:15" ht="20.25" customHeight="1">
      <c r="N612"/>
      <c r="O612"/>
    </row>
    <row r="613" spans="14:15" ht="20.25" customHeight="1">
      <c r="N613"/>
      <c r="O613"/>
    </row>
    <row r="614" spans="14:15" ht="20.25" customHeight="1">
      <c r="N614"/>
      <c r="O614"/>
    </row>
    <row r="615" spans="14:15" ht="20.25" customHeight="1">
      <c r="N615"/>
      <c r="O615"/>
    </row>
    <row r="616" spans="14:15" ht="20.25" customHeight="1">
      <c r="N616"/>
      <c r="O616"/>
    </row>
    <row r="617" spans="14:15" ht="20.25" customHeight="1">
      <c r="N617"/>
      <c r="O617"/>
    </row>
    <row r="618" spans="14:15" ht="20.25" customHeight="1">
      <c r="N618"/>
      <c r="O618"/>
    </row>
    <row r="619" spans="14:15" ht="20.25" customHeight="1">
      <c r="N619"/>
      <c r="O619"/>
    </row>
    <row r="620" spans="14:15" ht="20.25" customHeight="1">
      <c r="N620"/>
      <c r="O620"/>
    </row>
    <row r="621" spans="14:15" ht="20.25" customHeight="1">
      <c r="N621"/>
      <c r="O621"/>
    </row>
    <row r="622" spans="14:15" ht="20.25" customHeight="1">
      <c r="N622"/>
      <c r="O622"/>
    </row>
    <row r="623" spans="14:15" ht="20.25" customHeight="1">
      <c r="N623"/>
      <c r="O623"/>
    </row>
    <row r="624" spans="14:15" ht="20.25" customHeight="1">
      <c r="N624"/>
      <c r="O624"/>
    </row>
    <row r="625" spans="14:15" ht="20.25" customHeight="1">
      <c r="N625"/>
      <c r="O625"/>
    </row>
    <row r="626" spans="14:15" ht="20.25" customHeight="1">
      <c r="N626"/>
      <c r="O626"/>
    </row>
    <row r="627" spans="14:15" ht="20.25" customHeight="1">
      <c r="N627"/>
      <c r="O627"/>
    </row>
  </sheetData>
  <mergeCells count="12">
    <mergeCell ref="F47:L47"/>
    <mergeCell ref="F44:H44"/>
    <mergeCell ref="J44:L44"/>
    <mergeCell ref="J43:L43"/>
    <mergeCell ref="F45:H45"/>
    <mergeCell ref="J45:L45"/>
    <mergeCell ref="F8:L8"/>
    <mergeCell ref="J4:L4"/>
    <mergeCell ref="F5:H5"/>
    <mergeCell ref="J5:L5"/>
    <mergeCell ref="F6:H6"/>
    <mergeCell ref="J6:L6"/>
  </mergeCells>
  <pageMargins left="0.8" right="0.5" top="0.48" bottom="0.5" header="0.5" footer="0.5"/>
  <pageSetup paperSize="9" scale="72" firstPageNumber="12" orientation="portrait" useFirstPageNumber="1" r:id="rId1"/>
  <headerFooter>
    <oddFooter>&amp;LThe accompanying notes from an integral part of the financial statements.
&amp;C&amp;P</oddFooter>
  </headerFooter>
  <rowBreaks count="1" manualBreakCount="1">
    <brk id="39" max="1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C573FF70E394A86433F5E112C33AA" ma:contentTypeVersion="16" ma:contentTypeDescription="Create a new document." ma:contentTypeScope="" ma:versionID="0ba993d9eb45a2c10d3ad218f1e9b9d3">
  <xsd:schema xmlns:xsd="http://www.w3.org/2001/XMLSchema" xmlns:xs="http://www.w3.org/2001/XMLSchema" xmlns:p="http://schemas.microsoft.com/office/2006/metadata/properties" xmlns:ns2="f6ba49b0-bcda-4796-8236-5b5cc1493ace" xmlns:ns3="05716746-add9-412a-97a9-1b5167d151a3" xmlns:ns4="4243d5be-521d-4052-81ca-f0f31ea6f2da" targetNamespace="http://schemas.microsoft.com/office/2006/metadata/properties" ma:root="true" ma:fieldsID="d5b86c4601498e99444bfdcc881b6fd6" ns2:_="" ns3:_="" ns4:_="">
    <xsd:import namespace="f6ba49b0-bcda-4796-8236-5b5cc1493ace"/>
    <xsd:import namespace="05716746-add9-412a-97a9-1b5167d151a3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a49b0-bcda-4796-8236-5b5cc1493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6746-add9-412a-97a9-1b5167d151a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ab28412-1f3e-45b3-a383-4139aabcf663}" ma:internalName="TaxCatchAll" ma:showField="CatchAllData" ma:web="05716746-add9-412a-97a9-1b5167d15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730A36-4CC9-4A35-9447-7F29D9FBD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ba49b0-bcda-4796-8236-5b5cc1493ace"/>
    <ds:schemaRef ds:uri="05716746-add9-412a-97a9-1b5167d151a3"/>
    <ds:schemaRef ds:uri="4243d5be-521d-4052-81ca-f0f31ea6f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35411B-52B9-4EF6-8D43-5F2D5DBEDB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87a603-4f3f-4e5e-a792-f06912a01f6e}" enabled="1" method="Privileged" siteId="{c7b82b75-bb92-42d1-a00f-a037dbbc66ac}" removed="0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แนวข้อสอบFOB67</vt:lpstr>
      <vt:lpstr>Ratio</vt:lpstr>
      <vt:lpstr>1. Liqudity</vt:lpstr>
      <vt:lpstr>2. Asset Management Ratioeet4</vt:lpstr>
      <vt:lpstr>3. Debt management ratio</vt:lpstr>
      <vt:lpstr>4. Profitability Ratio</vt:lpstr>
      <vt:lpstr>5. Market Value Ratio</vt:lpstr>
      <vt:lpstr>BS</vt:lpstr>
      <vt:lpstr>PL</vt:lpstr>
      <vt:lpstr>BS_TH</vt:lpstr>
      <vt:lpstr>PL_TH</vt:lpstr>
      <vt:lpstr>SH-10</vt:lpstr>
      <vt:lpstr>SH-11</vt:lpstr>
      <vt:lpstr>CF-12-13</vt:lpstr>
      <vt:lpstr>'3. Debt management ratio'!Print_Area</vt:lpstr>
      <vt:lpstr>BS!Print_Area</vt:lpstr>
      <vt:lpstr>BS_TH!Print_Area</vt:lpstr>
      <vt:lpstr>'CF-12-13'!Print_Area</vt:lpstr>
      <vt:lpstr>PL!Print_Area</vt:lpstr>
      <vt:lpstr>'SH-10'!Print_Area</vt:lpstr>
      <vt:lpstr>'SH-11'!Print_Area</vt:lpstr>
      <vt:lpstr>BS_TH!Print_Area_MI</vt:lpstr>
      <vt:lpstr>Print_Area_MI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xxxxxx</dc:creator>
  <cp:keywords/>
  <dc:description/>
  <cp:lastModifiedBy>HP</cp:lastModifiedBy>
  <cp:revision/>
  <cp:lastPrinted>2024-08-30T05:52:45Z</cp:lastPrinted>
  <dcterms:created xsi:type="dcterms:W3CDTF">1999-04-21T14:26:53Z</dcterms:created>
  <dcterms:modified xsi:type="dcterms:W3CDTF">2026-06-15T21:33:09Z</dcterms:modified>
  <cp:category/>
  <cp:contentStatus/>
</cp:coreProperties>
</file>