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929"/>
  <workbookPr filterPrivacy="1" autoCompressPictures="0"/>
  <bookViews>
    <workbookView xWindow="240" yWindow="100" windowWidth="14800" windowHeight="802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B9" i="1"/>
  <c r="B24" i="1"/>
  <c r="K3" i="1"/>
  <c r="L3" i="1"/>
  <c r="M3" i="1"/>
  <c r="N3" i="1"/>
  <c r="F3" i="1"/>
  <c r="G3" i="1"/>
  <c r="H3" i="1"/>
  <c r="B15" i="1"/>
  <c r="R3" i="1"/>
  <c r="K4" i="1"/>
  <c r="L4" i="1"/>
  <c r="M4" i="1"/>
  <c r="N4" i="1"/>
  <c r="F4" i="1"/>
  <c r="G4" i="1"/>
  <c r="H4" i="1"/>
  <c r="R4" i="1"/>
  <c r="K5" i="1"/>
  <c r="L5" i="1"/>
  <c r="M5" i="1"/>
  <c r="N5" i="1"/>
  <c r="F5" i="1"/>
  <c r="G5" i="1"/>
  <c r="H5" i="1"/>
  <c r="R5" i="1"/>
  <c r="K6" i="1"/>
  <c r="L6" i="1"/>
  <c r="M6" i="1"/>
  <c r="N6" i="1"/>
  <c r="F6" i="1"/>
  <c r="G6" i="1"/>
  <c r="H6" i="1"/>
  <c r="R6" i="1"/>
  <c r="K7" i="1"/>
  <c r="L7" i="1"/>
  <c r="M7" i="1"/>
  <c r="N7" i="1"/>
  <c r="F7" i="1"/>
  <c r="G7" i="1"/>
  <c r="H7" i="1"/>
  <c r="R7" i="1"/>
  <c r="K8" i="1"/>
  <c r="L8" i="1"/>
  <c r="M8" i="1"/>
  <c r="N8" i="1"/>
  <c r="F8" i="1"/>
  <c r="G8" i="1"/>
  <c r="H8" i="1"/>
  <c r="R8" i="1"/>
  <c r="K9" i="1"/>
  <c r="L9" i="1"/>
  <c r="M9" i="1"/>
  <c r="N9" i="1"/>
  <c r="F9" i="1"/>
  <c r="G9" i="1"/>
  <c r="H9" i="1"/>
  <c r="R9" i="1"/>
  <c r="K10" i="1"/>
  <c r="L10" i="1"/>
  <c r="M10" i="1"/>
  <c r="N10" i="1"/>
  <c r="F10" i="1"/>
  <c r="G10" i="1"/>
  <c r="H10" i="1"/>
  <c r="R10" i="1"/>
  <c r="K11" i="1"/>
  <c r="L11" i="1"/>
  <c r="M11" i="1"/>
  <c r="N11" i="1"/>
  <c r="F11" i="1"/>
  <c r="G11" i="1"/>
  <c r="H11" i="1"/>
  <c r="R11" i="1"/>
  <c r="K12" i="1"/>
  <c r="L12" i="1"/>
  <c r="M12" i="1"/>
  <c r="N12" i="1"/>
  <c r="F12" i="1"/>
  <c r="G12" i="1"/>
  <c r="H12" i="1"/>
  <c r="R12" i="1"/>
  <c r="K13" i="1"/>
  <c r="L13" i="1"/>
  <c r="M13" i="1"/>
  <c r="N13" i="1"/>
  <c r="F13" i="1"/>
  <c r="G13" i="1"/>
  <c r="H13" i="1"/>
  <c r="R13" i="1"/>
  <c r="K14" i="1"/>
  <c r="L14" i="1"/>
  <c r="M14" i="1"/>
  <c r="N14" i="1"/>
  <c r="F14" i="1"/>
  <c r="G14" i="1"/>
  <c r="H14" i="1"/>
  <c r="R14" i="1"/>
  <c r="K15" i="1"/>
  <c r="L15" i="1"/>
  <c r="M15" i="1"/>
  <c r="N15" i="1"/>
  <c r="F15" i="1"/>
  <c r="G15" i="1"/>
  <c r="H15" i="1"/>
  <c r="R15" i="1"/>
  <c r="K16" i="1"/>
  <c r="L16" i="1"/>
  <c r="M16" i="1"/>
  <c r="N16" i="1"/>
  <c r="F16" i="1"/>
  <c r="G16" i="1"/>
  <c r="H16" i="1"/>
  <c r="R16" i="1"/>
  <c r="K17" i="1"/>
  <c r="L17" i="1"/>
  <c r="M17" i="1"/>
  <c r="N17" i="1"/>
  <c r="F17" i="1"/>
  <c r="G17" i="1"/>
  <c r="H17" i="1"/>
  <c r="R17" i="1"/>
  <c r="K18" i="1"/>
  <c r="L18" i="1"/>
  <c r="M18" i="1"/>
  <c r="N18" i="1"/>
  <c r="F18" i="1"/>
  <c r="G18" i="1"/>
  <c r="H18" i="1"/>
  <c r="R18" i="1"/>
  <c r="K19" i="1"/>
  <c r="L19" i="1"/>
  <c r="M19" i="1"/>
  <c r="N19" i="1"/>
  <c r="F19" i="1"/>
  <c r="G19" i="1"/>
  <c r="H19" i="1"/>
  <c r="R19" i="1"/>
  <c r="K20" i="1"/>
  <c r="L20" i="1"/>
  <c r="M20" i="1"/>
  <c r="N20" i="1"/>
  <c r="F20" i="1"/>
  <c r="G20" i="1"/>
  <c r="H20" i="1"/>
  <c r="R20" i="1"/>
  <c r="K21" i="1"/>
  <c r="L21" i="1"/>
  <c r="M21" i="1"/>
  <c r="N21" i="1"/>
  <c r="F21" i="1"/>
  <c r="G21" i="1"/>
  <c r="H21" i="1"/>
  <c r="R21" i="1"/>
  <c r="K22" i="1"/>
  <c r="L22" i="1"/>
  <c r="M22" i="1"/>
  <c r="N22" i="1"/>
  <c r="F22" i="1"/>
  <c r="G22" i="1"/>
  <c r="H22" i="1"/>
  <c r="R22" i="1"/>
  <c r="K23" i="1"/>
  <c r="L23" i="1"/>
  <c r="M23" i="1"/>
  <c r="N23" i="1"/>
  <c r="F23" i="1"/>
  <c r="G23" i="1"/>
  <c r="H23" i="1"/>
  <c r="R23" i="1"/>
  <c r="K24" i="1"/>
  <c r="L24" i="1"/>
  <c r="M24" i="1"/>
  <c r="N24" i="1"/>
  <c r="F24" i="1"/>
  <c r="G24" i="1"/>
  <c r="H24" i="1"/>
  <c r="R24" i="1"/>
  <c r="K25" i="1"/>
  <c r="L25" i="1"/>
  <c r="M25" i="1"/>
  <c r="N25" i="1"/>
  <c r="F25" i="1"/>
  <c r="G25" i="1"/>
  <c r="H25" i="1"/>
  <c r="R25" i="1"/>
  <c r="K26" i="1"/>
  <c r="L26" i="1"/>
  <c r="M26" i="1"/>
  <c r="N26" i="1"/>
  <c r="F26" i="1"/>
  <c r="G26" i="1"/>
  <c r="H26" i="1"/>
  <c r="R26" i="1"/>
  <c r="K27" i="1"/>
  <c r="L27" i="1"/>
  <c r="M27" i="1"/>
  <c r="N27" i="1"/>
  <c r="F27" i="1"/>
  <c r="G27" i="1"/>
  <c r="H27" i="1"/>
  <c r="R27" i="1"/>
  <c r="K28" i="1"/>
  <c r="L28" i="1"/>
  <c r="M28" i="1"/>
  <c r="N28" i="1"/>
  <c r="F28" i="1"/>
  <c r="G28" i="1"/>
  <c r="H28" i="1"/>
  <c r="R28" i="1"/>
  <c r="K29" i="1"/>
  <c r="L29" i="1"/>
  <c r="M29" i="1"/>
  <c r="N29" i="1"/>
  <c r="F29" i="1"/>
  <c r="G29" i="1"/>
  <c r="H29" i="1"/>
  <c r="R29" i="1"/>
  <c r="K30" i="1"/>
  <c r="L30" i="1"/>
  <c r="M30" i="1"/>
  <c r="N30" i="1"/>
  <c r="F30" i="1"/>
  <c r="G30" i="1"/>
  <c r="H30" i="1"/>
  <c r="R30" i="1"/>
  <c r="K31" i="1"/>
  <c r="L31" i="1"/>
  <c r="M31" i="1"/>
  <c r="N31" i="1"/>
  <c r="F31" i="1"/>
  <c r="G31" i="1"/>
  <c r="H31" i="1"/>
  <c r="R31" i="1"/>
  <c r="K32" i="1"/>
  <c r="L32" i="1"/>
  <c r="M32" i="1"/>
  <c r="N32" i="1"/>
  <c r="F32" i="1"/>
  <c r="G32" i="1"/>
  <c r="H32" i="1"/>
  <c r="R32" i="1"/>
  <c r="K33" i="1"/>
  <c r="L33" i="1"/>
  <c r="M33" i="1"/>
  <c r="N33" i="1"/>
  <c r="F33" i="1"/>
  <c r="G33" i="1"/>
  <c r="H33" i="1"/>
  <c r="R33" i="1"/>
  <c r="K34" i="1"/>
  <c r="L34" i="1"/>
  <c r="M34" i="1"/>
  <c r="N34" i="1"/>
  <c r="F34" i="1"/>
  <c r="G34" i="1"/>
  <c r="H34" i="1"/>
  <c r="R34" i="1"/>
  <c r="K35" i="1"/>
  <c r="L35" i="1"/>
  <c r="M35" i="1"/>
  <c r="N35" i="1"/>
  <c r="F35" i="1"/>
  <c r="G35" i="1"/>
  <c r="H35" i="1"/>
  <c r="R35" i="1"/>
  <c r="K36" i="1"/>
  <c r="L36" i="1"/>
  <c r="M36" i="1"/>
  <c r="N36" i="1"/>
  <c r="F36" i="1"/>
  <c r="G36" i="1"/>
  <c r="H36" i="1"/>
  <c r="R36" i="1"/>
  <c r="K37" i="1"/>
  <c r="L37" i="1"/>
  <c r="M37" i="1"/>
  <c r="N37" i="1"/>
  <c r="F37" i="1"/>
  <c r="G37" i="1"/>
  <c r="H37" i="1"/>
  <c r="R37" i="1"/>
  <c r="K38" i="1"/>
  <c r="L38" i="1"/>
  <c r="M38" i="1"/>
  <c r="N38" i="1"/>
  <c r="F38" i="1"/>
  <c r="G38" i="1"/>
  <c r="H38" i="1"/>
  <c r="R38" i="1"/>
  <c r="K39" i="1"/>
  <c r="L39" i="1"/>
  <c r="M39" i="1"/>
  <c r="N39" i="1"/>
  <c r="F39" i="1"/>
  <c r="G39" i="1"/>
  <c r="H39" i="1"/>
  <c r="R39" i="1"/>
  <c r="K40" i="1"/>
  <c r="L40" i="1"/>
  <c r="M40" i="1"/>
  <c r="N40" i="1"/>
  <c r="F40" i="1"/>
  <c r="G40" i="1"/>
  <c r="H40" i="1"/>
  <c r="R40" i="1"/>
  <c r="K41" i="1"/>
  <c r="L41" i="1"/>
  <c r="M41" i="1"/>
  <c r="N41" i="1"/>
  <c r="F41" i="1"/>
  <c r="G41" i="1"/>
  <c r="H41" i="1"/>
  <c r="R41" i="1"/>
  <c r="K42" i="1"/>
  <c r="L42" i="1"/>
  <c r="M42" i="1"/>
  <c r="N42" i="1"/>
  <c r="F42" i="1"/>
  <c r="G42" i="1"/>
  <c r="H42" i="1"/>
  <c r="R42" i="1"/>
  <c r="K43" i="1"/>
  <c r="L43" i="1"/>
  <c r="M43" i="1"/>
  <c r="N43" i="1"/>
  <c r="F43" i="1"/>
  <c r="G43" i="1"/>
  <c r="H43" i="1"/>
  <c r="R43" i="1"/>
  <c r="K44" i="1"/>
  <c r="L44" i="1"/>
  <c r="M44" i="1"/>
  <c r="N44" i="1"/>
  <c r="F44" i="1"/>
  <c r="G44" i="1"/>
  <c r="H44" i="1"/>
  <c r="R44" i="1"/>
  <c r="K45" i="1"/>
  <c r="L45" i="1"/>
  <c r="M45" i="1"/>
  <c r="N45" i="1"/>
  <c r="F45" i="1"/>
  <c r="G45" i="1"/>
  <c r="H45" i="1"/>
  <c r="R45" i="1"/>
  <c r="K46" i="1"/>
  <c r="L46" i="1"/>
  <c r="M46" i="1"/>
  <c r="N46" i="1"/>
  <c r="F46" i="1"/>
  <c r="G46" i="1"/>
  <c r="H46" i="1"/>
  <c r="R46" i="1"/>
  <c r="K47" i="1"/>
  <c r="L47" i="1"/>
  <c r="M47" i="1"/>
  <c r="N47" i="1"/>
  <c r="F47" i="1"/>
  <c r="G47" i="1"/>
  <c r="H47" i="1"/>
  <c r="R47" i="1"/>
  <c r="K48" i="1"/>
  <c r="L48" i="1"/>
  <c r="M48" i="1"/>
  <c r="N48" i="1"/>
  <c r="F48" i="1"/>
  <c r="G48" i="1"/>
  <c r="H48" i="1"/>
  <c r="R48" i="1"/>
  <c r="K49" i="1"/>
  <c r="L49" i="1"/>
  <c r="M49" i="1"/>
  <c r="N49" i="1"/>
  <c r="F49" i="1"/>
  <c r="G49" i="1"/>
  <c r="H49" i="1"/>
  <c r="R49" i="1"/>
  <c r="K50" i="1"/>
  <c r="L50" i="1"/>
  <c r="M50" i="1"/>
  <c r="N50" i="1"/>
  <c r="F50" i="1"/>
  <c r="G50" i="1"/>
  <c r="H50" i="1"/>
  <c r="R50" i="1"/>
  <c r="K51" i="1"/>
  <c r="L51" i="1"/>
  <c r="M51" i="1"/>
  <c r="N51" i="1"/>
  <c r="F51" i="1"/>
  <c r="G51" i="1"/>
  <c r="H51" i="1"/>
  <c r="R51" i="1"/>
  <c r="K52" i="1"/>
  <c r="L52" i="1"/>
  <c r="M52" i="1"/>
  <c r="N52" i="1"/>
  <c r="F52" i="1"/>
  <c r="G52" i="1"/>
  <c r="H52" i="1"/>
  <c r="R52" i="1"/>
  <c r="K53" i="1"/>
  <c r="L53" i="1"/>
  <c r="M53" i="1"/>
  <c r="N53" i="1"/>
  <c r="F53" i="1"/>
  <c r="G53" i="1"/>
  <c r="H53" i="1"/>
  <c r="R53" i="1"/>
  <c r="K54" i="1"/>
  <c r="L54" i="1"/>
  <c r="M54" i="1"/>
  <c r="N54" i="1"/>
  <c r="F54" i="1"/>
  <c r="G54" i="1"/>
  <c r="H54" i="1"/>
  <c r="R54" i="1"/>
  <c r="K55" i="1"/>
  <c r="L55" i="1"/>
  <c r="M55" i="1"/>
  <c r="N55" i="1"/>
  <c r="F55" i="1"/>
  <c r="G55" i="1"/>
  <c r="H55" i="1"/>
  <c r="R55" i="1"/>
  <c r="K56" i="1"/>
  <c r="L56" i="1"/>
  <c r="M56" i="1"/>
  <c r="N56" i="1"/>
  <c r="F56" i="1"/>
  <c r="G56" i="1"/>
  <c r="H56" i="1"/>
  <c r="R56" i="1"/>
  <c r="K57" i="1"/>
  <c r="L57" i="1"/>
  <c r="M57" i="1"/>
  <c r="N57" i="1"/>
  <c r="F57" i="1"/>
  <c r="G57" i="1"/>
  <c r="H57" i="1"/>
  <c r="R57" i="1"/>
  <c r="K58" i="1"/>
  <c r="L58" i="1"/>
  <c r="M58" i="1"/>
  <c r="N58" i="1"/>
  <c r="F58" i="1"/>
  <c r="G58" i="1"/>
  <c r="H58" i="1"/>
  <c r="R58" i="1"/>
  <c r="K59" i="1"/>
  <c r="L59" i="1"/>
  <c r="M59" i="1"/>
  <c r="N59" i="1"/>
  <c r="F59" i="1"/>
  <c r="G59" i="1"/>
  <c r="H59" i="1"/>
  <c r="R59" i="1"/>
  <c r="K60" i="1"/>
  <c r="L60" i="1"/>
  <c r="M60" i="1"/>
  <c r="N60" i="1"/>
  <c r="F60" i="1"/>
  <c r="G60" i="1"/>
  <c r="H60" i="1"/>
  <c r="R60" i="1"/>
  <c r="K2" i="1"/>
  <c r="L2" i="1"/>
  <c r="M2" i="1"/>
  <c r="N2" i="1"/>
  <c r="F2" i="1"/>
  <c r="G2" i="1"/>
  <c r="H2" i="1"/>
  <c r="R2" i="1"/>
  <c r="P2" i="1"/>
  <c r="Q2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B20" i="1"/>
  <c r="D3" i="2"/>
  <c r="D4" i="2"/>
  <c r="D5" i="2"/>
  <c r="D6" i="2"/>
  <c r="D2" i="2"/>
  <c r="C3" i="2"/>
  <c r="C4" i="2"/>
  <c r="C5" i="2"/>
  <c r="C6" i="2"/>
  <c r="S3" i="1"/>
  <c r="S2" i="1"/>
  <c r="C2" i="2"/>
  <c r="O2" i="1"/>
  <c r="O3" i="1"/>
  <c r="Q3" i="1"/>
  <c r="S4" i="1"/>
  <c r="O4" i="1"/>
  <c r="S5" i="1"/>
  <c r="O5" i="1"/>
  <c r="S6" i="1"/>
  <c r="O6" i="1"/>
  <c r="S7" i="1"/>
  <c r="O7" i="1"/>
  <c r="S8" i="1"/>
  <c r="O8" i="1"/>
  <c r="S9" i="1"/>
  <c r="O9" i="1"/>
  <c r="S10" i="1"/>
  <c r="O10" i="1"/>
  <c r="O11" i="1"/>
  <c r="S11" i="1"/>
  <c r="S12" i="1"/>
  <c r="O12" i="1"/>
  <c r="S13" i="1"/>
  <c r="O13" i="1"/>
  <c r="S14" i="1"/>
  <c r="O14" i="1"/>
  <c r="S15" i="1"/>
  <c r="O15" i="1"/>
  <c r="S16" i="1"/>
  <c r="O16" i="1"/>
  <c r="S17" i="1"/>
  <c r="O17" i="1"/>
  <c r="O18" i="1"/>
  <c r="S18" i="1"/>
  <c r="O19" i="1"/>
  <c r="S19" i="1"/>
  <c r="S20" i="1"/>
  <c r="O20" i="1"/>
  <c r="S21" i="1"/>
  <c r="O21" i="1"/>
  <c r="S22" i="1"/>
  <c r="O22" i="1"/>
  <c r="S23" i="1"/>
  <c r="O23" i="1"/>
  <c r="S24" i="1"/>
  <c r="O24" i="1"/>
  <c r="S25" i="1"/>
  <c r="O25" i="1"/>
  <c r="S26" i="1"/>
  <c r="O26" i="1"/>
  <c r="S27" i="1"/>
  <c r="O27" i="1"/>
  <c r="S28" i="1"/>
  <c r="O28" i="1"/>
  <c r="S29" i="1"/>
  <c r="O29" i="1"/>
  <c r="S30" i="1"/>
  <c r="O30" i="1"/>
  <c r="S31" i="1"/>
  <c r="O31" i="1"/>
  <c r="S32" i="1"/>
  <c r="O32" i="1"/>
  <c r="S33" i="1"/>
  <c r="O33" i="1"/>
  <c r="S34" i="1"/>
  <c r="O34" i="1"/>
  <c r="S35" i="1"/>
  <c r="O35" i="1"/>
  <c r="S36" i="1"/>
  <c r="O36" i="1"/>
  <c r="S37" i="1"/>
  <c r="O37" i="1"/>
  <c r="S38" i="1"/>
  <c r="O38" i="1"/>
  <c r="S39" i="1"/>
  <c r="O39" i="1"/>
  <c r="S40" i="1"/>
  <c r="O40" i="1"/>
  <c r="S41" i="1"/>
  <c r="O41" i="1"/>
  <c r="S42" i="1"/>
  <c r="O42" i="1"/>
  <c r="S43" i="1"/>
  <c r="O43" i="1"/>
  <c r="S44" i="1"/>
  <c r="O44" i="1"/>
  <c r="S45" i="1"/>
  <c r="O45" i="1"/>
  <c r="S46" i="1"/>
  <c r="O46" i="1"/>
  <c r="S47" i="1"/>
  <c r="O47" i="1"/>
  <c r="S48" i="1"/>
  <c r="O48" i="1"/>
  <c r="S49" i="1"/>
  <c r="O49" i="1"/>
  <c r="S50" i="1"/>
  <c r="O50" i="1"/>
  <c r="S51" i="1"/>
  <c r="O51" i="1"/>
  <c r="S52" i="1"/>
  <c r="O52" i="1"/>
  <c r="S53" i="1"/>
  <c r="O53" i="1"/>
  <c r="S54" i="1"/>
  <c r="O54" i="1"/>
  <c r="S55" i="1"/>
  <c r="O55" i="1"/>
  <c r="S56" i="1"/>
  <c r="O56" i="1"/>
  <c r="S57" i="1"/>
  <c r="O57" i="1"/>
  <c r="S58" i="1"/>
  <c r="O58" i="1"/>
  <c r="S59" i="1"/>
  <c r="O59" i="1"/>
  <c r="S60" i="1"/>
  <c r="O60" i="1"/>
</calcChain>
</file>

<file path=xl/sharedStrings.xml><?xml version="1.0" encoding="utf-8"?>
<sst xmlns="http://schemas.openxmlformats.org/spreadsheetml/2006/main" count="40" uniqueCount="40">
  <si>
    <t>File  Name</t>
  </si>
  <si>
    <t>Reactor Length</t>
  </si>
  <si>
    <t>Slug Length</t>
  </si>
  <si>
    <t>Slug Volume</t>
  </si>
  <si>
    <t>Channel area</t>
  </si>
  <si>
    <t>plug area</t>
  </si>
  <si>
    <t>plug hydraulic diameter</t>
  </si>
  <si>
    <t>Date</t>
  </si>
  <si>
    <t>Solvent</t>
  </si>
  <si>
    <t>microns/pixels</t>
  </si>
  <si>
    <t>frame</t>
  </si>
  <si>
    <t>slug length</t>
  </si>
  <si>
    <t>average</t>
  </si>
  <si>
    <t>difference</t>
  </si>
  <si>
    <t>Plug Number</t>
  </si>
  <si>
    <t>Plug Length (pix)</t>
  </si>
  <si>
    <t>Plug Length (microns)</t>
  </si>
  <si>
    <t>Plug Volume (cubic microns)</t>
  </si>
  <si>
    <t>Plug Volume (m^3)</t>
  </si>
  <si>
    <t>Frame #</t>
  </si>
  <si>
    <t>Position (microns)</t>
  </si>
  <si>
    <t>Fraction of reactor</t>
  </si>
  <si>
    <t>PSIG</t>
  </si>
  <si>
    <t>atm</t>
  </si>
  <si>
    <t>Absorbed Concentration (M)</t>
  </si>
  <si>
    <t>Plug velocitymicrons/s</t>
  </si>
  <si>
    <t>Time (s)</t>
  </si>
  <si>
    <t>Absorbed moles</t>
  </si>
  <si>
    <t>physical solubility M</t>
  </si>
  <si>
    <t>0.5MEA</t>
  </si>
  <si>
    <t>05MEA_11_2_16_000</t>
  </si>
  <si>
    <t>Pressure (psig)</t>
  </si>
  <si>
    <t>Temperature (F)</t>
  </si>
  <si>
    <t>Temperature (K)</t>
  </si>
  <si>
    <t>channel diameter</t>
  </si>
  <si>
    <t>Flow Rate (microL/min)</t>
  </si>
  <si>
    <t xml:space="preserve">Henrys constant </t>
  </si>
  <si>
    <t>Position of endpoint (pixels)</t>
  </si>
  <si>
    <t>initial plug length</t>
  </si>
  <si>
    <t>initial plug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</si>
</sst>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00849475065616798"/>
                  <c:y val="0.1182874015748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Sheet1!$K$2:$K$10</c:f>
              <c:numCache>
                <c:formatCode>General</c:formatCode>
                <c:ptCount val="9"/>
                <c:pt idx="0">
                  <c:v>975.7105708413296</c:v>
                </c:pt>
                <c:pt idx="1">
                  <c:v>1821.34381068099</c:v>
                </c:pt>
                <c:pt idx="2">
                  <c:v>2474.875941087631</c:v>
                </c:pt>
                <c:pt idx="3">
                  <c:v>3057.152265991392</c:v>
                </c:pt>
                <c:pt idx="4">
                  <c:v>3495.656518628708</c:v>
                </c:pt>
                <c:pt idx="5">
                  <c:v>4031.432042969238</c:v>
                </c:pt>
                <c:pt idx="6">
                  <c:v>4542.86136061683</c:v>
                </c:pt>
                <c:pt idx="7">
                  <c:v>4958.506977958961</c:v>
                </c:pt>
                <c:pt idx="8">
                  <c:v>5426.44470435938</c:v>
                </c:pt>
              </c:numCache>
            </c:numRef>
          </c:xVal>
          <c:yVal>
            <c:numRef>
              <c:f>Sheet1!$F$2:$F$10</c:f>
              <c:numCache>
                <c:formatCode>General</c:formatCode>
                <c:ptCount val="9"/>
                <c:pt idx="0">
                  <c:v>1678.888977209498</c:v>
                </c:pt>
                <c:pt idx="1">
                  <c:v>1462.43030557669</c:v>
                </c:pt>
                <c:pt idx="2">
                  <c:v>1434.177804526305</c:v>
                </c:pt>
                <c:pt idx="3">
                  <c:v>1385.371836071903</c:v>
                </c:pt>
                <c:pt idx="4">
                  <c:v>1297.389368974484</c:v>
                </c:pt>
                <c:pt idx="5">
                  <c:v>1234.025640734474</c:v>
                </c:pt>
                <c:pt idx="6">
                  <c:v>1169.662627891396</c:v>
                </c:pt>
                <c:pt idx="7">
                  <c:v>1124.263311492909</c:v>
                </c:pt>
                <c:pt idx="8">
                  <c:v>1105.276904034612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98360"/>
        <c:axId val="2122494632"/>
      </c:scatterChart>
      <c:valAx>
        <c:axId val="212249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94632"/>
        <c:crosses val="autoZero"/>
        <c:crossBetween val="midCat"/>
      </c:valAx>
      <c:valAx>
        <c:axId val="212249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9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0.5 M MEA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Sheet1!$Q$2:$Q$60</c:f>
              <c:numCache>
                <c:formatCode>General</c:formatCode>
                <c:ptCount val="59"/>
                <c:pt idx="0">
                  <c:v>6.87650788465251E-5</c:v>
                </c:pt>
                <c:pt idx="1">
                  <c:v>0.0140687650788465</c:v>
                </c:pt>
                <c:pt idx="2">
                  <c:v>0.0240687650788465</c:v>
                </c:pt>
                <c:pt idx="3">
                  <c:v>0.0340687650788465</c:v>
                </c:pt>
                <c:pt idx="4">
                  <c:v>0.0440687650788465</c:v>
                </c:pt>
                <c:pt idx="5">
                  <c:v>0.0540687650788465</c:v>
                </c:pt>
                <c:pt idx="6">
                  <c:v>0.0640687650788465</c:v>
                </c:pt>
                <c:pt idx="7">
                  <c:v>0.0740687650788465</c:v>
                </c:pt>
                <c:pt idx="8">
                  <c:v>0.0840687650788465</c:v>
                </c:pt>
                <c:pt idx="9">
                  <c:v>0.0940687650788465</c:v>
                </c:pt>
                <c:pt idx="10">
                  <c:v>0.104068765078847</c:v>
                </c:pt>
                <c:pt idx="11">
                  <c:v>0.114068765078847</c:v>
                </c:pt>
                <c:pt idx="12">
                  <c:v>0.124068765078847</c:v>
                </c:pt>
                <c:pt idx="13">
                  <c:v>0.134068765078847</c:v>
                </c:pt>
                <c:pt idx="14">
                  <c:v>0.144068765078847</c:v>
                </c:pt>
                <c:pt idx="15">
                  <c:v>0.154068765078847</c:v>
                </c:pt>
                <c:pt idx="16">
                  <c:v>0.164068765078847</c:v>
                </c:pt>
                <c:pt idx="17">
                  <c:v>0.174068765078847</c:v>
                </c:pt>
                <c:pt idx="18">
                  <c:v>0.184068765078847</c:v>
                </c:pt>
                <c:pt idx="19">
                  <c:v>0.204068765078847</c:v>
                </c:pt>
                <c:pt idx="20">
                  <c:v>0.224068765078847</c:v>
                </c:pt>
                <c:pt idx="21">
                  <c:v>0.244068765078847</c:v>
                </c:pt>
                <c:pt idx="22">
                  <c:v>0.264068765078846</c:v>
                </c:pt>
                <c:pt idx="23">
                  <c:v>0.284068765078846</c:v>
                </c:pt>
                <c:pt idx="24">
                  <c:v>0.304068765078846</c:v>
                </c:pt>
                <c:pt idx="25">
                  <c:v>0.324068765078846</c:v>
                </c:pt>
                <c:pt idx="26">
                  <c:v>0.344068765078846</c:v>
                </c:pt>
                <c:pt idx="27">
                  <c:v>0.364068765078846</c:v>
                </c:pt>
                <c:pt idx="28">
                  <c:v>0.384068765078846</c:v>
                </c:pt>
                <c:pt idx="29">
                  <c:v>0.404068765078847</c:v>
                </c:pt>
                <c:pt idx="30">
                  <c:v>0.424068765078846</c:v>
                </c:pt>
                <c:pt idx="31">
                  <c:v>0.444068765078846</c:v>
                </c:pt>
                <c:pt idx="32">
                  <c:v>0.464068765078846</c:v>
                </c:pt>
                <c:pt idx="33">
                  <c:v>0.484068765078846</c:v>
                </c:pt>
                <c:pt idx="34">
                  <c:v>0.504068765078847</c:v>
                </c:pt>
                <c:pt idx="35">
                  <c:v>0.524068765078847</c:v>
                </c:pt>
                <c:pt idx="36">
                  <c:v>0.544068765078847</c:v>
                </c:pt>
                <c:pt idx="37">
                  <c:v>0.564068765078846</c:v>
                </c:pt>
                <c:pt idx="38">
                  <c:v>0.584068765078847</c:v>
                </c:pt>
                <c:pt idx="39">
                  <c:v>0.604068765078846</c:v>
                </c:pt>
                <c:pt idx="40">
                  <c:v>0.624068765078846</c:v>
                </c:pt>
                <c:pt idx="41">
                  <c:v>0.644068765078846</c:v>
                </c:pt>
                <c:pt idx="42">
                  <c:v>0.664068765078846</c:v>
                </c:pt>
                <c:pt idx="43">
                  <c:v>0.684068765078847</c:v>
                </c:pt>
                <c:pt idx="44">
                  <c:v>0.704068765078846</c:v>
                </c:pt>
                <c:pt idx="45">
                  <c:v>0.724068765078846</c:v>
                </c:pt>
                <c:pt idx="46">
                  <c:v>0.744068765078846</c:v>
                </c:pt>
                <c:pt idx="47">
                  <c:v>0.764068765078846</c:v>
                </c:pt>
                <c:pt idx="48">
                  <c:v>0.784068765078847</c:v>
                </c:pt>
                <c:pt idx="49">
                  <c:v>0.804068765078847</c:v>
                </c:pt>
                <c:pt idx="50">
                  <c:v>0.824068765078846</c:v>
                </c:pt>
                <c:pt idx="51">
                  <c:v>0.844068765078846</c:v>
                </c:pt>
                <c:pt idx="52">
                  <c:v>0.864068765078846</c:v>
                </c:pt>
                <c:pt idx="53">
                  <c:v>0.884068765078847</c:v>
                </c:pt>
                <c:pt idx="54">
                  <c:v>0.904068765078847</c:v>
                </c:pt>
                <c:pt idx="55">
                  <c:v>0.924068765078847</c:v>
                </c:pt>
                <c:pt idx="56">
                  <c:v>0.944068765078846</c:v>
                </c:pt>
                <c:pt idx="57">
                  <c:v>0.964068765078846</c:v>
                </c:pt>
                <c:pt idx="58">
                  <c:v>0.984068765078847</c:v>
                </c:pt>
              </c:numCache>
            </c:numRef>
          </c:xVal>
          <c:yVal>
            <c:numRef>
              <c:f>Sheet1!$O$2:$O$60</c:f>
              <c:numCache>
                <c:formatCode>General</c:formatCode>
                <c:ptCount val="59"/>
                <c:pt idx="0">
                  <c:v>0.0205443361600317</c:v>
                </c:pt>
                <c:pt idx="1">
                  <c:v>0.057820033363844</c:v>
                </c:pt>
                <c:pt idx="2">
                  <c:v>0.062663229834064</c:v>
                </c:pt>
                <c:pt idx="3">
                  <c:v>0.0710434386477304</c:v>
                </c:pt>
                <c:pt idx="4">
                  <c:v>0.0861663965213856</c:v>
                </c:pt>
                <c:pt idx="5">
                  <c:v>0.0970408444887658</c:v>
                </c:pt>
                <c:pt idx="6">
                  <c:v>0.108081982915806</c:v>
                </c:pt>
                <c:pt idx="7">
                  <c:v>0.115862470784019</c:v>
                </c:pt>
                <c:pt idx="8">
                  <c:v>0.119095214974703</c:v>
                </c:pt>
                <c:pt idx="9">
                  <c:v>0.12946807546651</c:v>
                </c:pt>
                <c:pt idx="10">
                  <c:v>0.141145233380548</c:v>
                </c:pt>
                <c:pt idx="11">
                  <c:v>0.148917675092345</c:v>
                </c:pt>
                <c:pt idx="12">
                  <c:v>0.158506324904088</c:v>
                </c:pt>
                <c:pt idx="13">
                  <c:v>0.161727433267593</c:v>
                </c:pt>
                <c:pt idx="14">
                  <c:v>0.164303690331601</c:v>
                </c:pt>
                <c:pt idx="15">
                  <c:v>0.16827794683576</c:v>
                </c:pt>
                <c:pt idx="16">
                  <c:v>0.172139508855648</c:v>
                </c:pt>
                <c:pt idx="17">
                  <c:v>0.174048826171888</c:v>
                </c:pt>
                <c:pt idx="18">
                  <c:v>0.179842835385566</c:v>
                </c:pt>
                <c:pt idx="19">
                  <c:v>0.183677600492181</c:v>
                </c:pt>
                <c:pt idx="20">
                  <c:v>0.18749827474232</c:v>
                </c:pt>
                <c:pt idx="21">
                  <c:v>0.195212072806832</c:v>
                </c:pt>
                <c:pt idx="22">
                  <c:v>0.202916121686385</c:v>
                </c:pt>
                <c:pt idx="23">
                  <c:v>0.206728113380979</c:v>
                </c:pt>
                <c:pt idx="24">
                  <c:v>0.210544384427647</c:v>
                </c:pt>
                <c:pt idx="25">
                  <c:v>0.21436140318366</c:v>
                </c:pt>
                <c:pt idx="26">
                  <c:v>0.218178679091307</c:v>
                </c:pt>
                <c:pt idx="27">
                  <c:v>0.221980466266165</c:v>
                </c:pt>
                <c:pt idx="28">
                  <c:v>0.225795029041253</c:v>
                </c:pt>
                <c:pt idx="29">
                  <c:v>0.229604420747003</c:v>
                </c:pt>
                <c:pt idx="30">
                  <c:v>0.232927852061143</c:v>
                </c:pt>
                <c:pt idx="31">
                  <c:v>0.231888004961608</c:v>
                </c:pt>
                <c:pt idx="32">
                  <c:v>0.237150866728194</c:v>
                </c:pt>
                <c:pt idx="33">
                  <c:v>0.237076447697415</c:v>
                </c:pt>
                <c:pt idx="34">
                  <c:v>0.240881004181807</c:v>
                </c:pt>
                <c:pt idx="35">
                  <c:v>0.236731199673984</c:v>
                </c:pt>
                <c:pt idx="36">
                  <c:v>0.242687979586093</c:v>
                </c:pt>
                <c:pt idx="37">
                  <c:v>0.243909130401466</c:v>
                </c:pt>
                <c:pt idx="38">
                  <c:v>0.245452652366855</c:v>
                </c:pt>
                <c:pt idx="39">
                  <c:v>0.248279875371918</c:v>
                </c:pt>
                <c:pt idx="40">
                  <c:v>0.249178945962723</c:v>
                </c:pt>
                <c:pt idx="41">
                  <c:v>0.249114256487582</c:v>
                </c:pt>
                <c:pt idx="42">
                  <c:v>0.252912547743631</c:v>
                </c:pt>
                <c:pt idx="43">
                  <c:v>0.251392988535103</c:v>
                </c:pt>
                <c:pt idx="44">
                  <c:v>0.253020102985837</c:v>
                </c:pt>
                <c:pt idx="45">
                  <c:v>0.25415938169535</c:v>
                </c:pt>
                <c:pt idx="46">
                  <c:v>0.255042566206071</c:v>
                </c:pt>
                <c:pt idx="47">
                  <c:v>0.255361863794435</c:v>
                </c:pt>
                <c:pt idx="48">
                  <c:v>0.255838731299565</c:v>
                </c:pt>
                <c:pt idx="49">
                  <c:v>0.257766956499229</c:v>
                </c:pt>
                <c:pt idx="50">
                  <c:v>0.256366827344745</c:v>
                </c:pt>
                <c:pt idx="51">
                  <c:v>0.258181006252832</c:v>
                </c:pt>
                <c:pt idx="52">
                  <c:v>0.257090344798312</c:v>
                </c:pt>
                <c:pt idx="53">
                  <c:v>0.258472408638889</c:v>
                </c:pt>
                <c:pt idx="54">
                  <c:v>0.257682953093606</c:v>
                </c:pt>
                <c:pt idx="55">
                  <c:v>0.260625741744366</c:v>
                </c:pt>
                <c:pt idx="56">
                  <c:v>0.26062521756717</c:v>
                </c:pt>
                <c:pt idx="57">
                  <c:v>0.26010541118797</c:v>
                </c:pt>
                <c:pt idx="58">
                  <c:v>0.260309582260559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429592"/>
        <c:axId val="2122422120"/>
      </c:scatterChart>
      <c:valAx>
        <c:axId val="2122429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22120"/>
        <c:crosses val="autoZero"/>
        <c:crossBetween val="midCat"/>
      </c:valAx>
      <c:valAx>
        <c:axId val="21224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42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153201</xdr:rowOff>
    </xdr:from>
    <xdr:to>
      <xdr:col>3</xdr:col>
      <xdr:colOff>827635</xdr:colOff>
      <xdr:row>45</xdr:row>
      <xdr:rowOff>38901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1148603</xdr:colOff>
      <xdr:row>62</xdr:row>
      <xdr:rowOff>107576</xdr:rowOff>
    </xdr:from>
    <xdr:to>
      <xdr:col>16</xdr:col>
      <xdr:colOff>5603</xdr:colOff>
      <xdr:row>76</xdr:row>
      <xdr:rowOff>183776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6"/>
  <sheetViews>
    <sheetView tabSelected="1" topLeftCell="H44" zoomScale="85" zoomScaleNormal="85" zoomScalePageLayoutView="85" workbookViewId="0">
      <selection activeCell="M76" sqref="M76"/>
    </sheetView>
  </sheetViews>
  <sheetFormatPr baseColWidth="10" defaultColWidth="8.83203125" defaultRowHeight="14" x14ac:dyDescent="0"/>
  <cols>
    <col min="1" max="1" width="22.5" bestFit="1" customWidth="1"/>
    <col min="2" max="2" width="19.33203125" bestFit="1" customWidth="1"/>
    <col min="3" max="3" width="14.33203125" bestFit="1" customWidth="1"/>
    <col min="4" max="4" width="12.5" bestFit="1" customWidth="1"/>
    <col min="5" max="5" width="16" bestFit="1" customWidth="1"/>
    <col min="6" max="6" width="20.5" bestFit="1" customWidth="1"/>
    <col min="7" max="7" width="26.6640625" bestFit="1" customWidth="1"/>
    <col min="8" max="8" width="18.1640625" bestFit="1" customWidth="1"/>
    <col min="9" max="9" width="8" bestFit="1" customWidth="1"/>
    <col min="10" max="10" width="26.83203125" bestFit="1" customWidth="1"/>
    <col min="11" max="12" width="17.5" bestFit="1" customWidth="1"/>
    <col min="13" max="13" width="8.1640625" bestFit="1" customWidth="1"/>
    <col min="14" max="14" width="12" bestFit="1" customWidth="1"/>
    <col min="15" max="15" width="26.6640625" bestFit="1" customWidth="1"/>
    <col min="16" max="16" width="21.5" bestFit="1" customWidth="1"/>
    <col min="17" max="17" width="12.33203125" bestFit="1" customWidth="1"/>
    <col min="18" max="18" width="15.5" bestFit="1" customWidth="1"/>
    <col min="19" max="19" width="20.5" bestFit="1" customWidth="1"/>
  </cols>
  <sheetData>
    <row r="1" spans="1:19">
      <c r="A1" t="s">
        <v>7</v>
      </c>
      <c r="B1" s="1">
        <v>42411</v>
      </c>
      <c r="C1" t="s">
        <v>9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37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</row>
    <row r="2" spans="1:19">
      <c r="A2" t="s">
        <v>8</v>
      </c>
      <c r="B2" t="s">
        <v>29</v>
      </c>
      <c r="C2">
        <f>2000/88.063</f>
        <v>22.711013706096772</v>
      </c>
      <c r="D2">
        <v>1</v>
      </c>
      <c r="E2">
        <v>73.924000000000007</v>
      </c>
      <c r="F2">
        <f>E2*$C$2</f>
        <v>1678.8889772094979</v>
      </c>
      <c r="G2">
        <f>((F2-$B$12)*$B$11)+($B$12^3)*PI()/6</f>
        <v>24716551.85248673</v>
      </c>
      <c r="H2">
        <f>G2*10^-18</f>
        <v>2.4716551852486732E-11</v>
      </c>
      <c r="I2">
        <v>8</v>
      </c>
      <c r="J2">
        <v>6</v>
      </c>
      <c r="K2">
        <f>(J2+E2/2)*$C$2</f>
        <v>975.71057084132963</v>
      </c>
      <c r="L2">
        <f>K2/$B$7</f>
        <v>1.3271638689452184E-3</v>
      </c>
      <c r="M2">
        <f>(1-L2)*$B$6</f>
        <v>10.58593206298918</v>
      </c>
      <c r="N2">
        <f>1+(0.068046*M2)</f>
        <v>1.7203303331581616</v>
      </c>
      <c r="O2">
        <f>R2*10^15/$B$9</f>
        <v>2.0544336160031745E-2</v>
      </c>
      <c r="P2">
        <f>(B5/B11)*(10^12)/60</f>
        <v>14189041.693953285</v>
      </c>
      <c r="Q2">
        <f>K2/$P$2</f>
        <v>6.876507884652509E-5</v>
      </c>
      <c r="R2">
        <f>N2*($B$24-H2)*1000/0.082/$B$15</f>
        <v>1.2905288355157574E-10</v>
      </c>
      <c r="S2">
        <f>N2*$B$19</f>
        <v>6.1833241641123901E-2</v>
      </c>
    </row>
    <row r="3" spans="1:19">
      <c r="A3" t="s">
        <v>0</v>
      </c>
      <c r="B3" t="s">
        <v>30</v>
      </c>
      <c r="E3">
        <v>64.393000000000001</v>
      </c>
      <c r="F3">
        <f t="shared" ref="F3:F60" si="0">E3*$C$2</f>
        <v>1462.4303055766895</v>
      </c>
      <c r="G3">
        <f t="shared" ref="G3:G60" si="1">((F3-$B$12)*$B$11)+($B$12^3)*PI()/6</f>
        <v>21411227.936653744</v>
      </c>
      <c r="H3">
        <f t="shared" ref="H3:H60" si="2">G3*10^-18</f>
        <v>2.1411227936653744E-11</v>
      </c>
      <c r="I3">
        <v>15</v>
      </c>
      <c r="J3">
        <v>48</v>
      </c>
      <c r="K3">
        <f t="shared" ref="K3:K60" si="3">(J3+E3/2)*$C$2</f>
        <v>1821.3438106809897</v>
      </c>
      <c r="L3">
        <f t="shared" ref="L3:L60" si="4">K3/$B$7</f>
        <v>2.4773962389056654E-3</v>
      </c>
      <c r="M3">
        <f t="shared" ref="M3:M60" si="5">(1-L3)*$B$6</f>
        <v>10.573739599867601</v>
      </c>
      <c r="N3">
        <f t="shared" ref="N3:N60" si="6">1+(0.068046*M3)</f>
        <v>1.7195006848125907</v>
      </c>
      <c r="O3">
        <f t="shared" ref="O3:O60" si="7">R3*10^15/$B$9</f>
        <v>5.782003336384399E-2</v>
      </c>
      <c r="Q3">
        <f>$Q$2+((I3-$I$2)/500)</f>
        <v>1.4068765078846525E-2</v>
      </c>
      <c r="R3">
        <f t="shared" ref="R3:R60" si="8">N3*($B$24-H3)*1000/0.082/$B$15</f>
        <v>3.6320677263688487E-10</v>
      </c>
      <c r="S3">
        <f t="shared" ref="S3:S60" si="9">N3*$B$19</f>
        <v>6.1803421875907837E-2</v>
      </c>
    </row>
    <row r="4" spans="1:19">
      <c r="E4">
        <v>63.149000000000001</v>
      </c>
      <c r="F4">
        <f t="shared" si="0"/>
        <v>1434.177804526305</v>
      </c>
      <c r="G4">
        <f t="shared" si="1"/>
        <v>20979812.245614372</v>
      </c>
      <c r="H4">
        <f t="shared" si="2"/>
        <v>2.0979812245614374E-11</v>
      </c>
      <c r="I4">
        <v>20</v>
      </c>
      <c r="J4">
        <v>77.397999999999996</v>
      </c>
      <c r="K4">
        <f t="shared" si="3"/>
        <v>2474.8759410876305</v>
      </c>
      <c r="L4">
        <f t="shared" si="4"/>
        <v>3.3663322170437316E-3</v>
      </c>
      <c r="M4">
        <f t="shared" si="5"/>
        <v>10.564316878499335</v>
      </c>
      <c r="N4">
        <f t="shared" si="6"/>
        <v>1.7188595063143657</v>
      </c>
      <c r="O4">
        <f t="shared" si="7"/>
        <v>6.2663229834064013E-2</v>
      </c>
      <c r="Q4">
        <f t="shared" ref="Q4:Q60" si="10">$Q$2+((I4-$I$2)/500)</f>
        <v>2.4068765078846525E-2</v>
      </c>
      <c r="R4">
        <f t="shared" si="8"/>
        <v>3.936301684195472E-10</v>
      </c>
      <c r="S4">
        <f t="shared" si="9"/>
        <v>6.1780376217610886E-2</v>
      </c>
    </row>
    <row r="5" spans="1:19">
      <c r="A5" t="s">
        <v>35</v>
      </c>
      <c r="B5">
        <v>13</v>
      </c>
      <c r="E5">
        <v>61</v>
      </c>
      <c r="F5">
        <f t="shared" si="0"/>
        <v>1385.3718360719031</v>
      </c>
      <c r="G5">
        <f t="shared" si="1"/>
        <v>20234545.107315656</v>
      </c>
      <c r="H5">
        <f t="shared" si="2"/>
        <v>2.0234545107315657E-11</v>
      </c>
      <c r="I5">
        <v>25</v>
      </c>
      <c r="J5">
        <v>104.111</v>
      </c>
      <c r="K5">
        <f t="shared" si="3"/>
        <v>3057.1522659913921</v>
      </c>
      <c r="L5">
        <f t="shared" si="4"/>
        <v>4.1583458768815404E-3</v>
      </c>
      <c r="M5">
        <f t="shared" si="5"/>
        <v>10.555921533705055</v>
      </c>
      <c r="N5">
        <f t="shared" si="6"/>
        <v>1.7182882366824941</v>
      </c>
      <c r="O5">
        <f t="shared" si="7"/>
        <v>7.1043438647730398E-2</v>
      </c>
      <c r="Q5">
        <f t="shared" si="10"/>
        <v>3.4068765078846527E-2</v>
      </c>
      <c r="R5">
        <f t="shared" si="8"/>
        <v>4.4627193322244096E-10</v>
      </c>
      <c r="S5">
        <f t="shared" si="9"/>
        <v>6.1759843269659602E-2</v>
      </c>
    </row>
    <row r="6" spans="1:19">
      <c r="A6" t="s">
        <v>31</v>
      </c>
      <c r="B6">
        <v>10.6</v>
      </c>
      <c r="E6">
        <v>57.125999999999998</v>
      </c>
      <c r="F6">
        <f t="shared" si="0"/>
        <v>1297.3893689744841</v>
      </c>
      <c r="G6">
        <f t="shared" si="1"/>
        <v>18891052.834738068</v>
      </c>
      <c r="H6">
        <f t="shared" si="2"/>
        <v>1.8891052834738069E-11</v>
      </c>
      <c r="I6">
        <v>30</v>
      </c>
      <c r="J6">
        <v>125.35599999999999</v>
      </c>
      <c r="K6">
        <f t="shared" si="3"/>
        <v>3495.6565186287085</v>
      </c>
      <c r="L6">
        <f t="shared" si="4"/>
        <v>4.7548004176755972E-3</v>
      </c>
      <c r="M6">
        <f t="shared" si="5"/>
        <v>10.549599115572638</v>
      </c>
      <c r="N6">
        <f t="shared" si="6"/>
        <v>1.7178580214182557</v>
      </c>
      <c r="O6">
        <f t="shared" si="7"/>
        <v>8.616639652138558E-2</v>
      </c>
      <c r="Q6">
        <f t="shared" si="10"/>
        <v>4.4068765078846522E-2</v>
      </c>
      <c r="R6">
        <f t="shared" si="8"/>
        <v>5.4126946958582534E-10</v>
      </c>
      <c r="S6">
        <f t="shared" si="9"/>
        <v>6.1744380190343597E-2</v>
      </c>
    </row>
    <row r="7" spans="1:19">
      <c r="A7" t="s">
        <v>1</v>
      </c>
      <c r="B7">
        <v>735184.7</v>
      </c>
      <c r="E7">
        <v>54.335999999999999</v>
      </c>
      <c r="F7">
        <f t="shared" si="0"/>
        <v>1234.0256407344741</v>
      </c>
      <c r="G7">
        <f t="shared" si="1"/>
        <v>17923488.704513118</v>
      </c>
      <c r="H7">
        <f t="shared" si="2"/>
        <v>1.7923488704513119E-11</v>
      </c>
      <c r="I7">
        <v>35</v>
      </c>
      <c r="J7">
        <v>150.34200000000001</v>
      </c>
      <c r="K7">
        <f t="shared" si="3"/>
        <v>4031.4320429692384</v>
      </c>
      <c r="L7">
        <f t="shared" si="4"/>
        <v>5.4835635765668666E-3</v>
      </c>
      <c r="M7">
        <f t="shared" si="5"/>
        <v>10.541874226088391</v>
      </c>
      <c r="N7">
        <f t="shared" si="6"/>
        <v>1.7173323735884107</v>
      </c>
      <c r="O7">
        <f t="shared" si="7"/>
        <v>9.7040844488765793E-2</v>
      </c>
      <c r="Q7">
        <f t="shared" si="10"/>
        <v>5.4068765078846524E-2</v>
      </c>
      <c r="R7">
        <f t="shared" si="8"/>
        <v>6.0957923906634088E-10</v>
      </c>
      <c r="S7">
        <f t="shared" si="9"/>
        <v>6.1725487011135817E-2</v>
      </c>
    </row>
    <row r="8" spans="1:19">
      <c r="A8" t="s">
        <v>2</v>
      </c>
      <c r="B8">
        <v>17.042000000000002</v>
      </c>
      <c r="E8">
        <v>51.502000000000002</v>
      </c>
      <c r="F8">
        <f t="shared" si="0"/>
        <v>1169.6626278913959</v>
      </c>
      <c r="G8">
        <f t="shared" si="1"/>
        <v>16940665.498399314</v>
      </c>
      <c r="H8">
        <f t="shared" si="2"/>
        <v>1.6940665498399313E-11</v>
      </c>
      <c r="I8">
        <v>40</v>
      </c>
      <c r="J8">
        <v>174.27799999999999</v>
      </c>
      <c r="K8">
        <f t="shared" si="3"/>
        <v>4542.861360616831</v>
      </c>
      <c r="L8">
        <f t="shared" si="4"/>
        <v>6.1792109664643878E-3</v>
      </c>
      <c r="M8">
        <f t="shared" si="5"/>
        <v>10.534500363755477</v>
      </c>
      <c r="N8">
        <f t="shared" si="6"/>
        <v>1.7168306117521053</v>
      </c>
      <c r="O8">
        <f t="shared" si="7"/>
        <v>0.10808198291580612</v>
      </c>
      <c r="Q8">
        <f t="shared" si="10"/>
        <v>6.4068765078846526E-2</v>
      </c>
      <c r="R8">
        <f t="shared" si="8"/>
        <v>6.7893610417029758E-10</v>
      </c>
      <c r="S8">
        <f t="shared" si="9"/>
        <v>6.1707452357980801E-2</v>
      </c>
    </row>
    <row r="9" spans="1:19">
      <c r="A9" t="s">
        <v>3</v>
      </c>
      <c r="B9">
        <f>B10*C2*B8</f>
        <v>6281676.9812520593</v>
      </c>
      <c r="E9">
        <v>49.503</v>
      </c>
      <c r="F9">
        <f t="shared" si="0"/>
        <v>1124.2633114929085</v>
      </c>
      <c r="G9">
        <f t="shared" si="1"/>
        <v>16247417.936994413</v>
      </c>
      <c r="H9">
        <f t="shared" si="2"/>
        <v>1.6247417936994413E-11</v>
      </c>
      <c r="I9">
        <v>45</v>
      </c>
      <c r="J9">
        <v>193.57900000000001</v>
      </c>
      <c r="K9">
        <f t="shared" si="3"/>
        <v>4958.5069779589612</v>
      </c>
      <c r="L9">
        <f t="shared" si="4"/>
        <v>6.7445731364634788E-3</v>
      </c>
      <c r="M9">
        <f t="shared" si="5"/>
        <v>10.528507524753486</v>
      </c>
      <c r="N9">
        <f t="shared" si="6"/>
        <v>1.7164228230293757</v>
      </c>
      <c r="O9">
        <f t="shared" si="7"/>
        <v>0.11586247078401909</v>
      </c>
      <c r="Q9">
        <f t="shared" si="10"/>
        <v>7.4068765078846521E-2</v>
      </c>
      <c r="R9">
        <f t="shared" si="8"/>
        <v>7.2781061571496203E-10</v>
      </c>
      <c r="S9">
        <f t="shared" si="9"/>
        <v>6.1692795348135036E-2</v>
      </c>
    </row>
    <row r="10" spans="1:19">
      <c r="A10" t="s">
        <v>4</v>
      </c>
      <c r="B10">
        <v>16230</v>
      </c>
      <c r="E10">
        <v>48.667000000000002</v>
      </c>
      <c r="F10">
        <f t="shared" si="0"/>
        <v>1105.2769040346116</v>
      </c>
      <c r="G10">
        <f t="shared" si="1"/>
        <v>15957495.495106217</v>
      </c>
      <c r="H10">
        <f t="shared" si="2"/>
        <v>1.5957495495106216E-11</v>
      </c>
      <c r="I10">
        <v>50</v>
      </c>
      <c r="J10">
        <v>214.601</v>
      </c>
      <c r="K10">
        <f t="shared" si="3"/>
        <v>5426.4447043593791</v>
      </c>
      <c r="L10">
        <f t="shared" si="4"/>
        <v>7.3810631591753467E-3</v>
      </c>
      <c r="M10">
        <f t="shared" si="5"/>
        <v>10.521760730512742</v>
      </c>
      <c r="N10">
        <f t="shared" si="6"/>
        <v>1.7159637306684701</v>
      </c>
      <c r="O10">
        <f t="shared" si="7"/>
        <v>0.11909521497470256</v>
      </c>
      <c r="Q10">
        <f t="shared" si="10"/>
        <v>8.406876507884653E-2</v>
      </c>
      <c r="R10">
        <f t="shared" si="8"/>
        <v>7.481176704838546E-10</v>
      </c>
      <c r="S10">
        <f t="shared" si="9"/>
        <v>6.1676294349262709E-2</v>
      </c>
    </row>
    <row r="11" spans="1:19">
      <c r="A11" t="s">
        <v>5</v>
      </c>
      <c r="B11">
        <v>15270</v>
      </c>
      <c r="E11">
        <v>46</v>
      </c>
      <c r="F11">
        <f t="shared" si="0"/>
        <v>1044.7066304804514</v>
      </c>
      <c r="G11">
        <f t="shared" si="1"/>
        <v>15032587.417934192</v>
      </c>
      <c r="H11">
        <f t="shared" si="2"/>
        <v>1.5032587417934193E-11</v>
      </c>
      <c r="I11">
        <v>55</v>
      </c>
      <c r="J11">
        <v>239.17099999999999</v>
      </c>
      <c r="K11">
        <f t="shared" si="3"/>
        <v>5954.1691743410966</v>
      </c>
      <c r="L11">
        <f t="shared" si="4"/>
        <v>8.0988752545327683E-3</v>
      </c>
      <c r="M11">
        <f t="shared" si="5"/>
        <v>10.514151922301952</v>
      </c>
      <c r="N11">
        <f t="shared" si="6"/>
        <v>1.7154459817049585</v>
      </c>
      <c r="O11">
        <f t="shared" si="7"/>
        <v>0.12946807546650954</v>
      </c>
      <c r="Q11">
        <f t="shared" si="10"/>
        <v>9.4068765078846525E-2</v>
      </c>
      <c r="R11">
        <f t="shared" si="8"/>
        <v>8.132766294649774E-10</v>
      </c>
      <c r="S11">
        <f t="shared" si="9"/>
        <v>6.1657685076291581E-2</v>
      </c>
    </row>
    <row r="12" spans="1:19">
      <c r="A12" t="s">
        <v>6</v>
      </c>
      <c r="B12">
        <v>121</v>
      </c>
      <c r="E12">
        <v>43</v>
      </c>
      <c r="F12">
        <f t="shared" si="0"/>
        <v>976.57358936216121</v>
      </c>
      <c r="G12">
        <f t="shared" si="1"/>
        <v>13992195.880057901</v>
      </c>
      <c r="H12">
        <f t="shared" si="2"/>
        <v>1.3992195880057903E-11</v>
      </c>
      <c r="I12">
        <v>60</v>
      </c>
      <c r="J12">
        <v>257.72500000000002</v>
      </c>
      <c r="K12">
        <f t="shared" si="3"/>
        <v>6341.4828020848718</v>
      </c>
      <c r="L12">
        <f t="shared" si="4"/>
        <v>8.6257001840284106E-3</v>
      </c>
      <c r="M12">
        <f t="shared" si="5"/>
        <v>10.508567578049298</v>
      </c>
      <c r="N12">
        <f t="shared" si="6"/>
        <v>1.7150659894159426</v>
      </c>
      <c r="O12">
        <f t="shared" si="7"/>
        <v>0.14114523338054794</v>
      </c>
      <c r="Q12">
        <f t="shared" si="10"/>
        <v>0.10406876507884652</v>
      </c>
      <c r="R12">
        <f t="shared" si="8"/>
        <v>8.8662876354003785E-10</v>
      </c>
      <c r="S12">
        <f t="shared" si="9"/>
        <v>6.1644027144105176E-2</v>
      </c>
    </row>
    <row r="13" spans="1:19">
      <c r="A13" t="s">
        <v>34</v>
      </c>
      <c r="B13">
        <v>125</v>
      </c>
      <c r="E13">
        <v>41</v>
      </c>
      <c r="F13">
        <f t="shared" si="0"/>
        <v>931.15156194996769</v>
      </c>
      <c r="G13">
        <f t="shared" si="1"/>
        <v>13298601.521473706</v>
      </c>
      <c r="H13">
        <f t="shared" si="2"/>
        <v>1.3298601521473706E-11</v>
      </c>
      <c r="I13">
        <v>65</v>
      </c>
      <c r="J13">
        <v>274.97699999999998</v>
      </c>
      <c r="K13">
        <f t="shared" si="3"/>
        <v>6710.5821968363553</v>
      </c>
      <c r="L13">
        <f t="shared" si="4"/>
        <v>9.1277500699298506E-3</v>
      </c>
      <c r="M13">
        <f t="shared" si="5"/>
        <v>10.503245849258743</v>
      </c>
      <c r="N13">
        <f t="shared" si="6"/>
        <v>1.7147038670586605</v>
      </c>
      <c r="O13">
        <f t="shared" si="7"/>
        <v>0.14891767509234458</v>
      </c>
      <c r="Q13">
        <f t="shared" si="10"/>
        <v>0.11406876507884653</v>
      </c>
      <c r="R13">
        <f t="shared" si="8"/>
        <v>9.3545273172915414E-10</v>
      </c>
      <c r="S13">
        <f t="shared" si="9"/>
        <v>6.1631011504730632E-2</v>
      </c>
    </row>
    <row r="14" spans="1:19">
      <c r="A14" t="s">
        <v>32</v>
      </c>
      <c r="B14">
        <v>73</v>
      </c>
      <c r="E14">
        <v>38.533000000000001</v>
      </c>
      <c r="F14">
        <f t="shared" si="0"/>
        <v>875.12349113702692</v>
      </c>
      <c r="G14">
        <f t="shared" si="1"/>
        <v>12443052.880160099</v>
      </c>
      <c r="H14">
        <f t="shared" si="2"/>
        <v>1.24430528801601E-11</v>
      </c>
      <c r="I14">
        <v>70</v>
      </c>
      <c r="J14">
        <v>293.40199999999999</v>
      </c>
      <c r="K14">
        <f t="shared" si="3"/>
        <v>7101.0185889647182</v>
      </c>
      <c r="L14">
        <f t="shared" si="4"/>
        <v>9.6588225910641482E-3</v>
      </c>
      <c r="M14">
        <f t="shared" si="5"/>
        <v>10.49761648053472</v>
      </c>
      <c r="N14">
        <f t="shared" si="6"/>
        <v>1.7143208110344657</v>
      </c>
      <c r="O14">
        <f t="shared" si="7"/>
        <v>0.158506324904088</v>
      </c>
      <c r="Q14">
        <f t="shared" si="10"/>
        <v>0.12406876507884652</v>
      </c>
      <c r="R14">
        <f t="shared" si="8"/>
        <v>9.9568553253286968E-10</v>
      </c>
      <c r="S14">
        <f t="shared" si="9"/>
        <v>6.1617243453764139E-2</v>
      </c>
    </row>
    <row r="15" spans="1:19">
      <c r="A15" t="s">
        <v>33</v>
      </c>
      <c r="B15">
        <f>(B14+459.67)/1.8</f>
        <v>295.92777777777781</v>
      </c>
      <c r="E15">
        <v>37.698</v>
      </c>
      <c r="F15">
        <f t="shared" si="0"/>
        <v>856.15979469243609</v>
      </c>
      <c r="G15">
        <f t="shared" si="1"/>
        <v>12153477.235451197</v>
      </c>
      <c r="H15">
        <f t="shared" si="2"/>
        <v>1.2153477235451199E-11</v>
      </c>
      <c r="I15">
        <v>75</v>
      </c>
      <c r="J15">
        <v>310.75200000000001</v>
      </c>
      <c r="K15">
        <f t="shared" si="3"/>
        <v>7485.5728285432024</v>
      </c>
      <c r="L15">
        <f t="shared" si="4"/>
        <v>1.0181894194129995E-2</v>
      </c>
      <c r="M15">
        <f t="shared" si="5"/>
        <v>10.492071921542221</v>
      </c>
      <c r="N15">
        <f t="shared" si="6"/>
        <v>1.7139435259732618</v>
      </c>
      <c r="O15">
        <f t="shared" si="7"/>
        <v>0.16172743326759328</v>
      </c>
      <c r="Q15">
        <f t="shared" si="10"/>
        <v>0.13406876507884655</v>
      </c>
      <c r="R15">
        <f t="shared" si="8"/>
        <v>1.0159194947940193E-9</v>
      </c>
      <c r="S15">
        <f t="shared" si="9"/>
        <v>6.1603682826536124E-2</v>
      </c>
    </row>
    <row r="16" spans="1:19">
      <c r="E16">
        <v>37.029000000000003</v>
      </c>
      <c r="F16">
        <f t="shared" si="0"/>
        <v>840.96612652305748</v>
      </c>
      <c r="G16">
        <f t="shared" si="1"/>
        <v>11921469.922504786</v>
      </c>
      <c r="H16">
        <f t="shared" si="2"/>
        <v>1.1921469922504788E-11</v>
      </c>
      <c r="I16">
        <v>80</v>
      </c>
      <c r="J16">
        <v>326.26900000000001</v>
      </c>
      <c r="K16">
        <f t="shared" si="3"/>
        <v>7830.3827941360159</v>
      </c>
      <c r="L16">
        <f t="shared" si="4"/>
        <v>1.0650905539976576E-2</v>
      </c>
      <c r="M16">
        <f t="shared" si="5"/>
        <v>10.487100401276248</v>
      </c>
      <c r="N16">
        <f t="shared" si="6"/>
        <v>1.7136052339052434</v>
      </c>
      <c r="O16">
        <f t="shared" si="7"/>
        <v>0.16430369033160125</v>
      </c>
      <c r="Q16">
        <f t="shared" si="10"/>
        <v>0.14406876507884653</v>
      </c>
      <c r="R16">
        <f t="shared" si="8"/>
        <v>1.032102709490786E-9</v>
      </c>
      <c r="S16">
        <f t="shared" si="9"/>
        <v>6.159152371105471E-2</v>
      </c>
    </row>
    <row r="17" spans="1:19">
      <c r="E17">
        <v>36</v>
      </c>
      <c r="F17">
        <f t="shared" si="0"/>
        <v>817.59649341948375</v>
      </c>
      <c r="G17">
        <f t="shared" si="1"/>
        <v>11564615.625013215</v>
      </c>
      <c r="H17">
        <f t="shared" si="2"/>
        <v>1.1564615625013217E-11</v>
      </c>
      <c r="I17">
        <v>85</v>
      </c>
      <c r="J17">
        <v>343.88400000000001</v>
      </c>
      <c r="K17">
        <f t="shared" si="3"/>
        <v>8218.7524840171245</v>
      </c>
      <c r="L17">
        <f t="shared" si="4"/>
        <v>1.1179166927735473E-2</v>
      </c>
      <c r="M17">
        <f t="shared" si="5"/>
        <v>10.481500830566004</v>
      </c>
      <c r="N17">
        <f t="shared" si="6"/>
        <v>1.7132242055166942</v>
      </c>
      <c r="O17">
        <f t="shared" si="7"/>
        <v>0.16827794683575978</v>
      </c>
      <c r="Q17">
        <f t="shared" si="10"/>
        <v>0.15406876507884654</v>
      </c>
      <c r="R17">
        <f t="shared" si="8"/>
        <v>1.05706770509055E-9</v>
      </c>
      <c r="S17">
        <f t="shared" si="9"/>
        <v>6.1577828538699031E-2</v>
      </c>
    </row>
    <row r="18" spans="1:19">
      <c r="E18">
        <v>35</v>
      </c>
      <c r="F18">
        <f t="shared" si="0"/>
        <v>794.88547971338699</v>
      </c>
      <c r="G18">
        <f t="shared" si="1"/>
        <v>11217818.445721118</v>
      </c>
      <c r="H18">
        <f t="shared" si="2"/>
        <v>1.1217818445721119E-11</v>
      </c>
      <c r="I18">
        <v>90</v>
      </c>
      <c r="J18">
        <v>360.54700000000003</v>
      </c>
      <c r="K18">
        <f t="shared" si="3"/>
        <v>8585.8305985487659</v>
      </c>
      <c r="L18">
        <f t="shared" si="4"/>
        <v>1.1678467463412619E-2</v>
      </c>
      <c r="M18">
        <f t="shared" si="5"/>
        <v>10.476208244887825</v>
      </c>
      <c r="N18">
        <f t="shared" si="6"/>
        <v>1.7128640662316368</v>
      </c>
      <c r="O18">
        <f t="shared" si="7"/>
        <v>0.17213950885564822</v>
      </c>
      <c r="Q18">
        <f t="shared" si="10"/>
        <v>0.16406876507884655</v>
      </c>
      <c r="R18">
        <f t="shared" si="8"/>
        <v>1.0813247903425605E-9</v>
      </c>
      <c r="S18">
        <f t="shared" si="9"/>
        <v>6.1564884176207597E-2</v>
      </c>
    </row>
    <row r="19" spans="1:19">
      <c r="A19" t="s">
        <v>36</v>
      </c>
      <c r="B19">
        <v>3.5942656156978399E-2</v>
      </c>
      <c r="E19">
        <v>34.5</v>
      </c>
      <c r="F19">
        <f t="shared" si="0"/>
        <v>783.5299728603386</v>
      </c>
      <c r="G19">
        <f t="shared" si="1"/>
        <v>11044419.856075069</v>
      </c>
      <c r="H19">
        <f t="shared" si="2"/>
        <v>1.104441985607507E-11</v>
      </c>
      <c r="I19">
        <v>95</v>
      </c>
      <c r="J19">
        <v>378.08499999999998</v>
      </c>
      <c r="K19">
        <f t="shared" si="3"/>
        <v>8978.4586034997665</v>
      </c>
      <c r="L19">
        <f t="shared" si="4"/>
        <v>1.2212521021587864E-2</v>
      </c>
      <c r="M19">
        <f t="shared" si="5"/>
        <v>10.470547277171168</v>
      </c>
      <c r="N19">
        <f t="shared" si="6"/>
        <v>1.7124788600223892</v>
      </c>
      <c r="O19">
        <f t="shared" si="7"/>
        <v>0.1740488261718881</v>
      </c>
      <c r="Q19">
        <f t="shared" si="10"/>
        <v>0.17406876507884653</v>
      </c>
      <c r="R19">
        <f t="shared" si="8"/>
        <v>1.0933185049778905E-9</v>
      </c>
      <c r="S19">
        <f t="shared" si="9"/>
        <v>6.1551038841879076E-2</v>
      </c>
    </row>
    <row r="20" spans="1:19">
      <c r="B20">
        <f>1/B19</f>
        <v>27.822095162709513</v>
      </c>
      <c r="E20">
        <v>33.003999999999998</v>
      </c>
      <c r="F20">
        <f t="shared" si="0"/>
        <v>749.55429635601774</v>
      </c>
      <c r="G20">
        <f t="shared" si="1"/>
        <v>10525611.27585409</v>
      </c>
      <c r="H20">
        <f t="shared" si="2"/>
        <v>1.052561127585409E-11</v>
      </c>
      <c r="I20">
        <v>100</v>
      </c>
      <c r="J20">
        <v>393.572</v>
      </c>
      <c r="K20">
        <f t="shared" si="3"/>
        <v>9313.1962345139273</v>
      </c>
      <c r="L20">
        <f t="shared" si="4"/>
        <v>1.2667831953676304E-2</v>
      </c>
      <c r="M20">
        <f t="shared" si="5"/>
        <v>10.465720981291032</v>
      </c>
      <c r="N20">
        <f t="shared" si="6"/>
        <v>1.7121504498929294</v>
      </c>
      <c r="O20">
        <f t="shared" si="7"/>
        <v>0.17984283538556622</v>
      </c>
      <c r="Q20">
        <f t="shared" si="10"/>
        <v>0.18406876507884654</v>
      </c>
      <c r="R20">
        <f t="shared" si="8"/>
        <v>1.1297145992846147E-9</v>
      </c>
      <c r="S20">
        <f t="shared" si="9"/>
        <v>6.1539234909517432E-2</v>
      </c>
    </row>
    <row r="21" spans="1:19">
      <c r="E21">
        <v>32</v>
      </c>
      <c r="F21">
        <f t="shared" si="0"/>
        <v>726.75243859509669</v>
      </c>
      <c r="G21">
        <f t="shared" si="1"/>
        <v>10177426.907844825</v>
      </c>
      <c r="H21">
        <f t="shared" si="2"/>
        <v>1.0177426907844826E-11</v>
      </c>
      <c r="I21">
        <v>110</v>
      </c>
      <c r="J21">
        <v>425.90899999999999</v>
      </c>
      <c r="K21">
        <f t="shared" si="3"/>
        <v>10036.201355847517</v>
      </c>
      <c r="L21">
        <f t="shared" si="4"/>
        <v>1.3651265261433648E-2</v>
      </c>
      <c r="M21">
        <f t="shared" si="5"/>
        <v>10.455296588228803</v>
      </c>
      <c r="N21">
        <f t="shared" si="6"/>
        <v>1.7114411116426171</v>
      </c>
      <c r="O21">
        <f t="shared" si="7"/>
        <v>0.18367760049218063</v>
      </c>
      <c r="Q21">
        <f t="shared" si="10"/>
        <v>0.20406876507884653</v>
      </c>
      <c r="R21">
        <f t="shared" si="8"/>
        <v>1.1538033549833431E-9</v>
      </c>
      <c r="S21">
        <f t="shared" si="9"/>
        <v>6.1513739408687471E-2</v>
      </c>
    </row>
    <row r="22" spans="1:19">
      <c r="E22">
        <v>31</v>
      </c>
      <c r="F22">
        <f t="shared" si="0"/>
        <v>704.04142488899993</v>
      </c>
      <c r="G22">
        <f t="shared" si="1"/>
        <v>9830629.728552727</v>
      </c>
      <c r="H22">
        <f t="shared" si="2"/>
        <v>9.8306297285527269E-12</v>
      </c>
      <c r="I22">
        <v>120</v>
      </c>
      <c r="J22">
        <v>456.31200000000001</v>
      </c>
      <c r="K22">
        <f t="shared" si="3"/>
        <v>10715.32879870093</v>
      </c>
      <c r="L22">
        <f t="shared" si="4"/>
        <v>1.4575016045220922E-2</v>
      </c>
      <c r="M22">
        <f t="shared" si="5"/>
        <v>10.445504829920658</v>
      </c>
      <c r="N22">
        <f t="shared" si="6"/>
        <v>1.7107748216567811</v>
      </c>
      <c r="O22">
        <f>R22*10^15/$B$9</f>
        <v>0.18749827474232009</v>
      </c>
      <c r="Q22">
        <f t="shared" si="10"/>
        <v>0.22406876507884654</v>
      </c>
      <c r="R22">
        <f t="shared" si="8"/>
        <v>1.1778035964733065E-9</v>
      </c>
      <c r="S22">
        <f t="shared" si="9"/>
        <v>6.1489791176825723E-2</v>
      </c>
    </row>
    <row r="23" spans="1:19">
      <c r="A23" t="s">
        <v>38</v>
      </c>
      <c r="B23">
        <v>1798.1</v>
      </c>
      <c r="E23">
        <v>29</v>
      </c>
      <c r="F23">
        <f t="shared" si="0"/>
        <v>658.6193974768064</v>
      </c>
      <c r="G23">
        <f t="shared" si="1"/>
        <v>9137035.3699685317</v>
      </c>
      <c r="H23">
        <f t="shared" si="2"/>
        <v>9.1370353699685323E-12</v>
      </c>
      <c r="I23">
        <v>130</v>
      </c>
      <c r="J23">
        <v>485.05700000000002</v>
      </c>
      <c r="K23">
        <f t="shared" si="3"/>
        <v>11345.445873976585</v>
      </c>
      <c r="L23">
        <f t="shared" si="4"/>
        <v>1.5432102808962954E-2</v>
      </c>
      <c r="M23">
        <f t="shared" si="5"/>
        <v>10.436419710224992</v>
      </c>
      <c r="N23">
        <f t="shared" si="6"/>
        <v>1.7101566156019699</v>
      </c>
      <c r="O23">
        <f t="shared" si="7"/>
        <v>0.19521207280683173</v>
      </c>
      <c r="Q23">
        <f t="shared" si="10"/>
        <v>0.24406876507884653</v>
      </c>
      <c r="R23">
        <f t="shared" si="8"/>
        <v>1.2262591842131759E-9</v>
      </c>
      <c r="S23">
        <f t="shared" si="9"/>
        <v>6.1467571209163484E-2</v>
      </c>
    </row>
    <row r="24" spans="1:19">
      <c r="A24" t="s">
        <v>39</v>
      </c>
      <c r="B24">
        <f>(((B23-$B$12)*$B$11)+($B$12^3)*PI()/6)*10^-18</f>
        <v>2.6536904170497698E-11</v>
      </c>
      <c r="E24">
        <v>27</v>
      </c>
      <c r="F24">
        <f t="shared" si="0"/>
        <v>613.19737006461287</v>
      </c>
      <c r="G24">
        <f t="shared" si="1"/>
        <v>8443441.0113843363</v>
      </c>
      <c r="H24">
        <f t="shared" si="2"/>
        <v>8.4434410113843361E-12</v>
      </c>
      <c r="I24">
        <v>140</v>
      </c>
      <c r="J24">
        <v>515.36099999999999</v>
      </c>
      <c r="K24">
        <f t="shared" si="3"/>
        <v>12010.969419620045</v>
      </c>
      <c r="L24">
        <f t="shared" si="4"/>
        <v>1.6337349538993462E-2</v>
      </c>
      <c r="M24">
        <f t="shared" si="5"/>
        <v>10.426824094886669</v>
      </c>
      <c r="N24">
        <f t="shared" si="6"/>
        <v>1.7095036723606583</v>
      </c>
      <c r="O24">
        <f t="shared" si="7"/>
        <v>0.20291612168638512</v>
      </c>
      <c r="Q24">
        <f t="shared" si="10"/>
        <v>0.26406876507884652</v>
      </c>
      <c r="R24">
        <f t="shared" si="8"/>
        <v>1.2746535307223073E-9</v>
      </c>
      <c r="S24">
        <f t="shared" si="9"/>
        <v>6.1444102694751E-2</v>
      </c>
    </row>
    <row r="25" spans="1:19">
      <c r="E25">
        <v>26</v>
      </c>
      <c r="F25">
        <f t="shared" si="0"/>
        <v>590.4863563585161</v>
      </c>
      <c r="G25">
        <f t="shared" si="1"/>
        <v>8096643.8320922386</v>
      </c>
      <c r="H25">
        <f t="shared" si="2"/>
        <v>8.0966438320922388E-12</v>
      </c>
      <c r="I25">
        <v>150</v>
      </c>
      <c r="J25">
        <v>544.53800000000001</v>
      </c>
      <c r="K25">
        <f t="shared" si="3"/>
        <v>12662.253159669783</v>
      </c>
      <c r="L25">
        <f t="shared" si="4"/>
        <v>1.7223227251151694E-2</v>
      </c>
      <c r="M25">
        <f t="shared" si="5"/>
        <v>10.417433791137793</v>
      </c>
      <c r="N25">
        <f t="shared" si="6"/>
        <v>1.708864699751762</v>
      </c>
      <c r="O25">
        <f t="shared" si="7"/>
        <v>0.20672811338097949</v>
      </c>
      <c r="Q25">
        <f t="shared" si="10"/>
        <v>0.28406876507884649</v>
      </c>
      <c r="R25">
        <f t="shared" si="8"/>
        <v>1.2985992312029648E-9</v>
      </c>
      <c r="S25">
        <f t="shared" si="9"/>
        <v>6.1421136321975711E-2</v>
      </c>
    </row>
    <row r="26" spans="1:19">
      <c r="E26">
        <v>25</v>
      </c>
      <c r="F26">
        <f t="shared" si="0"/>
        <v>567.77534265241934</v>
      </c>
      <c r="G26">
        <f t="shared" si="1"/>
        <v>7749846.6528001409</v>
      </c>
      <c r="H26">
        <f t="shared" si="2"/>
        <v>7.7498466528001415E-12</v>
      </c>
      <c r="I26">
        <v>160</v>
      </c>
      <c r="J26">
        <v>571.09799999999996</v>
      </c>
      <c r="K26">
        <f t="shared" si="3"/>
        <v>13254.102176850663</v>
      </c>
      <c r="L26">
        <f t="shared" si="4"/>
        <v>1.8028261710085459E-2</v>
      </c>
      <c r="M26">
        <f t="shared" si="5"/>
        <v>10.408900425873094</v>
      </c>
      <c r="N26">
        <f t="shared" si="6"/>
        <v>1.7082840383789604</v>
      </c>
      <c r="O26">
        <f t="shared" si="7"/>
        <v>0.2105443844276467</v>
      </c>
      <c r="Q26">
        <f t="shared" si="10"/>
        <v>0.3040687650788465</v>
      </c>
      <c r="R26">
        <f t="shared" si="8"/>
        <v>1.3225718131910328E-9</v>
      </c>
      <c r="S26">
        <f t="shared" si="9"/>
        <v>6.1400265809909461E-2</v>
      </c>
    </row>
    <row r="27" spans="1:19">
      <c r="E27">
        <v>24</v>
      </c>
      <c r="F27">
        <f t="shared" si="0"/>
        <v>545.06432894632258</v>
      </c>
      <c r="G27">
        <f t="shared" si="1"/>
        <v>7403049.4735080432</v>
      </c>
      <c r="H27">
        <f t="shared" si="2"/>
        <v>7.4030494735080442E-12</v>
      </c>
      <c r="I27">
        <v>170</v>
      </c>
      <c r="J27">
        <v>596.44600000000003</v>
      </c>
      <c r="K27">
        <f t="shared" si="3"/>
        <v>13818.425445419756</v>
      </c>
      <c r="L27">
        <f t="shared" si="4"/>
        <v>1.8795855579447938E-2</v>
      </c>
      <c r="M27">
        <f t="shared" si="5"/>
        <v>10.400763930857851</v>
      </c>
      <c r="N27">
        <f t="shared" si="6"/>
        <v>1.7077303824391534</v>
      </c>
      <c r="O27">
        <f t="shared" si="7"/>
        <v>0.21436140318366037</v>
      </c>
      <c r="Q27">
        <f t="shared" si="10"/>
        <v>0.32406876507884652</v>
      </c>
      <c r="R27">
        <f t="shared" si="8"/>
        <v>1.3465490920476913E-9</v>
      </c>
      <c r="S27">
        <f t="shared" si="9"/>
        <v>6.1380365944835716E-2</v>
      </c>
    </row>
    <row r="28" spans="1:19">
      <c r="E28">
        <v>23</v>
      </c>
      <c r="F28">
        <f t="shared" si="0"/>
        <v>522.3533152402257</v>
      </c>
      <c r="G28">
        <f t="shared" si="1"/>
        <v>7056252.2942159446</v>
      </c>
      <c r="H28">
        <f t="shared" si="2"/>
        <v>7.0562522942159453E-12</v>
      </c>
      <c r="I28">
        <v>180</v>
      </c>
      <c r="J28">
        <v>620.81899999999996</v>
      </c>
      <c r="K28">
        <f t="shared" si="3"/>
        <v>14360.605475625403</v>
      </c>
      <c r="L28">
        <f t="shared" si="4"/>
        <v>1.9533330162645392E-2</v>
      </c>
      <c r="M28">
        <f t="shared" si="5"/>
        <v>10.392946700275958</v>
      </c>
      <c r="N28">
        <f t="shared" si="6"/>
        <v>1.7071984511669778</v>
      </c>
      <c r="O28">
        <f t="shared" si="7"/>
        <v>0.21817867909130678</v>
      </c>
      <c r="Q28">
        <f t="shared" si="10"/>
        <v>0.34406876507884648</v>
      </c>
      <c r="R28">
        <f t="shared" si="8"/>
        <v>1.3705279862478417E-9</v>
      </c>
      <c r="S28">
        <f t="shared" si="9"/>
        <v>6.136124692202076E-2</v>
      </c>
    </row>
    <row r="29" spans="1:19">
      <c r="E29">
        <v>22</v>
      </c>
      <c r="F29">
        <f t="shared" si="0"/>
        <v>499.64230153412899</v>
      </c>
      <c r="G29">
        <f t="shared" si="1"/>
        <v>6709455.1149238478</v>
      </c>
      <c r="H29">
        <f t="shared" si="2"/>
        <v>6.709455114923848E-12</v>
      </c>
      <c r="I29">
        <v>190</v>
      </c>
      <c r="J29">
        <v>649.70100000000002</v>
      </c>
      <c r="K29">
        <f t="shared" si="3"/>
        <v>15005.189466631844</v>
      </c>
      <c r="L29">
        <f t="shared" si="4"/>
        <v>2.041009486001524E-2</v>
      </c>
      <c r="M29">
        <f t="shared" si="5"/>
        <v>10.383652994483839</v>
      </c>
      <c r="N29">
        <f t="shared" si="6"/>
        <v>1.7065660516626473</v>
      </c>
      <c r="O29">
        <f t="shared" si="7"/>
        <v>0.22198046626616508</v>
      </c>
      <c r="Q29">
        <f t="shared" si="10"/>
        <v>0.3640687650788465</v>
      </c>
      <c r="R29">
        <f t="shared" si="8"/>
        <v>1.3944095852317684E-9</v>
      </c>
      <c r="S29">
        <f t="shared" si="9"/>
        <v>6.1338516804082768E-2</v>
      </c>
    </row>
    <row r="30" spans="1:19">
      <c r="E30">
        <v>21</v>
      </c>
      <c r="F30">
        <f t="shared" si="0"/>
        <v>476.93128782803223</v>
      </c>
      <c r="G30">
        <f t="shared" si="1"/>
        <v>6362657.9356317502</v>
      </c>
      <c r="H30">
        <f t="shared" si="2"/>
        <v>6.3626579356317507E-12</v>
      </c>
      <c r="I30">
        <v>200</v>
      </c>
      <c r="J30">
        <v>673.27499999999998</v>
      </c>
      <c r="K30">
        <f t="shared" si="3"/>
        <v>15529.22339688632</v>
      </c>
      <c r="L30">
        <f t="shared" si="4"/>
        <v>2.1122887074345155E-2</v>
      </c>
      <c r="M30">
        <f t="shared" si="5"/>
        <v>10.376097397011941</v>
      </c>
      <c r="N30">
        <f t="shared" si="6"/>
        <v>1.7060519234770744</v>
      </c>
      <c r="O30">
        <f t="shared" si="7"/>
        <v>0.22579502904125257</v>
      </c>
      <c r="Q30">
        <f t="shared" si="10"/>
        <v>0.38406876507884652</v>
      </c>
      <c r="R30">
        <f t="shared" si="8"/>
        <v>1.4183714364095766E-9</v>
      </c>
      <c r="S30">
        <f t="shared" si="9"/>
        <v>6.1320037671488109E-2</v>
      </c>
    </row>
    <row r="31" spans="1:19">
      <c r="E31">
        <v>20</v>
      </c>
      <c r="F31">
        <f t="shared" si="0"/>
        <v>454.2202741219354</v>
      </c>
      <c r="G31">
        <f t="shared" si="1"/>
        <v>6015860.7563396515</v>
      </c>
      <c r="H31">
        <f t="shared" si="2"/>
        <v>6.0158607563396518E-12</v>
      </c>
      <c r="I31">
        <v>210</v>
      </c>
      <c r="J31">
        <v>697.79300000000001</v>
      </c>
      <c r="K31">
        <f t="shared" si="3"/>
        <v>16074.696524079352</v>
      </c>
      <c r="L31">
        <f t="shared" si="4"/>
        <v>2.1864840935997925E-2</v>
      </c>
      <c r="M31">
        <f t="shared" si="5"/>
        <v>10.368232686078422</v>
      </c>
      <c r="N31">
        <f t="shared" si="6"/>
        <v>1.7055167613568922</v>
      </c>
      <c r="O31">
        <f t="shared" si="7"/>
        <v>0.22960442074700316</v>
      </c>
      <c r="Q31">
        <f t="shared" si="10"/>
        <v>0.40406876507884654</v>
      </c>
      <c r="R31">
        <f t="shared" si="8"/>
        <v>1.4423008046001624E-9</v>
      </c>
      <c r="S31">
        <f t="shared" si="9"/>
        <v>6.1300802523414161E-2</v>
      </c>
    </row>
    <row r="32" spans="1:19">
      <c r="E32">
        <v>19.125</v>
      </c>
      <c r="F32">
        <f t="shared" si="0"/>
        <v>434.34813712910073</v>
      </c>
      <c r="G32">
        <f t="shared" si="1"/>
        <v>5712413.2244590661</v>
      </c>
      <c r="H32">
        <f t="shared" si="2"/>
        <v>5.7124132244590668E-12</v>
      </c>
      <c r="I32">
        <v>220</v>
      </c>
      <c r="J32">
        <v>721.80499999999995</v>
      </c>
      <c r="K32">
        <f t="shared" si="3"/>
        <v>16610.097316693729</v>
      </c>
      <c r="L32">
        <f t="shared" si="4"/>
        <v>2.2593094383892551E-2</v>
      </c>
      <c r="M32">
        <f t="shared" si="5"/>
        <v>10.360513199530738</v>
      </c>
      <c r="N32">
        <f t="shared" si="6"/>
        <v>1.7049914811752687</v>
      </c>
      <c r="O32">
        <f t="shared" si="7"/>
        <v>0.23292785206114325</v>
      </c>
      <c r="Q32">
        <f t="shared" si="10"/>
        <v>0.4240687650788465</v>
      </c>
      <c r="R32">
        <f t="shared" si="8"/>
        <v>1.4631775265849688E-9</v>
      </c>
      <c r="S32">
        <f t="shared" si="9"/>
        <v>6.1281922558459989E-2</v>
      </c>
    </row>
    <row r="33" spans="5:19">
      <c r="E33">
        <v>19.375</v>
      </c>
      <c r="F33">
        <f t="shared" si="0"/>
        <v>440.02589055562493</v>
      </c>
      <c r="G33">
        <f t="shared" si="1"/>
        <v>5799112.5192820905</v>
      </c>
      <c r="H33">
        <f t="shared" si="2"/>
        <v>5.7991125192820908E-12</v>
      </c>
      <c r="I33">
        <v>230</v>
      </c>
      <c r="J33">
        <v>744.80200000000002</v>
      </c>
      <c r="K33">
        <f t="shared" si="3"/>
        <v>17135.221375606099</v>
      </c>
      <c r="L33">
        <f t="shared" si="4"/>
        <v>2.3307369393849055E-2</v>
      </c>
      <c r="M33">
        <f t="shared" si="5"/>
        <v>10.352941884425199</v>
      </c>
      <c r="N33">
        <f t="shared" si="6"/>
        <v>1.7044762834675971</v>
      </c>
      <c r="O33">
        <f t="shared" si="7"/>
        <v>0.231888004961608</v>
      </c>
      <c r="Q33">
        <f t="shared" si="10"/>
        <v>0.44406876507884652</v>
      </c>
      <c r="R33">
        <f t="shared" si="8"/>
        <v>1.4566455429957962E-9</v>
      </c>
      <c r="S33">
        <f t="shared" si="9"/>
        <v>6.1263404984400284E-2</v>
      </c>
    </row>
    <row r="34" spans="5:19">
      <c r="E34">
        <v>18</v>
      </c>
      <c r="F34">
        <f t="shared" si="0"/>
        <v>408.79824670974187</v>
      </c>
      <c r="G34">
        <f t="shared" si="1"/>
        <v>5322266.3977554562</v>
      </c>
      <c r="H34">
        <f t="shared" si="2"/>
        <v>5.3222663977554564E-12</v>
      </c>
      <c r="I34">
        <v>240</v>
      </c>
      <c r="J34">
        <v>767.8</v>
      </c>
      <c r="K34">
        <f t="shared" si="3"/>
        <v>17641.915446895971</v>
      </c>
      <c r="L34">
        <f t="shared" si="4"/>
        <v>2.3996575890243597E-2</v>
      </c>
      <c r="M34">
        <f t="shared" si="5"/>
        <v>10.345636295563418</v>
      </c>
      <c r="N34">
        <f t="shared" si="6"/>
        <v>1.7039791673679083</v>
      </c>
      <c r="O34">
        <f t="shared" si="7"/>
        <v>0.23715086672819416</v>
      </c>
      <c r="Q34">
        <f t="shared" si="10"/>
        <v>0.46406876507884653</v>
      </c>
      <c r="R34">
        <f t="shared" si="8"/>
        <v>1.489705140610472E-9</v>
      </c>
      <c r="S34">
        <f t="shared" si="9"/>
        <v>6.1245537311359073E-2</v>
      </c>
    </row>
    <row r="35" spans="5:19">
      <c r="E35">
        <v>18</v>
      </c>
      <c r="F35">
        <f t="shared" si="0"/>
        <v>408.79824670974187</v>
      </c>
      <c r="G35">
        <f t="shared" si="1"/>
        <v>5322266.3977554562</v>
      </c>
      <c r="H35">
        <f t="shared" si="2"/>
        <v>5.3222663977554564E-12</v>
      </c>
      <c r="I35">
        <v>250</v>
      </c>
      <c r="J35">
        <v>791.798</v>
      </c>
      <c r="K35">
        <f t="shared" si="3"/>
        <v>18186.934353814882</v>
      </c>
      <c r="L35">
        <f t="shared" si="4"/>
        <v>2.473791192038529E-2</v>
      </c>
      <c r="M35">
        <f t="shared" si="5"/>
        <v>10.337778133643916</v>
      </c>
      <c r="N35">
        <f t="shared" si="6"/>
        <v>1.7034444508819337</v>
      </c>
      <c r="O35">
        <f t="shared" si="7"/>
        <v>0.23707644769741537</v>
      </c>
      <c r="Q35">
        <f t="shared" si="10"/>
        <v>0.4840687650788465</v>
      </c>
      <c r="R35">
        <f t="shared" si="8"/>
        <v>1.489237664297862E-9</v>
      </c>
      <c r="S35">
        <f t="shared" si="9"/>
        <v>6.1226318180562227E-2</v>
      </c>
    </row>
    <row r="36" spans="5:19">
      <c r="E36">
        <v>17</v>
      </c>
      <c r="F36">
        <f t="shared" si="0"/>
        <v>386.08723300364511</v>
      </c>
      <c r="G36">
        <f t="shared" si="1"/>
        <v>4975469.2184633585</v>
      </c>
      <c r="H36">
        <f t="shared" si="2"/>
        <v>4.9754692184633591E-12</v>
      </c>
      <c r="I36">
        <v>260</v>
      </c>
      <c r="J36">
        <v>814.80899999999997</v>
      </c>
      <c r="K36">
        <f t="shared" si="3"/>
        <v>18698.181983352828</v>
      </c>
      <c r="L36">
        <f t="shared" si="4"/>
        <v>2.5433312177678382E-2</v>
      </c>
      <c r="M36">
        <f t="shared" si="5"/>
        <v>10.330406890916608</v>
      </c>
      <c r="N36">
        <f t="shared" si="6"/>
        <v>1.7029428672993114</v>
      </c>
      <c r="O36">
        <f t="shared" si="7"/>
        <v>0.24088100418180655</v>
      </c>
      <c r="Q36">
        <f t="shared" si="10"/>
        <v>0.50406876507884657</v>
      </c>
      <c r="R36">
        <f t="shared" si="8"/>
        <v>1.5131366591897353E-9</v>
      </c>
      <c r="S36">
        <f t="shared" si="9"/>
        <v>6.1208289934318046E-2</v>
      </c>
    </row>
    <row r="37" spans="5:19">
      <c r="E37">
        <v>18.053000000000001</v>
      </c>
      <c r="F37">
        <f t="shared" si="0"/>
        <v>410.00193043616503</v>
      </c>
      <c r="G37">
        <f t="shared" si="1"/>
        <v>5340646.6482579373</v>
      </c>
      <c r="H37">
        <f t="shared" si="2"/>
        <v>5.3406466482579378E-12</v>
      </c>
      <c r="I37">
        <v>270</v>
      </c>
      <c r="J37">
        <v>836.90700000000004</v>
      </c>
      <c r="K37">
        <f t="shared" si="3"/>
        <v>19212.007312946414</v>
      </c>
      <c r="L37">
        <f t="shared" si="4"/>
        <v>2.613221862879684E-2</v>
      </c>
      <c r="M37">
        <f t="shared" si="5"/>
        <v>10.322998482534752</v>
      </c>
      <c r="N37">
        <f t="shared" si="6"/>
        <v>1.7024387547425597</v>
      </c>
      <c r="O37">
        <f t="shared" si="7"/>
        <v>0.23673119967398409</v>
      </c>
      <c r="Q37">
        <f t="shared" si="10"/>
        <v>0.52406876507884659</v>
      </c>
      <c r="R37">
        <f t="shared" si="8"/>
        <v>1.487068927736251E-9</v>
      </c>
      <c r="S37">
        <f t="shared" si="9"/>
        <v>6.1190170790026303E-2</v>
      </c>
    </row>
    <row r="38" spans="5:19">
      <c r="E38">
        <v>16.5</v>
      </c>
      <c r="F38">
        <f t="shared" si="0"/>
        <v>374.73172615059673</v>
      </c>
      <c r="G38">
        <f t="shared" si="1"/>
        <v>4802070.6288173096</v>
      </c>
      <c r="H38">
        <f t="shared" si="2"/>
        <v>4.8020706288173096E-12</v>
      </c>
      <c r="I38">
        <v>280</v>
      </c>
      <c r="J38">
        <v>856.04200000000003</v>
      </c>
      <c r="K38">
        <f t="shared" si="3"/>
        <v>19628.947458069793</v>
      </c>
      <c r="L38">
        <f t="shared" si="4"/>
        <v>2.6699341618602501E-2</v>
      </c>
      <c r="M38">
        <f t="shared" si="5"/>
        <v>10.316986978842813</v>
      </c>
      <c r="N38">
        <f t="shared" si="6"/>
        <v>1.702029695962338</v>
      </c>
      <c r="O38">
        <f t="shared" si="7"/>
        <v>0.24268797958609264</v>
      </c>
      <c r="Q38">
        <f t="shared" si="10"/>
        <v>0.54406876507884661</v>
      </c>
      <c r="R38">
        <f t="shared" si="8"/>
        <v>1.524487494992528E-9</v>
      </c>
      <c r="S38">
        <f t="shared" si="9"/>
        <v>6.1175468130940804E-2</v>
      </c>
    </row>
    <row r="39" spans="5:19">
      <c r="E39">
        <v>16.167000000000002</v>
      </c>
      <c r="F39">
        <f t="shared" si="0"/>
        <v>367.16895858646654</v>
      </c>
      <c r="G39">
        <f t="shared" si="1"/>
        <v>4686587.1681130426</v>
      </c>
      <c r="H39">
        <f t="shared" si="2"/>
        <v>4.6865871681130426E-12</v>
      </c>
      <c r="I39">
        <v>290</v>
      </c>
      <c r="J39">
        <v>877.59900000000005</v>
      </c>
      <c r="K39">
        <f t="shared" si="3"/>
        <v>20114.747396750055</v>
      </c>
      <c r="L39">
        <f t="shared" si="4"/>
        <v>2.7360127865487485E-2</v>
      </c>
      <c r="M39">
        <f t="shared" si="5"/>
        <v>10.309982644625832</v>
      </c>
      <c r="N39">
        <f t="shared" si="6"/>
        <v>1.7015530790362092</v>
      </c>
      <c r="O39">
        <f t="shared" si="7"/>
        <v>0.24390913040146558</v>
      </c>
      <c r="Q39">
        <f t="shared" si="10"/>
        <v>0.56406876507884651</v>
      </c>
      <c r="R39">
        <f t="shared" si="8"/>
        <v>1.5321583699600931E-9</v>
      </c>
      <c r="S39">
        <f t="shared" si="9"/>
        <v>6.1158337252646355E-2</v>
      </c>
    </row>
    <row r="40" spans="5:19">
      <c r="E40">
        <v>15.75</v>
      </c>
      <c r="F40">
        <f t="shared" si="0"/>
        <v>357.69846587102415</v>
      </c>
      <c r="G40">
        <f t="shared" si="1"/>
        <v>4541972.7443482373</v>
      </c>
      <c r="H40">
        <f t="shared" si="2"/>
        <v>4.5419727443482378E-12</v>
      </c>
      <c r="I40">
        <v>300</v>
      </c>
      <c r="J40">
        <v>899.81899999999996</v>
      </c>
      <c r="K40">
        <f t="shared" si="3"/>
        <v>20614.650874941803</v>
      </c>
      <c r="L40">
        <f t="shared" si="4"/>
        <v>2.8040097780791418E-2</v>
      </c>
      <c r="M40">
        <f t="shared" si="5"/>
        <v>10.302774963523611</v>
      </c>
      <c r="N40">
        <f t="shared" si="6"/>
        <v>1.7010626251679275</v>
      </c>
      <c r="O40">
        <f t="shared" si="7"/>
        <v>0.24545265236685493</v>
      </c>
      <c r="Q40">
        <f t="shared" si="10"/>
        <v>0.58406876507884653</v>
      </c>
      <c r="R40">
        <f t="shared" si="8"/>
        <v>1.5418542763601365E-9</v>
      </c>
      <c r="S40">
        <f t="shared" si="9"/>
        <v>6.1140709037897846E-2</v>
      </c>
    </row>
    <row r="41" spans="5:19">
      <c r="E41">
        <v>15.000999999999999</v>
      </c>
      <c r="F41">
        <f t="shared" si="0"/>
        <v>340.68791660515768</v>
      </c>
      <c r="G41">
        <f t="shared" si="1"/>
        <v>4282221.657058456</v>
      </c>
      <c r="H41">
        <f t="shared" si="2"/>
        <v>4.2822216570584566E-12</v>
      </c>
      <c r="I41">
        <v>310</v>
      </c>
      <c r="J41">
        <v>922.16399999999999</v>
      </c>
      <c r="K41">
        <f t="shared" si="3"/>
        <v>21113.623201571601</v>
      </c>
      <c r="L41">
        <f t="shared" si="4"/>
        <v>2.8718801141497642E-2</v>
      </c>
      <c r="M41">
        <f t="shared" si="5"/>
        <v>10.295580707900125</v>
      </c>
      <c r="N41">
        <f t="shared" si="6"/>
        <v>1.700573084849772</v>
      </c>
      <c r="O41">
        <f t="shared" si="7"/>
        <v>0.24827987537191787</v>
      </c>
      <c r="Q41">
        <f t="shared" si="10"/>
        <v>0.60406876507884655</v>
      </c>
      <c r="R41">
        <f t="shared" si="8"/>
        <v>1.5596139780319064E-9</v>
      </c>
      <c r="S41">
        <f t="shared" si="9"/>
        <v>6.1123113658567409E-2</v>
      </c>
    </row>
    <row r="42" spans="5:19">
      <c r="E42">
        <v>14.750999999999999</v>
      </c>
      <c r="F42">
        <f t="shared" si="0"/>
        <v>335.01016317863349</v>
      </c>
      <c r="G42">
        <f t="shared" si="1"/>
        <v>4195522.3622354316</v>
      </c>
      <c r="H42">
        <f t="shared" si="2"/>
        <v>4.1955223622354319E-12</v>
      </c>
      <c r="I42">
        <v>320</v>
      </c>
      <c r="J42">
        <v>943.16399999999999</v>
      </c>
      <c r="K42">
        <f t="shared" si="3"/>
        <v>21587.71561268637</v>
      </c>
      <c r="L42">
        <f t="shared" si="4"/>
        <v>2.9363662781184609E-2</v>
      </c>
      <c r="M42">
        <f t="shared" si="5"/>
        <v>10.288745174519443</v>
      </c>
      <c r="N42">
        <f t="shared" si="6"/>
        <v>1.7001079541453499</v>
      </c>
      <c r="O42">
        <f t="shared" si="7"/>
        <v>0.24917894596272264</v>
      </c>
      <c r="Q42">
        <f t="shared" si="10"/>
        <v>0.62406876507884657</v>
      </c>
      <c r="R42">
        <f t="shared" si="8"/>
        <v>1.5652616490666854E-9</v>
      </c>
      <c r="S42">
        <f t="shared" si="9"/>
        <v>6.110639562559031E-2</v>
      </c>
    </row>
    <row r="43" spans="5:19">
      <c r="E43">
        <v>14.75</v>
      </c>
      <c r="F43">
        <f t="shared" si="0"/>
        <v>334.98745216492739</v>
      </c>
      <c r="G43">
        <f t="shared" si="1"/>
        <v>4195175.5650561396</v>
      </c>
      <c r="H43">
        <f t="shared" si="2"/>
        <v>4.1951755650561397E-12</v>
      </c>
      <c r="I43">
        <v>330</v>
      </c>
      <c r="J43">
        <v>964.15700000000004</v>
      </c>
      <c r="K43">
        <f t="shared" si="3"/>
        <v>22064.47656791161</v>
      </c>
      <c r="L43">
        <f t="shared" si="4"/>
        <v>3.0012154180999156E-2</v>
      </c>
      <c r="M43">
        <f t="shared" si="5"/>
        <v>10.281871165681409</v>
      </c>
      <c r="N43">
        <f t="shared" si="6"/>
        <v>1.6996402053399571</v>
      </c>
      <c r="O43">
        <f t="shared" si="7"/>
        <v>0.24911425648758226</v>
      </c>
      <c r="Q43">
        <f t="shared" si="10"/>
        <v>0.64406876507884658</v>
      </c>
      <c r="R43">
        <f t="shared" si="8"/>
        <v>1.5648552906797671E-9</v>
      </c>
      <c r="S43">
        <f t="shared" si="9"/>
        <v>6.1089583491110239E-2</v>
      </c>
    </row>
    <row r="44" spans="5:19">
      <c r="E44">
        <v>13.750999999999999</v>
      </c>
      <c r="F44">
        <f t="shared" si="0"/>
        <v>312.29914947253667</v>
      </c>
      <c r="G44">
        <f t="shared" si="1"/>
        <v>3848725.1829433329</v>
      </c>
      <c r="H44">
        <f t="shared" si="2"/>
        <v>3.848725182943333E-12</v>
      </c>
      <c r="I44">
        <v>340</v>
      </c>
      <c r="J44">
        <v>984.16300000000001</v>
      </c>
      <c r="K44">
        <f t="shared" si="3"/>
        <v>22507.488956769586</v>
      </c>
      <c r="L44">
        <f t="shared" si="4"/>
        <v>3.0614740699540656E-2</v>
      </c>
      <c r="M44">
        <f t="shared" si="5"/>
        <v>10.275483748584868</v>
      </c>
      <c r="N44">
        <f t="shared" si="6"/>
        <v>1.6992055671562059</v>
      </c>
      <c r="O44">
        <f t="shared" si="7"/>
        <v>0.25291254774363064</v>
      </c>
      <c r="Q44">
        <f t="shared" si="10"/>
        <v>0.6640687650788466</v>
      </c>
      <c r="R44">
        <f t="shared" si="8"/>
        <v>1.5887149294309773E-9</v>
      </c>
      <c r="S44">
        <f t="shared" si="9"/>
        <v>6.1073961440318972E-2</v>
      </c>
    </row>
    <row r="45" spans="5:19">
      <c r="E45">
        <v>14.125999999999999</v>
      </c>
      <c r="F45">
        <f t="shared" si="0"/>
        <v>320.81577961232296</v>
      </c>
      <c r="G45">
        <f t="shared" si="1"/>
        <v>3978774.1251778691</v>
      </c>
      <c r="H45">
        <f t="shared" si="2"/>
        <v>3.9787741251778693E-12</v>
      </c>
      <c r="I45">
        <v>350</v>
      </c>
      <c r="J45">
        <v>1005.162</v>
      </c>
      <c r="K45">
        <f t="shared" si="3"/>
        <v>22988.655848653805</v>
      </c>
      <c r="L45">
        <f t="shared" si="4"/>
        <v>3.1269225065012653E-2</v>
      </c>
      <c r="M45">
        <f t="shared" si="5"/>
        <v>10.268546214310867</v>
      </c>
      <c r="N45">
        <f t="shared" si="6"/>
        <v>1.6987334956989972</v>
      </c>
      <c r="O45">
        <f t="shared" si="7"/>
        <v>0.25139298853510322</v>
      </c>
      <c r="Q45">
        <f t="shared" si="10"/>
        <v>0.68406876507884662</v>
      </c>
      <c r="R45">
        <f t="shared" si="8"/>
        <v>1.5791695493291206E-9</v>
      </c>
      <c r="S45">
        <f t="shared" si="9"/>
        <v>6.1056993938251002E-2</v>
      </c>
    </row>
    <row r="46" spans="5:19">
      <c r="E46">
        <v>13.688000000000001</v>
      </c>
      <c r="F46">
        <f t="shared" si="0"/>
        <v>310.86835560905263</v>
      </c>
      <c r="G46">
        <f t="shared" si="1"/>
        <v>3826876.9606479313</v>
      </c>
      <c r="H46">
        <f t="shared" si="2"/>
        <v>3.8268769606479315E-12</v>
      </c>
      <c r="I46">
        <v>360</v>
      </c>
      <c r="J46">
        <v>1025.1610000000001</v>
      </c>
      <c r="K46">
        <f t="shared" si="3"/>
        <v>23437.8796997604</v>
      </c>
      <c r="L46">
        <f t="shared" si="4"/>
        <v>3.1880260429468135E-2</v>
      </c>
      <c r="M46">
        <f t="shared" si="5"/>
        <v>10.262069239447637</v>
      </c>
      <c r="N46">
        <f t="shared" si="6"/>
        <v>1.6982927634674538</v>
      </c>
      <c r="O46">
        <f t="shared" si="7"/>
        <v>0.25302010298583677</v>
      </c>
      <c r="Q46">
        <f t="shared" si="10"/>
        <v>0.70406876507884653</v>
      </c>
      <c r="R46">
        <f t="shared" si="8"/>
        <v>1.5893905567201561E-9</v>
      </c>
      <c r="S46">
        <f t="shared" si="9"/>
        <v>6.1041152851195338E-2</v>
      </c>
    </row>
    <row r="47" spans="5:19">
      <c r="E47">
        <v>13.375999999999999</v>
      </c>
      <c r="F47">
        <f t="shared" si="0"/>
        <v>303.78251933275038</v>
      </c>
      <c r="G47">
        <f t="shared" si="1"/>
        <v>3718676.2407087963</v>
      </c>
      <c r="H47">
        <f t="shared" si="2"/>
        <v>3.7186762407087967E-12</v>
      </c>
      <c r="I47">
        <v>370</v>
      </c>
      <c r="J47">
        <v>1045.171</v>
      </c>
      <c r="K47">
        <f t="shared" si="3"/>
        <v>23888.784165881247</v>
      </c>
      <c r="L47">
        <f t="shared" si="4"/>
        <v>3.2493581770514604E-2</v>
      </c>
      <c r="M47">
        <f t="shared" si="5"/>
        <v>10.255568033232544</v>
      </c>
      <c r="N47">
        <f t="shared" si="6"/>
        <v>1.6978503823893416</v>
      </c>
      <c r="O47">
        <f t="shared" si="7"/>
        <v>0.25415938169535007</v>
      </c>
      <c r="Q47">
        <f t="shared" si="10"/>
        <v>0.72406876507884654</v>
      </c>
      <c r="R47">
        <f t="shared" si="8"/>
        <v>1.5965471375649367E-9</v>
      </c>
      <c r="S47">
        <f t="shared" si="9"/>
        <v>6.10252525002144E-2</v>
      </c>
    </row>
    <row r="48" spans="5:19">
      <c r="E48">
        <v>13.131</v>
      </c>
      <c r="F48">
        <f t="shared" si="0"/>
        <v>298.21832097475669</v>
      </c>
      <c r="G48">
        <f t="shared" si="1"/>
        <v>3633710.9317822326</v>
      </c>
      <c r="H48">
        <f t="shared" si="2"/>
        <v>3.6337109317822328E-12</v>
      </c>
      <c r="I48">
        <v>380</v>
      </c>
      <c r="J48">
        <v>1064.17</v>
      </c>
      <c r="K48">
        <f t="shared" si="3"/>
        <v>24317.48861610438</v>
      </c>
      <c r="L48">
        <f t="shared" si="4"/>
        <v>3.3076706596457166E-2</v>
      </c>
      <c r="M48">
        <f t="shared" si="5"/>
        <v>10.249386910077554</v>
      </c>
      <c r="N48">
        <f t="shared" si="6"/>
        <v>1.6974297816831372</v>
      </c>
      <c r="O48">
        <f t="shared" si="7"/>
        <v>0.25504256620607141</v>
      </c>
      <c r="Q48">
        <f t="shared" si="10"/>
        <v>0.74406876507884656</v>
      </c>
      <c r="R48">
        <f t="shared" si="8"/>
        <v>1.6020950173761333E-9</v>
      </c>
      <c r="S48">
        <f t="shared" si="9"/>
        <v>6.1010134993651911E-2</v>
      </c>
    </row>
    <row r="49" spans="5:19">
      <c r="E49" s="2">
        <v>13.031000000000001</v>
      </c>
      <c r="F49" s="2">
        <f t="shared" si="0"/>
        <v>295.94721960414705</v>
      </c>
      <c r="G49">
        <f t="shared" si="1"/>
        <v>3599031.2138530235</v>
      </c>
      <c r="H49">
        <f t="shared" si="2"/>
        <v>3.5990312138530237E-12</v>
      </c>
      <c r="I49">
        <v>390</v>
      </c>
      <c r="J49" s="2">
        <v>1084.1679999999999</v>
      </c>
      <c r="K49">
        <f t="shared" si="3"/>
        <v>24770.527917513595</v>
      </c>
      <c r="L49">
        <f t="shared" si="4"/>
        <v>3.3692931745605691E-2</v>
      </c>
      <c r="M49">
        <f t="shared" si="5"/>
        <v>10.242854923496578</v>
      </c>
      <c r="N49">
        <f t="shared" si="6"/>
        <v>1.6969853061242481</v>
      </c>
      <c r="O49">
        <f t="shared" si="7"/>
        <v>0.25536186379443471</v>
      </c>
      <c r="Q49">
        <f t="shared" si="10"/>
        <v>0.76406876507884658</v>
      </c>
      <c r="R49">
        <f t="shared" si="8"/>
        <v>1.6041007416871241E-9</v>
      </c>
      <c r="S49">
        <f t="shared" si="9"/>
        <v>6.0994159361468583E-2</v>
      </c>
    </row>
    <row r="50" spans="5:19">
      <c r="E50" s="2">
        <v>12.891</v>
      </c>
      <c r="F50" s="2">
        <f t="shared" si="0"/>
        <v>292.76767768529351</v>
      </c>
      <c r="G50">
        <f t="shared" si="1"/>
        <v>3550479.6087521296</v>
      </c>
      <c r="H50">
        <f t="shared" si="2"/>
        <v>3.5504796087521297E-12</v>
      </c>
      <c r="I50">
        <v>400</v>
      </c>
      <c r="J50" s="2">
        <v>1103.18</v>
      </c>
      <c r="K50">
        <f t="shared" si="3"/>
        <v>25200.719939134484</v>
      </c>
      <c r="L50">
        <f t="shared" si="4"/>
        <v>3.4278079969747036E-2</v>
      </c>
      <c r="M50">
        <f t="shared" si="5"/>
        <v>10.23665235232068</v>
      </c>
      <c r="N50">
        <f t="shared" si="6"/>
        <v>1.6965632459660129</v>
      </c>
      <c r="O50">
        <f t="shared" si="7"/>
        <v>0.25583873129956547</v>
      </c>
      <c r="Q50">
        <f t="shared" si="10"/>
        <v>0.7840687650788466</v>
      </c>
      <c r="R50">
        <f t="shared" si="8"/>
        <v>1.6070962693172111E-9</v>
      </c>
      <c r="S50">
        <f t="shared" si="9"/>
        <v>6.0978989398323573E-2</v>
      </c>
    </row>
    <row r="51" spans="5:19">
      <c r="E51" s="2">
        <v>12.375</v>
      </c>
      <c r="F51" s="2">
        <f t="shared" si="0"/>
        <v>281.04879461294757</v>
      </c>
      <c r="G51">
        <f t="shared" si="1"/>
        <v>3371532.2642374071</v>
      </c>
      <c r="H51">
        <f t="shared" si="2"/>
        <v>3.3715322642374072E-12</v>
      </c>
      <c r="I51">
        <v>410</v>
      </c>
      <c r="J51" s="2">
        <v>1122.1780000000001</v>
      </c>
      <c r="K51">
        <f t="shared" si="3"/>
        <v>25626.324335986741</v>
      </c>
      <c r="L51">
        <f t="shared" si="4"/>
        <v>3.4856988095626505E-2</v>
      </c>
      <c r="M51">
        <f t="shared" si="5"/>
        <v>10.230515926186358</v>
      </c>
      <c r="N51">
        <f t="shared" si="6"/>
        <v>1.6961456867132769</v>
      </c>
      <c r="O51">
        <f t="shared" si="7"/>
        <v>0.25776695649922887</v>
      </c>
      <c r="Q51">
        <f t="shared" si="10"/>
        <v>0.80406876507884661</v>
      </c>
      <c r="R51">
        <f t="shared" si="8"/>
        <v>1.619208757168607E-9</v>
      </c>
      <c r="S51">
        <f t="shared" si="9"/>
        <v>6.0963981209677318E-2</v>
      </c>
    </row>
    <row r="52" spans="5:19">
      <c r="E52" s="2">
        <v>12.718999999999999</v>
      </c>
      <c r="F52" s="2">
        <f t="shared" si="0"/>
        <v>288.86138332784481</v>
      </c>
      <c r="G52">
        <f t="shared" si="1"/>
        <v>3490830.493913888</v>
      </c>
      <c r="H52">
        <f t="shared" si="2"/>
        <v>3.490830493913888E-12</v>
      </c>
      <c r="I52">
        <v>420</v>
      </c>
      <c r="J52" s="2">
        <v>1143.577</v>
      </c>
      <c r="K52">
        <f t="shared" si="3"/>
        <v>26116.223612640952</v>
      </c>
      <c r="L52">
        <f t="shared" si="4"/>
        <v>3.5523350271898957E-2</v>
      </c>
      <c r="M52">
        <f t="shared" si="5"/>
        <v>10.22345248711787</v>
      </c>
      <c r="N52">
        <f t="shared" si="6"/>
        <v>1.6956650479384225</v>
      </c>
      <c r="O52">
        <f t="shared" si="7"/>
        <v>0.25636682734474475</v>
      </c>
      <c r="Q52">
        <f t="shared" si="10"/>
        <v>0.82406876507884652</v>
      </c>
      <c r="R52">
        <f t="shared" si="8"/>
        <v>1.6104135980881041E-9</v>
      </c>
      <c r="S52">
        <f t="shared" si="9"/>
        <v>6.0946705775457015E-2</v>
      </c>
    </row>
    <row r="53" spans="5:19">
      <c r="E53" s="2">
        <v>12.234</v>
      </c>
      <c r="F53" s="2">
        <f t="shared" si="0"/>
        <v>277.84654168038793</v>
      </c>
      <c r="G53">
        <f t="shared" si="1"/>
        <v>3322633.8619572213</v>
      </c>
      <c r="H53">
        <f t="shared" si="2"/>
        <v>3.3226338619572214E-12</v>
      </c>
      <c r="I53">
        <v>430</v>
      </c>
      <c r="J53" s="2">
        <v>1160.575</v>
      </c>
      <c r="K53">
        <f t="shared" si="3"/>
        <v>26496.758002793456</v>
      </c>
      <c r="L53">
        <f t="shared" si="4"/>
        <v>3.6040954066091771E-2</v>
      </c>
      <c r="M53">
        <f t="shared" si="5"/>
        <v>10.217965886899426</v>
      </c>
      <c r="N53">
        <f t="shared" si="6"/>
        <v>1.6952917067399582</v>
      </c>
      <c r="O53">
        <f t="shared" si="7"/>
        <v>0.25818100625283191</v>
      </c>
      <c r="Q53">
        <f t="shared" si="10"/>
        <v>0.84406876507884654</v>
      </c>
      <c r="R53">
        <f t="shared" si="8"/>
        <v>1.6218096839749083E-9</v>
      </c>
      <c r="S53">
        <f t="shared" si="9"/>
        <v>6.0933286901131374E-2</v>
      </c>
    </row>
    <row r="54" spans="5:19">
      <c r="E54" s="2">
        <v>12.5</v>
      </c>
      <c r="F54">
        <f t="shared" si="0"/>
        <v>283.88767132620967</v>
      </c>
      <c r="G54">
        <f t="shared" si="1"/>
        <v>3414881.9116489193</v>
      </c>
      <c r="H54">
        <f t="shared" si="2"/>
        <v>3.4148819116489196E-12</v>
      </c>
      <c r="I54">
        <v>440</v>
      </c>
      <c r="J54" s="2">
        <v>1179.588</v>
      </c>
      <c r="K54">
        <f t="shared" si="3"/>
        <v>26931.583071210382</v>
      </c>
      <c r="L54">
        <f t="shared" si="4"/>
        <v>3.6632404171646094E-2</v>
      </c>
      <c r="M54">
        <f t="shared" si="5"/>
        <v>10.211696515780551</v>
      </c>
      <c r="N54">
        <f t="shared" si="6"/>
        <v>1.6948651011128033</v>
      </c>
      <c r="O54">
        <f t="shared" si="7"/>
        <v>0.25709034479831167</v>
      </c>
      <c r="Q54">
        <f t="shared" si="10"/>
        <v>0.86406876507884656</v>
      </c>
      <c r="R54">
        <f t="shared" si="8"/>
        <v>1.6149585010217094E-9</v>
      </c>
      <c r="S54">
        <f t="shared" si="9"/>
        <v>6.0917953561759913E-2</v>
      </c>
    </row>
    <row r="55" spans="5:19">
      <c r="E55" s="2">
        <v>12.125</v>
      </c>
      <c r="F55">
        <f t="shared" si="0"/>
        <v>275.37104118642338</v>
      </c>
      <c r="G55">
        <f t="shared" si="1"/>
        <v>3284832.9694143827</v>
      </c>
      <c r="H55">
        <f t="shared" si="2"/>
        <v>3.2848329694143829E-12</v>
      </c>
      <c r="I55">
        <v>450</v>
      </c>
      <c r="J55" s="2">
        <v>1198.585</v>
      </c>
      <c r="K55">
        <f t="shared" si="3"/>
        <v>27358.765883515211</v>
      </c>
      <c r="L55">
        <f t="shared" si="4"/>
        <v>3.7213459262026551E-2</v>
      </c>
      <c r="M55">
        <f t="shared" si="5"/>
        <v>10.205537331822518</v>
      </c>
      <c r="N55">
        <f t="shared" si="6"/>
        <v>1.6944459932811951</v>
      </c>
      <c r="O55">
        <f t="shared" si="7"/>
        <v>0.25847240863888943</v>
      </c>
      <c r="Q55">
        <f t="shared" si="10"/>
        <v>0.88406876507884657</v>
      </c>
      <c r="R55">
        <f t="shared" si="8"/>
        <v>1.6236401796356875E-9</v>
      </c>
      <c r="S55">
        <f t="shared" si="9"/>
        <v>6.0902889713075725E-2</v>
      </c>
    </row>
    <row r="56" spans="5:19">
      <c r="E56" s="2">
        <v>12.313000000000001</v>
      </c>
      <c r="F56">
        <f t="shared" si="0"/>
        <v>279.64071176316958</v>
      </c>
      <c r="G56">
        <f t="shared" si="1"/>
        <v>3350030.839121297</v>
      </c>
      <c r="H56">
        <f t="shared" si="2"/>
        <v>3.3500308391212971E-12</v>
      </c>
      <c r="I56">
        <v>460</v>
      </c>
      <c r="J56" s="2">
        <v>1217.5830000000001</v>
      </c>
      <c r="K56">
        <f t="shared" si="3"/>
        <v>27792.364557192013</v>
      </c>
      <c r="L56">
        <f t="shared" si="4"/>
        <v>3.7803241222500977E-2</v>
      </c>
      <c r="M56">
        <f t="shared" si="5"/>
        <v>10.199285643041488</v>
      </c>
      <c r="N56">
        <f t="shared" si="6"/>
        <v>1.6940205908664012</v>
      </c>
      <c r="O56">
        <f t="shared" si="7"/>
        <v>0.25768295309360639</v>
      </c>
      <c r="Q56">
        <f t="shared" si="10"/>
        <v>0.90406876507884659</v>
      </c>
      <c r="R56">
        <f t="shared" si="8"/>
        <v>1.6186810749091615E-9</v>
      </c>
      <c r="S56">
        <f t="shared" si="9"/>
        <v>6.0887599620352444E-2</v>
      </c>
    </row>
    <row r="57" spans="5:19">
      <c r="E57" s="2">
        <v>11.532</v>
      </c>
      <c r="F57">
        <f t="shared" si="0"/>
        <v>261.90341005870795</v>
      </c>
      <c r="G57">
        <f t="shared" si="1"/>
        <v>3079182.242094168</v>
      </c>
      <c r="H57">
        <f t="shared" si="2"/>
        <v>3.0791822420941683E-12</v>
      </c>
      <c r="I57">
        <v>470</v>
      </c>
      <c r="J57" s="2">
        <v>1237.5820000000001</v>
      </c>
      <c r="K57">
        <f t="shared" si="3"/>
        <v>28237.693469448011</v>
      </c>
      <c r="L57">
        <f t="shared" si="4"/>
        <v>3.8408978681748973E-2</v>
      </c>
      <c r="M57">
        <f t="shared" si="5"/>
        <v>10.19286482597346</v>
      </c>
      <c r="N57">
        <f t="shared" si="6"/>
        <v>1.69358367994819</v>
      </c>
      <c r="O57">
        <f t="shared" si="7"/>
        <v>0.26062574174436637</v>
      </c>
      <c r="Q57">
        <f t="shared" si="10"/>
        <v>0.92406876507884661</v>
      </c>
      <c r="R57">
        <f t="shared" si="8"/>
        <v>1.6371667226373303E-9</v>
      </c>
      <c r="S57">
        <f t="shared" si="9"/>
        <v>6.0871895881447945E-2</v>
      </c>
    </row>
    <row r="58" spans="5:19">
      <c r="E58" s="2">
        <v>11.516999999999999</v>
      </c>
      <c r="F58">
        <f t="shared" si="0"/>
        <v>261.5627448531165</v>
      </c>
      <c r="G58">
        <f t="shared" si="1"/>
        <v>3073980.2844047868</v>
      </c>
      <c r="H58">
        <f t="shared" si="2"/>
        <v>3.073980284404787E-12</v>
      </c>
      <c r="I58">
        <v>480</v>
      </c>
      <c r="J58" s="2">
        <v>1254.5940000000001</v>
      </c>
      <c r="K58">
        <f t="shared" si="3"/>
        <v>28623.882902013331</v>
      </c>
      <c r="L58">
        <f t="shared" si="4"/>
        <v>3.8934274478254691E-2</v>
      </c>
      <c r="M58">
        <f t="shared" si="5"/>
        <v>10.1872966905305</v>
      </c>
      <c r="N58">
        <f t="shared" si="6"/>
        <v>1.6932047906038383</v>
      </c>
      <c r="O58">
        <f t="shared" si="7"/>
        <v>0.2606252175671705</v>
      </c>
      <c r="Q58">
        <f t="shared" si="10"/>
        <v>0.94406876507884652</v>
      </c>
      <c r="R58">
        <f t="shared" si="8"/>
        <v>1.6371634299255047E-9</v>
      </c>
      <c r="S58">
        <f t="shared" si="9"/>
        <v>6.0858277592022371E-2</v>
      </c>
    </row>
    <row r="59" spans="5:19">
      <c r="E59" s="2">
        <v>11.635</v>
      </c>
      <c r="F59">
        <f t="shared" si="0"/>
        <v>264.24264447043595</v>
      </c>
      <c r="G59">
        <f t="shared" si="1"/>
        <v>3114902.3515612548</v>
      </c>
      <c r="H59">
        <f t="shared" si="2"/>
        <v>3.1149023515612551E-12</v>
      </c>
      <c r="I59">
        <v>490</v>
      </c>
      <c r="J59" s="2">
        <v>1273.5920000000001</v>
      </c>
      <c r="K59">
        <f t="shared" si="3"/>
        <v>29056.686690210423</v>
      </c>
      <c r="L59">
        <f t="shared" si="4"/>
        <v>3.9522975233584737E-2</v>
      </c>
      <c r="M59">
        <f t="shared" si="5"/>
        <v>10.181056462524001</v>
      </c>
      <c r="N59">
        <f t="shared" si="6"/>
        <v>1.6927801680489081</v>
      </c>
      <c r="O59">
        <f t="shared" si="7"/>
        <v>0.26010541118797015</v>
      </c>
      <c r="Q59">
        <f t="shared" si="10"/>
        <v>0.96406876507884653</v>
      </c>
      <c r="R59">
        <f t="shared" si="8"/>
        <v>1.6338981741585738E-9</v>
      </c>
      <c r="S59">
        <f t="shared" si="9"/>
        <v>6.0843015529534014E-2</v>
      </c>
    </row>
    <row r="60" spans="5:19">
      <c r="E60" s="2">
        <v>11.566000000000001</v>
      </c>
      <c r="F60">
        <f t="shared" si="0"/>
        <v>262.6755845247153</v>
      </c>
      <c r="G60">
        <f t="shared" si="1"/>
        <v>3090973.3461901005</v>
      </c>
      <c r="H60">
        <f t="shared" si="2"/>
        <v>3.0909733461901006E-12</v>
      </c>
      <c r="I60">
        <v>500</v>
      </c>
      <c r="J60" s="2">
        <v>1291.5899999999999</v>
      </c>
      <c r="K60">
        <f t="shared" si="3"/>
        <v>29464.655984919882</v>
      </c>
      <c r="L60">
        <f t="shared" si="4"/>
        <v>4.0077896051046606E-2</v>
      </c>
      <c r="M60">
        <f t="shared" si="5"/>
        <v>10.175174301858906</v>
      </c>
      <c r="N60">
        <f t="shared" si="6"/>
        <v>1.6923799105442909</v>
      </c>
      <c r="O60">
        <f t="shared" si="7"/>
        <v>0.26030958226055895</v>
      </c>
      <c r="Q60">
        <f t="shared" si="10"/>
        <v>0.98406876507884655</v>
      </c>
      <c r="R60">
        <f t="shared" si="8"/>
        <v>1.6351807108854925E-9</v>
      </c>
      <c r="S60">
        <f t="shared" si="9"/>
        <v>6.0828629211671308E-2</v>
      </c>
    </row>
    <row r="61" spans="5:19">
      <c r="I61" s="2"/>
      <c r="J61" s="2"/>
    </row>
    <row r="62" spans="5:19">
      <c r="I62" s="2"/>
      <c r="J62" s="2"/>
    </row>
    <row r="63" spans="5:19">
      <c r="I63" s="2"/>
      <c r="J63" s="2"/>
    </row>
    <row r="64" spans="5:19">
      <c r="I64" s="2"/>
      <c r="J64" s="2"/>
    </row>
    <row r="65" spans="9:10">
      <c r="I65" s="2"/>
      <c r="J65" s="2"/>
    </row>
    <row r="66" spans="9:10">
      <c r="I66" s="2"/>
      <c r="J66" s="2"/>
    </row>
    <row r="67" spans="9:10">
      <c r="I67" s="2"/>
      <c r="J67" s="2"/>
    </row>
    <row r="68" spans="9:10">
      <c r="I68" s="2"/>
      <c r="J68" s="2"/>
    </row>
    <row r="69" spans="9:10">
      <c r="I69" s="2"/>
      <c r="J69" s="2"/>
    </row>
    <row r="70" spans="9:10">
      <c r="I70" s="2"/>
      <c r="J70" s="2"/>
    </row>
    <row r="71" spans="9:10">
      <c r="I71" s="2"/>
      <c r="J71" s="2"/>
    </row>
    <row r="72" spans="9:10">
      <c r="I72" s="2"/>
      <c r="J72" s="2"/>
    </row>
    <row r="73" spans="9:10">
      <c r="I73" s="2"/>
      <c r="J73" s="2"/>
    </row>
    <row r="74" spans="9:10">
      <c r="I74" s="2"/>
      <c r="J74" s="2"/>
    </row>
    <row r="75" spans="9:10">
      <c r="I75" s="2"/>
      <c r="J75" s="2"/>
    </row>
    <row r="76" spans="9:10">
      <c r="I76" s="2"/>
      <c r="J76" s="2"/>
    </row>
    <row r="77" spans="9:10">
      <c r="I77" s="2"/>
      <c r="J77" s="2"/>
    </row>
    <row r="78" spans="9:10">
      <c r="I78" s="2"/>
      <c r="J78" s="2"/>
    </row>
    <row r="79" spans="9:10">
      <c r="I79" s="2"/>
      <c r="J79" s="2"/>
    </row>
    <row r="80" spans="9:10">
      <c r="I80" s="2"/>
      <c r="J80" s="2"/>
    </row>
    <row r="81" spans="9:10">
      <c r="I81" s="2"/>
      <c r="J81" s="2"/>
    </row>
    <row r="82" spans="9:10">
      <c r="I82" s="2"/>
      <c r="J82" s="2"/>
    </row>
    <row r="83" spans="9:10">
      <c r="I83" s="2"/>
      <c r="J83" s="2"/>
    </row>
    <row r="84" spans="9:10">
      <c r="I84" s="2"/>
      <c r="J84" s="2"/>
    </row>
    <row r="85" spans="9:10">
      <c r="I85" s="2"/>
      <c r="J85" s="2"/>
    </row>
    <row r="86" spans="9:10">
      <c r="I86" s="2"/>
      <c r="J86" s="2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7" sqref="C7:E11"/>
    </sheetView>
  </sheetViews>
  <sheetFormatPr baseColWidth="10" defaultColWidth="8.83203125" defaultRowHeight="14" x14ac:dyDescent="0"/>
  <cols>
    <col min="2" max="2" width="10.6640625" bestFit="1" customWidth="1"/>
    <col min="4" max="4" width="10.33203125" bestFit="1" customWidth="1"/>
  </cols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>
        <v>14</v>
      </c>
      <c r="B2">
        <v>17.167000000000002</v>
      </c>
      <c r="C2">
        <f>AVERAGE(B2:B3)</f>
        <v>17.042000000000002</v>
      </c>
      <c r="D2">
        <f>ABS(B3-B2)</f>
        <v>0.25</v>
      </c>
    </row>
    <row r="3" spans="1:4">
      <c r="A3">
        <v>31</v>
      </c>
      <c r="B3">
        <v>16.917000000000002</v>
      </c>
      <c r="C3">
        <f t="shared" ref="C3:C6" si="0">AVERAGE(B3:B4)</f>
        <v>16.667000000000002</v>
      </c>
      <c r="D3">
        <f t="shared" ref="D3:D6" si="1">ABS(B4-B3)</f>
        <v>0.5</v>
      </c>
    </row>
    <row r="4" spans="1:4">
      <c r="A4">
        <v>49</v>
      </c>
      <c r="B4">
        <v>16.417000000000002</v>
      </c>
      <c r="C4">
        <f t="shared" si="0"/>
        <v>16.583500000000001</v>
      </c>
      <c r="D4">
        <f t="shared" si="1"/>
        <v>0.33299999999999841</v>
      </c>
    </row>
    <row r="5" spans="1:4">
      <c r="A5">
        <v>73</v>
      </c>
      <c r="B5">
        <v>16.75</v>
      </c>
      <c r="C5">
        <f t="shared" si="0"/>
        <v>16.875</v>
      </c>
      <c r="D5">
        <f t="shared" si="1"/>
        <v>0.25</v>
      </c>
    </row>
    <row r="6" spans="1:4">
      <c r="A6">
        <v>108</v>
      </c>
      <c r="B6">
        <v>17</v>
      </c>
      <c r="C6">
        <f t="shared" si="0"/>
        <v>17</v>
      </c>
      <c r="D6">
        <f t="shared" si="1"/>
        <v>17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2016-06-01T18:05:58Z</dcterms:modified>
</cp:coreProperties>
</file>