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컴퓨팅협회_배포자료\"/>
    </mc:Choice>
  </mc:AlternateContent>
  <bookViews>
    <workbookView xWindow="2850" yWindow="0" windowWidth="17565" windowHeight="16935" tabRatio="773" activeTab="1"/>
  </bookViews>
  <sheets>
    <sheet name="Regression(회귀)" sheetId="26" r:id="rId1"/>
    <sheet name="Regression_실습(백화점경상지수)" sheetId="28" r:id="rId2"/>
    <sheet name="참고_승법모델링전" sheetId="31" r:id="rId3"/>
    <sheet name="승법모델(Multiplicative)_중심이동평균" sheetId="35" r:id="rId4"/>
    <sheet name="가법모델(Additive)_중심이동평균" sheetId="21" r:id="rId5"/>
    <sheet name="승법모델중심이동평균_실습(백화점경상지수)" sheetId="33" r:id="rId6"/>
    <sheet name="가법모델중심이동평균_실습(백화점경상지수)" sheetId="39" r:id="rId7"/>
    <sheet name="승법모델_이동평균" sheetId="37" r:id="rId8"/>
    <sheet name="승법모델_이동평균_실습(백화점경상지수) (2)" sheetId="40" r:id="rId9"/>
    <sheet name="가법모델_이동평균" sheetId="38" r:id="rId10"/>
    <sheet name="MA" sheetId="13" r:id="rId11"/>
    <sheet name="New variable" sheetId="27" r:id="rId12"/>
  </sheets>
  <externalReferences>
    <externalReference r:id="rId13"/>
  </externalReferences>
  <definedNames>
    <definedName name="_xlnm._FilterDatabase" localSheetId="6" hidden="1">'가법모델중심이동평균_실습(백화점경상지수)'!$B$4:$HL$76</definedName>
    <definedName name="_xlnm._FilterDatabase" localSheetId="8" hidden="1">'승법모델_이동평균_실습(백화점경상지수) (2)'!$B$4:$HI$76</definedName>
    <definedName name="_xlnm._FilterDatabase" localSheetId="5" hidden="1">'승법모델중심이동평균_실습(백화점경상지수)'!$B$4:$HL$76</definedName>
    <definedName name="solver_adj" localSheetId="10" hidden="1">MA!#REF!</definedName>
    <definedName name="solver_adj" localSheetId="11" hidden="1">'New variable'!$M$3:$M$3</definedName>
    <definedName name="solver_adj" localSheetId="0" hidden="1">'Regression(회귀)'!$F$4:$F$4</definedName>
    <definedName name="solver_adj" localSheetId="1" hidden="1">'Regression_실습(백화점경상지수)'!$F$4:$F$4</definedName>
    <definedName name="solver_adj" localSheetId="6" hidden="1">'가법모델중심이동평균_실습(백화점경상지수)'!#REF!</definedName>
    <definedName name="solver_adj" localSheetId="8" hidden="1">'승법모델_이동평균_실습(백화점경상지수) (2)'!#REF!</definedName>
    <definedName name="solver_adj" localSheetId="5" hidden="1">'승법모델중심이동평균_실습(백화점경상지수)'!#REF!</definedName>
    <definedName name="solver_cvg" localSheetId="10" hidden="1">0.0001</definedName>
    <definedName name="solver_cvg" localSheetId="11" hidden="1">0.0001</definedName>
    <definedName name="solver_cvg" localSheetId="0" hidden="1">0.0001</definedName>
    <definedName name="solver_cvg" localSheetId="1" hidden="1">0.0001</definedName>
    <definedName name="solver_cvg" localSheetId="6" hidden="1">0.0001</definedName>
    <definedName name="solver_cvg" localSheetId="8" hidden="1">0.0001</definedName>
    <definedName name="solver_cvg" localSheetId="5" hidden="1">0.0001</definedName>
    <definedName name="solver_drv" localSheetId="10" hidden="1">1</definedName>
    <definedName name="solver_drv" localSheetId="11" hidden="1">1</definedName>
    <definedName name="solver_drv" localSheetId="0" hidden="1">1</definedName>
    <definedName name="solver_drv" localSheetId="1" hidden="1">1</definedName>
    <definedName name="solver_drv" localSheetId="6" hidden="1">1</definedName>
    <definedName name="solver_drv" localSheetId="8" hidden="1">1</definedName>
    <definedName name="solver_drv" localSheetId="5" hidden="1">1</definedName>
    <definedName name="solver_est" localSheetId="10" hidden="1">1</definedName>
    <definedName name="solver_est" localSheetId="11" hidden="1">1</definedName>
    <definedName name="solver_est" localSheetId="0" hidden="1">1</definedName>
    <definedName name="solver_est" localSheetId="1" hidden="1">1</definedName>
    <definedName name="solver_est" localSheetId="6" hidden="1">1</definedName>
    <definedName name="solver_est" localSheetId="8" hidden="1">1</definedName>
    <definedName name="solver_est" localSheetId="5" hidden="1">1</definedName>
    <definedName name="solver_itr" localSheetId="10" hidden="1">100</definedName>
    <definedName name="solver_itr" localSheetId="11" hidden="1">100</definedName>
    <definedName name="solver_itr" localSheetId="0" hidden="1">100</definedName>
    <definedName name="solver_itr" localSheetId="1" hidden="1">100</definedName>
    <definedName name="solver_itr" localSheetId="6" hidden="1">100</definedName>
    <definedName name="solver_itr" localSheetId="8" hidden="1">100</definedName>
    <definedName name="solver_itr" localSheetId="5" hidden="1">100</definedName>
    <definedName name="solver_lhs1" localSheetId="11" hidden="1">'New variable'!$M$3:$M$3</definedName>
    <definedName name="solver_lhs1" localSheetId="0" hidden="1">'Regression(회귀)'!$F$4:$F$4</definedName>
    <definedName name="solver_lhs1" localSheetId="1" hidden="1">'Regression_실습(백화점경상지수)'!$F$4:$F$4</definedName>
    <definedName name="solver_lhs1" localSheetId="6" hidden="1">'가법모델중심이동평균_실습(백화점경상지수)'!#REF!</definedName>
    <definedName name="solver_lhs1" localSheetId="8" hidden="1">'승법모델_이동평균_실습(백화점경상지수) (2)'!#REF!</definedName>
    <definedName name="solver_lhs1" localSheetId="5" hidden="1">'승법모델중심이동평균_실습(백화점경상지수)'!#REF!</definedName>
    <definedName name="solver_lhs2" localSheetId="11" hidden="1">'New variable'!$M$3:$M$3</definedName>
    <definedName name="solver_lhs2" localSheetId="0" hidden="1">'Regression(회귀)'!$F$4:$F$4</definedName>
    <definedName name="solver_lhs2" localSheetId="1" hidden="1">'Regression_실습(백화점경상지수)'!$F$4:$F$4</definedName>
    <definedName name="solver_lhs2" localSheetId="6" hidden="1">'가법모델중심이동평균_실습(백화점경상지수)'!#REF!</definedName>
    <definedName name="solver_lhs2" localSheetId="8" hidden="1">'승법모델_이동평균_실습(백화점경상지수) (2)'!#REF!</definedName>
    <definedName name="solver_lhs2" localSheetId="5" hidden="1">'승법모델중심이동평균_실습(백화점경상지수)'!#REF!</definedName>
    <definedName name="solver_lin" localSheetId="10" hidden="1">2</definedName>
    <definedName name="solver_lin" localSheetId="11" hidden="1">2</definedName>
    <definedName name="solver_lin" localSheetId="0" hidden="1">2</definedName>
    <definedName name="solver_lin" localSheetId="1" hidden="1">2</definedName>
    <definedName name="solver_lin" localSheetId="6" hidden="1">2</definedName>
    <definedName name="solver_lin" localSheetId="8" hidden="1">2</definedName>
    <definedName name="solver_lin" localSheetId="5" hidden="1">2</definedName>
    <definedName name="solver_neg" localSheetId="10" hidden="1">2</definedName>
    <definedName name="solver_neg" localSheetId="11" hidden="1">2</definedName>
    <definedName name="solver_neg" localSheetId="0" hidden="1">2</definedName>
    <definedName name="solver_neg" localSheetId="1" hidden="1">2</definedName>
    <definedName name="solver_neg" localSheetId="6" hidden="1">2</definedName>
    <definedName name="solver_neg" localSheetId="8" hidden="1">2</definedName>
    <definedName name="solver_neg" localSheetId="5" hidden="1">2</definedName>
    <definedName name="solver_num" localSheetId="10" hidden="1">0</definedName>
    <definedName name="solver_num" localSheetId="11" hidden="1">2</definedName>
    <definedName name="solver_num" localSheetId="0" hidden="1">2</definedName>
    <definedName name="solver_num" localSheetId="1" hidden="1">2</definedName>
    <definedName name="solver_num" localSheetId="6" hidden="1">2</definedName>
    <definedName name="solver_num" localSheetId="8" hidden="1">2</definedName>
    <definedName name="solver_num" localSheetId="5" hidden="1">2</definedName>
    <definedName name="solver_nwt" localSheetId="10" hidden="1">1</definedName>
    <definedName name="solver_nwt" localSheetId="11" hidden="1">1</definedName>
    <definedName name="solver_nwt" localSheetId="0" hidden="1">1</definedName>
    <definedName name="solver_nwt" localSheetId="1" hidden="1">1</definedName>
    <definedName name="solver_nwt" localSheetId="6" hidden="1">1</definedName>
    <definedName name="solver_nwt" localSheetId="8" hidden="1">1</definedName>
    <definedName name="solver_nwt" localSheetId="5" hidden="1">1</definedName>
    <definedName name="solver_opt" localSheetId="10" hidden="1">MA!#REF!</definedName>
    <definedName name="solver_opt" localSheetId="11" hidden="1">'New variable'!$G$43</definedName>
    <definedName name="solver_opt" localSheetId="0" hidden="1">'Regression(회귀)'!$E$44</definedName>
    <definedName name="solver_opt" localSheetId="1" hidden="1">'Regression_실습(백화점경상지수)'!$E$44</definedName>
    <definedName name="solver_opt" localSheetId="6" hidden="1">'가법모델중심이동평균_실습(백화점경상지수)'!$G$44</definedName>
    <definedName name="solver_opt" localSheetId="8" hidden="1">'승법모델_이동평균_실습(백화점경상지수) (2)'!$G$44</definedName>
    <definedName name="solver_opt" localSheetId="5" hidden="1">'승법모델중심이동평균_실습(백화점경상지수)'!$G$44</definedName>
    <definedName name="solver_pre" localSheetId="10" hidden="1">0.000001</definedName>
    <definedName name="solver_pre" localSheetId="11" hidden="1">0.000001</definedName>
    <definedName name="solver_pre" localSheetId="0" hidden="1">0.000001</definedName>
    <definedName name="solver_pre" localSheetId="1" hidden="1">0.000001</definedName>
    <definedName name="solver_pre" localSheetId="6" hidden="1">0.000001</definedName>
    <definedName name="solver_pre" localSheetId="8" hidden="1">0.000001</definedName>
    <definedName name="solver_pre" localSheetId="5" hidden="1">0.000001</definedName>
    <definedName name="solver_rel1" localSheetId="11" hidden="1">1</definedName>
    <definedName name="solver_rel1" localSheetId="0" hidden="1">1</definedName>
    <definedName name="solver_rel1" localSheetId="1" hidden="1">1</definedName>
    <definedName name="solver_rel1" localSheetId="6" hidden="1">1</definedName>
    <definedName name="solver_rel1" localSheetId="8" hidden="1">1</definedName>
    <definedName name="solver_rel1" localSheetId="5" hidden="1">1</definedName>
    <definedName name="solver_rel2" localSheetId="11" hidden="1">3</definedName>
    <definedName name="solver_rel2" localSheetId="0" hidden="1">3</definedName>
    <definedName name="solver_rel2" localSheetId="1" hidden="1">3</definedName>
    <definedName name="solver_rel2" localSheetId="6" hidden="1">3</definedName>
    <definedName name="solver_rel2" localSheetId="8" hidden="1">3</definedName>
    <definedName name="solver_rel2" localSheetId="5" hidden="1">3</definedName>
    <definedName name="solver_rhs1" localSheetId="11" hidden="1">1</definedName>
    <definedName name="solver_rhs1" localSheetId="0" hidden="1">1</definedName>
    <definedName name="solver_rhs1" localSheetId="1" hidden="1">1</definedName>
    <definedName name="solver_rhs1" localSheetId="6" hidden="1">1</definedName>
    <definedName name="solver_rhs1" localSheetId="8" hidden="1">1</definedName>
    <definedName name="solver_rhs1" localSheetId="5" hidden="1">1</definedName>
    <definedName name="solver_rhs2" localSheetId="11" hidden="1">0</definedName>
    <definedName name="solver_rhs2" localSheetId="0" hidden="1">0</definedName>
    <definedName name="solver_rhs2" localSheetId="1" hidden="1">0</definedName>
    <definedName name="solver_rhs2" localSheetId="6" hidden="1">0</definedName>
    <definedName name="solver_rhs2" localSheetId="8" hidden="1">0</definedName>
    <definedName name="solver_rhs2" localSheetId="5" hidden="1">0</definedName>
    <definedName name="solver_scl" localSheetId="10" hidden="1">2</definedName>
    <definedName name="solver_scl" localSheetId="11" hidden="1">2</definedName>
    <definedName name="solver_scl" localSheetId="0" hidden="1">2</definedName>
    <definedName name="solver_scl" localSheetId="1" hidden="1">2</definedName>
    <definedName name="solver_scl" localSheetId="6" hidden="1">2</definedName>
    <definedName name="solver_scl" localSheetId="8" hidden="1">2</definedName>
    <definedName name="solver_scl" localSheetId="5" hidden="1">2</definedName>
    <definedName name="solver_sho" localSheetId="10" hidden="1">2</definedName>
    <definedName name="solver_sho" localSheetId="11" hidden="1">2</definedName>
    <definedName name="solver_sho" localSheetId="0" hidden="1">2</definedName>
    <definedName name="solver_sho" localSheetId="1" hidden="1">2</definedName>
    <definedName name="solver_sho" localSheetId="6" hidden="1">2</definedName>
    <definedName name="solver_sho" localSheetId="8" hidden="1">2</definedName>
    <definedName name="solver_sho" localSheetId="5" hidden="1">2</definedName>
    <definedName name="solver_tim" localSheetId="10" hidden="1">100</definedName>
    <definedName name="solver_tim" localSheetId="11" hidden="1">100</definedName>
    <definedName name="solver_tim" localSheetId="0" hidden="1">100</definedName>
    <definedName name="solver_tim" localSheetId="1" hidden="1">100</definedName>
    <definedName name="solver_tim" localSheetId="6" hidden="1">100</definedName>
    <definedName name="solver_tim" localSheetId="8" hidden="1">100</definedName>
    <definedName name="solver_tim" localSheetId="5" hidden="1">100</definedName>
    <definedName name="solver_tol" localSheetId="10" hidden="1">0.05</definedName>
    <definedName name="solver_tol" localSheetId="11" hidden="1">0.05</definedName>
    <definedName name="solver_tol" localSheetId="0" hidden="1">0.05</definedName>
    <definedName name="solver_tol" localSheetId="1" hidden="1">0.05</definedName>
    <definedName name="solver_tol" localSheetId="6" hidden="1">0.05</definedName>
    <definedName name="solver_tol" localSheetId="8" hidden="1">0.05</definedName>
    <definedName name="solver_tol" localSheetId="5" hidden="1">0.05</definedName>
    <definedName name="solver_typ" localSheetId="10" hidden="1">2</definedName>
    <definedName name="solver_typ" localSheetId="11" hidden="1">2</definedName>
    <definedName name="solver_typ" localSheetId="0" hidden="1">2</definedName>
    <definedName name="solver_typ" localSheetId="1" hidden="1">2</definedName>
    <definedName name="solver_typ" localSheetId="6" hidden="1">2</definedName>
    <definedName name="solver_typ" localSheetId="8" hidden="1">2</definedName>
    <definedName name="solver_typ" localSheetId="5" hidden="1">2</definedName>
    <definedName name="solver_val" localSheetId="10" hidden="1">0</definedName>
    <definedName name="solver_val" localSheetId="11" hidden="1">0</definedName>
    <definedName name="solver_val" localSheetId="0" hidden="1">0</definedName>
    <definedName name="solver_val" localSheetId="1" hidden="1">0</definedName>
    <definedName name="solver_val" localSheetId="6" hidden="1">0</definedName>
    <definedName name="solver_val" localSheetId="8" hidden="1">0</definedName>
    <definedName name="solver_val" localSheetId="5" hidden="1">0</definedName>
  </definedNames>
  <calcPr calcId="162913"/>
</workbook>
</file>

<file path=xl/calcChain.xml><?xml version="1.0" encoding="utf-8"?>
<calcChain xmlns="http://schemas.openxmlformats.org/spreadsheetml/2006/main">
  <c r="I76" i="40" l="1"/>
  <c r="H80" i="40"/>
  <c r="H79" i="40"/>
  <c r="H78" i="40"/>
  <c r="H77" i="40"/>
  <c r="H76" i="40"/>
  <c r="H75" i="40"/>
  <c r="H74" i="40"/>
  <c r="I74" i="40" s="1"/>
  <c r="H73" i="40"/>
  <c r="H72" i="40"/>
  <c r="H71" i="40"/>
  <c r="H70" i="40"/>
  <c r="I70" i="40" s="1"/>
  <c r="H69" i="40"/>
  <c r="H68" i="40"/>
  <c r="H67" i="40"/>
  <c r="H66" i="40"/>
  <c r="I66" i="40" s="1"/>
  <c r="H65" i="40"/>
  <c r="H64" i="40"/>
  <c r="H63" i="40"/>
  <c r="H62" i="40"/>
  <c r="I62" i="40" s="1"/>
  <c r="H61" i="40"/>
  <c r="H60" i="40"/>
  <c r="H59" i="40"/>
  <c r="H58" i="40"/>
  <c r="I58" i="40" s="1"/>
  <c r="H57" i="40"/>
  <c r="H56" i="40"/>
  <c r="H55" i="40"/>
  <c r="H54" i="40"/>
  <c r="I54" i="40" s="1"/>
  <c r="H53" i="40"/>
  <c r="H52" i="40"/>
  <c r="H51" i="40"/>
  <c r="H50" i="40"/>
  <c r="I50" i="40" s="1"/>
  <c r="H49" i="40"/>
  <c r="H48" i="40"/>
  <c r="H47" i="40"/>
  <c r="H46" i="40"/>
  <c r="I46" i="40" s="1"/>
  <c r="H45" i="40"/>
  <c r="H44" i="40"/>
  <c r="H43" i="40"/>
  <c r="H42" i="40"/>
  <c r="I42" i="40" s="1"/>
  <c r="H41" i="40"/>
  <c r="H40" i="40"/>
  <c r="H39" i="40"/>
  <c r="H38" i="40"/>
  <c r="I38" i="40" s="1"/>
  <c r="H37" i="40"/>
  <c r="H36" i="40"/>
  <c r="H35" i="40"/>
  <c r="H34" i="40"/>
  <c r="I34" i="40" s="1"/>
  <c r="H33" i="40"/>
  <c r="H32" i="40"/>
  <c r="H31" i="40"/>
  <c r="H30" i="40"/>
  <c r="I30" i="40" s="1"/>
  <c r="H29" i="40"/>
  <c r="H28" i="40"/>
  <c r="H27" i="40"/>
  <c r="H26" i="40"/>
  <c r="I26" i="40" s="1"/>
  <c r="H25" i="40"/>
  <c r="H24" i="40"/>
  <c r="H23" i="40"/>
  <c r="H22" i="40"/>
  <c r="I22" i="40" s="1"/>
  <c r="H21" i="40"/>
  <c r="H20" i="40"/>
  <c r="H19" i="40"/>
  <c r="H18" i="40"/>
  <c r="I18" i="40" s="1"/>
  <c r="H17" i="40"/>
  <c r="H16" i="40"/>
  <c r="H15" i="40"/>
  <c r="H14" i="40"/>
  <c r="I14" i="40" s="1"/>
  <c r="H13" i="40"/>
  <c r="H12" i="40"/>
  <c r="H11" i="40"/>
  <c r="H10" i="40"/>
  <c r="I10" i="40" s="1"/>
  <c r="H9" i="40"/>
  <c r="H8" i="40"/>
  <c r="H7" i="40"/>
  <c r="H6" i="40"/>
  <c r="H5" i="40"/>
  <c r="I5" i="40" s="1"/>
  <c r="L5" i="40"/>
  <c r="L6" i="40"/>
  <c r="L7" i="40"/>
  <c r="L8" i="40"/>
  <c r="F76" i="40"/>
  <c r="F77" i="40"/>
  <c r="F78" i="40"/>
  <c r="F79" i="40"/>
  <c r="F80" i="40"/>
  <c r="I6" i="40"/>
  <c r="I7" i="40"/>
  <c r="I9" i="40"/>
  <c r="I11" i="40"/>
  <c r="I12" i="40"/>
  <c r="I13" i="40"/>
  <c r="I15" i="40"/>
  <c r="I16" i="40"/>
  <c r="I17" i="40"/>
  <c r="I19" i="40"/>
  <c r="I20" i="40"/>
  <c r="I21" i="40"/>
  <c r="I23" i="40"/>
  <c r="I24" i="40"/>
  <c r="I25" i="40"/>
  <c r="I27" i="40"/>
  <c r="I28" i="40"/>
  <c r="I29" i="40"/>
  <c r="I31" i="40"/>
  <c r="I32" i="40"/>
  <c r="I33" i="40"/>
  <c r="I35" i="40"/>
  <c r="I36" i="40"/>
  <c r="I37" i="40"/>
  <c r="I39" i="40"/>
  <c r="I40" i="40"/>
  <c r="I41" i="40"/>
  <c r="I43" i="40"/>
  <c r="I44" i="40"/>
  <c r="I45" i="40"/>
  <c r="I47" i="40"/>
  <c r="I48" i="40"/>
  <c r="I49" i="40"/>
  <c r="I51" i="40"/>
  <c r="I52" i="40"/>
  <c r="I53" i="40"/>
  <c r="I55" i="40"/>
  <c r="I56" i="40"/>
  <c r="I57" i="40"/>
  <c r="I59" i="40"/>
  <c r="I60" i="40"/>
  <c r="I61" i="40"/>
  <c r="I63" i="40"/>
  <c r="I64" i="40"/>
  <c r="I65" i="40"/>
  <c r="I67" i="40"/>
  <c r="I68" i="40"/>
  <c r="I69" i="40"/>
  <c r="I71" i="40"/>
  <c r="I72" i="40"/>
  <c r="I73" i="40"/>
  <c r="I75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E7" i="40"/>
  <c r="F7" i="40" s="1"/>
  <c r="E8" i="40"/>
  <c r="E9" i="40"/>
  <c r="F10" i="40" s="1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" i="37"/>
  <c r="G3" i="40"/>
  <c r="H3" i="40" s="1"/>
  <c r="I77" i="39"/>
  <c r="I78" i="39"/>
  <c r="I79" i="39"/>
  <c r="I80" i="39"/>
  <c r="L8" i="39"/>
  <c r="L7" i="39"/>
  <c r="L6" i="39"/>
  <c r="L5" i="39"/>
  <c r="N5" i="39"/>
  <c r="F5" i="21"/>
  <c r="F5" i="39"/>
  <c r="M5" i="39"/>
  <c r="M6" i="39"/>
  <c r="M7" i="39"/>
  <c r="M8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F6" i="39"/>
  <c r="F7" i="39"/>
  <c r="F8" i="39"/>
  <c r="G10" i="39" s="1"/>
  <c r="F9" i="39"/>
  <c r="F10" i="39"/>
  <c r="F11" i="39"/>
  <c r="F12" i="39"/>
  <c r="G14" i="39" s="1"/>
  <c r="F13" i="39"/>
  <c r="F14" i="39"/>
  <c r="F15" i="39"/>
  <c r="F16" i="39"/>
  <c r="G16" i="39" s="1"/>
  <c r="F17" i="39"/>
  <c r="F18" i="39"/>
  <c r="F19" i="39"/>
  <c r="F20" i="39"/>
  <c r="G22" i="39" s="1"/>
  <c r="F21" i="39"/>
  <c r="F22" i="39"/>
  <c r="F23" i="39"/>
  <c r="F24" i="39"/>
  <c r="G24" i="39" s="1"/>
  <c r="F25" i="39"/>
  <c r="F26" i="39"/>
  <c r="F27" i="39"/>
  <c r="F28" i="39"/>
  <c r="G30" i="39" s="1"/>
  <c r="F29" i="39"/>
  <c r="F30" i="39"/>
  <c r="F31" i="39"/>
  <c r="F32" i="39"/>
  <c r="G32" i="39" s="1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G28" i="39"/>
  <c r="E28" i="39"/>
  <c r="E27" i="39"/>
  <c r="E26" i="39"/>
  <c r="E25" i="39"/>
  <c r="E24" i="39"/>
  <c r="E23" i="39"/>
  <c r="E22" i="39"/>
  <c r="E21" i="39"/>
  <c r="G20" i="39"/>
  <c r="E20" i="39"/>
  <c r="E19" i="39"/>
  <c r="E18" i="39"/>
  <c r="E17" i="39"/>
  <c r="E16" i="39"/>
  <c r="E15" i="39"/>
  <c r="E14" i="39"/>
  <c r="E13" i="39"/>
  <c r="G12" i="39"/>
  <c r="E12" i="39"/>
  <c r="E11" i="39"/>
  <c r="E10" i="39"/>
  <c r="E9" i="39"/>
  <c r="E8" i="39"/>
  <c r="E7" i="39"/>
  <c r="E6" i="39"/>
  <c r="E5" i="39"/>
  <c r="H3" i="39"/>
  <c r="G3" i="39"/>
  <c r="F74" i="33"/>
  <c r="I77" i="33"/>
  <c r="I78" i="33"/>
  <c r="I79" i="33"/>
  <c r="I80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L5" i="35"/>
  <c r="M5" i="35"/>
  <c r="H7" i="35"/>
  <c r="H3" i="33"/>
  <c r="G3" i="33"/>
  <c r="F76" i="33"/>
  <c r="F75" i="33"/>
  <c r="H74" i="33"/>
  <c r="F73" i="33"/>
  <c r="F72" i="33"/>
  <c r="G74" i="33" s="1"/>
  <c r="F71" i="33"/>
  <c r="F70" i="33"/>
  <c r="H70" i="33" s="1"/>
  <c r="F69" i="33"/>
  <c r="G71" i="33" s="1"/>
  <c r="F68" i="33"/>
  <c r="G70" i="33" s="1"/>
  <c r="F67" i="33"/>
  <c r="F66" i="33"/>
  <c r="H66" i="33" s="1"/>
  <c r="F65" i="33"/>
  <c r="G67" i="33" s="1"/>
  <c r="F64" i="33"/>
  <c r="G66" i="33" s="1"/>
  <c r="F63" i="33"/>
  <c r="F62" i="33"/>
  <c r="H62" i="33" s="1"/>
  <c r="F61" i="33"/>
  <c r="G63" i="33" s="1"/>
  <c r="F60" i="33"/>
  <c r="G62" i="33" s="1"/>
  <c r="F59" i="33"/>
  <c r="F58" i="33"/>
  <c r="H58" i="33" s="1"/>
  <c r="F57" i="33"/>
  <c r="G59" i="33" s="1"/>
  <c r="F56" i="33"/>
  <c r="G58" i="33" s="1"/>
  <c r="F55" i="33"/>
  <c r="F54" i="33"/>
  <c r="H54" i="33" s="1"/>
  <c r="F53" i="33"/>
  <c r="G55" i="33" s="1"/>
  <c r="F52" i="33"/>
  <c r="G54" i="33" s="1"/>
  <c r="F51" i="33"/>
  <c r="F50" i="33"/>
  <c r="H50" i="33" s="1"/>
  <c r="F49" i="33"/>
  <c r="G51" i="33" s="1"/>
  <c r="F48" i="33"/>
  <c r="G50" i="33" s="1"/>
  <c r="F47" i="33"/>
  <c r="F46" i="33"/>
  <c r="H46" i="33" s="1"/>
  <c r="F45" i="33"/>
  <c r="G47" i="33" s="1"/>
  <c r="F44" i="33"/>
  <c r="G46" i="33" s="1"/>
  <c r="F43" i="33"/>
  <c r="F42" i="33"/>
  <c r="H42" i="33" s="1"/>
  <c r="F41" i="33"/>
  <c r="G43" i="33" s="1"/>
  <c r="F40" i="33"/>
  <c r="G42" i="33" s="1"/>
  <c r="F39" i="33"/>
  <c r="F38" i="33"/>
  <c r="H38" i="33" s="1"/>
  <c r="F37" i="33"/>
  <c r="G39" i="33" s="1"/>
  <c r="F36" i="33"/>
  <c r="G38" i="33" s="1"/>
  <c r="F35" i="33"/>
  <c r="F34" i="33"/>
  <c r="H34" i="33" s="1"/>
  <c r="F33" i="33"/>
  <c r="G35" i="33" s="1"/>
  <c r="F32" i="33"/>
  <c r="G34" i="33" s="1"/>
  <c r="F31" i="33"/>
  <c r="F30" i="33"/>
  <c r="H30" i="33" s="1"/>
  <c r="F29" i="33"/>
  <c r="G31" i="33" s="1"/>
  <c r="F28" i="33"/>
  <c r="G30" i="33" s="1"/>
  <c r="F27" i="33"/>
  <c r="F26" i="33"/>
  <c r="H26" i="33" s="1"/>
  <c r="F25" i="33"/>
  <c r="G27" i="33" s="1"/>
  <c r="F24" i="33"/>
  <c r="G26" i="33" s="1"/>
  <c r="F23" i="33"/>
  <c r="F22" i="33"/>
  <c r="H22" i="33" s="1"/>
  <c r="F21" i="33"/>
  <c r="G23" i="33" s="1"/>
  <c r="F20" i="33"/>
  <c r="G22" i="33" s="1"/>
  <c r="F19" i="33"/>
  <c r="F18" i="33"/>
  <c r="H18" i="33" s="1"/>
  <c r="F17" i="33"/>
  <c r="G19" i="33" s="1"/>
  <c r="F16" i="33"/>
  <c r="G18" i="33" s="1"/>
  <c r="F15" i="33"/>
  <c r="F14" i="33"/>
  <c r="H14" i="33" s="1"/>
  <c r="F13" i="33"/>
  <c r="G15" i="33" s="1"/>
  <c r="F12" i="33"/>
  <c r="G14" i="33" s="1"/>
  <c r="F11" i="33"/>
  <c r="F10" i="33"/>
  <c r="H10" i="33" s="1"/>
  <c r="F9" i="33"/>
  <c r="G11" i="33" s="1"/>
  <c r="F8" i="33"/>
  <c r="G10" i="33" s="1"/>
  <c r="L6" i="33" s="1"/>
  <c r="F7" i="33"/>
  <c r="F6" i="33"/>
  <c r="G8" i="33" s="1"/>
  <c r="F5" i="33"/>
  <c r="G7" i="33" s="1"/>
  <c r="L7" i="33" s="1"/>
  <c r="G3" i="35"/>
  <c r="E15" i="38"/>
  <c r="E14" i="38"/>
  <c r="E13" i="38"/>
  <c r="E12" i="38"/>
  <c r="E11" i="38"/>
  <c r="E10" i="38"/>
  <c r="E9" i="38"/>
  <c r="E8" i="38"/>
  <c r="E7" i="38"/>
  <c r="F19" i="38" s="1"/>
  <c r="E15" i="37"/>
  <c r="E14" i="37"/>
  <c r="E13" i="37"/>
  <c r="E12" i="37"/>
  <c r="E11" i="37"/>
  <c r="E10" i="37"/>
  <c r="E9" i="37"/>
  <c r="E8" i="37"/>
  <c r="F18" i="37" s="1"/>
  <c r="F20" i="37"/>
  <c r="F5" i="37"/>
  <c r="G5" i="37" s="1"/>
  <c r="L5" i="21"/>
  <c r="H8" i="21"/>
  <c r="H9" i="21"/>
  <c r="H10" i="21"/>
  <c r="H11" i="21"/>
  <c r="H12" i="21"/>
  <c r="H13" i="21"/>
  <c r="H14" i="21"/>
  <c r="H15" i="21"/>
  <c r="H16" i="21"/>
  <c r="H17" i="21"/>
  <c r="H18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G7" i="21"/>
  <c r="H7" i="21" s="1"/>
  <c r="E5" i="21"/>
  <c r="H3" i="21"/>
  <c r="G3" i="21"/>
  <c r="E23" i="35"/>
  <c r="E20" i="35"/>
  <c r="F20" i="35" s="1"/>
  <c r="E21" i="35"/>
  <c r="E22" i="35"/>
  <c r="E24" i="35"/>
  <c r="E6" i="35"/>
  <c r="F6" i="35" s="1"/>
  <c r="E7" i="35"/>
  <c r="F7" i="35" s="1"/>
  <c r="E8" i="35"/>
  <c r="F8" i="35" s="1"/>
  <c r="E9" i="35"/>
  <c r="F9" i="35" s="1"/>
  <c r="E10" i="35"/>
  <c r="F10" i="35" s="1"/>
  <c r="E11" i="35"/>
  <c r="F11" i="35" s="1"/>
  <c r="E12" i="35"/>
  <c r="F12" i="35" s="1"/>
  <c r="E13" i="35"/>
  <c r="F13" i="35" s="1"/>
  <c r="E14" i="35"/>
  <c r="F14" i="35" s="1"/>
  <c r="E15" i="35"/>
  <c r="F15" i="35" s="1"/>
  <c r="E16" i="35"/>
  <c r="F16" i="35" s="1"/>
  <c r="E17" i="35"/>
  <c r="F17" i="35" s="1"/>
  <c r="E18" i="35"/>
  <c r="F18" i="35" s="1"/>
  <c r="E19" i="35"/>
  <c r="F19" i="35" s="1"/>
  <c r="E5" i="35"/>
  <c r="F5" i="35"/>
  <c r="F8" i="31"/>
  <c r="F74" i="40" l="1"/>
  <c r="F62" i="40"/>
  <c r="F54" i="40"/>
  <c r="F46" i="40"/>
  <c r="F38" i="40"/>
  <c r="F30" i="40"/>
  <c r="F22" i="40"/>
  <c r="F14" i="40"/>
  <c r="F6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66" i="40"/>
  <c r="F72" i="40"/>
  <c r="F68" i="40"/>
  <c r="F64" i="40"/>
  <c r="F60" i="40"/>
  <c r="F56" i="40"/>
  <c r="F52" i="40"/>
  <c r="F48" i="40"/>
  <c r="F44" i="40"/>
  <c r="F40" i="40"/>
  <c r="F36" i="40"/>
  <c r="F32" i="40"/>
  <c r="F28" i="40"/>
  <c r="F24" i="40"/>
  <c r="F20" i="40"/>
  <c r="F16" i="40"/>
  <c r="F12" i="40"/>
  <c r="F8" i="40"/>
  <c r="F70" i="40"/>
  <c r="F58" i="40"/>
  <c r="F50" i="40"/>
  <c r="F42" i="40"/>
  <c r="F34" i="40"/>
  <c r="F26" i="40"/>
  <c r="F18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G7" i="39"/>
  <c r="G18" i="39"/>
  <c r="G26" i="39"/>
  <c r="G34" i="39"/>
  <c r="G9" i="39"/>
  <c r="G47" i="39"/>
  <c r="G55" i="39"/>
  <c r="G63" i="39"/>
  <c r="G71" i="39"/>
  <c r="G37" i="39"/>
  <c r="G40" i="39"/>
  <c r="G44" i="39"/>
  <c r="G48" i="39"/>
  <c r="G52" i="39"/>
  <c r="G56" i="39"/>
  <c r="G60" i="39"/>
  <c r="G64" i="39"/>
  <c r="G68" i="39"/>
  <c r="G72" i="39"/>
  <c r="G43" i="39"/>
  <c r="G51" i="39"/>
  <c r="G59" i="39"/>
  <c r="G67" i="39"/>
  <c r="G11" i="39"/>
  <c r="G13" i="39"/>
  <c r="G15" i="39"/>
  <c r="G17" i="39"/>
  <c r="G19" i="39"/>
  <c r="G21" i="39"/>
  <c r="G23" i="39"/>
  <c r="G25" i="39"/>
  <c r="G27" i="39"/>
  <c r="G29" i="39"/>
  <c r="G31" i="39"/>
  <c r="G33" i="39"/>
  <c r="G35" i="39"/>
  <c r="G41" i="39"/>
  <c r="G45" i="39"/>
  <c r="G49" i="39"/>
  <c r="G53" i="39"/>
  <c r="G57" i="39"/>
  <c r="G61" i="39"/>
  <c r="G65" i="39"/>
  <c r="G69" i="39"/>
  <c r="G73" i="39"/>
  <c r="G39" i="39"/>
  <c r="G8" i="39"/>
  <c r="G36" i="39"/>
  <c r="G38" i="39"/>
  <c r="G42" i="39"/>
  <c r="G46" i="39"/>
  <c r="G50" i="39"/>
  <c r="G54" i="39"/>
  <c r="G58" i="39"/>
  <c r="G62" i="39"/>
  <c r="G66" i="39"/>
  <c r="G70" i="39"/>
  <c r="G74" i="39"/>
  <c r="H11" i="33"/>
  <c r="H15" i="33"/>
  <c r="H19" i="33"/>
  <c r="H23" i="33"/>
  <c r="H27" i="33"/>
  <c r="H31" i="33"/>
  <c r="H35" i="33"/>
  <c r="H39" i="33"/>
  <c r="H43" i="33"/>
  <c r="H47" i="33"/>
  <c r="H51" i="33"/>
  <c r="H55" i="33"/>
  <c r="H59" i="33"/>
  <c r="H63" i="33"/>
  <c r="H67" i="33"/>
  <c r="H71" i="33"/>
  <c r="G49" i="33"/>
  <c r="H49" i="33" s="1"/>
  <c r="G72" i="33"/>
  <c r="G68" i="33"/>
  <c r="G64" i="33"/>
  <c r="G60" i="33"/>
  <c r="G56" i="33"/>
  <c r="G52" i="33"/>
  <c r="G48" i="33"/>
  <c r="G44" i="33"/>
  <c r="G40" i="33"/>
  <c r="G36" i="33"/>
  <c r="G32" i="33"/>
  <c r="G28" i="33"/>
  <c r="G24" i="33"/>
  <c r="G20" i="33"/>
  <c r="G16" i="33"/>
  <c r="G12" i="33"/>
  <c r="L8" i="33" s="1"/>
  <c r="H72" i="33"/>
  <c r="H68" i="33"/>
  <c r="H64" i="33"/>
  <c r="H60" i="33"/>
  <c r="H56" i="33"/>
  <c r="H52" i="33"/>
  <c r="H48" i="33"/>
  <c r="H44" i="33"/>
  <c r="H40" i="33"/>
  <c r="H36" i="33"/>
  <c r="H32" i="33"/>
  <c r="H28" i="33"/>
  <c r="H24" i="33"/>
  <c r="H20" i="33"/>
  <c r="H16" i="33"/>
  <c r="H12" i="33"/>
  <c r="H8" i="33"/>
  <c r="G73" i="33"/>
  <c r="H73" i="33" s="1"/>
  <c r="G65" i="33"/>
  <c r="H65" i="33" s="1"/>
  <c r="G57" i="33"/>
  <c r="H57" i="33" s="1"/>
  <c r="G41" i="33"/>
  <c r="H41" i="33" s="1"/>
  <c r="G33" i="33"/>
  <c r="H33" i="33" s="1"/>
  <c r="G25" i="33"/>
  <c r="H25" i="33" s="1"/>
  <c r="G17" i="33"/>
  <c r="H17" i="33" s="1"/>
  <c r="G9" i="33"/>
  <c r="G69" i="33"/>
  <c r="H69" i="33" s="1"/>
  <c r="G61" i="33"/>
  <c r="H61" i="33" s="1"/>
  <c r="G53" i="33"/>
  <c r="H53" i="33" s="1"/>
  <c r="G45" i="33"/>
  <c r="H45" i="33" s="1"/>
  <c r="G37" i="33"/>
  <c r="H37" i="33" s="1"/>
  <c r="G29" i="33"/>
  <c r="H29" i="33" s="1"/>
  <c r="G21" i="33"/>
  <c r="H21" i="33" s="1"/>
  <c r="G13" i="33"/>
  <c r="H13" i="33" s="1"/>
  <c r="H7" i="33"/>
  <c r="F7" i="38"/>
  <c r="F9" i="38"/>
  <c r="F13" i="38"/>
  <c r="F18" i="38"/>
  <c r="F20" i="38"/>
  <c r="F5" i="38"/>
  <c r="F10" i="38"/>
  <c r="F14" i="38"/>
  <c r="F12" i="38"/>
  <c r="F6" i="38"/>
  <c r="F8" i="38"/>
  <c r="F11" i="38"/>
  <c r="F15" i="38"/>
  <c r="F16" i="38"/>
  <c r="F17" i="38"/>
  <c r="F10" i="37"/>
  <c r="F14" i="37"/>
  <c r="F6" i="37"/>
  <c r="F11" i="37"/>
  <c r="F16" i="37"/>
  <c r="F17" i="37"/>
  <c r="F19" i="37"/>
  <c r="F12" i="37"/>
  <c r="F8" i="37"/>
  <c r="F15" i="37"/>
  <c r="F7" i="37"/>
  <c r="F9" i="37"/>
  <c r="F13" i="37"/>
  <c r="G11" i="21"/>
  <c r="G8" i="21"/>
  <c r="G12" i="21"/>
  <c r="G16" i="21"/>
  <c r="G15" i="21"/>
  <c r="G9" i="21"/>
  <c r="G13" i="21"/>
  <c r="G17" i="21"/>
  <c r="G10" i="21"/>
  <c r="G14" i="21"/>
  <c r="G18" i="21"/>
  <c r="G11" i="35"/>
  <c r="H11" i="35" s="1"/>
  <c r="G17" i="35"/>
  <c r="H17" i="35" s="1"/>
  <c r="G13" i="35"/>
  <c r="H13" i="35" s="1"/>
  <c r="G9" i="35"/>
  <c r="H9" i="35" s="1"/>
  <c r="G7" i="35"/>
  <c r="G16" i="35"/>
  <c r="H16" i="35" s="1"/>
  <c r="G12" i="35"/>
  <c r="H12" i="35" s="1"/>
  <c r="G8" i="35"/>
  <c r="H8" i="35" s="1"/>
  <c r="G18" i="35"/>
  <c r="H18" i="35" s="1"/>
  <c r="G14" i="35"/>
  <c r="H14" i="35" s="1"/>
  <c r="G10" i="35"/>
  <c r="H10" i="35" s="1"/>
  <c r="G15" i="35"/>
  <c r="H15" i="35" s="1"/>
  <c r="H3" i="35"/>
  <c r="I8" i="40" l="1"/>
  <c r="L5" i="33"/>
  <c r="H9" i="33"/>
  <c r="G8" i="38"/>
  <c r="G16" i="38"/>
  <c r="G9" i="38"/>
  <c r="G10" i="38"/>
  <c r="G6" i="38"/>
  <c r="G15" i="38"/>
  <c r="G12" i="38"/>
  <c r="G7" i="38"/>
  <c r="L7" i="38" s="1"/>
  <c r="H19" i="38" s="1"/>
  <c r="G13" i="38"/>
  <c r="G5" i="38"/>
  <c r="L5" i="38" s="1"/>
  <c r="H9" i="38" s="1"/>
  <c r="I9" i="38" s="1"/>
  <c r="G11" i="38"/>
  <c r="G14" i="38"/>
  <c r="G9" i="37"/>
  <c r="G16" i="37"/>
  <c r="G10" i="37"/>
  <c r="G7" i="37"/>
  <c r="L7" i="37" s="1"/>
  <c r="H11" i="37" s="1"/>
  <c r="I11" i="37" s="1"/>
  <c r="G11" i="37"/>
  <c r="G15" i="37"/>
  <c r="G6" i="37"/>
  <c r="G12" i="37"/>
  <c r="G13" i="37"/>
  <c r="G8" i="37"/>
  <c r="G14" i="37"/>
  <c r="L7" i="21"/>
  <c r="L8" i="21"/>
  <c r="L6" i="21"/>
  <c r="L6" i="35"/>
  <c r="L7" i="35"/>
  <c r="L8" i="35"/>
  <c r="N5" i="33" l="1"/>
  <c r="M6" i="33" s="1"/>
  <c r="H7" i="38"/>
  <c r="I7" i="38" s="1"/>
  <c r="H15" i="38"/>
  <c r="I15" i="38" s="1"/>
  <c r="H11" i="38"/>
  <c r="I11" i="38" s="1"/>
  <c r="H13" i="38"/>
  <c r="I13" i="38" s="1"/>
  <c r="H5" i="38"/>
  <c r="I5" i="38" s="1"/>
  <c r="H17" i="38"/>
  <c r="L8" i="38"/>
  <c r="L6" i="38"/>
  <c r="L6" i="37"/>
  <c r="H15" i="37"/>
  <c r="I15" i="37" s="1"/>
  <c r="H7" i="37"/>
  <c r="I7" i="37" s="1"/>
  <c r="L5" i="37"/>
  <c r="L8" i="37"/>
  <c r="H19" i="37"/>
  <c r="N5" i="21"/>
  <c r="N5" i="35"/>
  <c r="M7" i="35" s="1"/>
  <c r="I23" i="35" s="1"/>
  <c r="M6" i="21" l="1"/>
  <c r="M8" i="21"/>
  <c r="M5" i="21"/>
  <c r="M7" i="21"/>
  <c r="M5" i="33"/>
  <c r="M7" i="33"/>
  <c r="M8" i="33"/>
  <c r="H6" i="38"/>
  <c r="I6" i="38" s="1"/>
  <c r="H14" i="38"/>
  <c r="I14" i="38" s="1"/>
  <c r="H18" i="38"/>
  <c r="H10" i="38"/>
  <c r="I10" i="38" s="1"/>
  <c r="H8" i="38"/>
  <c r="I8" i="38" s="1"/>
  <c r="H12" i="38"/>
  <c r="I12" i="38" s="1"/>
  <c r="H20" i="38"/>
  <c r="H16" i="38"/>
  <c r="I16" i="38" s="1"/>
  <c r="I21" i="38"/>
  <c r="H5" i="37"/>
  <c r="I5" i="37" s="1"/>
  <c r="H9" i="37"/>
  <c r="I9" i="37" s="1"/>
  <c r="H13" i="37"/>
  <c r="I13" i="37" s="1"/>
  <c r="H17" i="37"/>
  <c r="H20" i="37"/>
  <c r="H12" i="37"/>
  <c r="I12" i="37" s="1"/>
  <c r="H16" i="37"/>
  <c r="I16" i="37" s="1"/>
  <c r="H8" i="37"/>
  <c r="I8" i="37" s="1"/>
  <c r="H18" i="37"/>
  <c r="H10" i="37"/>
  <c r="I10" i="37" s="1"/>
  <c r="H6" i="37"/>
  <c r="I6" i="37" s="1"/>
  <c r="H14" i="37"/>
  <c r="I14" i="37" s="1"/>
  <c r="G26" i="35"/>
  <c r="M6" i="35"/>
  <c r="M8" i="35"/>
  <c r="G26" i="21" l="1"/>
  <c r="I23" i="21"/>
  <c r="I21" i="37"/>
  <c r="F9" i="31" l="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" i="31"/>
  <c r="I8" i="31"/>
  <c r="J8" i="31" s="1"/>
  <c r="D5" i="28"/>
  <c r="D226" i="28"/>
  <c r="D225" i="28"/>
  <c r="D224" i="28"/>
  <c r="D223" i="28"/>
  <c r="D221" i="28" l="1"/>
  <c r="D222" i="28"/>
  <c r="D227" i="28"/>
  <c r="D228" i="28"/>
  <c r="D229" i="28"/>
  <c r="D230" i="28"/>
  <c r="D231" i="28"/>
  <c r="D232" i="28"/>
  <c r="D233" i="28"/>
  <c r="D234" i="28"/>
  <c r="I4" i="26" l="1"/>
  <c r="E5" i="26"/>
  <c r="H4" i="26"/>
  <c r="G4" i="28"/>
  <c r="H4" i="28" s="1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12" i="13"/>
  <c r="D11" i="13"/>
  <c r="D10" i="13"/>
  <c r="E44" i="28" l="1"/>
  <c r="J5" i="27" l="1"/>
  <c r="J4" i="27"/>
  <c r="E5" i="27" l="1"/>
  <c r="E13" i="27"/>
  <c r="E21" i="27"/>
  <c r="E29" i="27"/>
  <c r="E37" i="27"/>
  <c r="E6" i="27"/>
  <c r="E14" i="27"/>
  <c r="E22" i="27"/>
  <c r="E30" i="27"/>
  <c r="E38" i="27"/>
  <c r="E11" i="27"/>
  <c r="E19" i="27"/>
  <c r="E12" i="27"/>
  <c r="E36" i="27"/>
  <c r="E7" i="27"/>
  <c r="E15" i="27"/>
  <c r="E23" i="27"/>
  <c r="E31" i="27"/>
  <c r="E4" i="27"/>
  <c r="E8" i="27"/>
  <c r="E16" i="27"/>
  <c r="E32" i="27"/>
  <c r="E18" i="27"/>
  <c r="E34" i="27"/>
  <c r="E35" i="27"/>
  <c r="E28" i="27"/>
  <c r="E24" i="27"/>
  <c r="E9" i="27"/>
  <c r="E17" i="27"/>
  <c r="E25" i="27"/>
  <c r="E33" i="27"/>
  <c r="E10" i="27"/>
  <c r="E26" i="27"/>
  <c r="E27" i="27"/>
  <c r="E20" i="27"/>
  <c r="D5" i="26"/>
  <c r="D40" i="26"/>
  <c r="D41" i="26"/>
  <c r="D42" i="26"/>
  <c r="D43" i="26"/>
  <c r="D6" i="26"/>
  <c r="E6" i="26" s="1"/>
  <c r="D7" i="26"/>
  <c r="E7" i="26" s="1"/>
  <c r="D8" i="26"/>
  <c r="E8" i="26" s="1"/>
  <c r="D9" i="26"/>
  <c r="E9" i="26" s="1"/>
  <c r="D10" i="26"/>
  <c r="E10" i="26" s="1"/>
  <c r="D11" i="26"/>
  <c r="E11" i="26" s="1"/>
  <c r="D12" i="26"/>
  <c r="E12" i="26" s="1"/>
  <c r="D13" i="26"/>
  <c r="E13" i="26" s="1"/>
  <c r="D14" i="26"/>
  <c r="E14" i="26" s="1"/>
  <c r="D15" i="26"/>
  <c r="E15" i="26" s="1"/>
  <c r="D16" i="26"/>
  <c r="E16" i="26" s="1"/>
  <c r="D17" i="26"/>
  <c r="E17" i="26" s="1"/>
  <c r="D18" i="26"/>
  <c r="E18" i="26" s="1"/>
  <c r="D19" i="26"/>
  <c r="E19" i="26" s="1"/>
  <c r="D20" i="26"/>
  <c r="E20" i="26" s="1"/>
  <c r="D21" i="26"/>
  <c r="E21" i="26" s="1"/>
  <c r="D22" i="26"/>
  <c r="E22" i="26" s="1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32" i="26"/>
  <c r="E32" i="26" s="1"/>
  <c r="D33" i="26"/>
  <c r="E33" i="26" s="1"/>
  <c r="D34" i="26"/>
  <c r="E34" i="26" s="1"/>
  <c r="D35" i="26"/>
  <c r="E35" i="26" s="1"/>
  <c r="D36" i="26"/>
  <c r="E36" i="26" s="1"/>
  <c r="D37" i="26"/>
  <c r="E37" i="26" s="1"/>
  <c r="D38" i="26"/>
  <c r="E38" i="26" s="1"/>
  <c r="D39" i="26"/>
  <c r="E39" i="26" s="1"/>
  <c r="D20" i="13"/>
  <c r="D19" i="13"/>
  <c r="E19" i="13" s="1"/>
  <c r="D18" i="13"/>
  <c r="E18" i="13" s="1"/>
  <c r="E17" i="13"/>
  <c r="D17" i="13"/>
  <c r="D16" i="13"/>
  <c r="E15" i="13"/>
  <c r="D15" i="13"/>
  <c r="D14" i="13"/>
  <c r="D13" i="13"/>
  <c r="E13" i="13" s="1"/>
  <c r="E12" i="13"/>
  <c r="E11" i="13"/>
  <c r="E10" i="13"/>
  <c r="E21" i="13" s="1"/>
  <c r="E14" i="13"/>
  <c r="E16" i="13"/>
  <c r="F5" i="27" l="1"/>
  <c r="G5" i="27" s="1"/>
  <c r="F6" i="27"/>
  <c r="G6" i="27" s="1"/>
  <c r="F14" i="27"/>
  <c r="G14" i="27" s="1"/>
  <c r="F22" i="27"/>
  <c r="G22" i="27" s="1"/>
  <c r="F30" i="27"/>
  <c r="G30" i="27" s="1"/>
  <c r="F38" i="27"/>
  <c r="G38" i="27" s="1"/>
  <c r="F36" i="27"/>
  <c r="G36" i="27" s="1"/>
  <c r="F37" i="27"/>
  <c r="G37" i="27" s="1"/>
  <c r="F7" i="27"/>
  <c r="G7" i="27" s="1"/>
  <c r="F15" i="27"/>
  <c r="G15" i="27" s="1"/>
  <c r="F23" i="27"/>
  <c r="G23" i="27" s="1"/>
  <c r="F31" i="27"/>
  <c r="G31" i="27" s="1"/>
  <c r="F39" i="27"/>
  <c r="F8" i="27"/>
  <c r="G8" i="27" s="1"/>
  <c r="F16" i="27"/>
  <c r="G16" i="27" s="1"/>
  <c r="F24" i="27"/>
  <c r="G24" i="27" s="1"/>
  <c r="F32" i="27"/>
  <c r="G32" i="27" s="1"/>
  <c r="F40" i="27"/>
  <c r="F9" i="27"/>
  <c r="G9" i="27" s="1"/>
  <c r="F17" i="27"/>
  <c r="G17" i="27" s="1"/>
  <c r="F25" i="27"/>
  <c r="G25" i="27" s="1"/>
  <c r="F33" i="27"/>
  <c r="G33" i="27" s="1"/>
  <c r="F41" i="27"/>
  <c r="F20" i="27"/>
  <c r="G20" i="27" s="1"/>
  <c r="F21" i="27"/>
  <c r="G21" i="27" s="1"/>
  <c r="F10" i="27"/>
  <c r="G10" i="27" s="1"/>
  <c r="F18" i="27"/>
  <c r="G18" i="27" s="1"/>
  <c r="F26" i="27"/>
  <c r="G26" i="27" s="1"/>
  <c r="F34" i="27"/>
  <c r="G34" i="27" s="1"/>
  <c r="F42" i="27"/>
  <c r="F28" i="27"/>
  <c r="G28" i="27" s="1"/>
  <c r="F29" i="27"/>
  <c r="G29" i="27" s="1"/>
  <c r="F11" i="27"/>
  <c r="G11" i="27" s="1"/>
  <c r="F19" i="27"/>
  <c r="G19" i="27" s="1"/>
  <c r="F27" i="27"/>
  <c r="G27" i="27" s="1"/>
  <c r="F35" i="27"/>
  <c r="G35" i="27" s="1"/>
  <c r="F4" i="27"/>
  <c r="G4" i="27" s="1"/>
  <c r="F12" i="27"/>
  <c r="G12" i="27" s="1"/>
  <c r="F13" i="27"/>
  <c r="G13" i="27" s="1"/>
  <c r="E44" i="26"/>
  <c r="G43" i="27" l="1"/>
</calcChain>
</file>

<file path=xl/comments1.xml><?xml version="1.0" encoding="utf-8"?>
<comments xmlns="http://schemas.openxmlformats.org/spreadsheetml/2006/main">
  <authors>
    <author>Windows 사용자</author>
  </authors>
  <commentList>
    <comment ref="I23" authorId="0" shapeId="0">
      <text>
        <r>
          <rPr>
            <b/>
            <sz val="9"/>
            <color indexed="81"/>
            <rFont val="Tahoma"/>
            <family val="2"/>
          </rPr>
          <t xml:space="preserve">* -&gt; +
 </t>
        </r>
        <r>
          <rPr>
            <b/>
            <sz val="9"/>
            <color indexed="81"/>
            <rFont val="돋움"/>
            <family val="3"/>
            <charset val="129"/>
          </rPr>
          <t xml:space="preserve">수식변경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<sst xmlns="http://schemas.openxmlformats.org/spreadsheetml/2006/main" count="454" uniqueCount="146">
  <si>
    <t>트렌드나 계절성이 없는 시계열 데이터인 경우</t>
    <phoneticPr fontId="0" type="noConversion"/>
  </si>
  <si>
    <t>Moving average (MA)</t>
    <phoneticPr fontId="0" type="noConversion"/>
  </si>
  <si>
    <t>주차</t>
    <phoneticPr fontId="0" type="noConversion"/>
  </si>
  <si>
    <t>수요</t>
    <phoneticPr fontId="0" type="noConversion"/>
  </si>
  <si>
    <t>5주간 MA</t>
    <phoneticPr fontId="0" type="noConversion"/>
  </si>
  <si>
    <t>오차 절대값</t>
    <phoneticPr fontId="0" type="noConversion"/>
  </si>
  <si>
    <t>트렌드</t>
    <phoneticPr fontId="0" type="noConversion"/>
  </si>
  <si>
    <t>오차 절대값 평균</t>
    <phoneticPr fontId="0" type="noConversion"/>
  </si>
  <si>
    <t>변화값</t>
    <phoneticPr fontId="8" type="noConversion"/>
  </si>
  <si>
    <t>보정값</t>
    <phoneticPr fontId="8" type="noConversion"/>
  </si>
  <si>
    <t>보정값으로 회귀분석</t>
    <phoneticPr fontId="8" type="noConversion"/>
  </si>
  <si>
    <t>기울기</t>
    <phoneticPr fontId="8" type="noConversion"/>
  </si>
  <si>
    <t>y 절편</t>
    <phoneticPr fontId="8" type="noConversion"/>
  </si>
  <si>
    <t>트렌드만 있는 데이터 + 입력값이 변했을 경우에</t>
    <phoneticPr fontId="0" type="noConversion"/>
  </si>
  <si>
    <t>트렌드만 있는 데이터 - 선형 회귀분석을 이용해 예측(y=ax+b)</t>
    <phoneticPr fontId="0" type="noConversion"/>
  </si>
  <si>
    <t>주차(x)</t>
    <phoneticPr fontId="0" type="noConversion"/>
  </si>
  <si>
    <t>수요(실제y)</t>
    <phoneticPr fontId="0" type="noConversion"/>
  </si>
  <si>
    <t>트렌드(계산y)</t>
    <phoneticPr fontId="0" type="noConversion"/>
  </si>
  <si>
    <t>a(기울기)</t>
    <phoneticPr fontId="8" type="noConversion"/>
  </si>
  <si>
    <t>b(절편) 실제y평균-(x값평균*기울기)</t>
    <phoneticPr fontId="8" type="noConversion"/>
  </si>
  <si>
    <t>서울특별시 백화점경상지수(통계청, 2000.1~2017.12월, 216개월자료)</t>
    <phoneticPr fontId="8" type="noConversion"/>
  </si>
  <si>
    <t>계절</t>
    <phoneticPr fontId="8" type="noConversion"/>
  </si>
  <si>
    <t>2000_1봄</t>
  </si>
  <si>
    <t>2001_1봄</t>
  </si>
  <si>
    <t>2002_1봄</t>
  </si>
  <si>
    <t>2003_1봄</t>
  </si>
  <si>
    <t>2004_1봄</t>
  </si>
  <si>
    <t>2005_1봄</t>
  </si>
  <si>
    <t>2006_1봄</t>
  </si>
  <si>
    <t>2007_1봄</t>
  </si>
  <si>
    <t>2008_1봄</t>
  </si>
  <si>
    <t>2009_1봄</t>
  </si>
  <si>
    <t>2010_1봄</t>
  </si>
  <si>
    <t>2011_1봄</t>
  </si>
  <si>
    <t>2012_1봄</t>
  </si>
  <si>
    <t>2013_1봄</t>
  </si>
  <si>
    <t>2014_1봄</t>
  </si>
  <si>
    <t>2015_1봄</t>
  </si>
  <si>
    <t>2016_1봄</t>
  </si>
  <si>
    <t>2017_1봄</t>
  </si>
  <si>
    <t>2000_2여름</t>
  </si>
  <si>
    <t>2001_2여름</t>
  </si>
  <si>
    <t>2002_2여름</t>
  </si>
  <si>
    <t>2003_2여름</t>
  </si>
  <si>
    <t>2004_2여름</t>
  </si>
  <si>
    <t>2005_2여름</t>
  </si>
  <si>
    <t>2006_2여름</t>
  </si>
  <si>
    <t>2007_2여름</t>
  </si>
  <si>
    <t>2008_2여름</t>
  </si>
  <si>
    <t>2009_2여름</t>
  </si>
  <si>
    <t>2010_2여름</t>
  </si>
  <si>
    <t>2011_2여름</t>
  </si>
  <si>
    <t>2012_2여름</t>
  </si>
  <si>
    <t>2013_2여름</t>
  </si>
  <si>
    <t>2014_2여름</t>
  </si>
  <si>
    <t>2015_2여름</t>
  </si>
  <si>
    <t>2016_2여름</t>
  </si>
  <si>
    <t>2017_2여름</t>
  </si>
  <si>
    <t>2000_3가을</t>
  </si>
  <si>
    <t>2001_3가을</t>
  </si>
  <si>
    <t>2002_3가을</t>
  </si>
  <si>
    <t>2003_3가을</t>
  </si>
  <si>
    <t>2004_3가을</t>
  </si>
  <si>
    <t>2005_3가을</t>
  </si>
  <si>
    <t>2006_3가을</t>
  </si>
  <si>
    <t>2007_3가을</t>
  </si>
  <si>
    <t>2008_3가을</t>
  </si>
  <si>
    <t>2009_3가을</t>
  </si>
  <si>
    <t>2010_3가을</t>
  </si>
  <si>
    <t>2011_3가을</t>
  </si>
  <si>
    <t>2012_3가을</t>
  </si>
  <si>
    <t>2013_3가을</t>
  </si>
  <si>
    <t>2014_3가을</t>
  </si>
  <si>
    <t>2015_3가을</t>
  </si>
  <si>
    <t>2016_3가을</t>
  </si>
  <si>
    <t>2017_3가을</t>
  </si>
  <si>
    <t>2000_4겨울</t>
  </si>
  <si>
    <t>2001_4겨울</t>
  </si>
  <si>
    <t>2002_4겨울</t>
  </si>
  <si>
    <t>2003_4겨울</t>
  </si>
  <si>
    <t>2004_4겨울</t>
  </si>
  <si>
    <t>2005_4겨울</t>
  </si>
  <si>
    <t>2006_4겨울</t>
  </si>
  <si>
    <t>2007_4겨울</t>
  </si>
  <si>
    <t>2008_4겨울</t>
  </si>
  <si>
    <t>2009_4겨울</t>
  </si>
  <si>
    <t>2010_4겨울</t>
  </si>
  <si>
    <t>2011_4겨울</t>
  </si>
  <si>
    <t>2012_4겨울</t>
  </si>
  <si>
    <t>2013_4겨울</t>
  </si>
  <si>
    <t>2014_4겨울</t>
  </si>
  <si>
    <t>2015_4겨울</t>
  </si>
  <si>
    <t>2016_4겨울</t>
  </si>
  <si>
    <t>2017_4겨울</t>
  </si>
  <si>
    <t>년도별계절자료</t>
    <phoneticPr fontId="8" type="noConversion"/>
  </si>
  <si>
    <t>값</t>
    <phoneticPr fontId="8" type="noConversion"/>
  </si>
  <si>
    <t>a기울기</t>
    <phoneticPr fontId="8" type="noConversion"/>
  </si>
  <si>
    <t>b절편</t>
    <phoneticPr fontId="8" type="noConversion"/>
  </si>
  <si>
    <t>자료</t>
    <phoneticPr fontId="8" type="noConversion"/>
  </si>
  <si>
    <t>트렌드</t>
    <phoneticPr fontId="8" type="noConversion"/>
  </si>
  <si>
    <t>트렌드</t>
    <phoneticPr fontId="8" type="noConversion"/>
  </si>
  <si>
    <t>Detrend(D/E)</t>
    <phoneticPr fontId="8" type="noConversion"/>
  </si>
  <si>
    <t>승법모델(Multiplicative model)</t>
    <phoneticPr fontId="0" type="noConversion"/>
  </si>
  <si>
    <t>트렌드와 계절성 변화를 고려한 작업</t>
    <phoneticPr fontId="8" type="noConversion"/>
  </si>
  <si>
    <t>트렌드와 계절성을 고려한 작업</t>
    <phoneticPr fontId="0" type="noConversion"/>
  </si>
  <si>
    <t>중심이동평균
(계절성평균)</t>
    <phoneticPr fontId="8" type="noConversion"/>
  </si>
  <si>
    <t>평활된자료
(Raw Seasional)
계절성/중심이동평균</t>
    <phoneticPr fontId="8" type="noConversion"/>
  </si>
  <si>
    <t>계절변동지수
계절중앙값/계절평균</t>
    <phoneticPr fontId="8" type="noConversion"/>
  </si>
  <si>
    <t>계절평균</t>
    <phoneticPr fontId="8" type="noConversion"/>
  </si>
  <si>
    <t>회기식ax+b</t>
    <phoneticPr fontId="8" type="noConversion"/>
  </si>
  <si>
    <t>a값(기울기)</t>
    <phoneticPr fontId="8" type="noConversion"/>
  </si>
  <si>
    <t>b값(절편)</t>
    <phoneticPr fontId="8" type="noConversion"/>
  </si>
  <si>
    <t>번호</t>
    <phoneticPr fontId="8" type="noConversion"/>
  </si>
  <si>
    <t>트렌드
(소수3자리반올림)</t>
    <phoneticPr fontId="8" type="noConversion"/>
  </si>
  <si>
    <t>계절성
각계절별 중앙값
(평활자료,H열)</t>
    <phoneticPr fontId="8" type="noConversion"/>
  </si>
  <si>
    <t>19번째 가을의 예측값은   회귀식*가을계절변동지수</t>
    <phoneticPr fontId="8" type="noConversion"/>
  </si>
  <si>
    <t>시계열 예측값</t>
    <phoneticPr fontId="8" type="noConversion"/>
  </si>
  <si>
    <t>값(y)</t>
    <phoneticPr fontId="8" type="noConversion"/>
  </si>
  <si>
    <t>계절성
(Detrend:
 D-F)</t>
    <phoneticPr fontId="8" type="noConversion"/>
  </si>
  <si>
    <t>계절변동지수
계절중앙값-계절평균</t>
    <phoneticPr fontId="8" type="noConversion"/>
  </si>
  <si>
    <t>Multiplicative model</t>
    <phoneticPr fontId="2" type="noConversion"/>
  </si>
  <si>
    <t>트렌드와 계절성 변화를 고려한 작업</t>
    <phoneticPr fontId="8" type="noConversion"/>
  </si>
  <si>
    <t>수요</t>
    <phoneticPr fontId="8" type="noConversion"/>
  </si>
  <si>
    <t>이동평균 (MA)</t>
    <phoneticPr fontId="8" type="noConversion"/>
  </si>
  <si>
    <t>계절성</t>
    <phoneticPr fontId="8" type="noConversion"/>
  </si>
  <si>
    <t>예측치</t>
    <phoneticPr fontId="8" type="noConversion"/>
  </si>
  <si>
    <t>오차 절대값</t>
    <phoneticPr fontId="8" type="noConversion"/>
  </si>
  <si>
    <t>오차 절대값 평균</t>
    <phoneticPr fontId="2" type="noConversion"/>
  </si>
  <si>
    <t>Additive model</t>
    <phoneticPr fontId="2" type="noConversion"/>
  </si>
  <si>
    <t>오차 절대값 평균</t>
    <phoneticPr fontId="2" type="noConversion"/>
  </si>
  <si>
    <t>2018_1봄</t>
  </si>
  <si>
    <t>2018_2여름</t>
  </si>
  <si>
    <t>2018_3가을</t>
  </si>
  <si>
    <t>2018_4겨울</t>
  </si>
  <si>
    <t>평활된자료
(Raw Seasional)
계절성-중심이동평균</t>
    <phoneticPr fontId="8" type="noConversion"/>
  </si>
  <si>
    <t>계절성
(Detrend:
 D-E)</t>
    <phoneticPr fontId="8" type="noConversion"/>
  </si>
  <si>
    <t>계절성
(Detrend: D/E)</t>
    <phoneticPr fontId="8" type="noConversion"/>
  </si>
  <si>
    <t>계절성
(Detrend: D/E)</t>
    <phoneticPr fontId="8" type="noConversion"/>
  </si>
  <si>
    <t>번호</t>
    <phoneticPr fontId="8" type="noConversion"/>
  </si>
  <si>
    <t>계절</t>
    <phoneticPr fontId="8" type="noConversion"/>
  </si>
  <si>
    <t>계절</t>
    <phoneticPr fontId="8" type="noConversion"/>
  </si>
  <si>
    <t>계절</t>
    <phoneticPr fontId="8" type="noConversion"/>
  </si>
  <si>
    <t>계절성
D/F</t>
    <phoneticPr fontId="8" type="noConversion"/>
  </si>
  <si>
    <t>예측치
F*L</t>
    <phoneticPr fontId="8" type="noConversion"/>
  </si>
  <si>
    <t>오차 절대값
H-D</t>
    <phoneticPr fontId="8" type="noConversion"/>
  </si>
  <si>
    <t>계절성
평균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</si>
</sst>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76" formatCode="_-* #,##0\ _€_-;\-* #,##0\ _€_-;_-* &quot;-&quot;\ _€_-;_-@_-"/>
    <numFmt numFmtId="177" formatCode="#,##0.00_ ;[Red]\-#,##0.00\ "/>
    <numFmt numFmtId="178" formatCode="_-* #,##0.00\ _€_-;\-* #,##0.00\ _€_-;_-* &quot;-&quot;\ _€_-;_-@_-"/>
    <numFmt numFmtId="182" formatCode="_-* #,##0.0000\ _€_-;\-* #,##0.0000\ _€_-;_-* &quot;-&quot;\ _€_-;_-@_-"/>
    <numFmt numFmtId="183" formatCode="_-* #,##0.00000\ _€_-;\-* #,##0.00000\ _€_-;_-* &quot;-&quot;\ _€_-;_-@_-"/>
    <numFmt numFmtId="186" formatCode="0_);[Red]\(0\)"/>
    <numFmt numFmtId="189" formatCode="0.00000"/>
    <numFmt numFmtId="190" formatCode="0.000000"/>
    <numFmt numFmtId="192" formatCode="0.0000000"/>
    <numFmt numFmtId="196" formatCode="0.0000_);[Red]\(0.0000\)"/>
  </numFmts>
  <fonts count="21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0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0"/>
      <color theme="3" tint="-0.249977111117893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color rgb="FFFF0000"/>
      <name val="맑은 고딕"/>
      <family val="2"/>
      <scheme val="minor"/>
    </font>
    <font>
      <sz val="10"/>
      <color theme="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3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6">
    <xf numFmtId="0" fontId="0" fillId="0" borderId="0"/>
    <xf numFmtId="176" fontId="2" fillId="0" borderId="0" applyFont="0" applyFill="0" applyBorder="0" applyAlignment="0" applyProtection="0"/>
    <xf numFmtId="0" fontId="3" fillId="0" borderId="0"/>
    <xf numFmtId="0" fontId="3" fillId="0" borderId="0"/>
    <xf numFmtId="177" fontId="1" fillId="0" borderId="0" applyFont="0" applyFill="0" applyBorder="0" applyAlignment="0" applyProtection="0"/>
    <xf numFmtId="0" fontId="11" fillId="0" borderId="0">
      <alignment vertical="center"/>
    </xf>
  </cellStyleXfs>
  <cellXfs count="109">
    <xf numFmtId="0" fontId="0" fillId="0" borderId="0" xfId="0"/>
    <xf numFmtId="0" fontId="5" fillId="2" borderId="0" xfId="2" applyFont="1" applyFill="1" applyBorder="1"/>
    <xf numFmtId="0" fontId="5" fillId="2" borderId="0" xfId="2" applyFont="1" applyFill="1"/>
    <xf numFmtId="0" fontId="9" fillId="2" borderId="0" xfId="0" applyFont="1" applyFill="1"/>
    <xf numFmtId="0" fontId="0" fillId="2" borderId="0" xfId="0" applyFill="1"/>
    <xf numFmtId="0" fontId="4" fillId="2" borderId="0" xfId="0" applyFont="1" applyFill="1"/>
    <xf numFmtId="176" fontId="4" fillId="2" borderId="0" xfId="1" applyFont="1" applyFill="1" applyAlignment="1">
      <alignment horizontal="right"/>
    </xf>
    <xf numFmtId="0" fontId="4" fillId="2" borderId="1" xfId="0" applyFont="1" applyFill="1" applyBorder="1"/>
    <xf numFmtId="176" fontId="4" fillId="2" borderId="1" xfId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0" fontId="4" fillId="5" borderId="0" xfId="0" applyFont="1" applyFill="1"/>
    <xf numFmtId="176" fontId="4" fillId="5" borderId="0" xfId="1" applyFont="1" applyFill="1" applyAlignment="1">
      <alignment horizontal="right"/>
    </xf>
    <xf numFmtId="0" fontId="4" fillId="5" borderId="1" xfId="0" applyFont="1" applyFill="1" applyBorder="1"/>
    <xf numFmtId="176" fontId="4" fillId="5" borderId="1" xfId="1" applyFont="1" applyFill="1" applyBorder="1" applyAlignment="1">
      <alignment horizontal="right"/>
    </xf>
    <xf numFmtId="176" fontId="6" fillId="5" borderId="1" xfId="1" applyFont="1" applyFill="1" applyBorder="1" applyAlignment="1">
      <alignment horizontal="right"/>
    </xf>
    <xf numFmtId="178" fontId="4" fillId="2" borderId="0" xfId="1" applyNumberFormat="1" applyFont="1" applyFill="1" applyAlignment="1">
      <alignment horizontal="right"/>
    </xf>
    <xf numFmtId="178" fontId="4" fillId="5" borderId="0" xfId="1" applyNumberFormat="1" applyFont="1" applyFill="1" applyAlignment="1">
      <alignment horizontal="right"/>
    </xf>
    <xf numFmtId="178" fontId="4" fillId="2" borderId="1" xfId="1" applyNumberFormat="1" applyFont="1" applyFill="1" applyBorder="1" applyAlignment="1">
      <alignment horizontal="right"/>
    </xf>
    <xf numFmtId="0" fontId="10" fillId="4" borderId="1" xfId="2" applyFont="1" applyFill="1" applyBorder="1" applyAlignment="1">
      <alignment horizontal="center" wrapText="1"/>
    </xf>
    <xf numFmtId="0" fontId="3" fillId="2" borderId="0" xfId="2" applyFill="1"/>
    <xf numFmtId="0" fontId="5" fillId="2" borderId="0" xfId="2" applyFont="1" applyFill="1" applyBorder="1" applyAlignment="1">
      <alignment wrapText="1"/>
    </xf>
    <xf numFmtId="0" fontId="5" fillId="2" borderId="0" xfId="2" applyFont="1" applyFill="1" applyBorder="1" applyAlignment="1">
      <alignment horizontal="center"/>
    </xf>
    <xf numFmtId="2" fontId="5" fillId="2" borderId="0" xfId="2" applyNumberFormat="1" applyFont="1" applyFill="1" applyBorder="1"/>
    <xf numFmtId="2" fontId="5" fillId="2" borderId="0" xfId="2" applyNumberFormat="1" applyFont="1" applyFill="1"/>
    <xf numFmtId="0" fontId="7" fillId="2" borderId="0" xfId="2" applyFont="1" applyFill="1" applyBorder="1" applyAlignment="1">
      <alignment horizontal="center"/>
    </xf>
    <xf numFmtId="2" fontId="7" fillId="2" borderId="0" xfId="2" applyNumberFormat="1" applyFont="1" applyFill="1" applyBorder="1"/>
    <xf numFmtId="0" fontId="5" fillId="5" borderId="0" xfId="2" applyFont="1" applyFill="1" applyBorder="1" applyAlignment="1">
      <alignment horizontal="center"/>
    </xf>
    <xf numFmtId="0" fontId="5" fillId="5" borderId="0" xfId="2" applyFont="1" applyFill="1" applyBorder="1"/>
    <xf numFmtId="2" fontId="5" fillId="5" borderId="0" xfId="2" applyNumberFormat="1" applyFont="1" applyFill="1" applyBorder="1"/>
    <xf numFmtId="0" fontId="7" fillId="5" borderId="0" xfId="2" applyFont="1" applyFill="1" applyBorder="1" applyAlignment="1">
      <alignment horizontal="center"/>
    </xf>
    <xf numFmtId="2" fontId="7" fillId="5" borderId="0" xfId="2" applyNumberFormat="1" applyFont="1" applyFill="1" applyBorder="1"/>
    <xf numFmtId="0" fontId="7" fillId="5" borderId="1" xfId="2" applyFont="1" applyFill="1" applyBorder="1" applyAlignment="1">
      <alignment horizontal="center"/>
    </xf>
    <xf numFmtId="0" fontId="5" fillId="5" borderId="1" xfId="2" applyFont="1" applyFill="1" applyBorder="1"/>
    <xf numFmtId="2" fontId="7" fillId="5" borderId="1" xfId="2" applyNumberFormat="1" applyFont="1" applyFill="1" applyBorder="1"/>
    <xf numFmtId="2" fontId="5" fillId="5" borderId="1" xfId="2" applyNumberFormat="1" applyFont="1" applyFill="1" applyBorder="1"/>
    <xf numFmtId="0" fontId="10" fillId="3" borderId="1" xfId="2" applyFont="1" applyFill="1" applyBorder="1" applyAlignment="1">
      <alignment horizontal="center" wrapText="1"/>
    </xf>
    <xf numFmtId="0" fontId="10" fillId="4" borderId="1" xfId="0" applyFont="1" applyFill="1" applyBorder="1"/>
    <xf numFmtId="43" fontId="4" fillId="2" borderId="0" xfId="0" applyNumberFormat="1" applyFont="1" applyFill="1"/>
    <xf numFmtId="0" fontId="10" fillId="4" borderId="1" xfId="2" applyFont="1" applyFill="1" applyBorder="1" applyAlignment="1">
      <alignment horizontal="center"/>
    </xf>
    <xf numFmtId="0" fontId="11" fillId="0" borderId="0" xfId="5">
      <alignment vertical="center"/>
    </xf>
    <xf numFmtId="0" fontId="10" fillId="4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14" fontId="12" fillId="0" borderId="2" xfId="5" applyNumberFormat="1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4" fillId="2" borderId="2" xfId="0" applyFont="1" applyFill="1" applyBorder="1"/>
    <xf numFmtId="178" fontId="4" fillId="2" borderId="2" xfId="1" applyNumberFormat="1" applyFont="1" applyFill="1" applyBorder="1" applyAlignment="1">
      <alignment horizontal="right"/>
    </xf>
    <xf numFmtId="0" fontId="4" fillId="5" borderId="2" xfId="0" applyFont="1" applyFill="1" applyBorder="1"/>
    <xf numFmtId="178" fontId="4" fillId="5" borderId="2" xfId="1" applyNumberFormat="1" applyFont="1" applyFill="1" applyBorder="1" applyAlignment="1">
      <alignment horizontal="right"/>
    </xf>
    <xf numFmtId="176" fontId="4" fillId="5" borderId="2" xfId="1" applyFont="1" applyFill="1" applyBorder="1" applyAlignment="1">
      <alignment horizontal="right"/>
    </xf>
    <xf numFmtId="176" fontId="4" fillId="2" borderId="2" xfId="1" applyFont="1" applyFill="1" applyBorder="1" applyAlignment="1">
      <alignment horizontal="right"/>
    </xf>
    <xf numFmtId="0" fontId="13" fillId="2" borderId="0" xfId="0" applyFont="1" applyFill="1"/>
    <xf numFmtId="0" fontId="14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176" fontId="4" fillId="6" borderId="2" xfId="1" applyFont="1" applyFill="1" applyBorder="1" applyAlignment="1"/>
    <xf numFmtId="0" fontId="13" fillId="6" borderId="2" xfId="0" applyFont="1" applyFill="1" applyBorder="1" applyAlignment="1">
      <alignment horizontal="center"/>
    </xf>
    <xf numFmtId="183" fontId="13" fillId="6" borderId="2" xfId="1" applyNumberFormat="1" applyFont="1" applyFill="1" applyBorder="1" applyAlignment="1"/>
    <xf numFmtId="14" fontId="12" fillId="9" borderId="2" xfId="5" applyNumberFormat="1" applyFont="1" applyFill="1" applyBorder="1" applyAlignment="1">
      <alignment horizontal="center" vertical="center"/>
    </xf>
    <xf numFmtId="14" fontId="0" fillId="2" borderId="0" xfId="0" applyNumberFormat="1" applyFill="1"/>
    <xf numFmtId="0" fontId="0" fillId="0" borderId="2" xfId="0" applyBorder="1"/>
    <xf numFmtId="0" fontId="15" fillId="9" borderId="2" xfId="0" applyFont="1" applyFill="1" applyBorder="1" applyAlignment="1">
      <alignment horizontal="center"/>
    </xf>
    <xf numFmtId="0" fontId="15" fillId="9" borderId="0" xfId="0" applyFont="1" applyFill="1" applyBorder="1" applyAlignment="1">
      <alignment horizontal="center"/>
    </xf>
    <xf numFmtId="0" fontId="0" fillId="0" borderId="0" xfId="0" applyBorder="1"/>
    <xf numFmtId="0" fontId="15" fillId="7" borderId="2" xfId="0" applyFont="1" applyFill="1" applyBorder="1" applyAlignment="1">
      <alignment horizontal="center"/>
    </xf>
    <xf numFmtId="0" fontId="0" fillId="7" borderId="2" xfId="0" applyFill="1" applyBorder="1"/>
    <xf numFmtId="189" fontId="5" fillId="2" borderId="0" xfId="2" applyNumberFormat="1" applyFont="1" applyFill="1" applyBorder="1"/>
    <xf numFmtId="182" fontId="5" fillId="5" borderId="0" xfId="1" applyNumberFormat="1" applyFont="1" applyFill="1" applyBorder="1"/>
    <xf numFmtId="190" fontId="5" fillId="2" borderId="0" xfId="2" applyNumberFormat="1" applyFont="1" applyFill="1" applyBorder="1"/>
    <xf numFmtId="190" fontId="5" fillId="5" borderId="0" xfId="2" applyNumberFormat="1" applyFont="1" applyFill="1" applyBorder="1"/>
    <xf numFmtId="192" fontId="5" fillId="2" borderId="0" xfId="2" applyNumberFormat="1" applyFont="1" applyFill="1"/>
    <xf numFmtId="0" fontId="10" fillId="10" borderId="0" xfId="2" applyFont="1" applyFill="1" applyBorder="1" applyAlignment="1">
      <alignment horizontal="center" wrapText="1"/>
    </xf>
    <xf numFmtId="186" fontId="5" fillId="0" borderId="3" xfId="2" applyNumberFormat="1" applyFont="1" applyFill="1" applyBorder="1" applyAlignment="1">
      <alignment horizontal="center"/>
    </xf>
    <xf numFmtId="186" fontId="5" fillId="0" borderId="3" xfId="2" applyNumberFormat="1" applyFont="1" applyFill="1" applyBorder="1"/>
    <xf numFmtId="196" fontId="5" fillId="0" borderId="3" xfId="2" applyNumberFormat="1" applyFont="1" applyFill="1" applyBorder="1"/>
    <xf numFmtId="0" fontId="10" fillId="3" borderId="0" xfId="2" applyFont="1" applyFill="1" applyBorder="1" applyAlignment="1">
      <alignment horizontal="center" wrapText="1"/>
    </xf>
    <xf numFmtId="0" fontId="5" fillId="2" borderId="2" xfId="2" applyFont="1" applyFill="1" applyBorder="1" applyAlignment="1">
      <alignment horizontal="center"/>
    </xf>
    <xf numFmtId="196" fontId="16" fillId="0" borderId="3" xfId="2" applyNumberFormat="1" applyFont="1" applyFill="1" applyBorder="1"/>
    <xf numFmtId="186" fontId="5" fillId="0" borderId="4" xfId="2" applyNumberFormat="1" applyFont="1" applyFill="1" applyBorder="1" applyAlignment="1">
      <alignment horizontal="center"/>
    </xf>
    <xf numFmtId="196" fontId="5" fillId="0" borderId="4" xfId="2" applyNumberFormat="1" applyFont="1" applyFill="1" applyBorder="1"/>
    <xf numFmtId="186" fontId="5" fillId="0" borderId="6" xfId="2" applyNumberFormat="1" applyFont="1" applyFill="1" applyBorder="1" applyAlignment="1">
      <alignment horizontal="center"/>
    </xf>
    <xf numFmtId="196" fontId="5" fillId="0" borderId="6" xfId="2" applyNumberFormat="1" applyFont="1" applyFill="1" applyBorder="1"/>
    <xf numFmtId="186" fontId="5" fillId="0" borderId="7" xfId="2" applyNumberFormat="1" applyFont="1" applyFill="1" applyBorder="1" applyAlignment="1">
      <alignment horizontal="center"/>
    </xf>
    <xf numFmtId="196" fontId="5" fillId="0" borderId="7" xfId="2" applyNumberFormat="1" applyFont="1" applyFill="1" applyBorder="1"/>
    <xf numFmtId="186" fontId="10" fillId="4" borderId="5" xfId="2" applyNumberFormat="1" applyFont="1" applyFill="1" applyBorder="1" applyAlignment="1"/>
    <xf numFmtId="186" fontId="10" fillId="4" borderId="5" xfId="2" applyNumberFormat="1" applyFont="1" applyFill="1" applyBorder="1" applyAlignment="1">
      <alignment horizontal="center" wrapText="1"/>
    </xf>
    <xf numFmtId="186" fontId="10" fillId="4" borderId="8" xfId="2" applyNumberFormat="1" applyFont="1" applyFill="1" applyBorder="1" applyAlignment="1">
      <alignment horizontal="center" wrapText="1"/>
    </xf>
    <xf numFmtId="0" fontId="3" fillId="8" borderId="1" xfId="2" applyFill="1" applyBorder="1" applyAlignment="1"/>
    <xf numFmtId="0" fontId="5" fillId="8" borderId="0" xfId="2" applyFont="1" applyFill="1" applyAlignment="1">
      <alignment wrapText="1"/>
    </xf>
    <xf numFmtId="196" fontId="16" fillId="8" borderId="3" xfId="2" applyNumberFormat="1" applyFont="1" applyFill="1" applyBorder="1"/>
    <xf numFmtId="196" fontId="16" fillId="0" borderId="4" xfId="2" applyNumberFormat="1" applyFont="1" applyFill="1" applyBorder="1"/>
    <xf numFmtId="196" fontId="16" fillId="0" borderId="7" xfId="2" applyNumberFormat="1" applyFont="1" applyFill="1" applyBorder="1"/>
    <xf numFmtId="0" fontId="5" fillId="0" borderId="3" xfId="2" applyNumberFormat="1" applyFont="1" applyFill="1" applyBorder="1"/>
    <xf numFmtId="0" fontId="16" fillId="0" borderId="3" xfId="2" applyNumberFormat="1" applyFont="1" applyFill="1" applyBorder="1"/>
    <xf numFmtId="0" fontId="5" fillId="0" borderId="6" xfId="2" applyNumberFormat="1" applyFont="1" applyFill="1" applyBorder="1"/>
    <xf numFmtId="0" fontId="5" fillId="0" borderId="7" xfId="2" applyNumberFormat="1" applyFont="1" applyFill="1" applyBorder="1"/>
    <xf numFmtId="0" fontId="5" fillId="0" borderId="4" xfId="2" applyNumberFormat="1" applyFont="1" applyFill="1" applyBorder="1"/>
    <xf numFmtId="186" fontId="10" fillId="10" borderId="5" xfId="2" applyNumberFormat="1" applyFont="1" applyFill="1" applyBorder="1" applyAlignment="1">
      <alignment horizontal="center" wrapText="1"/>
    </xf>
    <xf numFmtId="186" fontId="10" fillId="10" borderId="8" xfId="2" applyNumberFormat="1" applyFont="1" applyFill="1" applyBorder="1" applyAlignment="1">
      <alignment horizontal="center" wrapText="1"/>
    </xf>
    <xf numFmtId="0" fontId="16" fillId="0" borderId="4" xfId="2" applyNumberFormat="1" applyFont="1" applyFill="1" applyBorder="1"/>
    <xf numFmtId="0" fontId="16" fillId="0" borderId="7" xfId="2" applyNumberFormat="1" applyFont="1" applyFill="1" applyBorder="1"/>
    <xf numFmtId="0" fontId="17" fillId="10" borderId="3" xfId="2" applyNumberFormat="1" applyFont="1" applyFill="1" applyBorder="1"/>
    <xf numFmtId="186" fontId="5" fillId="0" borderId="6" xfId="2" applyNumberFormat="1" applyFont="1" applyFill="1" applyBorder="1"/>
    <xf numFmtId="186" fontId="5" fillId="0" borderId="7" xfId="2" applyNumberFormat="1" applyFont="1" applyFill="1" applyBorder="1"/>
    <xf numFmtId="0" fontId="10" fillId="4" borderId="1" xfId="2" applyFont="1" applyFill="1" applyBorder="1" applyAlignment="1"/>
    <xf numFmtId="196" fontId="16" fillId="0" borderId="6" xfId="2" applyNumberFormat="1" applyFont="1" applyFill="1" applyBorder="1"/>
    <xf numFmtId="196" fontId="16" fillId="11" borderId="3" xfId="2" applyNumberFormat="1" applyFont="1" applyFill="1" applyBorder="1"/>
  </cellXfs>
  <cellStyles count="6">
    <cellStyle name="Normaali 2" xfId="2"/>
    <cellStyle name="Normaali 3" xfId="3"/>
    <cellStyle name="Pilkku_ASTE3" xfId="4"/>
    <cellStyle name="쉼표 [0]" xfId="1" builtinId="6"/>
    <cellStyle name="표준" xfId="0" builtinId="0"/>
    <cellStyle name="표준_Regression_실습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0833333333337"/>
          <c:y val="3.4398034398034391E-2"/>
          <c:w val="0.84201388888888884"/>
          <c:h val="0.7862407862407863"/>
        </c:manualLayout>
      </c:layout>
      <c:lineChart>
        <c:grouping val="standard"/>
        <c:varyColors val="0"/>
        <c:ser>
          <c:idx val="0"/>
          <c:order val="0"/>
          <c:tx>
            <c:strRef>
              <c:f>'Regression(회귀)'!$C$4</c:f>
              <c:strCache>
                <c:ptCount val="1"/>
                <c:pt idx="0">
                  <c:v>수요(실제y)</c:v>
                </c:pt>
              </c:strCache>
            </c:strRef>
          </c:tx>
          <c:val>
            <c:numRef>
              <c:f>'Regression(회귀)'!$C$5:$C$43</c:f>
              <c:numCache>
                <c:formatCode>_-* #,##0.00\ _€_-;\-* #,##0.00\ _€_-;_-* "-"\ _€_-;_-@_-</c:formatCode>
                <c:ptCount val="39"/>
                <c:pt idx="0">
                  <c:v>4.8</c:v>
                </c:pt>
                <c:pt idx="1">
                  <c:v>4</c:v>
                </c:pt>
                <c:pt idx="2">
                  <c:v>5.5</c:v>
                </c:pt>
                <c:pt idx="3">
                  <c:v>15.6</c:v>
                </c:pt>
                <c:pt idx="4">
                  <c:v>23.1</c:v>
                </c:pt>
                <c:pt idx="5">
                  <c:v>23.3</c:v>
                </c:pt>
                <c:pt idx="6">
                  <c:v>31.4</c:v>
                </c:pt>
                <c:pt idx="7">
                  <c:v>46</c:v>
                </c:pt>
                <c:pt idx="8">
                  <c:v>46.1</c:v>
                </c:pt>
                <c:pt idx="9">
                  <c:v>41.9</c:v>
                </c:pt>
                <c:pt idx="10">
                  <c:v>45.5</c:v>
                </c:pt>
                <c:pt idx="11">
                  <c:v>53.5</c:v>
                </c:pt>
                <c:pt idx="12">
                  <c:v>48.4</c:v>
                </c:pt>
                <c:pt idx="13">
                  <c:v>61.6</c:v>
                </c:pt>
                <c:pt idx="14">
                  <c:v>65.599999999999994</c:v>
                </c:pt>
                <c:pt idx="15">
                  <c:v>71.400000000000006</c:v>
                </c:pt>
                <c:pt idx="16">
                  <c:v>83.4</c:v>
                </c:pt>
                <c:pt idx="17">
                  <c:v>93.6</c:v>
                </c:pt>
                <c:pt idx="18">
                  <c:v>94.2</c:v>
                </c:pt>
                <c:pt idx="19">
                  <c:v>85.4</c:v>
                </c:pt>
                <c:pt idx="20">
                  <c:v>86.2</c:v>
                </c:pt>
                <c:pt idx="21">
                  <c:v>89.9</c:v>
                </c:pt>
                <c:pt idx="22">
                  <c:v>89.2</c:v>
                </c:pt>
                <c:pt idx="23">
                  <c:v>99.1</c:v>
                </c:pt>
                <c:pt idx="24">
                  <c:v>100.3</c:v>
                </c:pt>
                <c:pt idx="25">
                  <c:v>111.7</c:v>
                </c:pt>
                <c:pt idx="26">
                  <c:v>108.2</c:v>
                </c:pt>
                <c:pt idx="27">
                  <c:v>115.5</c:v>
                </c:pt>
                <c:pt idx="28">
                  <c:v>119.2</c:v>
                </c:pt>
                <c:pt idx="29">
                  <c:v>125.2</c:v>
                </c:pt>
                <c:pt idx="30">
                  <c:v>136.30000000000001</c:v>
                </c:pt>
                <c:pt idx="31">
                  <c:v>146.80000000000001</c:v>
                </c:pt>
                <c:pt idx="32">
                  <c:v>146.1</c:v>
                </c:pt>
                <c:pt idx="33">
                  <c:v>151.4</c:v>
                </c:pt>
                <c:pt idx="34">
                  <c:v>150.9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D-449B-BD33-E15D074A7CDA}"/>
            </c:ext>
          </c:extLst>
        </c:ser>
        <c:ser>
          <c:idx val="1"/>
          <c:order val="1"/>
          <c:tx>
            <c:strRef>
              <c:f>'Regression(회귀)'!$D$4</c:f>
              <c:strCache>
                <c:ptCount val="1"/>
                <c:pt idx="0">
                  <c:v>트렌드(계산y)</c:v>
                </c:pt>
              </c:strCache>
            </c:strRef>
          </c:tx>
          <c:marker>
            <c:symbol val="circle"/>
            <c:size val="5"/>
          </c:marker>
          <c:val>
            <c:numRef>
              <c:f>'Regression(회귀)'!$D$5:$D$43</c:f>
              <c:numCache>
                <c:formatCode>_-* #,##0.00\ _€_-;\-* #,##0.00\ _€_-;_-* "-"\ _€_-;_-@_-</c:formatCode>
                <c:ptCount val="39"/>
                <c:pt idx="0">
                  <c:v>4.6971428571428833</c:v>
                </c:pt>
                <c:pt idx="1">
                  <c:v>8.9927731092437231</c:v>
                </c:pt>
                <c:pt idx="2">
                  <c:v>13.288403361344564</c:v>
                </c:pt>
                <c:pt idx="3">
                  <c:v>17.584033613445403</c:v>
                </c:pt>
                <c:pt idx="4">
                  <c:v>21.879663865546242</c:v>
                </c:pt>
                <c:pt idx="5">
                  <c:v>26.175294117647084</c:v>
                </c:pt>
                <c:pt idx="6">
                  <c:v>30.470924369747923</c:v>
                </c:pt>
                <c:pt idx="7">
                  <c:v>34.766554621848762</c:v>
                </c:pt>
                <c:pt idx="8">
                  <c:v>39.062184873949604</c:v>
                </c:pt>
                <c:pt idx="9">
                  <c:v>43.35781512605044</c:v>
                </c:pt>
                <c:pt idx="10">
                  <c:v>47.653445378151282</c:v>
                </c:pt>
                <c:pt idx="11">
                  <c:v>51.949075630252125</c:v>
                </c:pt>
                <c:pt idx="12">
                  <c:v>56.24470588235296</c:v>
                </c:pt>
                <c:pt idx="13">
                  <c:v>60.540336134453803</c:v>
                </c:pt>
                <c:pt idx="14">
                  <c:v>64.835966386554645</c:v>
                </c:pt>
                <c:pt idx="15">
                  <c:v>69.131596638655481</c:v>
                </c:pt>
                <c:pt idx="16">
                  <c:v>73.427226890756316</c:v>
                </c:pt>
                <c:pt idx="17">
                  <c:v>77.722857142857166</c:v>
                </c:pt>
                <c:pt idx="18">
                  <c:v>82.018487394958001</c:v>
                </c:pt>
                <c:pt idx="19">
                  <c:v>86.314117647058836</c:v>
                </c:pt>
                <c:pt idx="20">
                  <c:v>90.609747899159686</c:v>
                </c:pt>
                <c:pt idx="21">
                  <c:v>94.905378151260521</c:v>
                </c:pt>
                <c:pt idx="22">
                  <c:v>99.201008403361357</c:v>
                </c:pt>
                <c:pt idx="23">
                  <c:v>103.49663865546221</c:v>
                </c:pt>
                <c:pt idx="24">
                  <c:v>107.79226890756304</c:v>
                </c:pt>
                <c:pt idx="25">
                  <c:v>112.08789915966388</c:v>
                </c:pt>
                <c:pt idx="26">
                  <c:v>116.38352941176471</c:v>
                </c:pt>
                <c:pt idx="27">
                  <c:v>120.67915966386556</c:v>
                </c:pt>
                <c:pt idx="28">
                  <c:v>124.9747899159664</c:v>
                </c:pt>
                <c:pt idx="29">
                  <c:v>129.27042016806723</c:v>
                </c:pt>
                <c:pt idx="30">
                  <c:v>133.5660504201681</c:v>
                </c:pt>
                <c:pt idx="31">
                  <c:v>137.8616806722689</c:v>
                </c:pt>
                <c:pt idx="32">
                  <c:v>142.15731092436977</c:v>
                </c:pt>
                <c:pt idx="33">
                  <c:v>146.45294117647057</c:v>
                </c:pt>
                <c:pt idx="34">
                  <c:v>150.74857142857144</c:v>
                </c:pt>
                <c:pt idx="35">
                  <c:v>155.0442016806723</c:v>
                </c:pt>
                <c:pt idx="36">
                  <c:v>159.33983193277311</c:v>
                </c:pt>
                <c:pt idx="37">
                  <c:v>163.63546218487397</c:v>
                </c:pt>
                <c:pt idx="38">
                  <c:v>167.93109243697478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D-449B-BD33-E15D074A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489279"/>
        <c:axId val="1"/>
      </c:lineChart>
      <c:catAx>
        <c:axId val="986489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ko-KR" altLang="en-US"/>
                  <a:t>주차</a:t>
                </a:r>
                <a:endParaRPr lang="en-US" alt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ko-KR" altLang="en-US"/>
                  <a:t>수요</a:t>
                </a:r>
                <a:endParaRPr lang="en-US" altLang="ko-KR"/>
              </a:p>
            </c:rich>
          </c:tx>
          <c:layout/>
          <c:overlay val="0"/>
        </c:title>
        <c:numFmt formatCode="_-* #,##0.00\ _€_-;\-* #,##0.00\ _€_-;_-* &quot;-&quot;\ _€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98648927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33261776041719"/>
          <c:y val="0.54824968609275215"/>
          <c:w val="0.29133709331667967"/>
          <c:h val="0.11897500519314859"/>
        </c:manualLayout>
      </c:layout>
      <c:overlay val="1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ko-KR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4687500000003"/>
          <c:y val="4.8442906574394456E-2"/>
          <c:w val="0.78515625"/>
          <c:h val="0.69896193771626292"/>
        </c:manualLayout>
      </c:layout>
      <c:lineChart>
        <c:grouping val="standard"/>
        <c:varyColors val="0"/>
        <c:ser>
          <c:idx val="0"/>
          <c:order val="0"/>
          <c:tx>
            <c:strRef>
              <c:f>MA!$C$4</c:f>
              <c:strCache>
                <c:ptCount val="1"/>
                <c:pt idx="0">
                  <c:v>수요</c:v>
                </c:pt>
              </c:strCache>
            </c:strRef>
          </c:tx>
          <c:val>
            <c:numRef>
              <c:f>MA!$C$5:$C$20</c:f>
              <c:numCache>
                <c:formatCode>_-* #,##0\ _€_-;\-* #,##0\ _€_-;_-* "-"\ _€_-;_-@_-</c:formatCode>
                <c:ptCount val="16"/>
                <c:pt idx="0">
                  <c:v>252922</c:v>
                </c:pt>
                <c:pt idx="1">
                  <c:v>248559</c:v>
                </c:pt>
                <c:pt idx="2">
                  <c:v>253342</c:v>
                </c:pt>
                <c:pt idx="3">
                  <c:v>249532</c:v>
                </c:pt>
                <c:pt idx="4">
                  <c:v>247693</c:v>
                </c:pt>
                <c:pt idx="5">
                  <c:v>246618</c:v>
                </c:pt>
                <c:pt idx="6">
                  <c:v>261333</c:v>
                </c:pt>
                <c:pt idx="7">
                  <c:v>247447</c:v>
                </c:pt>
                <c:pt idx="8">
                  <c:v>251492</c:v>
                </c:pt>
                <c:pt idx="9">
                  <c:v>249713</c:v>
                </c:pt>
                <c:pt idx="10">
                  <c:v>258563</c:v>
                </c:pt>
                <c:pt idx="11">
                  <c:v>249702</c:v>
                </c:pt>
                <c:pt idx="12">
                  <c:v>262667</c:v>
                </c:pt>
                <c:pt idx="13">
                  <c:v>258829</c:v>
                </c:pt>
                <c:pt idx="14">
                  <c:v>255631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9-4953-8B3B-DCC13CC2EB7B}"/>
            </c:ext>
          </c:extLst>
        </c:ser>
        <c:ser>
          <c:idx val="1"/>
          <c:order val="1"/>
          <c:tx>
            <c:strRef>
              <c:f>MA!$D$4</c:f>
              <c:strCache>
                <c:ptCount val="1"/>
                <c:pt idx="0">
                  <c:v>5주간 MA</c:v>
                </c:pt>
              </c:strCache>
            </c:strRef>
          </c:tx>
          <c:val>
            <c:numRef>
              <c:f>MA!$D$5:$D$20</c:f>
              <c:numCache>
                <c:formatCode>_-* #,##0\ _€_-;\-* #,##0\ _€_-;_-* "-"\ _€_-;_-@_-</c:formatCode>
                <c:ptCount val="16"/>
                <c:pt idx="5">
                  <c:v>250409.60000000001</c:v>
                </c:pt>
                <c:pt idx="6">
                  <c:v>249148.79999999999</c:v>
                </c:pt>
                <c:pt idx="7">
                  <c:v>251703.6</c:v>
                </c:pt>
                <c:pt idx="8">
                  <c:v>250524.6</c:v>
                </c:pt>
                <c:pt idx="9">
                  <c:v>250916.6</c:v>
                </c:pt>
                <c:pt idx="10">
                  <c:v>251320.6</c:v>
                </c:pt>
                <c:pt idx="11">
                  <c:v>253709.6</c:v>
                </c:pt>
                <c:pt idx="12">
                  <c:v>251383.4</c:v>
                </c:pt>
                <c:pt idx="13">
                  <c:v>254427.4</c:v>
                </c:pt>
                <c:pt idx="14">
                  <c:v>255894.8</c:v>
                </c:pt>
                <c:pt idx="15">
                  <c:v>257078.39999999999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9-4953-8B3B-DCC13CC2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484703"/>
        <c:axId val="1"/>
      </c:lineChart>
      <c:catAx>
        <c:axId val="98648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ko-KR" altLang="en-US"/>
                  <a:t>주차</a:t>
                </a:r>
                <a:endParaRPr lang="en-US" alt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ko-KR" altLang="en-US"/>
                  <a:t>수요</a:t>
                </a:r>
                <a:endParaRPr lang="en-US" altLang="ko-KR"/>
              </a:p>
            </c:rich>
          </c:tx>
          <c:layout/>
          <c:overlay val="0"/>
        </c:title>
        <c:numFmt formatCode="_-* #,##0\ _€_-;\-* #,##0\ _€_-;_-* &quot;-&quot;\ _€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9864847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564250029129692"/>
          <c:y val="0.56336652943978804"/>
          <c:w val="0.39532473086656944"/>
          <c:h val="0.18326381078161785"/>
        </c:manualLayout>
      </c:layout>
      <c:overlay val="1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ko-K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0833333333337"/>
          <c:y val="3.4398034398034391E-2"/>
          <c:w val="0.84201388888888884"/>
          <c:h val="0.7862407862407863"/>
        </c:manualLayout>
      </c:layout>
      <c:lineChart>
        <c:grouping val="standard"/>
        <c:varyColors val="0"/>
        <c:ser>
          <c:idx val="0"/>
          <c:order val="0"/>
          <c:tx>
            <c:strRef>
              <c:f>'New variable'!$C$3</c:f>
              <c:strCache>
                <c:ptCount val="1"/>
                <c:pt idx="0">
                  <c:v>수요</c:v>
                </c:pt>
              </c:strCache>
            </c:strRef>
          </c:tx>
          <c:val>
            <c:numRef>
              <c:f>'New variable'!$C$4:$C$38</c:f>
              <c:numCache>
                <c:formatCode>_-* #,##0.00\ _€_-;\-* #,##0.00\ _€_-;_-* "-"\ _€_-;_-@_-</c:formatCode>
                <c:ptCount val="35"/>
                <c:pt idx="0">
                  <c:v>36.1</c:v>
                </c:pt>
                <c:pt idx="1">
                  <c:v>39.5</c:v>
                </c:pt>
                <c:pt idx="2">
                  <c:v>44</c:v>
                </c:pt>
                <c:pt idx="3">
                  <c:v>45.1</c:v>
                </c:pt>
                <c:pt idx="4">
                  <c:v>50.1</c:v>
                </c:pt>
                <c:pt idx="5">
                  <c:v>52.6</c:v>
                </c:pt>
                <c:pt idx="6">
                  <c:v>54.2</c:v>
                </c:pt>
                <c:pt idx="7">
                  <c:v>56.1</c:v>
                </c:pt>
                <c:pt idx="8">
                  <c:v>58.9</c:v>
                </c:pt>
                <c:pt idx="9">
                  <c:v>60.3</c:v>
                </c:pt>
                <c:pt idx="10">
                  <c:v>61.1</c:v>
                </c:pt>
                <c:pt idx="11">
                  <c:v>62</c:v>
                </c:pt>
                <c:pt idx="12">
                  <c:v>63.9</c:v>
                </c:pt>
                <c:pt idx="13">
                  <c:v>66.8</c:v>
                </c:pt>
                <c:pt idx="14">
                  <c:v>69.3</c:v>
                </c:pt>
                <c:pt idx="15">
                  <c:v>80.099999999999994</c:v>
                </c:pt>
                <c:pt idx="16">
                  <c:v>83.4</c:v>
                </c:pt>
                <c:pt idx="17">
                  <c:v>93.6</c:v>
                </c:pt>
                <c:pt idx="18">
                  <c:v>94.2</c:v>
                </c:pt>
                <c:pt idx="19">
                  <c:v>85.4</c:v>
                </c:pt>
                <c:pt idx="20">
                  <c:v>86.2</c:v>
                </c:pt>
                <c:pt idx="21">
                  <c:v>89.9</c:v>
                </c:pt>
                <c:pt idx="22">
                  <c:v>89.2</c:v>
                </c:pt>
                <c:pt idx="23">
                  <c:v>99.1</c:v>
                </c:pt>
                <c:pt idx="24">
                  <c:v>100.3</c:v>
                </c:pt>
                <c:pt idx="25">
                  <c:v>111.69999999999999</c:v>
                </c:pt>
                <c:pt idx="26">
                  <c:v>108.19999999999999</c:v>
                </c:pt>
                <c:pt idx="27">
                  <c:v>115.5</c:v>
                </c:pt>
                <c:pt idx="28">
                  <c:v>119.19999999999999</c:v>
                </c:pt>
                <c:pt idx="29">
                  <c:v>125.19999999999999</c:v>
                </c:pt>
                <c:pt idx="30">
                  <c:v>136.30000000000001</c:v>
                </c:pt>
                <c:pt idx="31">
                  <c:v>146.80000000000001</c:v>
                </c:pt>
                <c:pt idx="32">
                  <c:v>146.1</c:v>
                </c:pt>
                <c:pt idx="33">
                  <c:v>151.4</c:v>
                </c:pt>
                <c:pt idx="34">
                  <c:v>150.9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D-40B0-A4DA-C4686D498BEF}"/>
            </c:ext>
          </c:extLst>
        </c:ser>
        <c:ser>
          <c:idx val="1"/>
          <c:order val="1"/>
          <c:tx>
            <c:strRef>
              <c:f>'New variable'!$F$3</c:f>
              <c:strCache>
                <c:ptCount val="1"/>
                <c:pt idx="0">
                  <c:v>트렌드</c:v>
                </c:pt>
              </c:strCache>
            </c:strRef>
          </c:tx>
          <c:marker>
            <c:symbol val="circle"/>
            <c:size val="5"/>
          </c:marker>
          <c:val>
            <c:numRef>
              <c:f>'New variable'!$F$4:$F$42</c:f>
              <c:numCache>
                <c:formatCode>_-* #,##0.00\ _€_-;\-* #,##0.00\ _€_-;_-* "-"\ _€_-;_-@_-</c:formatCode>
                <c:ptCount val="39"/>
                <c:pt idx="0">
                  <c:v>-4.0424274099883952</c:v>
                </c:pt>
                <c:pt idx="1">
                  <c:v>-3.8046375623420192</c:v>
                </c:pt>
                <c:pt idx="2">
                  <c:v>-3.5668477146956437</c:v>
                </c:pt>
                <c:pt idx="3">
                  <c:v>-3.3290578670492681</c:v>
                </c:pt>
                <c:pt idx="4">
                  <c:v>-3.0912680194028921</c:v>
                </c:pt>
                <c:pt idx="5">
                  <c:v>-2.8534781717565165</c:v>
                </c:pt>
                <c:pt idx="6">
                  <c:v>-2.615688324110141</c:v>
                </c:pt>
                <c:pt idx="7">
                  <c:v>-2.3778984764637654</c:v>
                </c:pt>
                <c:pt idx="8">
                  <c:v>-2.1401086288173894</c:v>
                </c:pt>
                <c:pt idx="9">
                  <c:v>-1.9023187811710138</c:v>
                </c:pt>
                <c:pt idx="10">
                  <c:v>-1.6645289335246383</c:v>
                </c:pt>
                <c:pt idx="11">
                  <c:v>-1.4267390858782623</c:v>
                </c:pt>
                <c:pt idx="12">
                  <c:v>-1.1889492382318867</c:v>
                </c:pt>
                <c:pt idx="13">
                  <c:v>-0.95115939058551113</c:v>
                </c:pt>
                <c:pt idx="14">
                  <c:v>-0.71336954293913513</c:v>
                </c:pt>
                <c:pt idx="15">
                  <c:v>-0.47557969529275956</c:v>
                </c:pt>
                <c:pt idx="16">
                  <c:v>-0.23778984764638356</c:v>
                </c:pt>
                <c:pt idx="17">
                  <c:v>-7.9936057773011271E-15</c:v>
                </c:pt>
                <c:pt idx="18">
                  <c:v>0.23778984764636757</c:v>
                </c:pt>
                <c:pt idx="19">
                  <c:v>0.47557969529274313</c:v>
                </c:pt>
                <c:pt idx="20">
                  <c:v>0.71336954293911869</c:v>
                </c:pt>
                <c:pt idx="21">
                  <c:v>0.95115939058549426</c:v>
                </c:pt>
                <c:pt idx="22">
                  <c:v>1.1889492382318707</c:v>
                </c:pt>
                <c:pt idx="23">
                  <c:v>1.4267390858782463</c:v>
                </c:pt>
                <c:pt idx="24">
                  <c:v>1.6645289335246218</c:v>
                </c:pt>
                <c:pt idx="25">
                  <c:v>1.9023187811709974</c:v>
                </c:pt>
                <c:pt idx="26">
                  <c:v>2.140108628817373</c:v>
                </c:pt>
                <c:pt idx="27">
                  <c:v>2.3778984764637485</c:v>
                </c:pt>
                <c:pt idx="28">
                  <c:v>2.615688324110125</c:v>
                </c:pt>
                <c:pt idx="29">
                  <c:v>2.8534781717565005</c:v>
                </c:pt>
                <c:pt idx="30">
                  <c:v>3.0912680194028761</c:v>
                </c:pt>
                <c:pt idx="31">
                  <c:v>3.3290578670492517</c:v>
                </c:pt>
                <c:pt idx="32">
                  <c:v>3.5668477146956272</c:v>
                </c:pt>
                <c:pt idx="33">
                  <c:v>3.8046375623420037</c:v>
                </c:pt>
                <c:pt idx="34">
                  <c:v>4.0424274099883792</c:v>
                </c:pt>
                <c:pt idx="35">
                  <c:v>4.2802172576347548</c:v>
                </c:pt>
                <c:pt idx="36">
                  <c:v>4.5180071052811304</c:v>
                </c:pt>
                <c:pt idx="37">
                  <c:v>4.7557969529275059</c:v>
                </c:pt>
                <c:pt idx="38">
                  <c:v>4.9935868005738815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D-40B0-A4DA-C4686D498BEF}"/>
            </c:ext>
          </c:extLst>
        </c:ser>
        <c:ser>
          <c:idx val="2"/>
          <c:order val="2"/>
          <c:tx>
            <c:strRef>
              <c:f>'New variable'!$E$3</c:f>
              <c:strCache>
                <c:ptCount val="1"/>
                <c:pt idx="0">
                  <c:v>보정값</c:v>
                </c:pt>
              </c:strCache>
            </c:strRef>
          </c:tx>
          <c:val>
            <c:numRef>
              <c:f>'New variable'!$E$4:$E$38</c:f>
              <c:numCache>
                <c:formatCode>_-* #,##0.00\ _€_-;\-* #,##0.00\ _€_-;_-* "-"\ _€_-;_-@_-</c:formatCode>
                <c:ptCount val="35"/>
                <c:pt idx="0">
                  <c:v>-20.219512195121958</c:v>
                </c:pt>
                <c:pt idx="1">
                  <c:v>-16.819512195121959</c:v>
                </c:pt>
                <c:pt idx="2">
                  <c:v>-12.319512195121959</c:v>
                </c:pt>
                <c:pt idx="3">
                  <c:v>-11.219512195121958</c:v>
                </c:pt>
                <c:pt idx="4">
                  <c:v>-6.2195121951219576</c:v>
                </c:pt>
                <c:pt idx="5">
                  <c:v>-3.7195121951219576</c:v>
                </c:pt>
                <c:pt idx="6">
                  <c:v>-2.1195121951219562</c:v>
                </c:pt>
                <c:pt idx="7">
                  <c:v>-0.21951219512195763</c:v>
                </c:pt>
                <c:pt idx="8">
                  <c:v>2.5804878048780395</c:v>
                </c:pt>
                <c:pt idx="9">
                  <c:v>3.9804878048780381</c:v>
                </c:pt>
                <c:pt idx="10">
                  <c:v>4.7804878048780424</c:v>
                </c:pt>
                <c:pt idx="11">
                  <c:v>5.6804878048780409</c:v>
                </c:pt>
                <c:pt idx="12">
                  <c:v>7.5804878048780395</c:v>
                </c:pt>
                <c:pt idx="13">
                  <c:v>10.480487804878038</c:v>
                </c:pt>
                <c:pt idx="14">
                  <c:v>12.980487804878038</c:v>
                </c:pt>
                <c:pt idx="15">
                  <c:v>6.0885365853658442</c:v>
                </c:pt>
                <c:pt idx="16">
                  <c:v>9.3885365853658556</c:v>
                </c:pt>
                <c:pt idx="17">
                  <c:v>19.588536585365844</c:v>
                </c:pt>
                <c:pt idx="18">
                  <c:v>20.188536585365853</c:v>
                </c:pt>
                <c:pt idx="19">
                  <c:v>-6.3034146341463497</c:v>
                </c:pt>
                <c:pt idx="20">
                  <c:v>-5.5034146341463526</c:v>
                </c:pt>
                <c:pt idx="21">
                  <c:v>-1.8034146341463497</c:v>
                </c:pt>
                <c:pt idx="22">
                  <c:v>-2.5034146341463526</c:v>
                </c:pt>
                <c:pt idx="23">
                  <c:v>-10.295365853658552</c:v>
                </c:pt>
                <c:pt idx="24">
                  <c:v>-9.0953658536585493</c:v>
                </c:pt>
                <c:pt idx="25">
                  <c:v>2.3046341463414421</c:v>
                </c:pt>
                <c:pt idx="26">
                  <c:v>-1.1953658536585579</c:v>
                </c:pt>
                <c:pt idx="27">
                  <c:v>-11.587317073170738</c:v>
                </c:pt>
                <c:pt idx="28">
                  <c:v>-7.8873170731707489</c:v>
                </c:pt>
                <c:pt idx="29">
                  <c:v>-1.8873170731707489</c:v>
                </c:pt>
                <c:pt idx="30">
                  <c:v>9.2126829268292738</c:v>
                </c:pt>
                <c:pt idx="31">
                  <c:v>2.0207317073170827</c:v>
                </c:pt>
                <c:pt idx="32">
                  <c:v>1.3207317073170657</c:v>
                </c:pt>
                <c:pt idx="33">
                  <c:v>6.6207317073170771</c:v>
                </c:pt>
                <c:pt idx="34">
                  <c:v>6.1207317073170771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F-42CC-88E1-B488B309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489279"/>
        <c:axId val="1"/>
      </c:lineChart>
      <c:catAx>
        <c:axId val="986489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ko-KR" altLang="en-US"/>
                  <a:t>주차</a:t>
                </a:r>
                <a:endParaRPr lang="en-US" alt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ko-KR" altLang="en-US"/>
                  <a:t>수요</a:t>
                </a:r>
                <a:endParaRPr lang="en-US" altLang="ko-KR"/>
              </a:p>
            </c:rich>
          </c:tx>
          <c:layout/>
          <c:overlay val="0"/>
        </c:title>
        <c:numFmt formatCode="_-* #,##0.00\ _€_-;\-* #,##0.00\ _€_-;_-* &quot;-&quot;\ _€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98648927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8790329780206"/>
          <c:y val="0.18003265580174574"/>
          <c:w val="0.12551020408163266"/>
          <c:h val="0.13464959321945222"/>
        </c:manualLayout>
      </c:layout>
      <c:overlay val="1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ko-KR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'Regression(회귀)'!$C$4</c:f>
              <c:strCache>
                <c:ptCount val="1"/>
                <c:pt idx="0">
                  <c:v>수요(실제y)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7150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364142215235568E-2"/>
                  <c:y val="-0.1333428733388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'Regression(회귀)'!$B$5:$B$39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'Regression(회귀)'!$C$5:$C$39</c:f>
              <c:numCache>
                <c:formatCode>_-* #,##0.00\ _€_-;\-* #,##0.00\ _€_-;_-* "-"\ _€_-;_-@_-</c:formatCode>
                <c:ptCount val="35"/>
                <c:pt idx="0">
                  <c:v>4.8</c:v>
                </c:pt>
                <c:pt idx="1">
                  <c:v>4</c:v>
                </c:pt>
                <c:pt idx="2">
                  <c:v>5.5</c:v>
                </c:pt>
                <c:pt idx="3">
                  <c:v>15.6</c:v>
                </c:pt>
                <c:pt idx="4">
                  <c:v>23.1</c:v>
                </c:pt>
                <c:pt idx="5">
                  <c:v>23.3</c:v>
                </c:pt>
                <c:pt idx="6">
                  <c:v>31.4</c:v>
                </c:pt>
                <c:pt idx="7">
                  <c:v>46</c:v>
                </c:pt>
                <c:pt idx="8">
                  <c:v>46.1</c:v>
                </c:pt>
                <c:pt idx="9">
                  <c:v>41.9</c:v>
                </c:pt>
                <c:pt idx="10">
                  <c:v>45.5</c:v>
                </c:pt>
                <c:pt idx="11">
                  <c:v>53.5</c:v>
                </c:pt>
                <c:pt idx="12">
                  <c:v>48.4</c:v>
                </c:pt>
                <c:pt idx="13">
                  <c:v>61.6</c:v>
                </c:pt>
                <c:pt idx="14">
                  <c:v>65.599999999999994</c:v>
                </c:pt>
                <c:pt idx="15">
                  <c:v>71.400000000000006</c:v>
                </c:pt>
                <c:pt idx="16">
                  <c:v>83.4</c:v>
                </c:pt>
                <c:pt idx="17">
                  <c:v>93.6</c:v>
                </c:pt>
                <c:pt idx="18">
                  <c:v>94.2</c:v>
                </c:pt>
                <c:pt idx="19">
                  <c:v>85.4</c:v>
                </c:pt>
                <c:pt idx="20">
                  <c:v>86.2</c:v>
                </c:pt>
                <c:pt idx="21">
                  <c:v>89.9</c:v>
                </c:pt>
                <c:pt idx="22">
                  <c:v>89.2</c:v>
                </c:pt>
                <c:pt idx="23">
                  <c:v>99.1</c:v>
                </c:pt>
                <c:pt idx="24">
                  <c:v>100.3</c:v>
                </c:pt>
                <c:pt idx="25">
                  <c:v>111.7</c:v>
                </c:pt>
                <c:pt idx="26">
                  <c:v>108.2</c:v>
                </c:pt>
                <c:pt idx="27">
                  <c:v>115.5</c:v>
                </c:pt>
                <c:pt idx="28">
                  <c:v>119.2</c:v>
                </c:pt>
                <c:pt idx="29">
                  <c:v>125.2</c:v>
                </c:pt>
                <c:pt idx="30">
                  <c:v>136.30000000000001</c:v>
                </c:pt>
                <c:pt idx="31">
                  <c:v>146.80000000000001</c:v>
                </c:pt>
                <c:pt idx="32">
                  <c:v>146.1</c:v>
                </c:pt>
                <c:pt idx="33">
                  <c:v>151.4</c:v>
                </c:pt>
                <c:pt idx="34">
                  <c:v>150.9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8FE-AD6B-CFB852C4F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740063"/>
        <c:axId val="1081744223"/>
      </c:scatterChart>
      <c:valAx>
        <c:axId val="10817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1744223"/>
        <c:crosses val="autoZero"/>
        <c:crossBetween val="midCat"/>
      </c:valAx>
      <c:valAx>
        <c:axId val="10817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17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추세선추가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'Regression_실습(백화점경상지수)'!$C$4</c:f>
              <c:strCache>
                <c:ptCount val="1"/>
                <c:pt idx="0">
                  <c:v>수요(실제y)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76200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493686866223142E-2"/>
                  <c:y val="-0.20400618139873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'Regression_실습(백화점경상지수)'!$B$5:$B$220</c:f>
              <c:numCache>
                <c:formatCode>m/d/yyyy</c:formatCode>
                <c:ptCount val="21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</c:numCache>
            </c:numRef>
          </c:xVal>
          <c:yVal>
            <c:numRef>
              <c:f>'Regression_실습(백화점경상지수)'!$C$5:$C$220</c:f>
              <c:numCache>
                <c:formatCode>General</c:formatCode>
                <c:ptCount val="216"/>
                <c:pt idx="0">
                  <c:v>64.400000000000006</c:v>
                </c:pt>
                <c:pt idx="1">
                  <c:v>44.5</c:v>
                </c:pt>
                <c:pt idx="2">
                  <c:v>50.7</c:v>
                </c:pt>
                <c:pt idx="3">
                  <c:v>66.599999999999994</c:v>
                </c:pt>
                <c:pt idx="4">
                  <c:v>52.9</c:v>
                </c:pt>
                <c:pt idx="5">
                  <c:v>50.2</c:v>
                </c:pt>
                <c:pt idx="6">
                  <c:v>55.3</c:v>
                </c:pt>
                <c:pt idx="7">
                  <c:v>43.2</c:v>
                </c:pt>
                <c:pt idx="8">
                  <c:v>54.7</c:v>
                </c:pt>
                <c:pt idx="9">
                  <c:v>68.099999999999994</c:v>
                </c:pt>
                <c:pt idx="10">
                  <c:v>61</c:v>
                </c:pt>
                <c:pt idx="11">
                  <c:v>70</c:v>
                </c:pt>
                <c:pt idx="12">
                  <c:v>65.5</c:v>
                </c:pt>
                <c:pt idx="13">
                  <c:v>48</c:v>
                </c:pt>
                <c:pt idx="14">
                  <c:v>58.4</c:v>
                </c:pt>
                <c:pt idx="15">
                  <c:v>63.3</c:v>
                </c:pt>
                <c:pt idx="16">
                  <c:v>58.4</c:v>
                </c:pt>
                <c:pt idx="17">
                  <c:v>49.7</c:v>
                </c:pt>
                <c:pt idx="18">
                  <c:v>59</c:v>
                </c:pt>
                <c:pt idx="19">
                  <c:v>43.1</c:v>
                </c:pt>
                <c:pt idx="20">
                  <c:v>66.900000000000006</c:v>
                </c:pt>
                <c:pt idx="21">
                  <c:v>70.5</c:v>
                </c:pt>
                <c:pt idx="22">
                  <c:v>71.099999999999994</c:v>
                </c:pt>
                <c:pt idx="23">
                  <c:v>78.8</c:v>
                </c:pt>
                <c:pt idx="24">
                  <c:v>68</c:v>
                </c:pt>
                <c:pt idx="25">
                  <c:v>57.2</c:v>
                </c:pt>
                <c:pt idx="26">
                  <c:v>71.099999999999994</c:v>
                </c:pt>
                <c:pt idx="27">
                  <c:v>74.900000000000006</c:v>
                </c:pt>
                <c:pt idx="28">
                  <c:v>69.7</c:v>
                </c:pt>
                <c:pt idx="29">
                  <c:v>55.5</c:v>
                </c:pt>
                <c:pt idx="30">
                  <c:v>65.7</c:v>
                </c:pt>
                <c:pt idx="31">
                  <c:v>48.9</c:v>
                </c:pt>
                <c:pt idx="32">
                  <c:v>74.099999999999994</c:v>
                </c:pt>
                <c:pt idx="33">
                  <c:v>83.1</c:v>
                </c:pt>
                <c:pt idx="34">
                  <c:v>74.900000000000006</c:v>
                </c:pt>
                <c:pt idx="35">
                  <c:v>72.5</c:v>
                </c:pt>
                <c:pt idx="36">
                  <c:v>77.2</c:v>
                </c:pt>
                <c:pt idx="37">
                  <c:v>51.3</c:v>
                </c:pt>
                <c:pt idx="38">
                  <c:v>68.3</c:v>
                </c:pt>
                <c:pt idx="39">
                  <c:v>69.900000000000006</c:v>
                </c:pt>
                <c:pt idx="40">
                  <c:v>68.2</c:v>
                </c:pt>
                <c:pt idx="41">
                  <c:v>56.1</c:v>
                </c:pt>
                <c:pt idx="42">
                  <c:v>60.9</c:v>
                </c:pt>
                <c:pt idx="43">
                  <c:v>50.6</c:v>
                </c:pt>
                <c:pt idx="44">
                  <c:v>64.2</c:v>
                </c:pt>
                <c:pt idx="45">
                  <c:v>74.3</c:v>
                </c:pt>
                <c:pt idx="46">
                  <c:v>72.900000000000006</c:v>
                </c:pt>
                <c:pt idx="47">
                  <c:v>73.7</c:v>
                </c:pt>
                <c:pt idx="48">
                  <c:v>68.900000000000006</c:v>
                </c:pt>
                <c:pt idx="49">
                  <c:v>54.8</c:v>
                </c:pt>
                <c:pt idx="50">
                  <c:v>62</c:v>
                </c:pt>
                <c:pt idx="51">
                  <c:v>68.2</c:v>
                </c:pt>
                <c:pt idx="52">
                  <c:v>65.099999999999994</c:v>
                </c:pt>
                <c:pt idx="53">
                  <c:v>56.3</c:v>
                </c:pt>
                <c:pt idx="54">
                  <c:v>60.5</c:v>
                </c:pt>
                <c:pt idx="55">
                  <c:v>48.8</c:v>
                </c:pt>
                <c:pt idx="56">
                  <c:v>62.6</c:v>
                </c:pt>
                <c:pt idx="57">
                  <c:v>74.8</c:v>
                </c:pt>
                <c:pt idx="58">
                  <c:v>66.599999999999994</c:v>
                </c:pt>
                <c:pt idx="59">
                  <c:v>73.099999999999994</c:v>
                </c:pt>
                <c:pt idx="60">
                  <c:v>67.099999999999994</c:v>
                </c:pt>
                <c:pt idx="61">
                  <c:v>54.9</c:v>
                </c:pt>
                <c:pt idx="62">
                  <c:v>64.2</c:v>
                </c:pt>
                <c:pt idx="63">
                  <c:v>70.2</c:v>
                </c:pt>
                <c:pt idx="64">
                  <c:v>66.099999999999994</c:v>
                </c:pt>
                <c:pt idx="65">
                  <c:v>57.2</c:v>
                </c:pt>
                <c:pt idx="66">
                  <c:v>62.1</c:v>
                </c:pt>
                <c:pt idx="67">
                  <c:v>52.8</c:v>
                </c:pt>
                <c:pt idx="68">
                  <c:v>67.7</c:v>
                </c:pt>
                <c:pt idx="69">
                  <c:v>79.099999999999994</c:v>
                </c:pt>
                <c:pt idx="70">
                  <c:v>71.099999999999994</c:v>
                </c:pt>
                <c:pt idx="71">
                  <c:v>93.4</c:v>
                </c:pt>
                <c:pt idx="72">
                  <c:v>78</c:v>
                </c:pt>
                <c:pt idx="73">
                  <c:v>63.5</c:v>
                </c:pt>
                <c:pt idx="74">
                  <c:v>73.3</c:v>
                </c:pt>
                <c:pt idx="75">
                  <c:v>79.3</c:v>
                </c:pt>
                <c:pt idx="76">
                  <c:v>75.400000000000006</c:v>
                </c:pt>
                <c:pt idx="77">
                  <c:v>64.7</c:v>
                </c:pt>
                <c:pt idx="78">
                  <c:v>68.2</c:v>
                </c:pt>
                <c:pt idx="79">
                  <c:v>55.3</c:v>
                </c:pt>
                <c:pt idx="80">
                  <c:v>74.2</c:v>
                </c:pt>
                <c:pt idx="81">
                  <c:v>81.5</c:v>
                </c:pt>
                <c:pt idx="82">
                  <c:v>78.2</c:v>
                </c:pt>
                <c:pt idx="83">
                  <c:v>100.7</c:v>
                </c:pt>
                <c:pt idx="84">
                  <c:v>75.599999999999994</c:v>
                </c:pt>
                <c:pt idx="85">
                  <c:v>68.900000000000006</c:v>
                </c:pt>
                <c:pt idx="86">
                  <c:v>77.099999999999994</c:v>
                </c:pt>
                <c:pt idx="87">
                  <c:v>78.3</c:v>
                </c:pt>
                <c:pt idx="88">
                  <c:v>76.599999999999994</c:v>
                </c:pt>
                <c:pt idx="89">
                  <c:v>68.400000000000006</c:v>
                </c:pt>
                <c:pt idx="90">
                  <c:v>68.599999999999994</c:v>
                </c:pt>
                <c:pt idx="91">
                  <c:v>58.5</c:v>
                </c:pt>
                <c:pt idx="92">
                  <c:v>80.7</c:v>
                </c:pt>
                <c:pt idx="93">
                  <c:v>86.9</c:v>
                </c:pt>
                <c:pt idx="94">
                  <c:v>94.8</c:v>
                </c:pt>
                <c:pt idx="95">
                  <c:v>100.3</c:v>
                </c:pt>
                <c:pt idx="96">
                  <c:v>83.6</c:v>
                </c:pt>
                <c:pt idx="97">
                  <c:v>73.2</c:v>
                </c:pt>
                <c:pt idx="98">
                  <c:v>81.099999999999994</c:v>
                </c:pt>
                <c:pt idx="99">
                  <c:v>82.7</c:v>
                </c:pt>
                <c:pt idx="100">
                  <c:v>83.3</c:v>
                </c:pt>
                <c:pt idx="101">
                  <c:v>76.2</c:v>
                </c:pt>
                <c:pt idx="102">
                  <c:v>71</c:v>
                </c:pt>
                <c:pt idx="103">
                  <c:v>66.7</c:v>
                </c:pt>
                <c:pt idx="104">
                  <c:v>81.8</c:v>
                </c:pt>
                <c:pt idx="105">
                  <c:v>89.8</c:v>
                </c:pt>
                <c:pt idx="106">
                  <c:v>97</c:v>
                </c:pt>
                <c:pt idx="107">
                  <c:v>93.6</c:v>
                </c:pt>
                <c:pt idx="108">
                  <c:v>93.6</c:v>
                </c:pt>
                <c:pt idx="109">
                  <c:v>79.2</c:v>
                </c:pt>
                <c:pt idx="110">
                  <c:v>87.5</c:v>
                </c:pt>
                <c:pt idx="111">
                  <c:v>88.7</c:v>
                </c:pt>
                <c:pt idx="112">
                  <c:v>90.3</c:v>
                </c:pt>
                <c:pt idx="113">
                  <c:v>81</c:v>
                </c:pt>
                <c:pt idx="114">
                  <c:v>77.400000000000006</c:v>
                </c:pt>
                <c:pt idx="115">
                  <c:v>74.3</c:v>
                </c:pt>
                <c:pt idx="116">
                  <c:v>94.8</c:v>
                </c:pt>
                <c:pt idx="117">
                  <c:v>102.3</c:v>
                </c:pt>
                <c:pt idx="118">
                  <c:v>103.2</c:v>
                </c:pt>
                <c:pt idx="119">
                  <c:v>110.1</c:v>
                </c:pt>
                <c:pt idx="120">
                  <c:v>99</c:v>
                </c:pt>
                <c:pt idx="121">
                  <c:v>89.3</c:v>
                </c:pt>
                <c:pt idx="122">
                  <c:v>93.2</c:v>
                </c:pt>
                <c:pt idx="123">
                  <c:v>97.5</c:v>
                </c:pt>
                <c:pt idx="124">
                  <c:v>99.9</c:v>
                </c:pt>
                <c:pt idx="125">
                  <c:v>92.6</c:v>
                </c:pt>
                <c:pt idx="126">
                  <c:v>87.6</c:v>
                </c:pt>
                <c:pt idx="127">
                  <c:v>82.6</c:v>
                </c:pt>
                <c:pt idx="128">
                  <c:v>100.6</c:v>
                </c:pt>
                <c:pt idx="129">
                  <c:v>117.8</c:v>
                </c:pt>
                <c:pt idx="130">
                  <c:v>115.1</c:v>
                </c:pt>
                <c:pt idx="131">
                  <c:v>124.8</c:v>
                </c:pt>
                <c:pt idx="132">
                  <c:v>122</c:v>
                </c:pt>
                <c:pt idx="133">
                  <c:v>93.6</c:v>
                </c:pt>
                <c:pt idx="134">
                  <c:v>106.9</c:v>
                </c:pt>
                <c:pt idx="135">
                  <c:v>113.5</c:v>
                </c:pt>
                <c:pt idx="136">
                  <c:v>111.5</c:v>
                </c:pt>
                <c:pt idx="137">
                  <c:v>101.1</c:v>
                </c:pt>
                <c:pt idx="138">
                  <c:v>94.9</c:v>
                </c:pt>
                <c:pt idx="139">
                  <c:v>89.4</c:v>
                </c:pt>
                <c:pt idx="140">
                  <c:v>108.4</c:v>
                </c:pt>
                <c:pt idx="141">
                  <c:v>125.2</c:v>
                </c:pt>
                <c:pt idx="142">
                  <c:v>119.6</c:v>
                </c:pt>
                <c:pt idx="143">
                  <c:v>141.4</c:v>
                </c:pt>
                <c:pt idx="144">
                  <c:v>122.6</c:v>
                </c:pt>
                <c:pt idx="145">
                  <c:v>103.4</c:v>
                </c:pt>
                <c:pt idx="146">
                  <c:v>113.1</c:v>
                </c:pt>
                <c:pt idx="147">
                  <c:v>113.6</c:v>
                </c:pt>
                <c:pt idx="148">
                  <c:v>116.5</c:v>
                </c:pt>
                <c:pt idx="149">
                  <c:v>104.2</c:v>
                </c:pt>
                <c:pt idx="150">
                  <c:v>98.6</c:v>
                </c:pt>
                <c:pt idx="151">
                  <c:v>89.5</c:v>
                </c:pt>
                <c:pt idx="152">
                  <c:v>113.3</c:v>
                </c:pt>
                <c:pt idx="153">
                  <c:v>123.8</c:v>
                </c:pt>
                <c:pt idx="154">
                  <c:v>133.1</c:v>
                </c:pt>
                <c:pt idx="155">
                  <c:v>141.19999999999999</c:v>
                </c:pt>
                <c:pt idx="156">
                  <c:v>114.2</c:v>
                </c:pt>
                <c:pt idx="157">
                  <c:v>103.7</c:v>
                </c:pt>
                <c:pt idx="158">
                  <c:v>120.5</c:v>
                </c:pt>
                <c:pt idx="159">
                  <c:v>113.8</c:v>
                </c:pt>
                <c:pt idx="160">
                  <c:v>118.7</c:v>
                </c:pt>
                <c:pt idx="161">
                  <c:v>108.3</c:v>
                </c:pt>
                <c:pt idx="162">
                  <c:v>97</c:v>
                </c:pt>
                <c:pt idx="163">
                  <c:v>95.4</c:v>
                </c:pt>
                <c:pt idx="164">
                  <c:v>115</c:v>
                </c:pt>
                <c:pt idx="165">
                  <c:v>122.8</c:v>
                </c:pt>
                <c:pt idx="166">
                  <c:v>139.30000000000001</c:v>
                </c:pt>
                <c:pt idx="167">
                  <c:v>140</c:v>
                </c:pt>
                <c:pt idx="168">
                  <c:v>118</c:v>
                </c:pt>
                <c:pt idx="169">
                  <c:v>100.4</c:v>
                </c:pt>
                <c:pt idx="170">
                  <c:v>118.8</c:v>
                </c:pt>
                <c:pt idx="171">
                  <c:v>111.1</c:v>
                </c:pt>
                <c:pt idx="172">
                  <c:v>120.9</c:v>
                </c:pt>
                <c:pt idx="173">
                  <c:v>99.5</c:v>
                </c:pt>
                <c:pt idx="174">
                  <c:v>98.9</c:v>
                </c:pt>
                <c:pt idx="175">
                  <c:v>98.5</c:v>
                </c:pt>
                <c:pt idx="176">
                  <c:v>104.9</c:v>
                </c:pt>
                <c:pt idx="177">
                  <c:v>112.6</c:v>
                </c:pt>
                <c:pt idx="178">
                  <c:v>122.4</c:v>
                </c:pt>
                <c:pt idx="179">
                  <c:v>132.19999999999999</c:v>
                </c:pt>
                <c:pt idx="180">
                  <c:v>103.1</c:v>
                </c:pt>
                <c:pt idx="181">
                  <c:v>101.9</c:v>
                </c:pt>
                <c:pt idx="182">
                  <c:v>106</c:v>
                </c:pt>
                <c:pt idx="183">
                  <c:v>106.8</c:v>
                </c:pt>
                <c:pt idx="184">
                  <c:v>120.8</c:v>
                </c:pt>
                <c:pt idx="185">
                  <c:v>86.7</c:v>
                </c:pt>
                <c:pt idx="186">
                  <c:v>95.9</c:v>
                </c:pt>
                <c:pt idx="187">
                  <c:v>89.2</c:v>
                </c:pt>
                <c:pt idx="188">
                  <c:v>104</c:v>
                </c:pt>
                <c:pt idx="189">
                  <c:v>120.5</c:v>
                </c:pt>
                <c:pt idx="190">
                  <c:v>121.7</c:v>
                </c:pt>
                <c:pt idx="191">
                  <c:v>124.4</c:v>
                </c:pt>
                <c:pt idx="192">
                  <c:v>115.9</c:v>
                </c:pt>
                <c:pt idx="193">
                  <c:v>99.6</c:v>
                </c:pt>
                <c:pt idx="194">
                  <c:v>107.8</c:v>
                </c:pt>
                <c:pt idx="195">
                  <c:v>109.2</c:v>
                </c:pt>
                <c:pt idx="196">
                  <c:v>113.8</c:v>
                </c:pt>
                <c:pt idx="197">
                  <c:v>97.5</c:v>
                </c:pt>
                <c:pt idx="198">
                  <c:v>101.8</c:v>
                </c:pt>
                <c:pt idx="199">
                  <c:v>95.4</c:v>
                </c:pt>
                <c:pt idx="200">
                  <c:v>108.2</c:v>
                </c:pt>
                <c:pt idx="201">
                  <c:v>134.9</c:v>
                </c:pt>
                <c:pt idx="202">
                  <c:v>115.7</c:v>
                </c:pt>
                <c:pt idx="203">
                  <c:v>122.5</c:v>
                </c:pt>
                <c:pt idx="204">
                  <c:v>110.3</c:v>
                </c:pt>
                <c:pt idx="205">
                  <c:v>93.4</c:v>
                </c:pt>
                <c:pt idx="206">
                  <c:v>99</c:v>
                </c:pt>
                <c:pt idx="207">
                  <c:v>102</c:v>
                </c:pt>
                <c:pt idx="208">
                  <c:v>104.2</c:v>
                </c:pt>
                <c:pt idx="209">
                  <c:v>91.4</c:v>
                </c:pt>
                <c:pt idx="210">
                  <c:v>93.7</c:v>
                </c:pt>
                <c:pt idx="211">
                  <c:v>90.7</c:v>
                </c:pt>
                <c:pt idx="212">
                  <c:v>108.4</c:v>
                </c:pt>
                <c:pt idx="213">
                  <c:v>114.6</c:v>
                </c:pt>
                <c:pt idx="214">
                  <c:v>121.5</c:v>
                </c:pt>
                <c:pt idx="215">
                  <c:v>123.5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7-4F6A-9A51-D0381745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753375"/>
        <c:axId val="1081749631"/>
      </c:scatterChart>
      <c:valAx>
        <c:axId val="10817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1749631"/>
        <c:crosses val="autoZero"/>
        <c:crossBetween val="midCat"/>
      </c:valAx>
      <c:valAx>
        <c:axId val="10817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17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꺽은선그래프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'Regression_실습(백화점경상지수)'!$C$4</c:f>
              <c:strCache>
                <c:ptCount val="1"/>
                <c:pt idx="0">
                  <c:v>수요(실제y)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'Regression_실습(백화점경상지수)'!$B$5:$B$220</c:f>
              <c:numCache>
                <c:formatCode>m/d/yyyy</c:formatCode>
                <c:ptCount val="21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</c:numCache>
            </c:numRef>
          </c:cat>
          <c:val>
            <c:numRef>
              <c:f>'Regression_실습(백화점경상지수)'!$C$5:$C$220</c:f>
              <c:numCache>
                <c:formatCode>General</c:formatCode>
                <c:ptCount val="216"/>
                <c:pt idx="0">
                  <c:v>64.400000000000006</c:v>
                </c:pt>
                <c:pt idx="1">
                  <c:v>44.5</c:v>
                </c:pt>
                <c:pt idx="2">
                  <c:v>50.7</c:v>
                </c:pt>
                <c:pt idx="3">
                  <c:v>66.599999999999994</c:v>
                </c:pt>
                <c:pt idx="4">
                  <c:v>52.9</c:v>
                </c:pt>
                <c:pt idx="5">
                  <c:v>50.2</c:v>
                </c:pt>
                <c:pt idx="6">
                  <c:v>55.3</c:v>
                </c:pt>
                <c:pt idx="7">
                  <c:v>43.2</c:v>
                </c:pt>
                <c:pt idx="8">
                  <c:v>54.7</c:v>
                </c:pt>
                <c:pt idx="9">
                  <c:v>68.099999999999994</c:v>
                </c:pt>
                <c:pt idx="10">
                  <c:v>61</c:v>
                </c:pt>
                <c:pt idx="11">
                  <c:v>70</c:v>
                </c:pt>
                <c:pt idx="12">
                  <c:v>65.5</c:v>
                </c:pt>
                <c:pt idx="13">
                  <c:v>48</c:v>
                </c:pt>
                <c:pt idx="14">
                  <c:v>58.4</c:v>
                </c:pt>
                <c:pt idx="15">
                  <c:v>63.3</c:v>
                </c:pt>
                <c:pt idx="16">
                  <c:v>58.4</c:v>
                </c:pt>
                <c:pt idx="17">
                  <c:v>49.7</c:v>
                </c:pt>
                <c:pt idx="18">
                  <c:v>59</c:v>
                </c:pt>
                <c:pt idx="19">
                  <c:v>43.1</c:v>
                </c:pt>
                <c:pt idx="20">
                  <c:v>66.900000000000006</c:v>
                </c:pt>
                <c:pt idx="21">
                  <c:v>70.5</c:v>
                </c:pt>
                <c:pt idx="22">
                  <c:v>71.099999999999994</c:v>
                </c:pt>
                <c:pt idx="23">
                  <c:v>78.8</c:v>
                </c:pt>
                <c:pt idx="24">
                  <c:v>68</c:v>
                </c:pt>
                <c:pt idx="25">
                  <c:v>57.2</c:v>
                </c:pt>
                <c:pt idx="26">
                  <c:v>71.099999999999994</c:v>
                </c:pt>
                <c:pt idx="27">
                  <c:v>74.900000000000006</c:v>
                </c:pt>
                <c:pt idx="28">
                  <c:v>69.7</c:v>
                </c:pt>
                <c:pt idx="29">
                  <c:v>55.5</c:v>
                </c:pt>
                <c:pt idx="30">
                  <c:v>65.7</c:v>
                </c:pt>
                <c:pt idx="31">
                  <c:v>48.9</c:v>
                </c:pt>
                <c:pt idx="32">
                  <c:v>74.099999999999994</c:v>
                </c:pt>
                <c:pt idx="33">
                  <c:v>83.1</c:v>
                </c:pt>
                <c:pt idx="34">
                  <c:v>74.900000000000006</c:v>
                </c:pt>
                <c:pt idx="35">
                  <c:v>72.5</c:v>
                </c:pt>
                <c:pt idx="36">
                  <c:v>77.2</c:v>
                </c:pt>
                <c:pt idx="37">
                  <c:v>51.3</c:v>
                </c:pt>
                <c:pt idx="38">
                  <c:v>68.3</c:v>
                </c:pt>
                <c:pt idx="39">
                  <c:v>69.900000000000006</c:v>
                </c:pt>
                <c:pt idx="40">
                  <c:v>68.2</c:v>
                </c:pt>
                <c:pt idx="41">
                  <c:v>56.1</c:v>
                </c:pt>
                <c:pt idx="42">
                  <c:v>60.9</c:v>
                </c:pt>
                <c:pt idx="43">
                  <c:v>50.6</c:v>
                </c:pt>
                <c:pt idx="44">
                  <c:v>64.2</c:v>
                </c:pt>
                <c:pt idx="45">
                  <c:v>74.3</c:v>
                </c:pt>
                <c:pt idx="46">
                  <c:v>72.900000000000006</c:v>
                </c:pt>
                <c:pt idx="47">
                  <c:v>73.7</c:v>
                </c:pt>
                <c:pt idx="48">
                  <c:v>68.900000000000006</c:v>
                </c:pt>
                <c:pt idx="49">
                  <c:v>54.8</c:v>
                </c:pt>
                <c:pt idx="50">
                  <c:v>62</c:v>
                </c:pt>
                <c:pt idx="51">
                  <c:v>68.2</c:v>
                </c:pt>
                <c:pt idx="52">
                  <c:v>65.099999999999994</c:v>
                </c:pt>
                <c:pt idx="53">
                  <c:v>56.3</c:v>
                </c:pt>
                <c:pt idx="54">
                  <c:v>60.5</c:v>
                </c:pt>
                <c:pt idx="55">
                  <c:v>48.8</c:v>
                </c:pt>
                <c:pt idx="56">
                  <c:v>62.6</c:v>
                </c:pt>
                <c:pt idx="57">
                  <c:v>74.8</c:v>
                </c:pt>
                <c:pt idx="58">
                  <c:v>66.599999999999994</c:v>
                </c:pt>
                <c:pt idx="59">
                  <c:v>73.099999999999994</c:v>
                </c:pt>
                <c:pt idx="60">
                  <c:v>67.099999999999994</c:v>
                </c:pt>
                <c:pt idx="61">
                  <c:v>54.9</c:v>
                </c:pt>
                <c:pt idx="62">
                  <c:v>64.2</c:v>
                </c:pt>
                <c:pt idx="63">
                  <c:v>70.2</c:v>
                </c:pt>
                <c:pt idx="64">
                  <c:v>66.099999999999994</c:v>
                </c:pt>
                <c:pt idx="65">
                  <c:v>57.2</c:v>
                </c:pt>
                <c:pt idx="66">
                  <c:v>62.1</c:v>
                </c:pt>
                <c:pt idx="67">
                  <c:v>52.8</c:v>
                </c:pt>
                <c:pt idx="68">
                  <c:v>67.7</c:v>
                </c:pt>
                <c:pt idx="69">
                  <c:v>79.099999999999994</c:v>
                </c:pt>
                <c:pt idx="70">
                  <c:v>71.099999999999994</c:v>
                </c:pt>
                <c:pt idx="71">
                  <c:v>93.4</c:v>
                </c:pt>
                <c:pt idx="72">
                  <c:v>78</c:v>
                </c:pt>
                <c:pt idx="73">
                  <c:v>63.5</c:v>
                </c:pt>
                <c:pt idx="74">
                  <c:v>73.3</c:v>
                </c:pt>
                <c:pt idx="75">
                  <c:v>79.3</c:v>
                </c:pt>
                <c:pt idx="76">
                  <c:v>75.400000000000006</c:v>
                </c:pt>
                <c:pt idx="77">
                  <c:v>64.7</c:v>
                </c:pt>
                <c:pt idx="78">
                  <c:v>68.2</c:v>
                </c:pt>
                <c:pt idx="79">
                  <c:v>55.3</c:v>
                </c:pt>
                <c:pt idx="80">
                  <c:v>74.2</c:v>
                </c:pt>
                <c:pt idx="81">
                  <c:v>81.5</c:v>
                </c:pt>
                <c:pt idx="82">
                  <c:v>78.2</c:v>
                </c:pt>
                <c:pt idx="83">
                  <c:v>100.7</c:v>
                </c:pt>
                <c:pt idx="84">
                  <c:v>75.599999999999994</c:v>
                </c:pt>
                <c:pt idx="85">
                  <c:v>68.900000000000006</c:v>
                </c:pt>
                <c:pt idx="86">
                  <c:v>77.099999999999994</c:v>
                </c:pt>
                <c:pt idx="87">
                  <c:v>78.3</c:v>
                </c:pt>
                <c:pt idx="88">
                  <c:v>76.599999999999994</c:v>
                </c:pt>
                <c:pt idx="89">
                  <c:v>68.400000000000006</c:v>
                </c:pt>
                <c:pt idx="90">
                  <c:v>68.599999999999994</c:v>
                </c:pt>
                <c:pt idx="91">
                  <c:v>58.5</c:v>
                </c:pt>
                <c:pt idx="92">
                  <c:v>80.7</c:v>
                </c:pt>
                <c:pt idx="93">
                  <c:v>86.9</c:v>
                </c:pt>
                <c:pt idx="94">
                  <c:v>94.8</c:v>
                </c:pt>
                <c:pt idx="95">
                  <c:v>100.3</c:v>
                </c:pt>
                <c:pt idx="96">
                  <c:v>83.6</c:v>
                </c:pt>
                <c:pt idx="97">
                  <c:v>73.2</c:v>
                </c:pt>
                <c:pt idx="98">
                  <c:v>81.099999999999994</c:v>
                </c:pt>
                <c:pt idx="99">
                  <c:v>82.7</c:v>
                </c:pt>
                <c:pt idx="100">
                  <c:v>83.3</c:v>
                </c:pt>
                <c:pt idx="101">
                  <c:v>76.2</c:v>
                </c:pt>
                <c:pt idx="102">
                  <c:v>71</c:v>
                </c:pt>
                <c:pt idx="103">
                  <c:v>66.7</c:v>
                </c:pt>
                <c:pt idx="104">
                  <c:v>81.8</c:v>
                </c:pt>
                <c:pt idx="105">
                  <c:v>89.8</c:v>
                </c:pt>
                <c:pt idx="106">
                  <c:v>97</c:v>
                </c:pt>
                <c:pt idx="107">
                  <c:v>93.6</c:v>
                </c:pt>
                <c:pt idx="108">
                  <c:v>93.6</c:v>
                </c:pt>
                <c:pt idx="109">
                  <c:v>79.2</c:v>
                </c:pt>
                <c:pt idx="110">
                  <c:v>87.5</c:v>
                </c:pt>
                <c:pt idx="111">
                  <c:v>88.7</c:v>
                </c:pt>
                <c:pt idx="112">
                  <c:v>90.3</c:v>
                </c:pt>
                <c:pt idx="113">
                  <c:v>81</c:v>
                </c:pt>
                <c:pt idx="114">
                  <c:v>77.400000000000006</c:v>
                </c:pt>
                <c:pt idx="115">
                  <c:v>74.3</c:v>
                </c:pt>
                <c:pt idx="116">
                  <c:v>94.8</c:v>
                </c:pt>
                <c:pt idx="117">
                  <c:v>102.3</c:v>
                </c:pt>
                <c:pt idx="118">
                  <c:v>103.2</c:v>
                </c:pt>
                <c:pt idx="119">
                  <c:v>110.1</c:v>
                </c:pt>
                <c:pt idx="120">
                  <c:v>99</c:v>
                </c:pt>
                <c:pt idx="121">
                  <c:v>89.3</c:v>
                </c:pt>
                <c:pt idx="122">
                  <c:v>93.2</c:v>
                </c:pt>
                <c:pt idx="123">
                  <c:v>97.5</c:v>
                </c:pt>
                <c:pt idx="124">
                  <c:v>99.9</c:v>
                </c:pt>
                <c:pt idx="125">
                  <c:v>92.6</c:v>
                </c:pt>
                <c:pt idx="126">
                  <c:v>87.6</c:v>
                </c:pt>
                <c:pt idx="127">
                  <c:v>82.6</c:v>
                </c:pt>
                <c:pt idx="128">
                  <c:v>100.6</c:v>
                </c:pt>
                <c:pt idx="129">
                  <c:v>117.8</c:v>
                </c:pt>
                <c:pt idx="130">
                  <c:v>115.1</c:v>
                </c:pt>
                <c:pt idx="131">
                  <c:v>124.8</c:v>
                </c:pt>
                <c:pt idx="132">
                  <c:v>122</c:v>
                </c:pt>
                <c:pt idx="133">
                  <c:v>93.6</c:v>
                </c:pt>
                <c:pt idx="134">
                  <c:v>106.9</c:v>
                </c:pt>
                <c:pt idx="135">
                  <c:v>113.5</c:v>
                </c:pt>
                <c:pt idx="136">
                  <c:v>111.5</c:v>
                </c:pt>
                <c:pt idx="137">
                  <c:v>101.1</c:v>
                </c:pt>
                <c:pt idx="138">
                  <c:v>94.9</c:v>
                </c:pt>
                <c:pt idx="139">
                  <c:v>89.4</c:v>
                </c:pt>
                <c:pt idx="140">
                  <c:v>108.4</c:v>
                </c:pt>
                <c:pt idx="141">
                  <c:v>125.2</c:v>
                </c:pt>
                <c:pt idx="142">
                  <c:v>119.6</c:v>
                </c:pt>
                <c:pt idx="143">
                  <c:v>141.4</c:v>
                </c:pt>
                <c:pt idx="144">
                  <c:v>122.6</c:v>
                </c:pt>
                <c:pt idx="145">
                  <c:v>103.4</c:v>
                </c:pt>
                <c:pt idx="146">
                  <c:v>113.1</c:v>
                </c:pt>
                <c:pt idx="147">
                  <c:v>113.6</c:v>
                </c:pt>
                <c:pt idx="148">
                  <c:v>116.5</c:v>
                </c:pt>
                <c:pt idx="149">
                  <c:v>104.2</c:v>
                </c:pt>
                <c:pt idx="150">
                  <c:v>98.6</c:v>
                </c:pt>
                <c:pt idx="151">
                  <c:v>89.5</c:v>
                </c:pt>
                <c:pt idx="152">
                  <c:v>113.3</c:v>
                </c:pt>
                <c:pt idx="153">
                  <c:v>123.8</c:v>
                </c:pt>
                <c:pt idx="154">
                  <c:v>133.1</c:v>
                </c:pt>
                <c:pt idx="155">
                  <c:v>141.19999999999999</c:v>
                </c:pt>
                <c:pt idx="156">
                  <c:v>114.2</c:v>
                </c:pt>
                <c:pt idx="157">
                  <c:v>103.7</c:v>
                </c:pt>
                <c:pt idx="158">
                  <c:v>120.5</c:v>
                </c:pt>
                <c:pt idx="159">
                  <c:v>113.8</c:v>
                </c:pt>
                <c:pt idx="160">
                  <c:v>118.7</c:v>
                </c:pt>
                <c:pt idx="161">
                  <c:v>108.3</c:v>
                </c:pt>
                <c:pt idx="162">
                  <c:v>97</c:v>
                </c:pt>
                <c:pt idx="163">
                  <c:v>95.4</c:v>
                </c:pt>
                <c:pt idx="164">
                  <c:v>115</c:v>
                </c:pt>
                <c:pt idx="165">
                  <c:v>122.8</c:v>
                </c:pt>
                <c:pt idx="166">
                  <c:v>139.30000000000001</c:v>
                </c:pt>
                <c:pt idx="167">
                  <c:v>140</c:v>
                </c:pt>
                <c:pt idx="168">
                  <c:v>118</c:v>
                </c:pt>
                <c:pt idx="169">
                  <c:v>100.4</c:v>
                </c:pt>
                <c:pt idx="170">
                  <c:v>118.8</c:v>
                </c:pt>
                <c:pt idx="171">
                  <c:v>111.1</c:v>
                </c:pt>
                <c:pt idx="172">
                  <c:v>120.9</c:v>
                </c:pt>
                <c:pt idx="173">
                  <c:v>99.5</c:v>
                </c:pt>
                <c:pt idx="174">
                  <c:v>98.9</c:v>
                </c:pt>
                <c:pt idx="175">
                  <c:v>98.5</c:v>
                </c:pt>
                <c:pt idx="176">
                  <c:v>104.9</c:v>
                </c:pt>
                <c:pt idx="177">
                  <c:v>112.6</c:v>
                </c:pt>
                <c:pt idx="178">
                  <c:v>122.4</c:v>
                </c:pt>
                <c:pt idx="179">
                  <c:v>132.19999999999999</c:v>
                </c:pt>
                <c:pt idx="180">
                  <c:v>103.1</c:v>
                </c:pt>
                <c:pt idx="181">
                  <c:v>101.9</c:v>
                </c:pt>
                <c:pt idx="182">
                  <c:v>106</c:v>
                </c:pt>
                <c:pt idx="183">
                  <c:v>106.8</c:v>
                </c:pt>
                <c:pt idx="184">
                  <c:v>120.8</c:v>
                </c:pt>
                <c:pt idx="185">
                  <c:v>86.7</c:v>
                </c:pt>
                <c:pt idx="186">
                  <c:v>95.9</c:v>
                </c:pt>
                <c:pt idx="187">
                  <c:v>89.2</c:v>
                </c:pt>
                <c:pt idx="188">
                  <c:v>104</c:v>
                </c:pt>
                <c:pt idx="189">
                  <c:v>120.5</c:v>
                </c:pt>
                <c:pt idx="190">
                  <c:v>121.7</c:v>
                </c:pt>
                <c:pt idx="191">
                  <c:v>124.4</c:v>
                </c:pt>
                <c:pt idx="192">
                  <c:v>115.9</c:v>
                </c:pt>
                <c:pt idx="193">
                  <c:v>99.6</c:v>
                </c:pt>
                <c:pt idx="194">
                  <c:v>107.8</c:v>
                </c:pt>
                <c:pt idx="195">
                  <c:v>109.2</c:v>
                </c:pt>
                <c:pt idx="196">
                  <c:v>113.8</c:v>
                </c:pt>
                <c:pt idx="197">
                  <c:v>97.5</c:v>
                </c:pt>
                <c:pt idx="198">
                  <c:v>101.8</c:v>
                </c:pt>
                <c:pt idx="199">
                  <c:v>95.4</c:v>
                </c:pt>
                <c:pt idx="200">
                  <c:v>108.2</c:v>
                </c:pt>
                <c:pt idx="201">
                  <c:v>134.9</c:v>
                </c:pt>
                <c:pt idx="202">
                  <c:v>115.7</c:v>
                </c:pt>
                <c:pt idx="203">
                  <c:v>122.5</c:v>
                </c:pt>
                <c:pt idx="204">
                  <c:v>110.3</c:v>
                </c:pt>
                <c:pt idx="205">
                  <c:v>93.4</c:v>
                </c:pt>
                <c:pt idx="206">
                  <c:v>99</c:v>
                </c:pt>
                <c:pt idx="207">
                  <c:v>102</c:v>
                </c:pt>
                <c:pt idx="208">
                  <c:v>104.2</c:v>
                </c:pt>
                <c:pt idx="209">
                  <c:v>91.4</c:v>
                </c:pt>
                <c:pt idx="210">
                  <c:v>93.7</c:v>
                </c:pt>
                <c:pt idx="211">
                  <c:v>90.7</c:v>
                </c:pt>
                <c:pt idx="212">
                  <c:v>108.4</c:v>
                </c:pt>
                <c:pt idx="213">
                  <c:v>114.6</c:v>
                </c:pt>
                <c:pt idx="214">
                  <c:v>121.5</c:v>
                </c:pt>
                <c:pt idx="215">
                  <c:v>123.5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4-4719-A564-EFE4178D85B2}"/>
            </c:ext>
          </c:extLst>
        </c:ser>
        <c:ser>
          <c:idx val="1"/>
          <c:order val="1"/>
          <c:tx>
            <c:strRef>
              <c:f>'Regression_실습(백화점경상지수)'!$D$4</c:f>
              <c:strCache>
                <c:ptCount val="1"/>
                <c:pt idx="0">
                  <c:v>트렌드(계산y)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'Regression_실습(백화점경상지수)'!$B$5:$B$220</c:f>
              <c:numCache>
                <c:formatCode>m/d/yyyy</c:formatCode>
                <c:ptCount val="21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</c:numCache>
            </c:numRef>
          </c:cat>
          <c:val>
            <c:numRef>
              <c:f>'Regression_실습(백화점경상지수)'!$D$5:$D$220</c:f>
              <c:numCache>
                <c:formatCode>General</c:formatCode>
                <c:ptCount val="216"/>
                <c:pt idx="0">
                  <c:v>54.03123842614383</c:v>
                </c:pt>
                <c:pt idx="1">
                  <c:v>54.350893931211886</c:v>
                </c:pt>
                <c:pt idx="2">
                  <c:v>54.649926500469064</c:v>
                </c:pt>
                <c:pt idx="3">
                  <c:v>54.969582005537063</c:v>
                </c:pt>
                <c:pt idx="4">
                  <c:v>55.278926042699652</c:v>
                </c:pt>
                <c:pt idx="5">
                  <c:v>55.598581547767708</c:v>
                </c:pt>
                <c:pt idx="6">
                  <c:v>55.907925584930297</c:v>
                </c:pt>
                <c:pt idx="7">
                  <c:v>56.227581089998353</c:v>
                </c:pt>
                <c:pt idx="8">
                  <c:v>56.547236595066352</c:v>
                </c:pt>
                <c:pt idx="9">
                  <c:v>56.85658063222894</c:v>
                </c:pt>
                <c:pt idx="10">
                  <c:v>57.176236137296996</c:v>
                </c:pt>
                <c:pt idx="11">
                  <c:v>57.485580174459585</c:v>
                </c:pt>
                <c:pt idx="12">
                  <c:v>57.805235679527584</c:v>
                </c:pt>
                <c:pt idx="13">
                  <c:v>58.12489118459564</c:v>
                </c:pt>
                <c:pt idx="14">
                  <c:v>58.413612285947409</c:v>
                </c:pt>
                <c:pt idx="15">
                  <c:v>58.733267791015408</c:v>
                </c:pt>
                <c:pt idx="16">
                  <c:v>59.042611828177996</c:v>
                </c:pt>
                <c:pt idx="17">
                  <c:v>59.362267333246052</c:v>
                </c:pt>
                <c:pt idx="18">
                  <c:v>59.671611370408641</c:v>
                </c:pt>
                <c:pt idx="19">
                  <c:v>59.99126687547664</c:v>
                </c:pt>
                <c:pt idx="20">
                  <c:v>60.310922380544696</c:v>
                </c:pt>
                <c:pt idx="21">
                  <c:v>60.620266417707285</c:v>
                </c:pt>
                <c:pt idx="22">
                  <c:v>60.939921922775284</c:v>
                </c:pt>
                <c:pt idx="23">
                  <c:v>61.249265959937929</c:v>
                </c:pt>
                <c:pt idx="24">
                  <c:v>61.568921465005928</c:v>
                </c:pt>
                <c:pt idx="25">
                  <c:v>61.888576970073927</c:v>
                </c:pt>
                <c:pt idx="26">
                  <c:v>62.177298071425696</c:v>
                </c:pt>
                <c:pt idx="27">
                  <c:v>62.496953576493752</c:v>
                </c:pt>
                <c:pt idx="28">
                  <c:v>62.806297613656341</c:v>
                </c:pt>
                <c:pt idx="29">
                  <c:v>63.12595311872434</c:v>
                </c:pt>
                <c:pt idx="30">
                  <c:v>63.435297155886985</c:v>
                </c:pt>
                <c:pt idx="31">
                  <c:v>63.754952660954984</c:v>
                </c:pt>
                <c:pt idx="32">
                  <c:v>64.074608166022983</c:v>
                </c:pt>
                <c:pt idx="33">
                  <c:v>64.383952203185629</c:v>
                </c:pt>
                <c:pt idx="34">
                  <c:v>64.703607708253628</c:v>
                </c:pt>
                <c:pt idx="35">
                  <c:v>65.012951745416217</c:v>
                </c:pt>
                <c:pt idx="36">
                  <c:v>65.332607250484273</c:v>
                </c:pt>
                <c:pt idx="37">
                  <c:v>65.652262755552272</c:v>
                </c:pt>
                <c:pt idx="38">
                  <c:v>65.94098385690404</c:v>
                </c:pt>
                <c:pt idx="39">
                  <c:v>66.260639361972039</c:v>
                </c:pt>
                <c:pt idx="40">
                  <c:v>66.569983399134685</c:v>
                </c:pt>
                <c:pt idx="41">
                  <c:v>66.889638904202684</c:v>
                </c:pt>
                <c:pt idx="42">
                  <c:v>67.198982941365273</c:v>
                </c:pt>
                <c:pt idx="43">
                  <c:v>67.518638446433329</c:v>
                </c:pt>
                <c:pt idx="44">
                  <c:v>67.838293951501328</c:v>
                </c:pt>
                <c:pt idx="45">
                  <c:v>68.147637988663917</c:v>
                </c:pt>
                <c:pt idx="46">
                  <c:v>68.467293493731972</c:v>
                </c:pt>
                <c:pt idx="47">
                  <c:v>68.776637530894561</c:v>
                </c:pt>
                <c:pt idx="48">
                  <c:v>69.096293035962617</c:v>
                </c:pt>
                <c:pt idx="49">
                  <c:v>69.415948541030616</c:v>
                </c:pt>
                <c:pt idx="50">
                  <c:v>69.714981110287795</c:v>
                </c:pt>
                <c:pt idx="51">
                  <c:v>70.034636615355794</c:v>
                </c:pt>
                <c:pt idx="52">
                  <c:v>70.343980652518439</c:v>
                </c:pt>
                <c:pt idx="53">
                  <c:v>70.663636157586438</c:v>
                </c:pt>
                <c:pt idx="54">
                  <c:v>70.972980194749027</c:v>
                </c:pt>
                <c:pt idx="55">
                  <c:v>71.292635699817083</c:v>
                </c:pt>
                <c:pt idx="56">
                  <c:v>71.612291204885082</c:v>
                </c:pt>
                <c:pt idx="57">
                  <c:v>71.921635242047671</c:v>
                </c:pt>
                <c:pt idx="58">
                  <c:v>72.241290747115727</c:v>
                </c:pt>
                <c:pt idx="59">
                  <c:v>72.550634784278316</c:v>
                </c:pt>
                <c:pt idx="60">
                  <c:v>72.870290289346315</c:v>
                </c:pt>
                <c:pt idx="61">
                  <c:v>73.189945794414371</c:v>
                </c:pt>
                <c:pt idx="62">
                  <c:v>73.478666895766139</c:v>
                </c:pt>
                <c:pt idx="63">
                  <c:v>73.798322400834138</c:v>
                </c:pt>
                <c:pt idx="64">
                  <c:v>74.107666437996727</c:v>
                </c:pt>
                <c:pt idx="65">
                  <c:v>74.427321943064783</c:v>
                </c:pt>
                <c:pt idx="66">
                  <c:v>74.736665980227372</c:v>
                </c:pt>
                <c:pt idx="67">
                  <c:v>75.056321485295371</c:v>
                </c:pt>
                <c:pt idx="68">
                  <c:v>75.375976990363426</c:v>
                </c:pt>
                <c:pt idx="69">
                  <c:v>75.685321027526015</c:v>
                </c:pt>
                <c:pt idx="70">
                  <c:v>76.004976532594071</c:v>
                </c:pt>
                <c:pt idx="71">
                  <c:v>76.31432056975666</c:v>
                </c:pt>
                <c:pt idx="72">
                  <c:v>76.633976074824659</c:v>
                </c:pt>
                <c:pt idx="73">
                  <c:v>76.953631579892715</c:v>
                </c:pt>
                <c:pt idx="74">
                  <c:v>77.242352681244427</c:v>
                </c:pt>
                <c:pt idx="75">
                  <c:v>77.562008186312482</c:v>
                </c:pt>
                <c:pt idx="76">
                  <c:v>77.871352223475071</c:v>
                </c:pt>
                <c:pt idx="77">
                  <c:v>78.191007728543127</c:v>
                </c:pt>
                <c:pt idx="78">
                  <c:v>78.500351765705716</c:v>
                </c:pt>
                <c:pt idx="79">
                  <c:v>78.820007270773715</c:v>
                </c:pt>
                <c:pt idx="80">
                  <c:v>79.139662775841771</c:v>
                </c:pt>
                <c:pt idx="81">
                  <c:v>79.44900681300436</c:v>
                </c:pt>
                <c:pt idx="82">
                  <c:v>79.768662318072359</c:v>
                </c:pt>
                <c:pt idx="83">
                  <c:v>80.078006355235004</c:v>
                </c:pt>
                <c:pt idx="84">
                  <c:v>80.397661860303003</c:v>
                </c:pt>
                <c:pt idx="85">
                  <c:v>80.717317365371002</c:v>
                </c:pt>
                <c:pt idx="86">
                  <c:v>81.006038466722771</c:v>
                </c:pt>
                <c:pt idx="87">
                  <c:v>81.325693971790827</c:v>
                </c:pt>
                <c:pt idx="88">
                  <c:v>81.635038008953416</c:v>
                </c:pt>
                <c:pt idx="89">
                  <c:v>81.954693514021415</c:v>
                </c:pt>
                <c:pt idx="90">
                  <c:v>82.26403755118406</c:v>
                </c:pt>
                <c:pt idx="91">
                  <c:v>82.583693056252059</c:v>
                </c:pt>
                <c:pt idx="92">
                  <c:v>82.903348561320058</c:v>
                </c:pt>
                <c:pt idx="93">
                  <c:v>83.212692598482704</c:v>
                </c:pt>
                <c:pt idx="94">
                  <c:v>83.532348103550703</c:v>
                </c:pt>
                <c:pt idx="95">
                  <c:v>83.841692140713292</c:v>
                </c:pt>
                <c:pt idx="96">
                  <c:v>84.161347645781348</c:v>
                </c:pt>
                <c:pt idx="97">
                  <c:v>84.481003150849347</c:v>
                </c:pt>
                <c:pt idx="98">
                  <c:v>84.780035720106525</c:v>
                </c:pt>
                <c:pt idx="99">
                  <c:v>85.099691225174581</c:v>
                </c:pt>
                <c:pt idx="100">
                  <c:v>85.40903526233717</c:v>
                </c:pt>
                <c:pt idx="101">
                  <c:v>85.728690767405169</c:v>
                </c:pt>
                <c:pt idx="102">
                  <c:v>86.038034804567758</c:v>
                </c:pt>
                <c:pt idx="103">
                  <c:v>86.357690309635814</c:v>
                </c:pt>
                <c:pt idx="104">
                  <c:v>86.677345814703813</c:v>
                </c:pt>
                <c:pt idx="105">
                  <c:v>86.986689851866458</c:v>
                </c:pt>
                <c:pt idx="106">
                  <c:v>87.306345356934457</c:v>
                </c:pt>
                <c:pt idx="107">
                  <c:v>87.615689394097046</c:v>
                </c:pt>
                <c:pt idx="108">
                  <c:v>87.935344899165102</c:v>
                </c:pt>
                <c:pt idx="109">
                  <c:v>88.255000404233101</c:v>
                </c:pt>
                <c:pt idx="110">
                  <c:v>88.54372150558487</c:v>
                </c:pt>
                <c:pt idx="111">
                  <c:v>88.863377010652869</c:v>
                </c:pt>
                <c:pt idx="112">
                  <c:v>89.172721047815514</c:v>
                </c:pt>
                <c:pt idx="113">
                  <c:v>89.492376552883513</c:v>
                </c:pt>
                <c:pt idx="114">
                  <c:v>89.801720590046102</c:v>
                </c:pt>
                <c:pt idx="115">
                  <c:v>90.121376095114158</c:v>
                </c:pt>
                <c:pt idx="116">
                  <c:v>90.441031600182157</c:v>
                </c:pt>
                <c:pt idx="117">
                  <c:v>90.750375637344746</c:v>
                </c:pt>
                <c:pt idx="118">
                  <c:v>91.070031142412802</c:v>
                </c:pt>
                <c:pt idx="119">
                  <c:v>91.379375179575391</c:v>
                </c:pt>
                <c:pt idx="120">
                  <c:v>91.69903068464339</c:v>
                </c:pt>
                <c:pt idx="121">
                  <c:v>92.018686189711445</c:v>
                </c:pt>
                <c:pt idx="122">
                  <c:v>92.307407291063214</c:v>
                </c:pt>
                <c:pt idx="123">
                  <c:v>92.627062796131213</c:v>
                </c:pt>
                <c:pt idx="124">
                  <c:v>92.936406833293802</c:v>
                </c:pt>
                <c:pt idx="125">
                  <c:v>93.256062338361858</c:v>
                </c:pt>
                <c:pt idx="126">
                  <c:v>93.565406375524447</c:v>
                </c:pt>
                <c:pt idx="127">
                  <c:v>93.885061880592446</c:v>
                </c:pt>
                <c:pt idx="128">
                  <c:v>94.204717385660501</c:v>
                </c:pt>
                <c:pt idx="129">
                  <c:v>94.51406142282309</c:v>
                </c:pt>
                <c:pt idx="130">
                  <c:v>94.833716927891089</c:v>
                </c:pt>
                <c:pt idx="131">
                  <c:v>95.143060965053735</c:v>
                </c:pt>
                <c:pt idx="132">
                  <c:v>95.462716470121734</c:v>
                </c:pt>
                <c:pt idx="133">
                  <c:v>95.78237197518979</c:v>
                </c:pt>
                <c:pt idx="134">
                  <c:v>96.071093076541501</c:v>
                </c:pt>
                <c:pt idx="135">
                  <c:v>96.390748581609557</c:v>
                </c:pt>
                <c:pt idx="136">
                  <c:v>96.700092618772146</c:v>
                </c:pt>
                <c:pt idx="137">
                  <c:v>97.019748123840145</c:v>
                </c:pt>
                <c:pt idx="138">
                  <c:v>97.329092161002791</c:v>
                </c:pt>
                <c:pt idx="139">
                  <c:v>97.64874766607079</c:v>
                </c:pt>
                <c:pt idx="140">
                  <c:v>97.968403171138846</c:v>
                </c:pt>
                <c:pt idx="141">
                  <c:v>98.277747208301435</c:v>
                </c:pt>
                <c:pt idx="142">
                  <c:v>98.597402713369434</c:v>
                </c:pt>
                <c:pt idx="143">
                  <c:v>98.906746750532022</c:v>
                </c:pt>
                <c:pt idx="144">
                  <c:v>99.226402255600078</c:v>
                </c:pt>
                <c:pt idx="145">
                  <c:v>99.546057760668077</c:v>
                </c:pt>
                <c:pt idx="146">
                  <c:v>99.845090329925256</c:v>
                </c:pt>
                <c:pt idx="147">
                  <c:v>100.16474583499331</c:v>
                </c:pt>
                <c:pt idx="148">
                  <c:v>100.4740898721559</c:v>
                </c:pt>
                <c:pt idx="149">
                  <c:v>100.7937453772239</c:v>
                </c:pt>
                <c:pt idx="150">
                  <c:v>101.10308941438655</c:v>
                </c:pt>
                <c:pt idx="151">
                  <c:v>101.42274491945454</c:v>
                </c:pt>
                <c:pt idx="152">
                  <c:v>101.74240042452254</c:v>
                </c:pt>
                <c:pt idx="153">
                  <c:v>102.05174446168519</c:v>
                </c:pt>
                <c:pt idx="154">
                  <c:v>102.37139996675319</c:v>
                </c:pt>
                <c:pt idx="155">
                  <c:v>102.68074400391578</c:v>
                </c:pt>
                <c:pt idx="156">
                  <c:v>103.00039950898383</c:v>
                </c:pt>
                <c:pt idx="157">
                  <c:v>103.32005501405183</c:v>
                </c:pt>
                <c:pt idx="158">
                  <c:v>103.6087761154036</c:v>
                </c:pt>
                <c:pt idx="159">
                  <c:v>103.9284316204716</c:v>
                </c:pt>
                <c:pt idx="160">
                  <c:v>104.23777565763424</c:v>
                </c:pt>
                <c:pt idx="161">
                  <c:v>104.55743116270224</c:v>
                </c:pt>
                <c:pt idx="162">
                  <c:v>104.86677519986483</c:v>
                </c:pt>
                <c:pt idx="163">
                  <c:v>105.18643070493289</c:v>
                </c:pt>
                <c:pt idx="164">
                  <c:v>105.50608621000089</c:v>
                </c:pt>
                <c:pt idx="165">
                  <c:v>105.81543024716348</c:v>
                </c:pt>
                <c:pt idx="166">
                  <c:v>106.13508575223153</c:v>
                </c:pt>
                <c:pt idx="167">
                  <c:v>106.44442978939412</c:v>
                </c:pt>
                <c:pt idx="168">
                  <c:v>106.76408529446218</c:v>
                </c:pt>
                <c:pt idx="169">
                  <c:v>107.08374079953018</c:v>
                </c:pt>
                <c:pt idx="170">
                  <c:v>107.37246190088194</c:v>
                </c:pt>
                <c:pt idx="171">
                  <c:v>107.69211740594994</c:v>
                </c:pt>
                <c:pt idx="172">
                  <c:v>108.00146144311253</c:v>
                </c:pt>
                <c:pt idx="173">
                  <c:v>108.32111694818059</c:v>
                </c:pt>
                <c:pt idx="174">
                  <c:v>108.63046098534318</c:v>
                </c:pt>
                <c:pt idx="175">
                  <c:v>108.95011649041123</c:v>
                </c:pt>
                <c:pt idx="176">
                  <c:v>109.26977199547923</c:v>
                </c:pt>
                <c:pt idx="177">
                  <c:v>109.57911603264182</c:v>
                </c:pt>
                <c:pt idx="178">
                  <c:v>109.89877153770988</c:v>
                </c:pt>
                <c:pt idx="179">
                  <c:v>110.20811557487247</c:v>
                </c:pt>
                <c:pt idx="180">
                  <c:v>110.52777107994046</c:v>
                </c:pt>
                <c:pt idx="181">
                  <c:v>110.84742658500852</c:v>
                </c:pt>
                <c:pt idx="182">
                  <c:v>111.13614768636029</c:v>
                </c:pt>
                <c:pt idx="183">
                  <c:v>111.45580319142829</c:v>
                </c:pt>
                <c:pt idx="184">
                  <c:v>111.76514722859088</c:v>
                </c:pt>
                <c:pt idx="185">
                  <c:v>112.08480273365893</c:v>
                </c:pt>
                <c:pt idx="186">
                  <c:v>112.39414677082152</c:v>
                </c:pt>
                <c:pt idx="187">
                  <c:v>112.71380227588952</c:v>
                </c:pt>
                <c:pt idx="188">
                  <c:v>113.03345778095758</c:v>
                </c:pt>
                <c:pt idx="189">
                  <c:v>113.34280181812017</c:v>
                </c:pt>
                <c:pt idx="190">
                  <c:v>113.66245732318816</c:v>
                </c:pt>
                <c:pt idx="191">
                  <c:v>113.97180136035081</c:v>
                </c:pt>
                <c:pt idx="192">
                  <c:v>114.29145686541881</c:v>
                </c:pt>
                <c:pt idx="193">
                  <c:v>114.61111237048681</c:v>
                </c:pt>
                <c:pt idx="194">
                  <c:v>114.91014493974399</c:v>
                </c:pt>
                <c:pt idx="195">
                  <c:v>115.22980044481204</c:v>
                </c:pt>
                <c:pt idx="196">
                  <c:v>115.53914448197463</c:v>
                </c:pt>
                <c:pt idx="197">
                  <c:v>115.85879998704269</c:v>
                </c:pt>
                <c:pt idx="198">
                  <c:v>116.16814402420528</c:v>
                </c:pt>
                <c:pt idx="199">
                  <c:v>116.48779952927327</c:v>
                </c:pt>
                <c:pt idx="200">
                  <c:v>116.80745503434133</c:v>
                </c:pt>
                <c:pt idx="201">
                  <c:v>117.11679907150392</c:v>
                </c:pt>
                <c:pt idx="202">
                  <c:v>117.43645457657192</c:v>
                </c:pt>
                <c:pt idx="203">
                  <c:v>117.74579861373456</c:v>
                </c:pt>
                <c:pt idx="204">
                  <c:v>118.06545411880256</c:v>
                </c:pt>
                <c:pt idx="205">
                  <c:v>118.38510962387056</c:v>
                </c:pt>
                <c:pt idx="206">
                  <c:v>118.67383072522233</c:v>
                </c:pt>
                <c:pt idx="207">
                  <c:v>118.99348623029039</c:v>
                </c:pt>
                <c:pt idx="208">
                  <c:v>119.30283026745298</c:v>
                </c:pt>
                <c:pt idx="209">
                  <c:v>119.62248577252097</c:v>
                </c:pt>
                <c:pt idx="210">
                  <c:v>119.93182980968362</c:v>
                </c:pt>
                <c:pt idx="211">
                  <c:v>120.25148531475162</c:v>
                </c:pt>
                <c:pt idx="212">
                  <c:v>120.57114081981962</c:v>
                </c:pt>
                <c:pt idx="213">
                  <c:v>120.88048485698226</c:v>
                </c:pt>
                <c:pt idx="214">
                  <c:v>121.20014036205026</c:v>
                </c:pt>
                <c:pt idx="215">
                  <c:v>121.50948439921285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4-4719-A564-EFE4178D8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279247"/>
        <c:axId val="1738281327"/>
      </c:lineChart>
      <c:dateAx>
        <c:axId val="17382792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281327"/>
        <c:crosses val="autoZero"/>
        <c:auto val="1"/>
        <c:lblOffset val="100"/>
        <c:baseTimeUnit val="months"/>
      </c:dateAx>
      <c:valAx>
        <c:axId val="17382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27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참고_승법모델링전!$D$7</c:f>
              <c:strCache>
                <c:ptCount val="1"/>
                <c:pt idx="0">
                  <c:v>자료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참고_승법모델링전!$B$8:$B$79</c:f>
              <c:strCache>
                <c:ptCount val="72"/>
                <c:pt idx="0">
                  <c:v>2000_1봄</c:v>
                </c:pt>
                <c:pt idx="1">
                  <c:v>2000_2여름</c:v>
                </c:pt>
                <c:pt idx="2">
                  <c:v>2000_3가을</c:v>
                </c:pt>
                <c:pt idx="3">
                  <c:v>2000_4겨울</c:v>
                </c:pt>
                <c:pt idx="4">
                  <c:v>2001_1봄</c:v>
                </c:pt>
                <c:pt idx="5">
                  <c:v>2001_2여름</c:v>
                </c:pt>
                <c:pt idx="6">
                  <c:v>2001_3가을</c:v>
                </c:pt>
                <c:pt idx="7">
                  <c:v>2001_4겨울</c:v>
                </c:pt>
                <c:pt idx="8">
                  <c:v>2002_1봄</c:v>
                </c:pt>
                <c:pt idx="9">
                  <c:v>2002_2여름</c:v>
                </c:pt>
                <c:pt idx="10">
                  <c:v>2002_3가을</c:v>
                </c:pt>
                <c:pt idx="11">
                  <c:v>2002_4겨울</c:v>
                </c:pt>
                <c:pt idx="12">
                  <c:v>2003_1봄</c:v>
                </c:pt>
                <c:pt idx="13">
                  <c:v>2003_2여름</c:v>
                </c:pt>
                <c:pt idx="14">
                  <c:v>2003_3가을</c:v>
                </c:pt>
                <c:pt idx="15">
                  <c:v>2003_4겨울</c:v>
                </c:pt>
                <c:pt idx="16">
                  <c:v>2004_1봄</c:v>
                </c:pt>
                <c:pt idx="17">
                  <c:v>2004_2여름</c:v>
                </c:pt>
                <c:pt idx="18">
                  <c:v>2004_3가을</c:v>
                </c:pt>
                <c:pt idx="19">
                  <c:v>2004_4겨울</c:v>
                </c:pt>
                <c:pt idx="20">
                  <c:v>2005_1봄</c:v>
                </c:pt>
                <c:pt idx="21">
                  <c:v>2005_2여름</c:v>
                </c:pt>
                <c:pt idx="22">
                  <c:v>2005_3가을</c:v>
                </c:pt>
                <c:pt idx="23">
                  <c:v>2005_4겨울</c:v>
                </c:pt>
                <c:pt idx="24">
                  <c:v>2006_1봄</c:v>
                </c:pt>
                <c:pt idx="25">
                  <c:v>2006_2여름</c:v>
                </c:pt>
                <c:pt idx="26">
                  <c:v>2006_3가을</c:v>
                </c:pt>
                <c:pt idx="27">
                  <c:v>2006_4겨울</c:v>
                </c:pt>
                <c:pt idx="28">
                  <c:v>2007_1봄</c:v>
                </c:pt>
                <c:pt idx="29">
                  <c:v>2007_2여름</c:v>
                </c:pt>
                <c:pt idx="30">
                  <c:v>2007_3가을</c:v>
                </c:pt>
                <c:pt idx="31">
                  <c:v>2007_4겨울</c:v>
                </c:pt>
                <c:pt idx="32">
                  <c:v>2008_1봄</c:v>
                </c:pt>
                <c:pt idx="33">
                  <c:v>2008_2여름</c:v>
                </c:pt>
                <c:pt idx="34">
                  <c:v>2008_3가을</c:v>
                </c:pt>
                <c:pt idx="35">
                  <c:v>2008_4겨울</c:v>
                </c:pt>
                <c:pt idx="36">
                  <c:v>2009_1봄</c:v>
                </c:pt>
                <c:pt idx="37">
                  <c:v>2009_2여름</c:v>
                </c:pt>
                <c:pt idx="38">
                  <c:v>2009_3가을</c:v>
                </c:pt>
                <c:pt idx="39">
                  <c:v>2009_4겨울</c:v>
                </c:pt>
                <c:pt idx="40">
                  <c:v>2010_1봄</c:v>
                </c:pt>
                <c:pt idx="41">
                  <c:v>2010_2여름</c:v>
                </c:pt>
                <c:pt idx="42">
                  <c:v>2010_3가을</c:v>
                </c:pt>
                <c:pt idx="43">
                  <c:v>2010_4겨울</c:v>
                </c:pt>
                <c:pt idx="44">
                  <c:v>2011_1봄</c:v>
                </c:pt>
                <c:pt idx="45">
                  <c:v>2011_2여름</c:v>
                </c:pt>
                <c:pt idx="46">
                  <c:v>2011_3가을</c:v>
                </c:pt>
                <c:pt idx="47">
                  <c:v>2011_4겨울</c:v>
                </c:pt>
                <c:pt idx="48">
                  <c:v>2012_1봄</c:v>
                </c:pt>
                <c:pt idx="49">
                  <c:v>2012_2여름</c:v>
                </c:pt>
                <c:pt idx="50">
                  <c:v>2012_3가을</c:v>
                </c:pt>
                <c:pt idx="51">
                  <c:v>2012_4겨울</c:v>
                </c:pt>
                <c:pt idx="52">
                  <c:v>2013_1봄</c:v>
                </c:pt>
                <c:pt idx="53">
                  <c:v>2013_2여름</c:v>
                </c:pt>
                <c:pt idx="54">
                  <c:v>2013_3가을</c:v>
                </c:pt>
                <c:pt idx="55">
                  <c:v>2013_4겨울</c:v>
                </c:pt>
                <c:pt idx="56">
                  <c:v>2014_1봄</c:v>
                </c:pt>
                <c:pt idx="57">
                  <c:v>2014_2여름</c:v>
                </c:pt>
                <c:pt idx="58">
                  <c:v>2014_3가을</c:v>
                </c:pt>
                <c:pt idx="59">
                  <c:v>2014_4겨울</c:v>
                </c:pt>
                <c:pt idx="60">
                  <c:v>2015_1봄</c:v>
                </c:pt>
                <c:pt idx="61">
                  <c:v>2015_2여름</c:v>
                </c:pt>
                <c:pt idx="62">
                  <c:v>2015_3가을</c:v>
                </c:pt>
                <c:pt idx="63">
                  <c:v>2015_4겨울</c:v>
                </c:pt>
                <c:pt idx="64">
                  <c:v>2016_1봄</c:v>
                </c:pt>
                <c:pt idx="65">
                  <c:v>2016_2여름</c:v>
                </c:pt>
                <c:pt idx="66">
                  <c:v>2016_3가을</c:v>
                </c:pt>
                <c:pt idx="67">
                  <c:v>2016_4겨울</c:v>
                </c:pt>
                <c:pt idx="68">
                  <c:v>2017_1봄</c:v>
                </c:pt>
                <c:pt idx="69">
                  <c:v>2017_2여름</c:v>
                </c:pt>
                <c:pt idx="70">
                  <c:v>2017_3가을</c:v>
                </c:pt>
                <c:pt idx="71">
                  <c:v>2017_4겨울</c:v>
                </c:pt>
              </c:strCache>
            </c:strRef>
          </c:cat>
          <c:val>
            <c:numRef>
              <c:f>참고_승법모델링전!$D$8:$D$79</c:f>
              <c:numCache>
                <c:formatCode>General</c:formatCode>
                <c:ptCount val="72"/>
                <c:pt idx="0">
                  <c:v>170.2</c:v>
                </c:pt>
                <c:pt idx="1">
                  <c:v>148.69999999999999</c:v>
                </c:pt>
                <c:pt idx="2">
                  <c:v>183.8</c:v>
                </c:pt>
                <c:pt idx="3">
                  <c:v>178.9</c:v>
                </c:pt>
                <c:pt idx="4">
                  <c:v>180.1</c:v>
                </c:pt>
                <c:pt idx="5">
                  <c:v>151.80000000000001</c:v>
                </c:pt>
                <c:pt idx="6">
                  <c:v>208.5</c:v>
                </c:pt>
                <c:pt idx="7">
                  <c:v>192.3</c:v>
                </c:pt>
                <c:pt idx="8">
                  <c:v>215.7</c:v>
                </c:pt>
                <c:pt idx="9">
                  <c:v>170.1</c:v>
                </c:pt>
                <c:pt idx="10">
                  <c:v>232.1</c:v>
                </c:pt>
                <c:pt idx="11">
                  <c:v>197.7</c:v>
                </c:pt>
                <c:pt idx="12">
                  <c:v>206.39999999999998</c:v>
                </c:pt>
                <c:pt idx="13">
                  <c:v>167.6</c:v>
                </c:pt>
                <c:pt idx="14">
                  <c:v>211.4</c:v>
                </c:pt>
                <c:pt idx="15">
                  <c:v>202.2</c:v>
                </c:pt>
                <c:pt idx="16">
                  <c:v>195.29999999999998</c:v>
                </c:pt>
                <c:pt idx="17">
                  <c:v>165.6</c:v>
                </c:pt>
                <c:pt idx="18">
                  <c:v>204</c:v>
                </c:pt>
                <c:pt idx="19">
                  <c:v>196.8</c:v>
                </c:pt>
                <c:pt idx="20">
                  <c:v>200.5</c:v>
                </c:pt>
                <c:pt idx="21">
                  <c:v>172.10000000000002</c:v>
                </c:pt>
                <c:pt idx="22">
                  <c:v>217.9</c:v>
                </c:pt>
                <c:pt idx="23">
                  <c:v>215.4</c:v>
                </c:pt>
                <c:pt idx="24">
                  <c:v>228</c:v>
                </c:pt>
                <c:pt idx="25">
                  <c:v>188.2</c:v>
                </c:pt>
                <c:pt idx="26">
                  <c:v>233.89999999999998</c:v>
                </c:pt>
                <c:pt idx="27">
                  <c:v>242.2</c:v>
                </c:pt>
                <c:pt idx="28">
                  <c:v>231.99999999999997</c:v>
                </c:pt>
                <c:pt idx="29">
                  <c:v>195.5</c:v>
                </c:pt>
                <c:pt idx="30">
                  <c:v>262.40000000000003</c:v>
                </c:pt>
                <c:pt idx="31">
                  <c:v>244.8</c:v>
                </c:pt>
                <c:pt idx="32">
                  <c:v>247.10000000000002</c:v>
                </c:pt>
                <c:pt idx="33">
                  <c:v>213.89999999999998</c:v>
                </c:pt>
                <c:pt idx="34">
                  <c:v>268.60000000000002</c:v>
                </c:pt>
                <c:pt idx="35">
                  <c:v>250.4</c:v>
                </c:pt>
                <c:pt idx="36">
                  <c:v>266.5</c:v>
                </c:pt>
                <c:pt idx="37">
                  <c:v>232.7</c:v>
                </c:pt>
                <c:pt idx="38">
                  <c:v>300.3</c:v>
                </c:pt>
                <c:pt idx="39">
                  <c:v>282.89999999999998</c:v>
                </c:pt>
                <c:pt idx="40">
                  <c:v>290.60000000000002</c:v>
                </c:pt>
                <c:pt idx="41">
                  <c:v>262.79999999999995</c:v>
                </c:pt>
                <c:pt idx="42">
                  <c:v>333.5</c:v>
                </c:pt>
                <c:pt idx="43">
                  <c:v>313.10000000000002</c:v>
                </c:pt>
                <c:pt idx="44">
                  <c:v>331.9</c:v>
                </c:pt>
                <c:pt idx="45">
                  <c:v>285.39999999999998</c:v>
                </c:pt>
                <c:pt idx="46">
                  <c:v>353.20000000000005</c:v>
                </c:pt>
                <c:pt idx="47">
                  <c:v>357</c:v>
                </c:pt>
                <c:pt idx="48">
                  <c:v>343.2</c:v>
                </c:pt>
                <c:pt idx="49">
                  <c:v>292.3</c:v>
                </c:pt>
                <c:pt idx="50">
                  <c:v>370.2</c:v>
                </c:pt>
                <c:pt idx="51">
                  <c:v>367.2</c:v>
                </c:pt>
                <c:pt idx="52">
                  <c:v>353</c:v>
                </c:pt>
                <c:pt idx="53">
                  <c:v>300.70000000000005</c:v>
                </c:pt>
                <c:pt idx="54">
                  <c:v>377.1</c:v>
                </c:pt>
                <c:pt idx="55">
                  <c:v>357.9</c:v>
                </c:pt>
                <c:pt idx="56">
                  <c:v>350.79999999999995</c:v>
                </c:pt>
                <c:pt idx="57">
                  <c:v>296.89999999999998</c:v>
                </c:pt>
                <c:pt idx="58">
                  <c:v>339.9</c:v>
                </c:pt>
                <c:pt idx="59">
                  <c:v>350.6</c:v>
                </c:pt>
                <c:pt idx="60">
                  <c:v>333.6</c:v>
                </c:pt>
                <c:pt idx="61">
                  <c:v>271.8</c:v>
                </c:pt>
                <c:pt idx="62">
                  <c:v>346.2</c:v>
                </c:pt>
                <c:pt idx="63">
                  <c:v>329.4</c:v>
                </c:pt>
                <c:pt idx="64">
                  <c:v>330.8</c:v>
                </c:pt>
                <c:pt idx="65">
                  <c:v>294.70000000000005</c:v>
                </c:pt>
                <c:pt idx="66">
                  <c:v>358.8</c:v>
                </c:pt>
                <c:pt idx="67">
                  <c:v>338</c:v>
                </c:pt>
                <c:pt idx="68">
                  <c:v>305.2</c:v>
                </c:pt>
                <c:pt idx="69">
                  <c:v>275.8</c:v>
                </c:pt>
                <c:pt idx="70">
                  <c:v>344.5</c:v>
                </c:pt>
                <c:pt idx="71">
                  <c:v>327.2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8-41D4-9CC2-0A4E66D4D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545775"/>
        <c:axId val="1069544943"/>
      </c:lineChart>
      <c:catAx>
        <c:axId val="106954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544943"/>
        <c:crosses val="autoZero"/>
        <c:auto val="1"/>
        <c:lblAlgn val="ctr"/>
        <c:lblOffset val="100"/>
        <c:noMultiLvlLbl val="0"/>
      </c:catAx>
      <c:valAx>
        <c:axId val="10695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54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참고_승법모델링전!$D$7</c:f>
              <c:strCache>
                <c:ptCount val="1"/>
                <c:pt idx="0">
                  <c:v>자료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참고_승법모델링전!$C$8:$C$79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참고_승법모델링전!$D$8:$D$79</c:f>
              <c:numCache>
                <c:formatCode>General</c:formatCode>
                <c:ptCount val="72"/>
                <c:pt idx="0">
                  <c:v>170.2</c:v>
                </c:pt>
                <c:pt idx="1">
                  <c:v>148.69999999999999</c:v>
                </c:pt>
                <c:pt idx="2">
                  <c:v>183.8</c:v>
                </c:pt>
                <c:pt idx="3">
                  <c:v>178.9</c:v>
                </c:pt>
                <c:pt idx="4">
                  <c:v>180.1</c:v>
                </c:pt>
                <c:pt idx="5">
                  <c:v>151.80000000000001</c:v>
                </c:pt>
                <c:pt idx="6">
                  <c:v>208.5</c:v>
                </c:pt>
                <c:pt idx="7">
                  <c:v>192.3</c:v>
                </c:pt>
                <c:pt idx="8">
                  <c:v>215.7</c:v>
                </c:pt>
                <c:pt idx="9">
                  <c:v>170.1</c:v>
                </c:pt>
                <c:pt idx="10">
                  <c:v>232.1</c:v>
                </c:pt>
                <c:pt idx="11">
                  <c:v>197.7</c:v>
                </c:pt>
                <c:pt idx="12">
                  <c:v>206.39999999999998</c:v>
                </c:pt>
                <c:pt idx="13">
                  <c:v>167.6</c:v>
                </c:pt>
                <c:pt idx="14">
                  <c:v>211.4</c:v>
                </c:pt>
                <c:pt idx="15">
                  <c:v>202.2</c:v>
                </c:pt>
                <c:pt idx="16">
                  <c:v>195.29999999999998</c:v>
                </c:pt>
                <c:pt idx="17">
                  <c:v>165.6</c:v>
                </c:pt>
                <c:pt idx="18">
                  <c:v>204</c:v>
                </c:pt>
                <c:pt idx="19">
                  <c:v>196.8</c:v>
                </c:pt>
                <c:pt idx="20">
                  <c:v>200.5</c:v>
                </c:pt>
                <c:pt idx="21">
                  <c:v>172.10000000000002</c:v>
                </c:pt>
                <c:pt idx="22">
                  <c:v>217.9</c:v>
                </c:pt>
                <c:pt idx="23">
                  <c:v>215.4</c:v>
                </c:pt>
                <c:pt idx="24">
                  <c:v>228</c:v>
                </c:pt>
                <c:pt idx="25">
                  <c:v>188.2</c:v>
                </c:pt>
                <c:pt idx="26">
                  <c:v>233.89999999999998</c:v>
                </c:pt>
                <c:pt idx="27">
                  <c:v>242.2</c:v>
                </c:pt>
                <c:pt idx="28">
                  <c:v>231.99999999999997</c:v>
                </c:pt>
                <c:pt idx="29">
                  <c:v>195.5</c:v>
                </c:pt>
                <c:pt idx="30">
                  <c:v>262.40000000000003</c:v>
                </c:pt>
                <c:pt idx="31">
                  <c:v>244.8</c:v>
                </c:pt>
                <c:pt idx="32">
                  <c:v>247.10000000000002</c:v>
                </c:pt>
                <c:pt idx="33">
                  <c:v>213.89999999999998</c:v>
                </c:pt>
                <c:pt idx="34">
                  <c:v>268.60000000000002</c:v>
                </c:pt>
                <c:pt idx="35">
                  <c:v>250.4</c:v>
                </c:pt>
                <c:pt idx="36">
                  <c:v>266.5</c:v>
                </c:pt>
                <c:pt idx="37">
                  <c:v>232.7</c:v>
                </c:pt>
                <c:pt idx="38">
                  <c:v>300.3</c:v>
                </c:pt>
                <c:pt idx="39">
                  <c:v>282.89999999999998</c:v>
                </c:pt>
                <c:pt idx="40">
                  <c:v>290.60000000000002</c:v>
                </c:pt>
                <c:pt idx="41">
                  <c:v>262.79999999999995</c:v>
                </c:pt>
                <c:pt idx="42">
                  <c:v>333.5</c:v>
                </c:pt>
                <c:pt idx="43">
                  <c:v>313.10000000000002</c:v>
                </c:pt>
                <c:pt idx="44">
                  <c:v>331.9</c:v>
                </c:pt>
                <c:pt idx="45">
                  <c:v>285.39999999999998</c:v>
                </c:pt>
                <c:pt idx="46">
                  <c:v>353.20000000000005</c:v>
                </c:pt>
                <c:pt idx="47">
                  <c:v>357</c:v>
                </c:pt>
                <c:pt idx="48">
                  <c:v>343.2</c:v>
                </c:pt>
                <c:pt idx="49">
                  <c:v>292.3</c:v>
                </c:pt>
                <c:pt idx="50">
                  <c:v>370.2</c:v>
                </c:pt>
                <c:pt idx="51">
                  <c:v>367.2</c:v>
                </c:pt>
                <c:pt idx="52">
                  <c:v>353</c:v>
                </c:pt>
                <c:pt idx="53">
                  <c:v>300.70000000000005</c:v>
                </c:pt>
                <c:pt idx="54">
                  <c:v>377.1</c:v>
                </c:pt>
                <c:pt idx="55">
                  <c:v>357.9</c:v>
                </c:pt>
                <c:pt idx="56">
                  <c:v>350.79999999999995</c:v>
                </c:pt>
                <c:pt idx="57">
                  <c:v>296.89999999999998</c:v>
                </c:pt>
                <c:pt idx="58">
                  <c:v>339.9</c:v>
                </c:pt>
                <c:pt idx="59">
                  <c:v>350.6</c:v>
                </c:pt>
                <c:pt idx="60">
                  <c:v>333.6</c:v>
                </c:pt>
                <c:pt idx="61">
                  <c:v>271.8</c:v>
                </c:pt>
                <c:pt idx="62">
                  <c:v>346.2</c:v>
                </c:pt>
                <c:pt idx="63">
                  <c:v>329.4</c:v>
                </c:pt>
                <c:pt idx="64">
                  <c:v>330.8</c:v>
                </c:pt>
                <c:pt idx="65">
                  <c:v>294.70000000000005</c:v>
                </c:pt>
                <c:pt idx="66">
                  <c:v>358.8</c:v>
                </c:pt>
                <c:pt idx="67">
                  <c:v>338</c:v>
                </c:pt>
                <c:pt idx="68">
                  <c:v>305.2</c:v>
                </c:pt>
                <c:pt idx="69">
                  <c:v>275.8</c:v>
                </c:pt>
                <c:pt idx="70">
                  <c:v>344.5</c:v>
                </c:pt>
                <c:pt idx="71">
                  <c:v>327.2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B-43DD-AFFD-816A446980C5}"/>
            </c:ext>
          </c:extLst>
        </c:ser>
        <c:ser>
          <c:idx val="1"/>
          <c:order val="1"/>
          <c:tx>
            <c:strRef>
              <c:f>참고_승법모델링전!$E$7</c:f>
              <c:strCache>
                <c:ptCount val="1"/>
                <c:pt idx="0">
                  <c:v>트렌드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참고_승법모델링전!$C$8:$C$79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참고_승법모델링전!$E$8:$E$79</c:f>
              <c:numCache>
                <c:formatCode>General</c:formatCode>
                <c:ptCount val="72"/>
                <c:pt idx="0">
                  <c:v>163.45563165905628</c:v>
                </c:pt>
                <c:pt idx="1">
                  <c:v>166.26822732437236</c:v>
                </c:pt>
                <c:pt idx="2">
                  <c:v>169.08082298968847</c:v>
                </c:pt>
                <c:pt idx="3">
                  <c:v>171.89341865500455</c:v>
                </c:pt>
                <c:pt idx="4">
                  <c:v>174.70601432032066</c:v>
                </c:pt>
                <c:pt idx="5">
                  <c:v>177.51860998563677</c:v>
                </c:pt>
                <c:pt idx="6">
                  <c:v>180.33120565095285</c:v>
                </c:pt>
                <c:pt idx="7">
                  <c:v>183.14380131626896</c:v>
                </c:pt>
                <c:pt idx="8">
                  <c:v>185.95639698158504</c:v>
                </c:pt>
                <c:pt idx="9">
                  <c:v>188.76899264690115</c:v>
                </c:pt>
                <c:pt idx="10">
                  <c:v>191.58158831221726</c:v>
                </c:pt>
                <c:pt idx="11">
                  <c:v>194.39418397753334</c:v>
                </c:pt>
                <c:pt idx="12">
                  <c:v>197.20677964284945</c:v>
                </c:pt>
                <c:pt idx="13">
                  <c:v>200.01937530816554</c:v>
                </c:pt>
                <c:pt idx="14">
                  <c:v>202.83197097348165</c:v>
                </c:pt>
                <c:pt idx="15">
                  <c:v>205.64456663879776</c:v>
                </c:pt>
                <c:pt idx="16">
                  <c:v>208.45716230411384</c:v>
                </c:pt>
                <c:pt idx="17">
                  <c:v>211.26975796942995</c:v>
                </c:pt>
                <c:pt idx="18">
                  <c:v>214.08235363474603</c:v>
                </c:pt>
                <c:pt idx="19">
                  <c:v>216.89494930006214</c:v>
                </c:pt>
                <c:pt idx="20">
                  <c:v>219.70754496537825</c:v>
                </c:pt>
                <c:pt idx="21">
                  <c:v>222.52014063069436</c:v>
                </c:pt>
                <c:pt idx="22">
                  <c:v>225.33273629601044</c:v>
                </c:pt>
                <c:pt idx="23">
                  <c:v>228.14533196132652</c:v>
                </c:pt>
                <c:pt idx="24">
                  <c:v>230.95792762664263</c:v>
                </c:pt>
                <c:pt idx="25">
                  <c:v>233.77052329195874</c:v>
                </c:pt>
                <c:pt idx="26">
                  <c:v>236.58311895727485</c:v>
                </c:pt>
                <c:pt idx="27">
                  <c:v>239.39571462259093</c:v>
                </c:pt>
                <c:pt idx="28">
                  <c:v>242.20831028790701</c:v>
                </c:pt>
                <c:pt idx="29">
                  <c:v>245.02090595322312</c:v>
                </c:pt>
                <c:pt idx="30">
                  <c:v>247.83350161853923</c:v>
                </c:pt>
                <c:pt idx="31">
                  <c:v>250.64609728385534</c:v>
                </c:pt>
                <c:pt idx="32">
                  <c:v>253.45869294917142</c:v>
                </c:pt>
                <c:pt idx="33">
                  <c:v>256.2712886144875</c:v>
                </c:pt>
                <c:pt idx="34">
                  <c:v>259.08388427980361</c:v>
                </c:pt>
                <c:pt idx="35">
                  <c:v>261.89647994511972</c:v>
                </c:pt>
                <c:pt idx="36">
                  <c:v>264.70907561043583</c:v>
                </c:pt>
                <c:pt idx="37">
                  <c:v>267.52167127575194</c:v>
                </c:pt>
                <c:pt idx="38">
                  <c:v>270.33426694106799</c:v>
                </c:pt>
                <c:pt idx="39">
                  <c:v>273.1468626063841</c:v>
                </c:pt>
                <c:pt idx="40">
                  <c:v>275.95945827170021</c:v>
                </c:pt>
                <c:pt idx="41">
                  <c:v>278.77205393701632</c:v>
                </c:pt>
                <c:pt idx="42">
                  <c:v>281.58464960233243</c:v>
                </c:pt>
                <c:pt idx="43">
                  <c:v>284.39724526764849</c:v>
                </c:pt>
                <c:pt idx="44">
                  <c:v>287.2098409329646</c:v>
                </c:pt>
                <c:pt idx="45">
                  <c:v>290.02243659828071</c:v>
                </c:pt>
                <c:pt idx="46">
                  <c:v>292.83503226359682</c:v>
                </c:pt>
                <c:pt idx="47">
                  <c:v>295.64762792891293</c:v>
                </c:pt>
                <c:pt idx="48">
                  <c:v>298.46022359422898</c:v>
                </c:pt>
                <c:pt idx="49">
                  <c:v>301.27281925954509</c:v>
                </c:pt>
                <c:pt idx="50">
                  <c:v>304.0854149248612</c:v>
                </c:pt>
                <c:pt idx="51">
                  <c:v>306.89801059017731</c:v>
                </c:pt>
                <c:pt idx="52">
                  <c:v>309.71060625549342</c:v>
                </c:pt>
                <c:pt idx="53">
                  <c:v>312.52320192080947</c:v>
                </c:pt>
                <c:pt idx="54">
                  <c:v>315.33579758612564</c:v>
                </c:pt>
                <c:pt idx="55">
                  <c:v>318.14839325144169</c:v>
                </c:pt>
                <c:pt idx="56">
                  <c:v>320.9609889167578</c:v>
                </c:pt>
                <c:pt idx="57">
                  <c:v>323.77358458207391</c:v>
                </c:pt>
                <c:pt idx="58">
                  <c:v>326.58618024738996</c:v>
                </c:pt>
                <c:pt idx="59">
                  <c:v>329.39877591270613</c:v>
                </c:pt>
                <c:pt idx="60">
                  <c:v>332.21137157802218</c:v>
                </c:pt>
                <c:pt idx="61">
                  <c:v>335.02396724333829</c:v>
                </c:pt>
                <c:pt idx="62">
                  <c:v>337.8365629086544</c:v>
                </c:pt>
                <c:pt idx="63">
                  <c:v>340.64915857397045</c:v>
                </c:pt>
                <c:pt idx="64">
                  <c:v>343.46175423928662</c:v>
                </c:pt>
                <c:pt idx="65">
                  <c:v>346.27434990460267</c:v>
                </c:pt>
                <c:pt idx="66">
                  <c:v>349.08694556991878</c:v>
                </c:pt>
                <c:pt idx="67">
                  <c:v>351.89954123523489</c:v>
                </c:pt>
                <c:pt idx="68">
                  <c:v>354.71213690055095</c:v>
                </c:pt>
                <c:pt idx="69">
                  <c:v>357.52473256586711</c:v>
                </c:pt>
                <c:pt idx="70">
                  <c:v>360.33732823118316</c:v>
                </c:pt>
                <c:pt idx="71">
                  <c:v>363.14992389649927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B-43DD-AFFD-816A4469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690639"/>
        <c:axId val="1735706863"/>
      </c:lineChart>
      <c:catAx>
        <c:axId val="1735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5706863"/>
        <c:crosses val="autoZero"/>
        <c:auto val="1"/>
        <c:lblAlgn val="ctr"/>
        <c:lblOffset val="100"/>
        <c:noMultiLvlLbl val="0"/>
      </c:catAx>
      <c:valAx>
        <c:axId val="17357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5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참고_승법모델링전!$F$7</c:f>
              <c:strCache>
                <c:ptCount val="1"/>
                <c:pt idx="0">
                  <c:v>Detrend(D/E)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참고_승법모델링전!$C$8:$C$79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참고_승법모델링전!$F$8:$F$79</c:f>
              <c:numCache>
                <c:formatCode>General</c:formatCode>
                <c:ptCount val="72"/>
                <c:pt idx="0">
                  <c:v>1.0412611561467118</c:v>
                </c:pt>
                <c:pt idx="1">
                  <c:v>0.89433803675492041</c:v>
                </c:pt>
                <c:pt idx="2">
                  <c:v>1.0870540889856515</c:v>
                </c:pt>
                <c:pt idx="3">
                  <c:v>1.0407611960935972</c:v>
                </c:pt>
                <c:pt idx="4">
                  <c:v>1.0308746421848394</c:v>
                </c:pt>
                <c:pt idx="5">
                  <c:v>0.85512161238915918</c:v>
                </c:pt>
                <c:pt idx="6">
                  <c:v>1.1562058782192715</c:v>
                </c:pt>
                <c:pt idx="7">
                  <c:v>1.0499945868652105</c:v>
                </c:pt>
                <c:pt idx="8">
                  <c:v>1.1599493402819609</c:v>
                </c:pt>
                <c:pt idx="9">
                  <c:v>0.90110138119017169</c:v>
                </c:pt>
                <c:pt idx="10">
                  <c:v>1.2114942883851165</c:v>
                </c:pt>
                <c:pt idx="11">
                  <c:v>1.0170057352273909</c:v>
                </c:pt>
                <c:pt idx="12">
                  <c:v>1.0466171618125901</c:v>
                </c:pt>
                <c:pt idx="13">
                  <c:v>0.83791882532270834</c:v>
                </c:pt>
                <c:pt idx="14">
                  <c:v>1.0422420044798488</c:v>
                </c:pt>
                <c:pt idx="15">
                  <c:v>0.98324990202708373</c:v>
                </c:pt>
                <c:pt idx="16">
                  <c:v>0.93688313628236408</c:v>
                </c:pt>
                <c:pt idx="17">
                  <c:v>0.78383201453736595</c:v>
                </c:pt>
                <c:pt idx="18">
                  <c:v>0.95290432180156281</c:v>
                </c:pt>
                <c:pt idx="19">
                  <c:v>0.90735169553320549</c:v>
                </c:pt>
                <c:pt idx="20">
                  <c:v>0.91257676212983496</c:v>
                </c:pt>
                <c:pt idx="21">
                  <c:v>0.77341313695116642</c:v>
                </c:pt>
                <c:pt idx="22">
                  <c:v>0.96701439649565013</c:v>
                </c:pt>
                <c:pt idx="23">
                  <c:v>0.94413503072029981</c:v>
                </c:pt>
                <c:pt idx="24">
                  <c:v>0.98719278590244242</c:v>
                </c:pt>
                <c:pt idx="25">
                  <c:v>0.80506300516320795</c:v>
                </c:pt>
                <c:pt idx="26">
                  <c:v>0.98865887401814401</c:v>
                </c:pt>
                <c:pt idx="27">
                  <c:v>1.0117140166098213</c:v>
                </c:pt>
                <c:pt idx="28">
                  <c:v>0.95785317904339173</c:v>
                </c:pt>
                <c:pt idx="29">
                  <c:v>0.7978910992898004</c:v>
                </c:pt>
                <c:pt idx="30">
                  <c:v>1.0587753402438758</c:v>
                </c:pt>
                <c:pt idx="31">
                  <c:v>0.97667588944249684</c:v>
                </c:pt>
                <c:pt idx="32">
                  <c:v>0.9749123106602362</c:v>
                </c:pt>
                <c:pt idx="33">
                  <c:v>0.83466236563773932</c:v>
                </c:pt>
                <c:pt idx="34">
                  <c:v>1.0367298635600171</c:v>
                </c:pt>
                <c:pt idx="35">
                  <c:v>0.95610296118707361</c:v>
                </c:pt>
                <c:pt idx="36">
                  <c:v>1.0067656327439254</c:v>
                </c:pt>
                <c:pt idx="37">
                  <c:v>0.86983607305645527</c:v>
                </c:pt>
                <c:pt idx="38">
                  <c:v>1.1108469651221258</c:v>
                </c:pt>
                <c:pt idx="39">
                  <c:v>1.0357065693544887</c:v>
                </c:pt>
                <c:pt idx="40">
                  <c:v>1.0530532340510874</c:v>
                </c:pt>
                <c:pt idx="41">
                  <c:v>0.94270568476485461</c:v>
                </c:pt>
                <c:pt idx="42">
                  <c:v>1.1843685388070158</c:v>
                </c:pt>
                <c:pt idx="43">
                  <c:v>1.1009248690342945</c:v>
                </c:pt>
                <c:pt idx="44">
                  <c:v>1.1556010717525036</c:v>
                </c:pt>
                <c:pt idx="45">
                  <c:v>0.98406179655443893</c:v>
                </c:pt>
                <c:pt idx="46">
                  <c:v>1.2061398435487234</c:v>
                </c:pt>
                <c:pt idx="47">
                  <c:v>1.2075185669537623</c:v>
                </c:pt>
                <c:pt idx="48">
                  <c:v>1.1499019730903803</c:v>
                </c:pt>
                <c:pt idx="49">
                  <c:v>0.97021696387480927</c:v>
                </c:pt>
                <c:pt idx="50">
                  <c:v>1.2174210989089218</c:v>
                </c:pt>
                <c:pt idx="51">
                  <c:v>1.1964886943837123</c:v>
                </c:pt>
                <c:pt idx="52">
                  <c:v>1.1397736883082246</c:v>
                </c:pt>
                <c:pt idx="53">
                  <c:v>0.96216856269184992</c:v>
                </c:pt>
                <c:pt idx="54">
                  <c:v>1.1958680330196418</c:v>
                </c:pt>
                <c:pt idx="55">
                  <c:v>1.1249467468381695</c:v>
                </c:pt>
                <c:pt idx="56">
                  <c:v>1.0929677191734382</c:v>
                </c:pt>
                <c:pt idx="57">
                  <c:v>0.91699883541530336</c:v>
                </c:pt>
                <c:pt idx="58">
                  <c:v>1.0407666354483363</c:v>
                </c:pt>
                <c:pt idx="59">
                  <c:v>1.0643633967022161</c:v>
                </c:pt>
                <c:pt idx="60">
                  <c:v>1.0041799545132419</c:v>
                </c:pt>
                <c:pt idx="61">
                  <c:v>0.81128524098272425</c:v>
                </c:pt>
                <c:pt idx="62">
                  <c:v>1.0247558672138366</c:v>
                </c:pt>
                <c:pt idx="63">
                  <c:v>0.96697728941688321</c:v>
                </c:pt>
                <c:pt idx="64">
                  <c:v>0.96313489323627788</c:v>
                </c:pt>
                <c:pt idx="65">
                  <c:v>0.85105928314121104</c:v>
                </c:pt>
                <c:pt idx="66">
                  <c:v>1.027824169747235</c:v>
                </c:pt>
                <c:pt idx="67">
                  <c:v>0.96050139427165826</c:v>
                </c:pt>
                <c:pt idx="68">
                  <c:v>0.86041600568510446</c:v>
                </c:pt>
                <c:pt idx="69">
                  <c:v>0.77141516342282457</c:v>
                </c:pt>
                <c:pt idx="70">
                  <c:v>0.95604860504204459</c:v>
                </c:pt>
                <c:pt idx="71">
                  <c:v>0.90100528313274464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B-4913-A8AF-158009BD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47967"/>
        <c:axId val="1081740063"/>
      </c:lineChart>
      <c:catAx>
        <c:axId val="10817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1740063"/>
        <c:crosses val="autoZero"/>
        <c:auto val="1"/>
        <c:lblAlgn val="ctr"/>
        <c:lblOffset val="100"/>
        <c:noMultiLvlLbl val="0"/>
      </c:catAx>
      <c:valAx>
        <c:axId val="10817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17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6666666666666"/>
          <c:y val="4.0816326530612262E-2"/>
          <c:w val="0.82500000000000007"/>
          <c:h val="0.74635568513119543"/>
        </c:manualLayout>
      </c:layout>
      <c:lineChart>
        <c:grouping val="standard"/>
        <c:varyColors val="0"/>
        <c:ser>
          <c:idx val="0"/>
          <c:order val="0"/>
          <c:tx>
            <c:strRef>
              <c:f>[1]Multiplicative!$D$4</c:f>
              <c:strCache>
                <c:ptCount val="1"/>
                <c:pt idx="0">
                  <c:v>수요</c:v>
                </c:pt>
              </c:strCache>
            </c:strRef>
          </c:tx>
          <c:val>
            <c:numRef>
              <c:f>[1]Multiplicative!$D$5:$D$20</c:f>
              <c:numCache>
                <c:formatCode>General</c:formatCode>
                <c:ptCount val="16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34</c:v>
                </c:pt>
                <c:pt idx="4">
                  <c:v>10</c:v>
                </c:pt>
                <c:pt idx="5">
                  <c:v>18</c:v>
                </c:pt>
                <c:pt idx="6">
                  <c:v>23</c:v>
                </c:pt>
                <c:pt idx="7">
                  <c:v>38</c:v>
                </c:pt>
                <c:pt idx="8">
                  <c:v>12</c:v>
                </c:pt>
                <c:pt idx="9">
                  <c:v>13</c:v>
                </c:pt>
                <c:pt idx="10">
                  <c:v>32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C-4F1E-AA9B-FF6B69C8A05D}"/>
            </c:ext>
          </c:extLst>
        </c:ser>
        <c:ser>
          <c:idx val="1"/>
          <c:order val="1"/>
          <c:tx>
            <c:strRef>
              <c:f>[1]Multiplicative!$F$4</c:f>
              <c:strCache>
                <c:ptCount val="1"/>
                <c:pt idx="0">
                  <c:v>트렌드</c:v>
                </c:pt>
              </c:strCache>
            </c:strRef>
          </c:tx>
          <c:val>
            <c:numRef>
              <c:f>[1]Multiplicative!$F$5:$F$20</c:f>
              <c:numCache>
                <c:formatCode>0.00</c:formatCode>
                <c:ptCount val="16"/>
                <c:pt idx="0">
                  <c:v>18.732142857142858</c:v>
                </c:pt>
                <c:pt idx="1">
                  <c:v>19.241071428571427</c:v>
                </c:pt>
                <c:pt idx="2">
                  <c:v>19.75</c:v>
                </c:pt>
                <c:pt idx="3">
                  <c:v>20.258928571428569</c:v>
                </c:pt>
                <c:pt idx="4">
                  <c:v>20.767857142857142</c:v>
                </c:pt>
                <c:pt idx="5">
                  <c:v>21.276785714285712</c:v>
                </c:pt>
                <c:pt idx="6">
                  <c:v>21.785714285714285</c:v>
                </c:pt>
                <c:pt idx="7">
                  <c:v>22.294642857142854</c:v>
                </c:pt>
                <c:pt idx="8">
                  <c:v>22.803571428571427</c:v>
                </c:pt>
                <c:pt idx="9">
                  <c:v>23.3125</c:v>
                </c:pt>
                <c:pt idx="10">
                  <c:v>23.821428571428569</c:v>
                </c:pt>
                <c:pt idx="11">
                  <c:v>24.330357142857142</c:v>
                </c:pt>
                <c:pt idx="12">
                  <c:v>24.839285714285712</c:v>
                </c:pt>
                <c:pt idx="13">
                  <c:v>25.348214285714285</c:v>
                </c:pt>
                <c:pt idx="14">
                  <c:v>25.857142857142854</c:v>
                </c:pt>
                <c:pt idx="15">
                  <c:v>26.366071428571427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C-4F1E-AA9B-FF6B69C8A05D}"/>
            </c:ext>
          </c:extLst>
        </c:ser>
        <c:ser>
          <c:idx val="2"/>
          <c:order val="2"/>
          <c:tx>
            <c:strRef>
              <c:f>[1]Multiplicative!$H$4</c:f>
              <c:strCache>
                <c:ptCount val="1"/>
                <c:pt idx="0">
                  <c:v>예측치</c:v>
                </c:pt>
              </c:strCache>
            </c:strRef>
          </c:tx>
          <c:val>
            <c:numRef>
              <c:f>[1]Multiplicative!$H$5:$H$20</c:f>
              <c:numCache>
                <c:formatCode>0.00</c:formatCode>
                <c:ptCount val="16"/>
                <c:pt idx="0">
                  <c:v>8.959084968464488</c:v>
                </c:pt>
                <c:pt idx="1">
                  <c:v>13.335802202063331</c:v>
                </c:pt>
                <c:pt idx="2">
                  <c:v>23.460518101604936</c:v>
                </c:pt>
                <c:pt idx="3">
                  <c:v>34.223106284115865</c:v>
                </c:pt>
                <c:pt idx="4">
                  <c:v>9.9327128868676819</c:v>
                </c:pt>
                <c:pt idx="5">
                  <c:v>14.746736263348916</c:v>
                </c:pt>
                <c:pt idx="6">
                  <c:v>25.878690853488266</c:v>
                </c:pt>
                <c:pt idx="7">
                  <c:v>37.66200810552548</c:v>
                </c:pt>
                <c:pt idx="8">
                  <c:v>10.906340805270876</c:v>
                </c:pt>
                <c:pt idx="9">
                  <c:v>16.157670324634505</c:v>
                </c:pt>
                <c:pt idx="10">
                  <c:v>28.296863605371595</c:v>
                </c:pt>
                <c:pt idx="11">
                  <c:v>41.100909926935095</c:v>
                </c:pt>
                <c:pt idx="12">
                  <c:v>11.87996872367407</c:v>
                </c:pt>
                <c:pt idx="13">
                  <c:v>17.568604385920089</c:v>
                </c:pt>
                <c:pt idx="14">
                  <c:v>30.715036357254924</c:v>
                </c:pt>
                <c:pt idx="15">
                  <c:v>44.539811748344711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C-4F1E-AA9B-FF6B69C8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480959"/>
        <c:axId val="1"/>
      </c:lineChart>
      <c:catAx>
        <c:axId val="98648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ko-KR" altLang="en-US"/>
                  <a:t>분기별</a:t>
                </a:r>
                <a:endParaRPr lang="en-US" alt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ko-KR" altLang="en-US"/>
                  <a:t>수요</a:t>
                </a:r>
                <a:endParaRPr lang="en-US" alt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9864809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530195675464696"/>
          <c:y val="1.7822201104172323E-2"/>
          <c:w val="0.4401019201127932"/>
          <c:h val="0.10906122726038556"/>
        </c:manualLayout>
      </c:layout>
      <c:overlay val="1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ko-K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6666666666666"/>
          <c:y val="4.0816326530612262E-2"/>
          <c:w val="0.82500000000000007"/>
          <c:h val="0.74635568513119543"/>
        </c:manualLayout>
      </c:layout>
      <c:lineChart>
        <c:grouping val="standard"/>
        <c:varyColors val="0"/>
        <c:ser>
          <c:idx val="0"/>
          <c:order val="0"/>
          <c:tx>
            <c:strRef>
              <c:f>[1]Additive!$D$4</c:f>
              <c:strCache>
                <c:ptCount val="1"/>
                <c:pt idx="0">
                  <c:v>수요</c:v>
                </c:pt>
              </c:strCache>
            </c:strRef>
          </c:tx>
          <c:val>
            <c:numRef>
              <c:f>[1]Additive!$D$5:$D$20</c:f>
              <c:numCache>
                <c:formatCode>General</c:formatCode>
                <c:ptCount val="16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34</c:v>
                </c:pt>
                <c:pt idx="4">
                  <c:v>10</c:v>
                </c:pt>
                <c:pt idx="5">
                  <c:v>18</c:v>
                </c:pt>
                <c:pt idx="6">
                  <c:v>23</c:v>
                </c:pt>
                <c:pt idx="7">
                  <c:v>38</c:v>
                </c:pt>
                <c:pt idx="8">
                  <c:v>12</c:v>
                </c:pt>
                <c:pt idx="9">
                  <c:v>13</c:v>
                </c:pt>
                <c:pt idx="10">
                  <c:v>32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3-4F15-8CCB-F304C0D11CCC}"/>
            </c:ext>
          </c:extLst>
        </c:ser>
        <c:ser>
          <c:idx val="1"/>
          <c:order val="1"/>
          <c:tx>
            <c:strRef>
              <c:f>[1]Additive!$F$4</c:f>
              <c:strCache>
                <c:ptCount val="1"/>
                <c:pt idx="0">
                  <c:v>트렌드</c:v>
                </c:pt>
              </c:strCache>
            </c:strRef>
          </c:tx>
          <c:val>
            <c:numRef>
              <c:f>[1]Additive!$F$5:$F$20</c:f>
              <c:numCache>
                <c:formatCode>0.00</c:formatCode>
                <c:ptCount val="16"/>
                <c:pt idx="0">
                  <c:v>18.732142857142858</c:v>
                </c:pt>
                <c:pt idx="1">
                  <c:v>19.241071428571427</c:v>
                </c:pt>
                <c:pt idx="2">
                  <c:v>19.75</c:v>
                </c:pt>
                <c:pt idx="3">
                  <c:v>20.258928571428569</c:v>
                </c:pt>
                <c:pt idx="4">
                  <c:v>20.767857142857142</c:v>
                </c:pt>
                <c:pt idx="5">
                  <c:v>21.276785714285712</c:v>
                </c:pt>
                <c:pt idx="6">
                  <c:v>21.785714285714285</c:v>
                </c:pt>
                <c:pt idx="7">
                  <c:v>22.294642857142854</c:v>
                </c:pt>
                <c:pt idx="8">
                  <c:v>22.803571428571427</c:v>
                </c:pt>
                <c:pt idx="9">
                  <c:v>23.3125</c:v>
                </c:pt>
                <c:pt idx="10">
                  <c:v>23.821428571428569</c:v>
                </c:pt>
                <c:pt idx="11">
                  <c:v>24.330357142857142</c:v>
                </c:pt>
                <c:pt idx="12">
                  <c:v>24.839285714285712</c:v>
                </c:pt>
                <c:pt idx="13">
                  <c:v>25.348214285714285</c:v>
                </c:pt>
                <c:pt idx="14">
                  <c:v>25.857142857142854</c:v>
                </c:pt>
                <c:pt idx="15">
                  <c:v>26.366071428571427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3-4F15-8CCB-F304C0D11CCC}"/>
            </c:ext>
          </c:extLst>
        </c:ser>
        <c:ser>
          <c:idx val="2"/>
          <c:order val="2"/>
          <c:tx>
            <c:strRef>
              <c:f>[1]Additive!$H$4</c:f>
              <c:strCache>
                <c:ptCount val="1"/>
                <c:pt idx="0">
                  <c:v>예측치</c:v>
                </c:pt>
              </c:strCache>
            </c:strRef>
          </c:tx>
          <c:val>
            <c:numRef>
              <c:f>[1]Additive!$H$5:$H$20</c:f>
              <c:numCache>
                <c:formatCode>0.00</c:formatCode>
                <c:ptCount val="16"/>
                <c:pt idx="0">
                  <c:v>7.9642857142857135</c:v>
                </c:pt>
                <c:pt idx="1">
                  <c:v>12.63095238095238</c:v>
                </c:pt>
                <c:pt idx="2">
                  <c:v>23.964285714285715</c:v>
                </c:pt>
                <c:pt idx="3">
                  <c:v>35.63095238095238</c:v>
                </c:pt>
                <c:pt idx="4">
                  <c:v>9.9999999999999982</c:v>
                </c:pt>
                <c:pt idx="5">
                  <c:v>14.666666666666664</c:v>
                </c:pt>
                <c:pt idx="6">
                  <c:v>26</c:v>
                </c:pt>
                <c:pt idx="7">
                  <c:v>37.666666666666664</c:v>
                </c:pt>
                <c:pt idx="8">
                  <c:v>12.035714285714283</c:v>
                </c:pt>
                <c:pt idx="9">
                  <c:v>16.702380952380953</c:v>
                </c:pt>
                <c:pt idx="10">
                  <c:v>28.035714285714285</c:v>
                </c:pt>
                <c:pt idx="11">
                  <c:v>39.702380952380949</c:v>
                </c:pt>
                <c:pt idx="12">
                  <c:v>14.071428571428568</c:v>
                </c:pt>
                <c:pt idx="13">
                  <c:v>18.738095238095237</c:v>
                </c:pt>
                <c:pt idx="14">
                  <c:v>30.071428571428569</c:v>
                </c:pt>
                <c:pt idx="15">
                  <c:v>41.738095238095241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3-4F15-8CCB-F304C0D1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64783"/>
        <c:axId val="1"/>
      </c:lineChart>
      <c:catAx>
        <c:axId val="91996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ko-KR" altLang="en-US"/>
                  <a:t>분기별</a:t>
                </a:r>
                <a:endParaRPr lang="en-US" alt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ko-KR" altLang="en-US"/>
                  <a:t>수요</a:t>
                </a:r>
                <a:endParaRPr lang="en-US" alt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9199647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928835115122804"/>
          <c:y val="1.7646131143478443E-3"/>
          <c:w val="0.56423660457077007"/>
          <c:h val="9.5063251213769948E-2"/>
        </c:manualLayout>
      </c:layout>
      <c:overlay val="1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ko-K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289870</xdr:colOff>
      <xdr:row>26</xdr:row>
      <xdr:rowOff>134175</xdr:rowOff>
    </xdr:from>
    <xdr:to>
      <xdr:col>13</xdr:col>
      <xdr:colOff>307730</xdr:colOff>
      <xdr:row>47</xdr:row>
      <xdr:rowOff>37808</xdr:rowOff>
    </xdr:to>
    <xdr:graphicFrame macro="">
      <xdr:nvGraphicFramePr>
        <xdr:cNvPr id="8206" name="Kaavio 3">
          <a:extLst>
            <a:ext uri="{FF2B5EF4-FFF2-40B4-BE49-F238E27FC236}">
              <a16:creationId xmlns:a16="http://schemas.microsoft.com/office/drawing/2014/main" id="{156A8408-95ED-4C35-B898-40F968E5E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293076</xdr:colOff>
      <xdr:row>6</xdr:row>
      <xdr:rowOff>119429</xdr:rowOff>
    </xdr:from>
    <xdr:to>
      <xdr:col>13</xdr:col>
      <xdr:colOff>446941</xdr:colOff>
      <xdr:row>24</xdr:row>
      <xdr:rowOff>153866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559594</xdr:colOff>
      <xdr:row>19</xdr:row>
      <xdr:rowOff>34528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593480</xdr:colOff>
      <xdr:row>20</xdr:row>
      <xdr:rowOff>0</xdr:rowOff>
    </xdr:from>
    <xdr:to>
      <xdr:col>20</xdr:col>
      <xdr:colOff>351692</xdr:colOff>
      <xdr:row>32</xdr:row>
      <xdr:rowOff>193431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46159</xdr:colOff>
      <xdr:row>9</xdr:row>
      <xdr:rowOff>141408</xdr:rowOff>
    </xdr:from>
    <xdr:to>
      <xdr:col>30</xdr:col>
      <xdr:colOff>160458</xdr:colOff>
      <xdr:row>26</xdr:row>
      <xdr:rowOff>27840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433754</xdr:colOff>
      <xdr:row>9</xdr:row>
      <xdr:rowOff>124190</xdr:rowOff>
    </xdr:from>
    <xdr:to>
      <xdr:col>14</xdr:col>
      <xdr:colOff>602274</xdr:colOff>
      <xdr:row>29</xdr:row>
      <xdr:rowOff>15386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417635</xdr:colOff>
      <xdr:row>30</xdr:row>
      <xdr:rowOff>68140</xdr:rowOff>
    </xdr:from>
    <xdr:to>
      <xdr:col>20</xdr:col>
      <xdr:colOff>381001</xdr:colOff>
      <xdr:row>47</xdr:row>
      <xdr:rowOff>71071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2</xdr:row>
      <xdr:rowOff>99060</xdr:rowOff>
    </xdr:from>
    <xdr:to>
      <xdr:col>20</xdr:col>
      <xdr:colOff>297180</xdr:colOff>
      <xdr:row>21</xdr:row>
      <xdr:rowOff>137160</xdr:rowOff>
    </xdr:to>
    <xdr:graphicFrame macro="">
      <xdr:nvGraphicFramePr>
        <xdr:cNvPr id="2" name="Kaavio 2">
          <a:extLst>
            <a:ext uri="{FF2B5EF4-FFF2-40B4-BE49-F238E27FC236}">
              <a16:creationId xmlns:a16="http://schemas.microsoft.com/office/drawing/2014/main" id="{B279E753-2666-493D-9921-DA6390413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3</xdr:row>
      <xdr:rowOff>396240</xdr:rowOff>
    </xdr:from>
    <xdr:to>
      <xdr:col>19</xdr:col>
      <xdr:colOff>365760</xdr:colOff>
      <xdr:row>20</xdr:row>
      <xdr:rowOff>7620</xdr:rowOff>
    </xdr:to>
    <xdr:graphicFrame macro="">
      <xdr:nvGraphicFramePr>
        <xdr:cNvPr id="2" name="Kaavio 2">
          <a:extLst>
            <a:ext uri="{FF2B5EF4-FFF2-40B4-BE49-F238E27FC236}">
              <a16:creationId xmlns:a16="http://schemas.microsoft.com/office/drawing/2014/main" id="{BE2BF569-645D-4052-8914-8ACFE394E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</xdr:row>
      <xdr:rowOff>190500</xdr:rowOff>
    </xdr:from>
    <xdr:to>
      <xdr:col>13</xdr:col>
      <xdr:colOff>502920</xdr:colOff>
      <xdr:row>19</xdr:row>
      <xdr:rowOff>190500</xdr:rowOff>
    </xdr:to>
    <xdr:graphicFrame macro="">
      <xdr:nvGraphicFramePr>
        <xdr:cNvPr id="3087" name="Kaavio 5">
          <a:extLst>
            <a:ext uri="{FF2B5EF4-FFF2-40B4-BE49-F238E27FC236}">
              <a16:creationId xmlns:a16="http://schemas.microsoft.com/office/drawing/2014/main" id="{51AB32EF-D948-49C2-965C-FB28532F4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6</xdr:row>
      <xdr:rowOff>121920</xdr:rowOff>
    </xdr:from>
    <xdr:to>
      <xdr:col>17</xdr:col>
      <xdr:colOff>236220</xdr:colOff>
      <xdr:row>29</xdr:row>
      <xdr:rowOff>152400</xdr:rowOff>
    </xdr:to>
    <xdr:graphicFrame macro="">
      <xdr:nvGraphicFramePr>
        <xdr:cNvPr id="2" name="Kaavio 3">
          <a:extLst>
            <a:ext uri="{FF2B5EF4-FFF2-40B4-BE49-F238E27FC236}">
              <a16:creationId xmlns:a16="http://schemas.microsoft.com/office/drawing/2014/main" id="{40A4080E-9C5A-4479-9069-C8D041D8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Temp1_bakpak@empas.com_97104.zip/Time%20Series%20Sim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"/>
      <sheetName val="Regression"/>
      <sheetName val="Additive"/>
      <sheetName val="Multiplicative"/>
      <sheetName val="New variable"/>
    </sheetNames>
    <sheetDataSet>
      <sheetData sheetId="0"/>
      <sheetData sheetId="1"/>
      <sheetData sheetId="2">
        <row r="4">
          <cell r="D4" t="str">
            <v>수요</v>
          </cell>
          <cell r="F4" t="str">
            <v>트렌드</v>
          </cell>
          <cell r="H4" t="str">
            <v>예측치</v>
          </cell>
        </row>
        <row r="5">
          <cell r="D5">
            <v>8</v>
          </cell>
          <cell r="F5">
            <v>18.732142857142858</v>
          </cell>
          <cell r="H5">
            <v>7.9642857142857135</v>
          </cell>
        </row>
        <row r="6">
          <cell r="D6">
            <v>13</v>
          </cell>
          <cell r="F6">
            <v>19.241071428571427</v>
          </cell>
          <cell r="H6">
            <v>12.63095238095238</v>
          </cell>
        </row>
        <row r="7">
          <cell r="D7">
            <v>23</v>
          </cell>
          <cell r="F7">
            <v>19.75</v>
          </cell>
          <cell r="H7">
            <v>23.964285714285715</v>
          </cell>
        </row>
        <row r="8">
          <cell r="D8">
            <v>34</v>
          </cell>
          <cell r="F8">
            <v>20.258928571428569</v>
          </cell>
          <cell r="H8">
            <v>35.63095238095238</v>
          </cell>
        </row>
        <row r="9">
          <cell r="D9">
            <v>10</v>
          </cell>
          <cell r="F9">
            <v>20.767857142857142</v>
          </cell>
          <cell r="H9">
            <v>9.9999999999999982</v>
          </cell>
        </row>
        <row r="10">
          <cell r="D10">
            <v>18</v>
          </cell>
          <cell r="F10">
            <v>21.276785714285712</v>
          </cell>
          <cell r="H10">
            <v>14.666666666666664</v>
          </cell>
        </row>
        <row r="11">
          <cell r="D11">
            <v>23</v>
          </cell>
          <cell r="F11">
            <v>21.785714285714285</v>
          </cell>
          <cell r="H11">
            <v>26</v>
          </cell>
        </row>
        <row r="12">
          <cell r="D12">
            <v>38</v>
          </cell>
          <cell r="F12">
            <v>22.294642857142854</v>
          </cell>
          <cell r="H12">
            <v>37.666666666666664</v>
          </cell>
        </row>
        <row r="13">
          <cell r="D13">
            <v>12</v>
          </cell>
          <cell r="F13">
            <v>22.803571428571427</v>
          </cell>
          <cell r="H13">
            <v>12.035714285714283</v>
          </cell>
        </row>
        <row r="14">
          <cell r="D14">
            <v>13</v>
          </cell>
          <cell r="F14">
            <v>23.3125</v>
          </cell>
          <cell r="H14">
            <v>16.702380952380953</v>
          </cell>
        </row>
        <row r="15">
          <cell r="D15">
            <v>32</v>
          </cell>
          <cell r="F15">
            <v>23.821428571428569</v>
          </cell>
          <cell r="H15">
            <v>28.035714285714285</v>
          </cell>
        </row>
        <row r="16">
          <cell r="D16">
            <v>41</v>
          </cell>
          <cell r="F16">
            <v>24.330357142857142</v>
          </cell>
          <cell r="H16">
            <v>39.702380952380949</v>
          </cell>
        </row>
        <row r="17">
          <cell r="F17">
            <v>24.839285714285712</v>
          </cell>
          <cell r="H17">
            <v>14.071428571428568</v>
          </cell>
        </row>
        <row r="18">
          <cell r="F18">
            <v>25.348214285714285</v>
          </cell>
          <cell r="H18">
            <v>18.738095238095237</v>
          </cell>
        </row>
        <row r="19">
          <cell r="F19">
            <v>25.857142857142854</v>
          </cell>
          <cell r="H19">
            <v>30.071428571428569</v>
          </cell>
        </row>
        <row r="20">
          <cell r="F20">
            <v>26.366071428571427</v>
          </cell>
          <cell r="H20">
            <v>41.738095238095241</v>
          </cell>
        </row>
      </sheetData>
      <sheetData sheetId="3">
        <row r="4">
          <cell r="D4" t="str">
            <v>수요</v>
          </cell>
          <cell r="F4" t="str">
            <v>트렌드</v>
          </cell>
          <cell r="H4" t="str">
            <v>예측치</v>
          </cell>
        </row>
        <row r="5">
          <cell r="D5">
            <v>8</v>
          </cell>
          <cell r="F5">
            <v>18.732142857142858</v>
          </cell>
          <cell r="H5">
            <v>8.959084968464488</v>
          </cell>
        </row>
        <row r="6">
          <cell r="D6">
            <v>13</v>
          </cell>
          <cell r="F6">
            <v>19.241071428571427</v>
          </cell>
          <cell r="H6">
            <v>13.335802202063331</v>
          </cell>
        </row>
        <row r="7">
          <cell r="D7">
            <v>23</v>
          </cell>
          <cell r="F7">
            <v>19.75</v>
          </cell>
          <cell r="H7">
            <v>23.460518101604936</v>
          </cell>
        </row>
        <row r="8">
          <cell r="D8">
            <v>34</v>
          </cell>
          <cell r="F8">
            <v>20.258928571428569</v>
          </cell>
          <cell r="H8">
            <v>34.223106284115865</v>
          </cell>
        </row>
        <row r="9">
          <cell r="D9">
            <v>10</v>
          </cell>
          <cell r="F9">
            <v>20.767857142857142</v>
          </cell>
          <cell r="H9">
            <v>9.9327128868676819</v>
          </cell>
        </row>
        <row r="10">
          <cell r="D10">
            <v>18</v>
          </cell>
          <cell r="F10">
            <v>21.276785714285712</v>
          </cell>
          <cell r="H10">
            <v>14.746736263348916</v>
          </cell>
        </row>
        <row r="11">
          <cell r="D11">
            <v>23</v>
          </cell>
          <cell r="F11">
            <v>21.785714285714285</v>
          </cell>
          <cell r="H11">
            <v>25.878690853488266</v>
          </cell>
        </row>
        <row r="12">
          <cell r="D12">
            <v>38</v>
          </cell>
          <cell r="F12">
            <v>22.294642857142854</v>
          </cell>
          <cell r="H12">
            <v>37.66200810552548</v>
          </cell>
        </row>
        <row r="13">
          <cell r="D13">
            <v>12</v>
          </cell>
          <cell r="F13">
            <v>22.803571428571427</v>
          </cell>
          <cell r="H13">
            <v>10.906340805270876</v>
          </cell>
        </row>
        <row r="14">
          <cell r="D14">
            <v>13</v>
          </cell>
          <cell r="F14">
            <v>23.3125</v>
          </cell>
          <cell r="H14">
            <v>16.157670324634505</v>
          </cell>
        </row>
        <row r="15">
          <cell r="D15">
            <v>32</v>
          </cell>
          <cell r="F15">
            <v>23.821428571428569</v>
          </cell>
          <cell r="H15">
            <v>28.296863605371595</v>
          </cell>
        </row>
        <row r="16">
          <cell r="D16">
            <v>41</v>
          </cell>
          <cell r="F16">
            <v>24.330357142857142</v>
          </cell>
          <cell r="H16">
            <v>41.100909926935095</v>
          </cell>
        </row>
        <row r="17">
          <cell r="F17">
            <v>24.839285714285712</v>
          </cell>
          <cell r="H17">
            <v>11.87996872367407</v>
          </cell>
        </row>
        <row r="18">
          <cell r="F18">
            <v>25.348214285714285</v>
          </cell>
          <cell r="H18">
            <v>17.568604385920089</v>
          </cell>
        </row>
        <row r="19">
          <cell r="F19">
            <v>25.857142857142854</v>
          </cell>
          <cell r="H19">
            <v>30.715036357254924</v>
          </cell>
        </row>
        <row r="20">
          <cell r="F20">
            <v>26.366071428571427</v>
          </cell>
          <cell r="H20">
            <v>44.539811748344711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zoomScale="130" zoomScaleNormal="130" workbookViewId="0">
      <selection activeCell="H4" sqref="H4"/>
    </sheetView>
  </sheetViews>
  <sheetFormatPr defaultColWidth="8.85546875" defaultRowHeight="12.75" x14ac:dyDescent="0.2"/>
  <cols>
    <col min="1" max="1" width="3.28515625" style="4" customWidth="1"/>
    <col min="2" max="2" width="8.85546875" style="4"/>
    <col min="3" max="3" width="11.28515625" style="4" bestFit="1" customWidth="1"/>
    <col min="4" max="4" width="15.7109375" style="4" customWidth="1"/>
    <col min="5" max="5" width="11.85546875" style="4" bestFit="1" customWidth="1"/>
    <col min="6" max="8" width="8.85546875" style="4"/>
    <col min="9" max="9" width="36.140625" style="4" customWidth="1"/>
    <col min="10" max="11" width="8.85546875" style="4"/>
    <col min="12" max="12" width="9.140625" style="4" bestFit="1" customWidth="1"/>
    <col min="13" max="16384" width="8.85546875" style="4"/>
  </cols>
  <sheetData>
    <row r="1" spans="2:12" ht="13.5" x14ac:dyDescent="0.25">
      <c r="B1" s="53" t="s">
        <v>14</v>
      </c>
      <c r="C1" s="5"/>
      <c r="D1" s="5"/>
      <c r="E1" s="5"/>
      <c r="F1" s="5"/>
      <c r="G1" s="5"/>
      <c r="H1" s="5"/>
      <c r="I1" s="5"/>
      <c r="J1" s="5"/>
    </row>
    <row r="2" spans="2:12" ht="13.5" x14ac:dyDescent="0.25">
      <c r="B2" s="5"/>
      <c r="C2" s="5"/>
      <c r="D2" s="5"/>
      <c r="E2" s="5"/>
      <c r="F2" s="5"/>
      <c r="G2" s="5"/>
      <c r="H2" s="5"/>
      <c r="I2" s="5"/>
      <c r="J2" s="5"/>
    </row>
    <row r="3" spans="2:12" ht="13.5" x14ac:dyDescent="0.25">
      <c r="B3" s="5"/>
      <c r="C3" s="5"/>
      <c r="D3" s="5"/>
      <c r="E3" s="5"/>
      <c r="F3" s="5"/>
      <c r="G3" s="5"/>
      <c r="H3" s="55" t="s">
        <v>18</v>
      </c>
      <c r="I3" s="55" t="s">
        <v>19</v>
      </c>
      <c r="J3" s="5"/>
    </row>
    <row r="4" spans="2:12" ht="21.75" customHeight="1" x14ac:dyDescent="0.25">
      <c r="B4" s="41" t="s">
        <v>15</v>
      </c>
      <c r="C4" s="42" t="s">
        <v>16</v>
      </c>
      <c r="D4" s="42" t="s">
        <v>17</v>
      </c>
      <c r="E4" s="41" t="s">
        <v>5</v>
      </c>
      <c r="F4" s="5"/>
      <c r="G4" s="5"/>
      <c r="H4" s="58">
        <f>LINEST(C5:C39,B5:B39)</f>
        <v>4.2956302521008407</v>
      </c>
      <c r="I4" s="59">
        <f>AVERAGE(C5:C39)-(AVERAGE(B5:B39)*H4)</f>
        <v>0.40151260504202924</v>
      </c>
      <c r="J4" s="5"/>
      <c r="K4" s="5"/>
      <c r="L4" s="5"/>
    </row>
    <row r="5" spans="2:12" ht="13.5" x14ac:dyDescent="0.25">
      <c r="B5" s="47">
        <v>1</v>
      </c>
      <c r="C5" s="48">
        <v>4.8</v>
      </c>
      <c r="D5" s="48">
        <f>FORECAST(B5,$C$5:$C$39,$B$5:$B$39)</f>
        <v>4.6971428571428833</v>
      </c>
      <c r="E5" s="48">
        <f>ABS(D5-C5)</f>
        <v>0.10285714285711656</v>
      </c>
      <c r="F5" s="5"/>
      <c r="G5" s="5"/>
      <c r="H5" s="5"/>
      <c r="I5" s="5"/>
      <c r="J5" s="5"/>
      <c r="K5" s="5"/>
      <c r="L5" s="5"/>
    </row>
    <row r="6" spans="2:12" ht="13.5" x14ac:dyDescent="0.25">
      <c r="B6" s="49">
        <v>2</v>
      </c>
      <c r="C6" s="50">
        <v>4</v>
      </c>
      <c r="D6" s="50">
        <f t="shared" ref="D6:D43" si="0">FORECAST(B6,$C$5:$C$39,$B$5:$B$39)</f>
        <v>8.9927731092437231</v>
      </c>
      <c r="E6" s="50">
        <f t="shared" ref="E6:E39" si="1">ABS(D6-C6)</f>
        <v>4.9927731092437231</v>
      </c>
      <c r="F6" s="5"/>
      <c r="G6" s="5"/>
      <c r="H6" s="5"/>
      <c r="I6" s="5"/>
      <c r="J6" s="5"/>
      <c r="K6" s="5"/>
      <c r="L6" s="5"/>
    </row>
    <row r="7" spans="2:12" ht="13.5" x14ac:dyDescent="0.25">
      <c r="B7" s="47">
        <v>3</v>
      </c>
      <c r="C7" s="48">
        <v>5.5</v>
      </c>
      <c r="D7" s="48">
        <f t="shared" si="0"/>
        <v>13.288403361344564</v>
      </c>
      <c r="E7" s="48">
        <f t="shared" si="1"/>
        <v>7.7884033613445638</v>
      </c>
      <c r="F7" s="5"/>
      <c r="G7" s="5"/>
      <c r="H7" s="5"/>
      <c r="I7" s="5"/>
      <c r="J7" s="5"/>
      <c r="K7" s="5"/>
      <c r="L7" s="5"/>
    </row>
    <row r="8" spans="2:12" ht="13.5" x14ac:dyDescent="0.25">
      <c r="B8" s="49">
        <v>4</v>
      </c>
      <c r="C8" s="50">
        <v>15.6</v>
      </c>
      <c r="D8" s="50">
        <f t="shared" si="0"/>
        <v>17.584033613445403</v>
      </c>
      <c r="E8" s="50">
        <f t="shared" si="1"/>
        <v>1.9840336134454031</v>
      </c>
      <c r="F8" s="5"/>
      <c r="G8" s="5"/>
      <c r="H8" s="5"/>
      <c r="I8" s="5"/>
      <c r="J8" s="5"/>
      <c r="K8" s="5"/>
      <c r="L8" s="5"/>
    </row>
    <row r="9" spans="2:12" ht="13.5" x14ac:dyDescent="0.25">
      <c r="B9" s="47">
        <v>5</v>
      </c>
      <c r="C9" s="48">
        <v>23.1</v>
      </c>
      <c r="D9" s="48">
        <f t="shared" si="0"/>
        <v>21.879663865546242</v>
      </c>
      <c r="E9" s="48">
        <f t="shared" si="1"/>
        <v>1.2203361344537598</v>
      </c>
      <c r="F9" s="5"/>
      <c r="G9" s="5"/>
      <c r="H9" s="5"/>
      <c r="I9" s="5"/>
      <c r="J9" s="5"/>
      <c r="K9" s="5"/>
      <c r="L9" s="5"/>
    </row>
    <row r="10" spans="2:12" ht="13.5" x14ac:dyDescent="0.25">
      <c r="B10" s="49">
        <v>6</v>
      </c>
      <c r="C10" s="50">
        <v>23.3</v>
      </c>
      <c r="D10" s="50">
        <f t="shared" si="0"/>
        <v>26.175294117647084</v>
      </c>
      <c r="E10" s="50">
        <f t="shared" si="1"/>
        <v>2.8752941176470834</v>
      </c>
      <c r="F10" s="5"/>
      <c r="G10" s="5"/>
      <c r="H10" s="5"/>
      <c r="I10" s="5"/>
      <c r="J10" s="5"/>
      <c r="K10" s="5"/>
      <c r="L10" s="5"/>
    </row>
    <row r="11" spans="2:12" ht="13.5" x14ac:dyDescent="0.25">
      <c r="B11" s="47">
        <v>7</v>
      </c>
      <c r="C11" s="48">
        <v>31.4</v>
      </c>
      <c r="D11" s="48">
        <f t="shared" si="0"/>
        <v>30.470924369747923</v>
      </c>
      <c r="E11" s="48">
        <f t="shared" si="1"/>
        <v>0.92907563025207551</v>
      </c>
      <c r="F11" s="5"/>
      <c r="G11" s="5"/>
      <c r="H11" s="5"/>
      <c r="I11" s="5"/>
      <c r="J11" s="5"/>
      <c r="K11" s="5"/>
      <c r="L11" s="5"/>
    </row>
    <row r="12" spans="2:12" ht="13.5" x14ac:dyDescent="0.25">
      <c r="B12" s="49">
        <v>8</v>
      </c>
      <c r="C12" s="50">
        <v>46</v>
      </c>
      <c r="D12" s="50">
        <f t="shared" si="0"/>
        <v>34.766554621848762</v>
      </c>
      <c r="E12" s="50">
        <f t="shared" si="1"/>
        <v>11.233445378151238</v>
      </c>
      <c r="F12" s="5"/>
      <c r="G12" s="5"/>
      <c r="H12" s="5"/>
      <c r="I12" s="5"/>
      <c r="J12" s="5"/>
      <c r="K12" s="5"/>
      <c r="L12" s="5"/>
    </row>
    <row r="13" spans="2:12" ht="13.5" x14ac:dyDescent="0.25">
      <c r="B13" s="47">
        <v>9</v>
      </c>
      <c r="C13" s="48">
        <v>46.1</v>
      </c>
      <c r="D13" s="48">
        <f t="shared" si="0"/>
        <v>39.062184873949604</v>
      </c>
      <c r="E13" s="48">
        <f t="shared" si="1"/>
        <v>7.0378151260503969</v>
      </c>
      <c r="F13" s="5"/>
      <c r="G13" s="5"/>
      <c r="H13" s="5"/>
      <c r="I13" s="5"/>
      <c r="J13" s="5"/>
      <c r="K13" s="5"/>
      <c r="L13" s="5"/>
    </row>
    <row r="14" spans="2:12" ht="13.5" x14ac:dyDescent="0.25">
      <c r="B14" s="49">
        <v>10</v>
      </c>
      <c r="C14" s="50">
        <v>41.9</v>
      </c>
      <c r="D14" s="50">
        <f t="shared" si="0"/>
        <v>43.35781512605044</v>
      </c>
      <c r="E14" s="50">
        <f t="shared" si="1"/>
        <v>1.4578151260504413</v>
      </c>
      <c r="F14" s="5"/>
      <c r="G14" s="5"/>
      <c r="H14" s="5"/>
      <c r="I14" s="5"/>
      <c r="J14" s="5"/>
      <c r="K14" s="5"/>
      <c r="L14" s="5"/>
    </row>
    <row r="15" spans="2:12" ht="13.5" x14ac:dyDescent="0.25">
      <c r="B15" s="47">
        <v>11</v>
      </c>
      <c r="C15" s="48">
        <v>45.5</v>
      </c>
      <c r="D15" s="48">
        <f t="shared" si="0"/>
        <v>47.653445378151282</v>
      </c>
      <c r="E15" s="48">
        <f t="shared" si="1"/>
        <v>2.1534453781512823</v>
      </c>
      <c r="F15" s="5"/>
      <c r="G15" s="5"/>
      <c r="H15" s="5"/>
      <c r="I15" s="5"/>
      <c r="J15" s="5"/>
      <c r="K15" s="5"/>
      <c r="L15" s="5"/>
    </row>
    <row r="16" spans="2:12" ht="13.5" x14ac:dyDescent="0.25">
      <c r="B16" s="49">
        <v>12</v>
      </c>
      <c r="C16" s="50">
        <v>53.5</v>
      </c>
      <c r="D16" s="50">
        <f t="shared" si="0"/>
        <v>51.949075630252125</v>
      </c>
      <c r="E16" s="50">
        <f t="shared" si="1"/>
        <v>1.5509243697478752</v>
      </c>
      <c r="F16" s="5"/>
      <c r="G16" s="5"/>
      <c r="H16" s="5"/>
      <c r="I16" s="5"/>
      <c r="J16" s="5"/>
      <c r="K16" s="5"/>
      <c r="L16" s="5"/>
    </row>
    <row r="17" spans="2:12" ht="13.5" x14ac:dyDescent="0.25">
      <c r="B17" s="47">
        <v>13</v>
      </c>
      <c r="C17" s="48">
        <v>48.4</v>
      </c>
      <c r="D17" s="48">
        <f t="shared" si="0"/>
        <v>56.24470588235296</v>
      </c>
      <c r="E17" s="48">
        <f t="shared" si="1"/>
        <v>7.8447058823529616</v>
      </c>
      <c r="F17" s="5"/>
      <c r="G17" s="5"/>
      <c r="H17" s="5"/>
      <c r="I17" s="5"/>
      <c r="J17" s="5"/>
      <c r="K17" s="5"/>
      <c r="L17" s="5"/>
    </row>
    <row r="18" spans="2:12" ht="13.5" x14ac:dyDescent="0.25">
      <c r="B18" s="49">
        <v>14</v>
      </c>
      <c r="C18" s="50">
        <v>61.6</v>
      </c>
      <c r="D18" s="50">
        <f t="shared" si="0"/>
        <v>60.540336134453803</v>
      </c>
      <c r="E18" s="50">
        <f t="shared" si="1"/>
        <v>1.0596638655461987</v>
      </c>
      <c r="F18" s="5"/>
      <c r="G18" s="5"/>
      <c r="H18" s="5"/>
      <c r="I18" s="5"/>
      <c r="J18" s="5"/>
      <c r="K18" s="5"/>
      <c r="L18" s="5"/>
    </row>
    <row r="19" spans="2:12" ht="13.5" x14ac:dyDescent="0.25">
      <c r="B19" s="47">
        <v>15</v>
      </c>
      <c r="C19" s="48">
        <v>65.599999999999994</v>
      </c>
      <c r="D19" s="48">
        <f t="shared" si="0"/>
        <v>64.835966386554645</v>
      </c>
      <c r="E19" s="48">
        <f t="shared" si="1"/>
        <v>0.76403361344534915</v>
      </c>
      <c r="F19" s="5"/>
      <c r="G19" s="5"/>
      <c r="H19" s="5"/>
      <c r="I19" s="5"/>
      <c r="J19" s="5"/>
      <c r="K19" s="5"/>
      <c r="L19" s="5"/>
    </row>
    <row r="20" spans="2:12" ht="13.5" x14ac:dyDescent="0.25">
      <c r="B20" s="49">
        <v>16</v>
      </c>
      <c r="C20" s="50">
        <v>71.400000000000006</v>
      </c>
      <c r="D20" s="50">
        <f t="shared" si="0"/>
        <v>69.131596638655481</v>
      </c>
      <c r="E20" s="50">
        <f t="shared" si="1"/>
        <v>2.2684033613445251</v>
      </c>
      <c r="F20" s="5"/>
      <c r="G20" s="5"/>
      <c r="H20" s="5"/>
      <c r="I20" s="5"/>
      <c r="J20" s="5"/>
      <c r="K20" s="5"/>
      <c r="L20" s="5"/>
    </row>
    <row r="21" spans="2:12" ht="13.5" x14ac:dyDescent="0.25">
      <c r="B21" s="47">
        <v>17</v>
      </c>
      <c r="C21" s="48">
        <v>83.4</v>
      </c>
      <c r="D21" s="48">
        <f t="shared" si="0"/>
        <v>73.427226890756316</v>
      </c>
      <c r="E21" s="48">
        <f t="shared" si="1"/>
        <v>9.9727731092436898</v>
      </c>
      <c r="F21" s="5"/>
      <c r="G21" s="5"/>
      <c r="H21" s="5"/>
      <c r="I21" s="5"/>
      <c r="J21" s="5"/>
      <c r="K21" s="5"/>
      <c r="L21" s="5"/>
    </row>
    <row r="22" spans="2:12" ht="13.5" x14ac:dyDescent="0.25">
      <c r="B22" s="49">
        <v>18</v>
      </c>
      <c r="C22" s="50">
        <v>93.6</v>
      </c>
      <c r="D22" s="50">
        <f t="shared" si="0"/>
        <v>77.722857142857166</v>
      </c>
      <c r="E22" s="50">
        <f t="shared" si="1"/>
        <v>15.877142857142829</v>
      </c>
      <c r="F22" s="5"/>
      <c r="G22" s="5"/>
      <c r="H22" s="5"/>
      <c r="I22" s="5"/>
      <c r="J22" s="5"/>
      <c r="K22" s="5"/>
      <c r="L22" s="5"/>
    </row>
    <row r="23" spans="2:12" ht="13.5" x14ac:dyDescent="0.25">
      <c r="B23" s="47">
        <v>19</v>
      </c>
      <c r="C23" s="48">
        <v>94.2</v>
      </c>
      <c r="D23" s="48">
        <f t="shared" si="0"/>
        <v>82.018487394958001</v>
      </c>
      <c r="E23" s="48">
        <f t="shared" si="1"/>
        <v>12.181512605042002</v>
      </c>
      <c r="K23" s="5"/>
      <c r="L23" s="5"/>
    </row>
    <row r="24" spans="2:12" ht="13.5" x14ac:dyDescent="0.25">
      <c r="B24" s="49">
        <v>20</v>
      </c>
      <c r="C24" s="50">
        <v>85.4</v>
      </c>
      <c r="D24" s="50">
        <f t="shared" si="0"/>
        <v>86.314117647058836</v>
      </c>
      <c r="E24" s="50">
        <f t="shared" si="1"/>
        <v>0.91411764705883058</v>
      </c>
      <c r="K24" s="5"/>
      <c r="L24" s="5"/>
    </row>
    <row r="25" spans="2:12" ht="13.5" x14ac:dyDescent="0.25">
      <c r="B25" s="47">
        <v>21</v>
      </c>
      <c r="C25" s="48">
        <v>86.2</v>
      </c>
      <c r="D25" s="48">
        <f t="shared" si="0"/>
        <v>90.609747899159686</v>
      </c>
      <c r="E25" s="48">
        <f t="shared" si="1"/>
        <v>4.409747899159683</v>
      </c>
      <c r="K25" s="5"/>
      <c r="L25" s="5"/>
    </row>
    <row r="26" spans="2:12" ht="13.5" x14ac:dyDescent="0.25">
      <c r="B26" s="49">
        <v>22</v>
      </c>
      <c r="C26" s="50">
        <v>89.9</v>
      </c>
      <c r="D26" s="50">
        <f t="shared" si="0"/>
        <v>94.905378151260521</v>
      </c>
      <c r="E26" s="50">
        <f t="shared" si="1"/>
        <v>5.0053781512605156</v>
      </c>
      <c r="K26" s="5"/>
      <c r="L26" s="5"/>
    </row>
    <row r="27" spans="2:12" ht="13.5" x14ac:dyDescent="0.25">
      <c r="B27" s="47">
        <v>23</v>
      </c>
      <c r="C27" s="48">
        <v>89.2</v>
      </c>
      <c r="D27" s="48">
        <f t="shared" si="0"/>
        <v>99.201008403361357</v>
      </c>
      <c r="E27" s="48">
        <f t="shared" si="1"/>
        <v>10.001008403361354</v>
      </c>
      <c r="K27" s="5"/>
      <c r="L27" s="5"/>
    </row>
    <row r="28" spans="2:12" ht="13.5" x14ac:dyDescent="0.25">
      <c r="B28" s="49">
        <v>24</v>
      </c>
      <c r="C28" s="50">
        <v>99.1</v>
      </c>
      <c r="D28" s="50">
        <f t="shared" si="0"/>
        <v>103.49663865546221</v>
      </c>
      <c r="E28" s="50">
        <f t="shared" si="1"/>
        <v>4.3966386554622119</v>
      </c>
      <c r="K28" s="5"/>
      <c r="L28" s="5"/>
    </row>
    <row r="29" spans="2:12" ht="13.5" x14ac:dyDescent="0.25">
      <c r="B29" s="47">
        <v>25</v>
      </c>
      <c r="C29" s="48">
        <v>100.3</v>
      </c>
      <c r="D29" s="48">
        <f t="shared" si="0"/>
        <v>107.79226890756304</v>
      </c>
      <c r="E29" s="48">
        <f t="shared" si="1"/>
        <v>7.4922689075630444</v>
      </c>
      <c r="K29" s="5"/>
      <c r="L29" s="5"/>
    </row>
    <row r="30" spans="2:12" ht="13.5" x14ac:dyDescent="0.25">
      <c r="B30" s="49">
        <v>26</v>
      </c>
      <c r="C30" s="50">
        <v>111.7</v>
      </c>
      <c r="D30" s="50">
        <f t="shared" si="0"/>
        <v>112.08789915966388</v>
      </c>
      <c r="E30" s="50">
        <f t="shared" si="1"/>
        <v>0.38789915966387412</v>
      </c>
    </row>
    <row r="31" spans="2:12" ht="13.5" x14ac:dyDescent="0.25">
      <c r="B31" s="47">
        <v>27</v>
      </c>
      <c r="C31" s="48">
        <v>108.2</v>
      </c>
      <c r="D31" s="48">
        <f t="shared" si="0"/>
        <v>116.38352941176471</v>
      </c>
      <c r="E31" s="48">
        <f t="shared" si="1"/>
        <v>8.1835294117647095</v>
      </c>
    </row>
    <row r="32" spans="2:12" ht="13.5" x14ac:dyDescent="0.25">
      <c r="B32" s="49">
        <v>28</v>
      </c>
      <c r="C32" s="50">
        <v>115.5</v>
      </c>
      <c r="D32" s="50">
        <f t="shared" si="0"/>
        <v>120.67915966386556</v>
      </c>
      <c r="E32" s="50">
        <f t="shared" si="1"/>
        <v>5.1791596638655619</v>
      </c>
    </row>
    <row r="33" spans="2:5" ht="13.5" x14ac:dyDescent="0.25">
      <c r="B33" s="47">
        <v>29</v>
      </c>
      <c r="C33" s="48">
        <v>119.2</v>
      </c>
      <c r="D33" s="48">
        <f t="shared" si="0"/>
        <v>124.9747899159664</v>
      </c>
      <c r="E33" s="48">
        <f t="shared" si="1"/>
        <v>5.7747899159663945</v>
      </c>
    </row>
    <row r="34" spans="2:5" ht="13.5" x14ac:dyDescent="0.25">
      <c r="B34" s="49">
        <v>30</v>
      </c>
      <c r="C34" s="50">
        <v>125.2</v>
      </c>
      <c r="D34" s="50">
        <f t="shared" si="0"/>
        <v>129.27042016806723</v>
      </c>
      <c r="E34" s="50">
        <f t="shared" si="1"/>
        <v>4.0704201680672298</v>
      </c>
    </row>
    <row r="35" spans="2:5" ht="13.5" x14ac:dyDescent="0.25">
      <c r="B35" s="47">
        <v>31</v>
      </c>
      <c r="C35" s="48">
        <v>136.30000000000001</v>
      </c>
      <c r="D35" s="48">
        <f t="shared" si="0"/>
        <v>133.5660504201681</v>
      </c>
      <c r="E35" s="48">
        <f t="shared" si="1"/>
        <v>2.7339495798319149</v>
      </c>
    </row>
    <row r="36" spans="2:5" ht="13.5" x14ac:dyDescent="0.25">
      <c r="B36" s="49">
        <v>32</v>
      </c>
      <c r="C36" s="50">
        <v>146.80000000000001</v>
      </c>
      <c r="D36" s="50">
        <f t="shared" si="0"/>
        <v>137.8616806722689</v>
      </c>
      <c r="E36" s="50">
        <f t="shared" si="1"/>
        <v>8.9383193277311079</v>
      </c>
    </row>
    <row r="37" spans="2:5" ht="13.5" x14ac:dyDescent="0.25">
      <c r="B37" s="47">
        <v>33</v>
      </c>
      <c r="C37" s="48">
        <v>146.1</v>
      </c>
      <c r="D37" s="48">
        <f t="shared" si="0"/>
        <v>142.15731092436977</v>
      </c>
      <c r="E37" s="48">
        <f t="shared" si="1"/>
        <v>3.9426890756302271</v>
      </c>
    </row>
    <row r="38" spans="2:5" ht="13.5" x14ac:dyDescent="0.25">
      <c r="B38" s="49">
        <v>34</v>
      </c>
      <c r="C38" s="50">
        <v>151.4</v>
      </c>
      <c r="D38" s="50">
        <f t="shared" si="0"/>
        <v>146.45294117647057</v>
      </c>
      <c r="E38" s="50">
        <f t="shared" si="1"/>
        <v>4.9470588235294315</v>
      </c>
    </row>
    <row r="39" spans="2:5" ht="13.5" x14ac:dyDescent="0.25">
      <c r="B39" s="47">
        <v>35</v>
      </c>
      <c r="C39" s="48">
        <v>150.9</v>
      </c>
      <c r="D39" s="48">
        <f t="shared" si="0"/>
        <v>150.74857142857144</v>
      </c>
      <c r="E39" s="48">
        <f t="shared" si="1"/>
        <v>0.15142857142856769</v>
      </c>
    </row>
    <row r="40" spans="2:5" ht="13.5" x14ac:dyDescent="0.25">
      <c r="B40" s="49">
        <v>36</v>
      </c>
      <c r="C40" s="51"/>
      <c r="D40" s="50">
        <f t="shared" si="0"/>
        <v>155.0442016806723</v>
      </c>
      <c r="E40" s="51"/>
    </row>
    <row r="41" spans="2:5" ht="13.5" x14ac:dyDescent="0.25">
      <c r="B41" s="47">
        <v>37</v>
      </c>
      <c r="C41" s="52"/>
      <c r="D41" s="48">
        <f t="shared" si="0"/>
        <v>159.33983193277311</v>
      </c>
      <c r="E41" s="52"/>
    </row>
    <row r="42" spans="2:5" ht="13.5" x14ac:dyDescent="0.25">
      <c r="B42" s="49">
        <v>38</v>
      </c>
      <c r="C42" s="51"/>
      <c r="D42" s="50">
        <f t="shared" si="0"/>
        <v>163.63546218487397</v>
      </c>
      <c r="E42" s="51"/>
    </row>
    <row r="43" spans="2:5" ht="13.5" x14ac:dyDescent="0.25">
      <c r="B43" s="47">
        <v>39</v>
      </c>
      <c r="C43" s="52"/>
      <c r="D43" s="48">
        <f t="shared" si="0"/>
        <v>167.93109243697478</v>
      </c>
      <c r="E43" s="52"/>
    </row>
    <row r="44" spans="2:5" ht="13.5" x14ac:dyDescent="0.25">
      <c r="B44" s="47" t="s">
        <v>7</v>
      </c>
      <c r="C44" s="52"/>
      <c r="D44" s="52"/>
      <c r="E44" s="48">
        <f>AVERAGE(E5:E39)</f>
        <v>4.8520816326530634</v>
      </c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K5" sqref="K5"/>
    </sheetView>
  </sheetViews>
  <sheetFormatPr defaultColWidth="9.140625" defaultRowHeight="16.5" x14ac:dyDescent="0.3"/>
  <cols>
    <col min="1" max="1" width="3.28515625" style="4" customWidth="1"/>
    <col min="2" max="4" width="9.140625" style="20"/>
    <col min="5" max="5" width="10.7109375" style="20" bestFit="1" customWidth="1"/>
    <col min="6" max="6" width="9.140625" style="20"/>
    <col min="7" max="8" width="9.140625" style="20" customWidth="1"/>
    <col min="9" max="9" width="11.42578125" style="20" customWidth="1"/>
    <col min="10" max="10" width="1.42578125" style="20" customWidth="1"/>
    <col min="11" max="11" width="8.28515625" style="20" customWidth="1"/>
    <col min="12" max="12" width="9.42578125" style="20" customWidth="1"/>
    <col min="13" max="13" width="9.140625" style="20" customWidth="1"/>
    <col min="14" max="16384" width="9.140625" style="20"/>
  </cols>
  <sheetData>
    <row r="1" spans="2:13" ht="20.25" x14ac:dyDescent="0.35">
      <c r="B1" s="3" t="s">
        <v>128</v>
      </c>
    </row>
    <row r="2" spans="2:13" x14ac:dyDescent="0.3">
      <c r="B2" s="2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27.75" x14ac:dyDescent="0.3">
      <c r="B4" s="106" t="s">
        <v>138</v>
      </c>
      <c r="C4" s="106" t="s">
        <v>139</v>
      </c>
      <c r="D4" s="19" t="s">
        <v>122</v>
      </c>
      <c r="E4" s="19" t="s">
        <v>123</v>
      </c>
      <c r="F4" s="39" t="s">
        <v>99</v>
      </c>
      <c r="G4" s="19" t="s">
        <v>124</v>
      </c>
      <c r="H4" s="39" t="s">
        <v>125</v>
      </c>
      <c r="I4" s="19" t="s">
        <v>126</v>
      </c>
      <c r="J4" s="21"/>
      <c r="K4" s="36" t="s">
        <v>141</v>
      </c>
      <c r="L4" s="36" t="s">
        <v>124</v>
      </c>
      <c r="M4" s="2"/>
    </row>
    <row r="5" spans="2:13" x14ac:dyDescent="0.3">
      <c r="B5" s="22">
        <v>1</v>
      </c>
      <c r="C5" s="22">
        <v>1</v>
      </c>
      <c r="D5" s="1">
        <v>8</v>
      </c>
      <c r="E5" s="1"/>
      <c r="F5" s="23">
        <f>FORECAST(C5,$E$7:$E$14,$C$7:$C$14)</f>
        <v>18.732142857142858</v>
      </c>
      <c r="G5" s="23">
        <f t="shared" ref="G5:G16" si="0">D5-F5</f>
        <v>-10.732142857142858</v>
      </c>
      <c r="H5" s="23">
        <f>F5+L5</f>
        <v>7.9642857142857135</v>
      </c>
      <c r="I5" s="23">
        <f t="shared" ref="I5:I16" si="1">ABS(H5-D5)</f>
        <v>3.5714285714286476E-2</v>
      </c>
      <c r="J5" s="24"/>
      <c r="K5" s="1">
        <v>1</v>
      </c>
      <c r="L5" s="23">
        <f>AVERAGE(G5,G9,G13)</f>
        <v>-10.767857142857144</v>
      </c>
      <c r="M5" s="2"/>
    </row>
    <row r="6" spans="2:13" x14ac:dyDescent="0.3">
      <c r="B6" s="27">
        <v>2</v>
      </c>
      <c r="C6" s="27">
        <v>2</v>
      </c>
      <c r="D6" s="28">
        <v>13</v>
      </c>
      <c r="E6" s="28"/>
      <c r="F6" s="29">
        <f t="shared" ref="F6:F16" si="2">FORECAST(C6,$E$7:$E$14,$C$7:$C$14)</f>
        <v>19.241071428571427</v>
      </c>
      <c r="G6" s="29">
        <f t="shared" si="0"/>
        <v>-6.241071428571427</v>
      </c>
      <c r="H6" s="29">
        <f>F6+L6</f>
        <v>12.63095238095238</v>
      </c>
      <c r="I6" s="29">
        <f t="shared" si="1"/>
        <v>0.3690476190476204</v>
      </c>
      <c r="J6" s="24"/>
      <c r="K6" s="28">
        <v>2</v>
      </c>
      <c r="L6" s="29">
        <f>AVERAGE(G6,G10,G14)</f>
        <v>-6.6101190476190466</v>
      </c>
      <c r="M6" s="2"/>
    </row>
    <row r="7" spans="2:13" x14ac:dyDescent="0.3">
      <c r="B7" s="22">
        <v>3</v>
      </c>
      <c r="C7" s="22">
        <v>3</v>
      </c>
      <c r="D7" s="1">
        <v>23</v>
      </c>
      <c r="E7" s="23">
        <f>AVERAGE(D5:D8)</f>
        <v>19.5</v>
      </c>
      <c r="F7" s="23">
        <f t="shared" si="2"/>
        <v>19.75</v>
      </c>
      <c r="G7" s="23">
        <f t="shared" si="0"/>
        <v>3.25</v>
      </c>
      <c r="H7" s="23">
        <f>F7+L7</f>
        <v>23.964285714285715</v>
      </c>
      <c r="I7" s="23">
        <f t="shared" si="1"/>
        <v>0.9642857142857153</v>
      </c>
      <c r="J7" s="24"/>
      <c r="K7" s="1">
        <v>3</v>
      </c>
      <c r="L7" s="23">
        <f>AVERAGE(G7,G11,G15)</f>
        <v>4.2142857142857153</v>
      </c>
      <c r="M7" s="2"/>
    </row>
    <row r="8" spans="2:13" x14ac:dyDescent="0.3">
      <c r="B8" s="27">
        <v>4</v>
      </c>
      <c r="C8" s="27">
        <v>4</v>
      </c>
      <c r="D8" s="28">
        <v>34</v>
      </c>
      <c r="E8" s="28">
        <f t="shared" ref="E8:E15" si="3">AVERAGE(D6:D9)</f>
        <v>20</v>
      </c>
      <c r="F8" s="29">
        <f t="shared" si="2"/>
        <v>20.258928571428569</v>
      </c>
      <c r="G8" s="29">
        <f t="shared" si="0"/>
        <v>13.741071428571431</v>
      </c>
      <c r="H8" s="29">
        <f>F8+L8</f>
        <v>35.63095238095238</v>
      </c>
      <c r="I8" s="29">
        <f t="shared" si="1"/>
        <v>1.6309523809523796</v>
      </c>
      <c r="J8" s="24"/>
      <c r="K8" s="28">
        <v>4</v>
      </c>
      <c r="L8" s="29">
        <f>AVERAGE(G8,G12,G16)</f>
        <v>15.37202380952381</v>
      </c>
      <c r="M8" s="2"/>
    </row>
    <row r="9" spans="2:13" x14ac:dyDescent="0.3">
      <c r="B9" s="22">
        <v>1</v>
      </c>
      <c r="C9" s="22">
        <v>5</v>
      </c>
      <c r="D9" s="1">
        <v>10</v>
      </c>
      <c r="E9" s="23">
        <f t="shared" si="3"/>
        <v>21.25</v>
      </c>
      <c r="F9" s="23">
        <f t="shared" si="2"/>
        <v>20.767857142857142</v>
      </c>
      <c r="G9" s="23">
        <f t="shared" si="0"/>
        <v>-10.767857142857142</v>
      </c>
      <c r="H9" s="23">
        <f>F9+L5</f>
        <v>9.9999999999999982</v>
      </c>
      <c r="I9" s="23">
        <f t="shared" si="1"/>
        <v>1.7763568394002505E-15</v>
      </c>
      <c r="J9" s="24"/>
      <c r="K9" s="2"/>
      <c r="L9" s="2"/>
      <c r="M9" s="2"/>
    </row>
    <row r="10" spans="2:13" x14ac:dyDescent="0.3">
      <c r="B10" s="27">
        <v>2</v>
      </c>
      <c r="C10" s="27">
        <v>6</v>
      </c>
      <c r="D10" s="28">
        <v>18</v>
      </c>
      <c r="E10" s="28">
        <f t="shared" si="3"/>
        <v>21.25</v>
      </c>
      <c r="F10" s="29">
        <f t="shared" si="2"/>
        <v>21.276785714285712</v>
      </c>
      <c r="G10" s="29">
        <f t="shared" si="0"/>
        <v>-3.2767857142857117</v>
      </c>
      <c r="H10" s="29">
        <f>F10+L6</f>
        <v>14.666666666666664</v>
      </c>
      <c r="I10" s="29">
        <f t="shared" si="1"/>
        <v>3.3333333333333357</v>
      </c>
      <c r="J10" s="24"/>
      <c r="K10" s="2"/>
      <c r="L10" s="2"/>
      <c r="M10" s="2"/>
    </row>
    <row r="11" spans="2:13" x14ac:dyDescent="0.3">
      <c r="B11" s="22">
        <v>3</v>
      </c>
      <c r="C11" s="22">
        <v>7</v>
      </c>
      <c r="D11" s="1">
        <v>23</v>
      </c>
      <c r="E11" s="23">
        <f t="shared" si="3"/>
        <v>22.25</v>
      </c>
      <c r="F11" s="23">
        <f t="shared" si="2"/>
        <v>21.785714285714285</v>
      </c>
      <c r="G11" s="23">
        <f t="shared" si="0"/>
        <v>1.2142857142857153</v>
      </c>
      <c r="H11" s="23">
        <f>F11+L7</f>
        <v>26</v>
      </c>
      <c r="I11" s="23">
        <f t="shared" si="1"/>
        <v>3</v>
      </c>
      <c r="J11" s="24"/>
      <c r="K11" s="2"/>
      <c r="L11" s="2"/>
      <c r="M11" s="2"/>
    </row>
    <row r="12" spans="2:13" x14ac:dyDescent="0.3">
      <c r="B12" s="27">
        <v>4</v>
      </c>
      <c r="C12" s="27">
        <v>8</v>
      </c>
      <c r="D12" s="28">
        <v>38</v>
      </c>
      <c r="E12" s="28">
        <f t="shared" si="3"/>
        <v>22.75</v>
      </c>
      <c r="F12" s="29">
        <f t="shared" si="2"/>
        <v>22.294642857142854</v>
      </c>
      <c r="G12" s="29">
        <f t="shared" si="0"/>
        <v>15.705357142857146</v>
      </c>
      <c r="H12" s="29">
        <f>F12+L8</f>
        <v>37.666666666666664</v>
      </c>
      <c r="I12" s="29">
        <f t="shared" si="1"/>
        <v>0.3333333333333357</v>
      </c>
      <c r="J12" s="24"/>
      <c r="K12" s="2"/>
      <c r="L12" s="2"/>
      <c r="M12" s="2"/>
    </row>
    <row r="13" spans="2:13" x14ac:dyDescent="0.3">
      <c r="B13" s="22">
        <v>1</v>
      </c>
      <c r="C13" s="22">
        <v>9</v>
      </c>
      <c r="D13" s="1">
        <v>12</v>
      </c>
      <c r="E13" s="23">
        <f t="shared" si="3"/>
        <v>21.5</v>
      </c>
      <c r="F13" s="23">
        <f t="shared" si="2"/>
        <v>22.803571428571427</v>
      </c>
      <c r="G13" s="23">
        <f t="shared" si="0"/>
        <v>-10.803571428571427</v>
      </c>
      <c r="H13" s="23">
        <f>F13+L5</f>
        <v>12.035714285714283</v>
      </c>
      <c r="I13" s="23">
        <f t="shared" si="1"/>
        <v>3.5714285714282923E-2</v>
      </c>
      <c r="J13" s="24"/>
      <c r="K13" s="2"/>
      <c r="L13" s="2"/>
      <c r="M13" s="2"/>
    </row>
    <row r="14" spans="2:13" x14ac:dyDescent="0.3">
      <c r="B14" s="27">
        <v>2</v>
      </c>
      <c r="C14" s="27">
        <v>10</v>
      </c>
      <c r="D14" s="28">
        <v>13</v>
      </c>
      <c r="E14" s="28">
        <f t="shared" si="3"/>
        <v>23.75</v>
      </c>
      <c r="F14" s="29">
        <f t="shared" si="2"/>
        <v>23.3125</v>
      </c>
      <c r="G14" s="29">
        <f t="shared" si="0"/>
        <v>-10.3125</v>
      </c>
      <c r="H14" s="29">
        <f>F14+L6</f>
        <v>16.702380952380953</v>
      </c>
      <c r="I14" s="29">
        <f t="shared" si="1"/>
        <v>3.7023809523809526</v>
      </c>
      <c r="J14" s="24"/>
      <c r="K14" s="2"/>
      <c r="L14" s="2"/>
      <c r="M14" s="2"/>
    </row>
    <row r="15" spans="2:13" x14ac:dyDescent="0.3">
      <c r="B15" s="22">
        <v>3</v>
      </c>
      <c r="C15" s="22">
        <v>11</v>
      </c>
      <c r="D15" s="1">
        <v>32</v>
      </c>
      <c r="E15" s="23">
        <f t="shared" si="3"/>
        <v>24.5</v>
      </c>
      <c r="F15" s="23">
        <f t="shared" si="2"/>
        <v>23.821428571428569</v>
      </c>
      <c r="G15" s="23">
        <f t="shared" si="0"/>
        <v>8.1785714285714306</v>
      </c>
      <c r="H15" s="23">
        <f>F15+L7</f>
        <v>28.035714285714285</v>
      </c>
      <c r="I15" s="23">
        <f t="shared" si="1"/>
        <v>3.9642857142857153</v>
      </c>
      <c r="J15" s="24"/>
      <c r="K15" s="2"/>
      <c r="L15" s="2"/>
      <c r="M15" s="2"/>
    </row>
    <row r="16" spans="2:13" x14ac:dyDescent="0.3">
      <c r="B16" s="27">
        <v>4</v>
      </c>
      <c r="C16" s="27">
        <v>12</v>
      </c>
      <c r="D16" s="28">
        <v>41</v>
      </c>
      <c r="E16" s="28"/>
      <c r="F16" s="29">
        <f t="shared" si="2"/>
        <v>24.330357142857142</v>
      </c>
      <c r="G16" s="29">
        <f t="shared" si="0"/>
        <v>16.669642857142858</v>
      </c>
      <c r="H16" s="29">
        <f>F16+L8</f>
        <v>39.702380952380949</v>
      </c>
      <c r="I16" s="29">
        <f t="shared" si="1"/>
        <v>1.297619047619051</v>
      </c>
      <c r="J16" s="24"/>
      <c r="K16" s="2"/>
      <c r="L16" s="2"/>
      <c r="M16" s="2"/>
    </row>
    <row r="17" spans="2:13" x14ac:dyDescent="0.3">
      <c r="B17" s="25">
        <v>1</v>
      </c>
      <c r="C17" s="25">
        <v>13</v>
      </c>
      <c r="D17" s="1"/>
      <c r="E17" s="1"/>
      <c r="F17" s="26">
        <f>FORECAST(C17,$E$7:$E$14,$C$7:$C$14)</f>
        <v>24.839285714285712</v>
      </c>
      <c r="G17" s="1"/>
      <c r="H17" s="26">
        <f>F17+L5</f>
        <v>14.071428571428568</v>
      </c>
      <c r="I17" s="23"/>
      <c r="J17" s="24"/>
      <c r="K17" s="2"/>
      <c r="L17" s="2"/>
      <c r="M17" s="2"/>
    </row>
    <row r="18" spans="2:13" x14ac:dyDescent="0.3">
      <c r="B18" s="30">
        <v>2</v>
      </c>
      <c r="C18" s="30">
        <v>14</v>
      </c>
      <c r="D18" s="28"/>
      <c r="E18" s="28"/>
      <c r="F18" s="31">
        <f t="shared" ref="F18:F19" si="4">FORECAST(C18,$E$7:$E$14,$C$7:$C$14)</f>
        <v>25.348214285714285</v>
      </c>
      <c r="G18" s="28"/>
      <c r="H18" s="31">
        <f>F18+L6</f>
        <v>18.738095238095237</v>
      </c>
      <c r="I18" s="29"/>
      <c r="J18" s="24"/>
      <c r="K18" s="2"/>
      <c r="L18" s="2"/>
      <c r="M18" s="2"/>
    </row>
    <row r="19" spans="2:13" x14ac:dyDescent="0.3">
      <c r="B19" s="25">
        <v>3</v>
      </c>
      <c r="C19" s="25">
        <v>15</v>
      </c>
      <c r="D19" s="1"/>
      <c r="E19" s="1"/>
      <c r="F19" s="26">
        <f t="shared" si="4"/>
        <v>25.857142857142854</v>
      </c>
      <c r="G19" s="1"/>
      <c r="H19" s="26">
        <f>F19+L7</f>
        <v>30.071428571428569</v>
      </c>
      <c r="I19" s="23"/>
      <c r="J19" s="24"/>
      <c r="K19" s="2"/>
      <c r="L19" s="2"/>
      <c r="M19" s="2"/>
    </row>
    <row r="20" spans="2:13" x14ac:dyDescent="0.3">
      <c r="B20" s="32">
        <v>4</v>
      </c>
      <c r="C20" s="32">
        <v>16</v>
      </c>
      <c r="D20" s="33"/>
      <c r="E20" s="33"/>
      <c r="F20" s="34">
        <f>FORECAST(C20,$E$7:$E$14,$C$7:$C$14)</f>
        <v>26.366071428571427</v>
      </c>
      <c r="G20" s="33"/>
      <c r="H20" s="34">
        <f>F20+L8</f>
        <v>41.738095238095241</v>
      </c>
      <c r="I20" s="35"/>
      <c r="J20" s="29"/>
      <c r="K20" s="2"/>
      <c r="L20" s="2"/>
      <c r="M20" s="2"/>
    </row>
    <row r="21" spans="2:13" x14ac:dyDescent="0.3">
      <c r="B21" s="5" t="s">
        <v>129</v>
      </c>
      <c r="C21" s="1"/>
      <c r="D21" s="1"/>
      <c r="E21" s="1"/>
      <c r="F21" s="1"/>
      <c r="G21" s="1"/>
      <c r="H21" s="1"/>
      <c r="I21" s="23">
        <f>AVERAGE(I5:I16)</f>
        <v>1.5555555555555565</v>
      </c>
      <c r="J21" s="24"/>
      <c r="K21" s="2"/>
      <c r="L21" s="2"/>
      <c r="M21" s="2"/>
    </row>
    <row r="22" spans="2:13" x14ac:dyDescent="0.3">
      <c r="B22" s="2"/>
      <c r="C22" s="2"/>
      <c r="D22" s="2"/>
      <c r="E22" s="2"/>
      <c r="F22" s="2"/>
      <c r="G22" s="2"/>
      <c r="H22" s="2"/>
      <c r="I22" s="24"/>
      <c r="J22" s="24"/>
      <c r="K22" s="2"/>
      <c r="L22" s="2"/>
      <c r="M22" s="2"/>
    </row>
    <row r="23" spans="2:13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</sheetData>
  <phoneticPr fontId="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zoomScale="150" zoomScaleNormal="150" workbookViewId="0">
      <selection activeCell="B2" sqref="B2"/>
    </sheetView>
  </sheetViews>
  <sheetFormatPr defaultColWidth="8.85546875" defaultRowHeight="12.75" x14ac:dyDescent="0.2"/>
  <cols>
    <col min="1" max="1" width="3.28515625" style="4" customWidth="1"/>
    <col min="2" max="2" width="8.85546875" style="4"/>
    <col min="3" max="3" width="11.28515625" style="4" bestFit="1" customWidth="1"/>
    <col min="4" max="4" width="12.28515625" style="4" bestFit="1" customWidth="1"/>
    <col min="5" max="5" width="11.85546875" style="4" bestFit="1" customWidth="1"/>
    <col min="6" max="16384" width="8.85546875" style="4"/>
  </cols>
  <sheetData>
    <row r="1" spans="2:14" ht="20.25" x14ac:dyDescent="0.35">
      <c r="B1" s="3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4" ht="13.5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13.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3.5" x14ac:dyDescent="0.25">
      <c r="B4" s="9" t="s">
        <v>2</v>
      </c>
      <c r="C4" s="10" t="s">
        <v>3</v>
      </c>
      <c r="D4" s="10" t="s">
        <v>4</v>
      </c>
      <c r="E4" s="9" t="s">
        <v>5</v>
      </c>
      <c r="F4" s="5"/>
      <c r="G4" s="5"/>
      <c r="H4" s="5"/>
      <c r="I4" s="5"/>
      <c r="J4" s="5"/>
      <c r="K4" s="5"/>
      <c r="L4" s="5"/>
      <c r="M4" s="5"/>
      <c r="N4" s="5"/>
    </row>
    <row r="5" spans="2:14" ht="13.5" x14ac:dyDescent="0.25">
      <c r="B5" s="5">
        <v>1</v>
      </c>
      <c r="C5" s="6">
        <v>252922</v>
      </c>
      <c r="D5" s="6"/>
      <c r="E5" s="6"/>
      <c r="F5" s="5"/>
      <c r="G5" s="5"/>
      <c r="H5" s="5"/>
      <c r="I5" s="5"/>
      <c r="J5" s="5"/>
      <c r="K5" s="5"/>
      <c r="L5" s="5"/>
      <c r="M5" s="5"/>
      <c r="N5" s="5"/>
    </row>
    <row r="6" spans="2:14" ht="13.5" x14ac:dyDescent="0.25">
      <c r="B6" s="11">
        <v>2</v>
      </c>
      <c r="C6" s="12">
        <v>248559</v>
      </c>
      <c r="D6" s="12"/>
      <c r="E6" s="12"/>
      <c r="F6" s="5"/>
      <c r="G6" s="5"/>
      <c r="H6" s="5"/>
      <c r="I6" s="5"/>
      <c r="J6" s="5"/>
      <c r="K6" s="5"/>
      <c r="L6" s="5"/>
      <c r="M6" s="5"/>
      <c r="N6" s="5"/>
    </row>
    <row r="7" spans="2:14" ht="13.5" x14ac:dyDescent="0.25">
      <c r="B7" s="5">
        <v>3</v>
      </c>
      <c r="C7" s="6">
        <v>253342</v>
      </c>
      <c r="D7" s="6"/>
      <c r="E7" s="6"/>
      <c r="F7" s="5"/>
      <c r="G7" s="5"/>
      <c r="H7" s="5"/>
      <c r="I7" s="5"/>
      <c r="J7" s="5"/>
      <c r="K7" s="5"/>
      <c r="L7" s="5"/>
      <c r="M7" s="5"/>
      <c r="N7" s="5"/>
    </row>
    <row r="8" spans="2:14" ht="13.5" x14ac:dyDescent="0.25">
      <c r="B8" s="11">
        <v>4</v>
      </c>
      <c r="C8" s="12">
        <v>249532</v>
      </c>
      <c r="D8" s="12"/>
      <c r="E8" s="12"/>
      <c r="F8" s="5"/>
      <c r="G8" s="5"/>
      <c r="H8" s="5"/>
      <c r="I8" s="5"/>
      <c r="J8" s="5"/>
      <c r="K8" s="5"/>
      <c r="L8" s="5"/>
      <c r="M8" s="5"/>
      <c r="N8" s="5"/>
    </row>
    <row r="9" spans="2:14" ht="13.5" x14ac:dyDescent="0.25">
      <c r="B9" s="5">
        <v>5</v>
      </c>
      <c r="C9" s="6">
        <v>247693</v>
      </c>
      <c r="D9" s="6"/>
      <c r="E9" s="6"/>
      <c r="F9" s="5"/>
      <c r="G9" s="5"/>
      <c r="H9" s="5"/>
      <c r="I9" s="5"/>
      <c r="J9" s="5"/>
      <c r="K9" s="5"/>
      <c r="L9" s="5"/>
      <c r="M9" s="5"/>
      <c r="N9" s="5"/>
    </row>
    <row r="10" spans="2:14" ht="13.5" x14ac:dyDescent="0.25">
      <c r="B10" s="11">
        <v>6</v>
      </c>
      <c r="C10" s="12">
        <v>246618</v>
      </c>
      <c r="D10" s="12">
        <f>AVERAGE(C5:C9)</f>
        <v>250409.60000000001</v>
      </c>
      <c r="E10" s="12">
        <f>ABS(D10-C10)</f>
        <v>3791.6000000000058</v>
      </c>
      <c r="F10" s="5"/>
      <c r="G10" s="5"/>
      <c r="H10" s="5"/>
      <c r="I10" s="5"/>
      <c r="J10" s="5"/>
      <c r="K10" s="5"/>
      <c r="L10" s="5"/>
      <c r="M10" s="5"/>
      <c r="N10" s="5"/>
    </row>
    <row r="11" spans="2:14" ht="13.5" x14ac:dyDescent="0.25">
      <c r="B11" s="5">
        <v>7</v>
      </c>
      <c r="C11" s="6">
        <v>261333</v>
      </c>
      <c r="D11" s="6">
        <f>AVERAGE(C6:C10)</f>
        <v>249148.79999999999</v>
      </c>
      <c r="E11" s="6">
        <f t="shared" ref="E11:E19" si="0">ABS(D11-C11)</f>
        <v>12184.200000000012</v>
      </c>
      <c r="F11" s="5"/>
      <c r="G11" s="5"/>
      <c r="H11" s="5"/>
      <c r="I11" s="5"/>
      <c r="J11" s="5"/>
      <c r="K11" s="5"/>
      <c r="L11" s="5"/>
      <c r="M11" s="5"/>
      <c r="N11" s="5"/>
    </row>
    <row r="12" spans="2:14" ht="13.5" x14ac:dyDescent="0.25">
      <c r="B12" s="11">
        <v>8</v>
      </c>
      <c r="C12" s="12">
        <v>247447</v>
      </c>
      <c r="D12" s="12">
        <f>AVERAGE(C7:C11)</f>
        <v>251703.6</v>
      </c>
      <c r="E12" s="12">
        <f t="shared" si="0"/>
        <v>4256.6000000000058</v>
      </c>
      <c r="F12" s="5"/>
      <c r="G12" s="5"/>
      <c r="H12" s="5"/>
      <c r="I12" s="5"/>
      <c r="J12" s="5"/>
      <c r="K12" s="5"/>
      <c r="L12" s="5"/>
      <c r="M12" s="5"/>
      <c r="N12" s="5"/>
    </row>
    <row r="13" spans="2:14" ht="13.5" x14ac:dyDescent="0.25">
      <c r="B13" s="5">
        <v>9</v>
      </c>
      <c r="C13" s="6">
        <v>251492</v>
      </c>
      <c r="D13" s="6">
        <f t="shared" ref="D11:D20" si="1">AVERAGE(C8:C12)</f>
        <v>250524.6</v>
      </c>
      <c r="E13" s="6">
        <f t="shared" si="0"/>
        <v>967.39999999999418</v>
      </c>
      <c r="F13" s="5"/>
      <c r="G13" s="5"/>
      <c r="H13" s="5"/>
      <c r="I13" s="5"/>
      <c r="J13" s="5"/>
      <c r="K13" s="5"/>
      <c r="L13" s="5"/>
      <c r="M13" s="5"/>
      <c r="N13" s="5"/>
    </row>
    <row r="14" spans="2:14" ht="13.5" x14ac:dyDescent="0.25">
      <c r="B14" s="11">
        <v>10</v>
      </c>
      <c r="C14" s="12">
        <v>249713</v>
      </c>
      <c r="D14" s="12">
        <f t="shared" si="1"/>
        <v>250916.6</v>
      </c>
      <c r="E14" s="12">
        <f t="shared" si="0"/>
        <v>1203.6000000000058</v>
      </c>
      <c r="F14" s="5"/>
      <c r="G14" s="5"/>
      <c r="H14" s="5"/>
      <c r="I14" s="5"/>
      <c r="J14" s="5"/>
      <c r="K14" s="5"/>
      <c r="L14" s="5"/>
      <c r="M14" s="5"/>
      <c r="N14" s="5"/>
    </row>
    <row r="15" spans="2:14" ht="13.5" x14ac:dyDescent="0.25">
      <c r="B15" s="5">
        <v>11</v>
      </c>
      <c r="C15" s="6">
        <v>258563</v>
      </c>
      <c r="D15" s="6">
        <f t="shared" si="1"/>
        <v>251320.6</v>
      </c>
      <c r="E15" s="6">
        <f t="shared" si="0"/>
        <v>7242.3999999999942</v>
      </c>
      <c r="F15" s="5"/>
      <c r="G15" s="5"/>
      <c r="H15" s="5"/>
      <c r="I15" s="5"/>
      <c r="J15" s="5"/>
      <c r="K15" s="5"/>
      <c r="L15" s="5"/>
      <c r="M15" s="5"/>
      <c r="N15" s="5"/>
    </row>
    <row r="16" spans="2:14" ht="13.5" x14ac:dyDescent="0.25">
      <c r="B16" s="11">
        <v>12</v>
      </c>
      <c r="C16" s="12">
        <v>249702</v>
      </c>
      <c r="D16" s="12">
        <f t="shared" si="1"/>
        <v>253709.6</v>
      </c>
      <c r="E16" s="12">
        <f t="shared" si="0"/>
        <v>4007.6000000000058</v>
      </c>
      <c r="F16" s="5"/>
      <c r="G16" s="5"/>
      <c r="H16" s="5"/>
      <c r="I16" s="5"/>
      <c r="J16" s="5"/>
      <c r="K16" s="5"/>
      <c r="L16" s="5"/>
      <c r="M16" s="5"/>
      <c r="N16" s="5"/>
    </row>
    <row r="17" spans="2:14" ht="13.5" x14ac:dyDescent="0.25">
      <c r="B17" s="5">
        <v>13</v>
      </c>
      <c r="C17" s="6">
        <v>262667</v>
      </c>
      <c r="D17" s="6">
        <f t="shared" si="1"/>
        <v>251383.4</v>
      </c>
      <c r="E17" s="6">
        <f t="shared" si="0"/>
        <v>11283.600000000006</v>
      </c>
      <c r="F17" s="5"/>
      <c r="G17" s="5"/>
      <c r="H17" s="5"/>
      <c r="I17" s="5"/>
      <c r="J17" s="5"/>
      <c r="K17" s="5"/>
      <c r="L17" s="5"/>
      <c r="M17" s="5"/>
      <c r="N17" s="5"/>
    </row>
    <row r="18" spans="2:14" ht="13.5" x14ac:dyDescent="0.25">
      <c r="B18" s="11">
        <v>14</v>
      </c>
      <c r="C18" s="12">
        <v>258829</v>
      </c>
      <c r="D18" s="12">
        <f t="shared" si="1"/>
        <v>254427.4</v>
      </c>
      <c r="E18" s="12">
        <f t="shared" si="0"/>
        <v>4401.6000000000058</v>
      </c>
      <c r="F18" s="5"/>
      <c r="G18" s="5"/>
      <c r="H18" s="5"/>
      <c r="I18" s="5"/>
      <c r="J18" s="5"/>
      <c r="K18" s="5"/>
      <c r="L18" s="5"/>
      <c r="M18" s="5"/>
      <c r="N18" s="5"/>
    </row>
    <row r="19" spans="2:14" ht="13.5" x14ac:dyDescent="0.25">
      <c r="B19" s="5">
        <v>15</v>
      </c>
      <c r="C19" s="6">
        <v>255631</v>
      </c>
      <c r="D19" s="6">
        <f t="shared" si="1"/>
        <v>255894.8</v>
      </c>
      <c r="E19" s="6">
        <f t="shared" si="0"/>
        <v>263.79999999998836</v>
      </c>
      <c r="F19" s="5"/>
      <c r="G19" s="5"/>
      <c r="H19" s="5"/>
      <c r="I19" s="5"/>
      <c r="J19" s="5"/>
      <c r="K19" s="5"/>
      <c r="L19" s="5"/>
      <c r="M19" s="5"/>
      <c r="N19" s="5"/>
    </row>
    <row r="20" spans="2:14" ht="13.5" x14ac:dyDescent="0.25">
      <c r="B20" s="13">
        <v>16</v>
      </c>
      <c r="C20" s="14"/>
      <c r="D20" s="15">
        <f t="shared" si="1"/>
        <v>257078.39999999999</v>
      </c>
      <c r="E20" s="14"/>
      <c r="F20" s="5"/>
      <c r="G20" s="5"/>
      <c r="H20" s="5"/>
      <c r="I20" s="5"/>
      <c r="J20" s="5"/>
      <c r="K20" s="5"/>
      <c r="L20" s="5"/>
      <c r="M20" s="5"/>
      <c r="N20" s="5"/>
    </row>
    <row r="21" spans="2:14" ht="13.5" x14ac:dyDescent="0.25">
      <c r="B21" s="5" t="s">
        <v>7</v>
      </c>
      <c r="C21" s="6"/>
      <c r="D21" s="6"/>
      <c r="E21" s="6">
        <f>AVERAGE(E10:E19)</f>
        <v>4960.2400000000025</v>
      </c>
      <c r="F21" s="5"/>
      <c r="G21" s="5"/>
      <c r="H21" s="5"/>
      <c r="I21" s="5"/>
      <c r="J21" s="5"/>
      <c r="K21" s="5"/>
      <c r="L21" s="5"/>
      <c r="M21" s="5"/>
      <c r="N21" s="5"/>
    </row>
    <row r="22" spans="2:14" ht="13.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ht="13.5" x14ac:dyDescent="0.25">
      <c r="M23" s="5"/>
      <c r="N23" s="5"/>
    </row>
    <row r="24" spans="2:14" ht="13.5" x14ac:dyDescent="0.25">
      <c r="M24" s="5"/>
      <c r="N24" s="5"/>
    </row>
    <row r="25" spans="2:14" ht="13.5" x14ac:dyDescent="0.25">
      <c r="M25" s="5"/>
      <c r="N25" s="5"/>
    </row>
    <row r="26" spans="2:14" ht="13.5" x14ac:dyDescent="0.25">
      <c r="M26" s="5"/>
      <c r="N26" s="5"/>
    </row>
    <row r="27" spans="2:14" ht="13.5" x14ac:dyDescent="0.25">
      <c r="M27" s="5"/>
      <c r="N27" s="5"/>
    </row>
    <row r="28" spans="2:14" ht="13.5" x14ac:dyDescent="0.25">
      <c r="M28" s="5"/>
      <c r="N28" s="5"/>
    </row>
    <row r="29" spans="2:14" ht="13.5" x14ac:dyDescent="0.25">
      <c r="M29" s="5"/>
      <c r="N29" s="5"/>
    </row>
  </sheetData>
  <phoneticPr fontId="0" type="noConversion"/>
  <pageMargins left="0.75" right="0.75" top="1" bottom="1" header="0.4921259845" footer="0.4921259845"/>
  <pageSetup paperSize="9" scale="68" orientation="portrait" horizontalDpi="300" verticalDpi="300" r:id="rId1"/>
  <headerFooter alignWithMargins="0"/>
  <ignoredErrors>
    <ignoredError sqref="D13:D20" formulaRange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/>
  </sheetViews>
  <sheetFormatPr defaultColWidth="8.85546875" defaultRowHeight="12.75" x14ac:dyDescent="0.2"/>
  <cols>
    <col min="1" max="1" width="3.28515625" style="4" customWidth="1"/>
    <col min="2" max="2" width="8.85546875" style="4"/>
    <col min="3" max="3" width="11.28515625" style="4" bestFit="1" customWidth="1"/>
    <col min="4" max="5" width="11.28515625" style="4" customWidth="1"/>
    <col min="6" max="6" width="12.28515625" style="4" bestFit="1" customWidth="1"/>
    <col min="7" max="7" width="11.85546875" style="4" bestFit="1" customWidth="1"/>
    <col min="8" max="9" width="8.85546875" style="4"/>
    <col min="10" max="10" width="10.5703125" style="4" customWidth="1"/>
    <col min="11" max="16384" width="8.85546875" style="4"/>
  </cols>
  <sheetData>
    <row r="1" spans="1:19" ht="20.25" x14ac:dyDescent="0.35">
      <c r="A1" s="3" t="s">
        <v>13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3.5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3.5" x14ac:dyDescent="0.25">
      <c r="B3" s="9" t="s">
        <v>2</v>
      </c>
      <c r="C3" s="10" t="s">
        <v>3</v>
      </c>
      <c r="D3" s="10" t="s">
        <v>8</v>
      </c>
      <c r="E3" s="10" t="s">
        <v>9</v>
      </c>
      <c r="F3" s="10" t="s">
        <v>6</v>
      </c>
      <c r="G3" s="9" t="s">
        <v>5</v>
      </c>
      <c r="H3" s="5"/>
      <c r="I3" s="37" t="s">
        <v>10</v>
      </c>
      <c r="J3" s="37"/>
      <c r="K3" s="5"/>
      <c r="L3" s="5"/>
      <c r="M3" s="5"/>
      <c r="N3" s="5"/>
      <c r="O3" s="5"/>
      <c r="P3" s="5"/>
      <c r="Q3" s="5"/>
      <c r="R3" s="5"/>
      <c r="S3" s="5"/>
    </row>
    <row r="4" spans="1:19" ht="13.5" x14ac:dyDescent="0.25">
      <c r="B4" s="5">
        <v>1</v>
      </c>
      <c r="C4" s="16">
        <v>36.1</v>
      </c>
      <c r="D4" s="16">
        <v>0</v>
      </c>
      <c r="E4" s="16">
        <f>C4-(D4*$J$4+$J$5)</f>
        <v>-20.219512195121958</v>
      </c>
      <c r="F4" s="16">
        <f>FORECAST(B4,$E$4:$E$38,$B$4:$B$38)</f>
        <v>-4.0424274099883952</v>
      </c>
      <c r="G4" s="16">
        <f>ABS(F4-C4)</f>
        <v>40.1424274099884</v>
      </c>
      <c r="H4" s="5"/>
      <c r="I4" s="5" t="s">
        <v>11</v>
      </c>
      <c r="J4" s="5">
        <f>SLOPE(C4:C38,D4:D38)</f>
        <v>17.691951219512195</v>
      </c>
      <c r="K4" s="5"/>
      <c r="L4" s="5"/>
      <c r="M4" s="5"/>
      <c r="N4" s="5"/>
      <c r="O4" s="5"/>
      <c r="P4" s="5"/>
      <c r="Q4" s="5"/>
      <c r="R4" s="5"/>
      <c r="S4" s="5"/>
    </row>
    <row r="5" spans="1:19" ht="13.5" x14ac:dyDescent="0.25">
      <c r="B5" s="11">
        <v>2</v>
      </c>
      <c r="C5" s="17">
        <v>39.5</v>
      </c>
      <c r="D5" s="17">
        <v>0</v>
      </c>
      <c r="E5" s="17">
        <f t="shared" ref="E5:E38" si="0">C5-(D5*$J$4+$J$5)</f>
        <v>-16.819512195121959</v>
      </c>
      <c r="F5" s="17">
        <f t="shared" ref="F5:F42" si="1">FORECAST(B5,$E$4:$E$38,$B$4:$B$38)</f>
        <v>-3.8046375623420192</v>
      </c>
      <c r="G5" s="17">
        <f t="shared" ref="G5:G38" si="2">ABS(F5-C5)</f>
        <v>43.304637562342016</v>
      </c>
      <c r="H5" s="5"/>
      <c r="I5" s="5" t="s">
        <v>12</v>
      </c>
      <c r="J5" s="5">
        <f>INTERCEPT(C4:C38,D4:D38)</f>
        <v>56.319512195121959</v>
      </c>
      <c r="K5" s="5"/>
      <c r="L5" s="5"/>
      <c r="M5" s="5"/>
      <c r="N5" s="5"/>
      <c r="O5" s="5"/>
      <c r="P5" s="5"/>
      <c r="Q5" s="5"/>
      <c r="R5" s="5"/>
      <c r="S5" s="5"/>
    </row>
    <row r="6" spans="1:19" ht="13.5" x14ac:dyDescent="0.25">
      <c r="B6" s="5">
        <v>3</v>
      </c>
      <c r="C6" s="16">
        <v>44</v>
      </c>
      <c r="D6" s="16">
        <v>0</v>
      </c>
      <c r="E6" s="16">
        <f t="shared" si="0"/>
        <v>-12.319512195121959</v>
      </c>
      <c r="F6" s="16">
        <f t="shared" si="1"/>
        <v>-3.5668477146956437</v>
      </c>
      <c r="G6" s="16">
        <f t="shared" si="2"/>
        <v>47.566847714695641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13.5" x14ac:dyDescent="0.25">
      <c r="B7" s="11">
        <v>4</v>
      </c>
      <c r="C7" s="17">
        <v>45.1</v>
      </c>
      <c r="D7" s="17">
        <v>0</v>
      </c>
      <c r="E7" s="17">
        <f t="shared" si="0"/>
        <v>-11.219512195121958</v>
      </c>
      <c r="F7" s="17">
        <f t="shared" si="1"/>
        <v>-3.3290578670492681</v>
      </c>
      <c r="G7" s="17">
        <f t="shared" si="2"/>
        <v>48.429057867049266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13.5" x14ac:dyDescent="0.25">
      <c r="B8" s="5">
        <v>5</v>
      </c>
      <c r="C8" s="16">
        <v>50.1</v>
      </c>
      <c r="D8" s="16">
        <v>0</v>
      </c>
      <c r="E8" s="16">
        <f t="shared" si="0"/>
        <v>-6.2195121951219576</v>
      </c>
      <c r="F8" s="16">
        <f t="shared" si="1"/>
        <v>-3.0912680194028921</v>
      </c>
      <c r="G8" s="16">
        <f t="shared" si="2"/>
        <v>53.191268019402891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3.5" x14ac:dyDescent="0.25">
      <c r="B9" s="11">
        <v>6</v>
      </c>
      <c r="C9" s="17">
        <v>52.6</v>
      </c>
      <c r="D9" s="17">
        <v>0</v>
      </c>
      <c r="E9" s="17">
        <f t="shared" si="0"/>
        <v>-3.7195121951219576</v>
      </c>
      <c r="F9" s="17">
        <f t="shared" si="1"/>
        <v>-2.8534781717565165</v>
      </c>
      <c r="G9" s="17">
        <f t="shared" si="2"/>
        <v>55.453478171756515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13.5" x14ac:dyDescent="0.25">
      <c r="B10" s="5">
        <v>7</v>
      </c>
      <c r="C10" s="16">
        <v>54.2</v>
      </c>
      <c r="D10" s="16">
        <v>0</v>
      </c>
      <c r="E10" s="16">
        <f t="shared" si="0"/>
        <v>-2.1195121951219562</v>
      </c>
      <c r="F10" s="16">
        <f t="shared" si="1"/>
        <v>-2.615688324110141</v>
      </c>
      <c r="G10" s="16">
        <f t="shared" si="2"/>
        <v>56.815688324110141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13.5" x14ac:dyDescent="0.25">
      <c r="B11" s="11">
        <v>8</v>
      </c>
      <c r="C11" s="17">
        <v>56.1</v>
      </c>
      <c r="D11" s="17">
        <v>0</v>
      </c>
      <c r="E11" s="17">
        <f t="shared" si="0"/>
        <v>-0.21951219512195763</v>
      </c>
      <c r="F11" s="17">
        <f t="shared" si="1"/>
        <v>-2.3778984764637654</v>
      </c>
      <c r="G11" s="17">
        <f t="shared" si="2"/>
        <v>58.477898476463764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3.5" x14ac:dyDescent="0.25">
      <c r="B12" s="5">
        <v>9</v>
      </c>
      <c r="C12" s="16">
        <v>58.9</v>
      </c>
      <c r="D12" s="16">
        <v>0</v>
      </c>
      <c r="E12" s="16">
        <f t="shared" si="0"/>
        <v>2.5804878048780395</v>
      </c>
      <c r="F12" s="16">
        <f t="shared" si="1"/>
        <v>-2.1401086288173894</v>
      </c>
      <c r="G12" s="16">
        <f t="shared" si="2"/>
        <v>61.040108628817386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3.5" x14ac:dyDescent="0.25">
      <c r="B13" s="11">
        <v>10</v>
      </c>
      <c r="C13" s="17">
        <v>60.3</v>
      </c>
      <c r="D13" s="17">
        <v>0</v>
      </c>
      <c r="E13" s="17">
        <f t="shared" si="0"/>
        <v>3.9804878048780381</v>
      </c>
      <c r="F13" s="17">
        <f t="shared" si="1"/>
        <v>-1.9023187811710138</v>
      </c>
      <c r="G13" s="17">
        <f t="shared" si="2"/>
        <v>62.202318781171009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3.5" x14ac:dyDescent="0.25">
      <c r="B14" s="5">
        <v>11</v>
      </c>
      <c r="C14" s="16">
        <v>61.1</v>
      </c>
      <c r="D14" s="16">
        <v>0</v>
      </c>
      <c r="E14" s="16">
        <f t="shared" si="0"/>
        <v>4.7804878048780424</v>
      </c>
      <c r="F14" s="16">
        <f t="shared" si="1"/>
        <v>-1.6645289335246383</v>
      </c>
      <c r="G14" s="16">
        <f t="shared" si="2"/>
        <v>62.764528933524637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3.5" x14ac:dyDescent="0.25">
      <c r="B15" s="11">
        <v>12</v>
      </c>
      <c r="C15" s="17">
        <v>62</v>
      </c>
      <c r="D15" s="17">
        <v>0</v>
      </c>
      <c r="E15" s="17">
        <f t="shared" si="0"/>
        <v>5.6804878048780409</v>
      </c>
      <c r="F15" s="17">
        <f t="shared" si="1"/>
        <v>-1.4267390858782623</v>
      </c>
      <c r="G15" s="17">
        <f t="shared" si="2"/>
        <v>63.42673908587826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3.5" x14ac:dyDescent="0.25">
      <c r="B16" s="5">
        <v>13</v>
      </c>
      <c r="C16" s="16">
        <v>63.9</v>
      </c>
      <c r="D16" s="16">
        <v>0</v>
      </c>
      <c r="E16" s="16">
        <f t="shared" si="0"/>
        <v>7.5804878048780395</v>
      </c>
      <c r="F16" s="16">
        <f t="shared" si="1"/>
        <v>-1.1889492382318867</v>
      </c>
      <c r="G16" s="16">
        <f t="shared" si="2"/>
        <v>65.088949238231891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2:19" ht="13.5" x14ac:dyDescent="0.25">
      <c r="B17" s="11">
        <v>14</v>
      </c>
      <c r="C17" s="17">
        <v>66.8</v>
      </c>
      <c r="D17" s="17">
        <v>0</v>
      </c>
      <c r="E17" s="17">
        <f t="shared" si="0"/>
        <v>10.480487804878038</v>
      </c>
      <c r="F17" s="17">
        <f t="shared" si="1"/>
        <v>-0.95115939058551113</v>
      </c>
      <c r="G17" s="17">
        <f t="shared" si="2"/>
        <v>67.751159390585514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2:19" ht="13.5" x14ac:dyDescent="0.25">
      <c r="B18" s="5">
        <v>15</v>
      </c>
      <c r="C18" s="16">
        <v>69.3</v>
      </c>
      <c r="D18" s="16">
        <v>0</v>
      </c>
      <c r="E18" s="16">
        <f t="shared" si="0"/>
        <v>12.980487804878038</v>
      </c>
      <c r="F18" s="16">
        <f t="shared" si="1"/>
        <v>-0.71336954293913513</v>
      </c>
      <c r="G18" s="16">
        <f t="shared" si="2"/>
        <v>70.013369542939131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2:19" ht="13.5" x14ac:dyDescent="0.25">
      <c r="B19" s="11">
        <v>16</v>
      </c>
      <c r="C19" s="17">
        <v>80.099999999999994</v>
      </c>
      <c r="D19" s="17">
        <v>1</v>
      </c>
      <c r="E19" s="17">
        <f t="shared" si="0"/>
        <v>6.0885365853658442</v>
      </c>
      <c r="F19" s="17">
        <f t="shared" si="1"/>
        <v>-0.47557969529275956</v>
      </c>
      <c r="G19" s="17">
        <f t="shared" si="2"/>
        <v>80.57557969529276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2:19" ht="13.5" x14ac:dyDescent="0.25">
      <c r="B20" s="5">
        <v>17</v>
      </c>
      <c r="C20" s="16">
        <v>83.4</v>
      </c>
      <c r="D20" s="16">
        <v>1</v>
      </c>
      <c r="E20" s="16">
        <f t="shared" si="0"/>
        <v>9.3885365853658556</v>
      </c>
      <c r="F20" s="16">
        <f t="shared" si="1"/>
        <v>-0.23778984764638356</v>
      </c>
      <c r="G20" s="16">
        <f t="shared" si="2"/>
        <v>83.637789847646388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2:19" ht="13.5" x14ac:dyDescent="0.25">
      <c r="B21" s="11">
        <v>18</v>
      </c>
      <c r="C21" s="17">
        <v>93.6</v>
      </c>
      <c r="D21" s="17">
        <v>1</v>
      </c>
      <c r="E21" s="17">
        <f t="shared" si="0"/>
        <v>19.588536585365844</v>
      </c>
      <c r="F21" s="17">
        <f t="shared" si="1"/>
        <v>-7.9936057773011271E-15</v>
      </c>
      <c r="G21" s="17">
        <f t="shared" si="2"/>
        <v>93.600000000000009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2:19" ht="13.5" x14ac:dyDescent="0.25">
      <c r="B22" s="5">
        <v>19</v>
      </c>
      <c r="C22" s="16">
        <v>94.2</v>
      </c>
      <c r="D22" s="16">
        <v>1</v>
      </c>
      <c r="E22" s="16">
        <f t="shared" si="0"/>
        <v>20.188536585365853</v>
      </c>
      <c r="F22" s="16">
        <f t="shared" si="1"/>
        <v>0.23778984764636757</v>
      </c>
      <c r="G22" s="16">
        <f t="shared" si="2"/>
        <v>93.962210152353634</v>
      </c>
      <c r="R22" s="5"/>
      <c r="S22" s="5"/>
    </row>
    <row r="23" spans="2:19" ht="13.5" x14ac:dyDescent="0.25">
      <c r="B23" s="11">
        <v>20</v>
      </c>
      <c r="C23" s="17">
        <v>85.4</v>
      </c>
      <c r="D23" s="17">
        <v>2</v>
      </c>
      <c r="E23" s="17">
        <f t="shared" si="0"/>
        <v>-6.3034146341463497</v>
      </c>
      <c r="F23" s="17">
        <f t="shared" si="1"/>
        <v>0.47557969529274313</v>
      </c>
      <c r="G23" s="17">
        <f t="shared" si="2"/>
        <v>84.924420304707269</v>
      </c>
      <c r="R23" s="5"/>
      <c r="S23" s="5"/>
    </row>
    <row r="24" spans="2:19" ht="13.5" x14ac:dyDescent="0.25">
      <c r="B24" s="5">
        <v>21</v>
      </c>
      <c r="C24" s="16">
        <v>86.2</v>
      </c>
      <c r="D24" s="16">
        <v>2</v>
      </c>
      <c r="E24" s="16">
        <f t="shared" si="0"/>
        <v>-5.5034146341463526</v>
      </c>
      <c r="F24" s="16">
        <f t="shared" si="1"/>
        <v>0.71336954293911869</v>
      </c>
      <c r="G24" s="16">
        <f t="shared" si="2"/>
        <v>85.486630457060883</v>
      </c>
      <c r="R24" s="5"/>
      <c r="S24" s="5"/>
    </row>
    <row r="25" spans="2:19" ht="13.5" x14ac:dyDescent="0.25">
      <c r="B25" s="11">
        <v>22</v>
      </c>
      <c r="C25" s="17">
        <v>89.9</v>
      </c>
      <c r="D25" s="17">
        <v>2</v>
      </c>
      <c r="E25" s="17">
        <f t="shared" si="0"/>
        <v>-1.8034146341463497</v>
      </c>
      <c r="F25" s="17">
        <f t="shared" si="1"/>
        <v>0.95115939058549426</v>
      </c>
      <c r="G25" s="17">
        <f t="shared" si="2"/>
        <v>88.948840609414518</v>
      </c>
      <c r="R25" s="5"/>
      <c r="S25" s="5"/>
    </row>
    <row r="26" spans="2:19" ht="13.5" x14ac:dyDescent="0.25">
      <c r="B26" s="5">
        <v>23</v>
      </c>
      <c r="C26" s="16">
        <v>89.2</v>
      </c>
      <c r="D26" s="16">
        <v>2</v>
      </c>
      <c r="E26" s="16">
        <f t="shared" si="0"/>
        <v>-2.5034146341463526</v>
      </c>
      <c r="F26" s="16">
        <f t="shared" si="1"/>
        <v>1.1889492382318707</v>
      </c>
      <c r="G26" s="16">
        <f t="shared" si="2"/>
        <v>88.011050761768132</v>
      </c>
      <c r="R26" s="5"/>
      <c r="S26" s="5"/>
    </row>
    <row r="27" spans="2:19" ht="13.5" x14ac:dyDescent="0.25">
      <c r="B27" s="11">
        <v>24</v>
      </c>
      <c r="C27" s="17">
        <v>99.1</v>
      </c>
      <c r="D27" s="17">
        <v>3</v>
      </c>
      <c r="E27" s="17">
        <f t="shared" si="0"/>
        <v>-10.295365853658552</v>
      </c>
      <c r="F27" s="17">
        <f t="shared" si="1"/>
        <v>1.4267390858782463</v>
      </c>
      <c r="G27" s="17">
        <f t="shared" si="2"/>
        <v>97.673260914121755</v>
      </c>
      <c r="R27" s="5"/>
      <c r="S27" s="5"/>
    </row>
    <row r="28" spans="2:19" ht="13.5" x14ac:dyDescent="0.25">
      <c r="B28" s="5">
        <v>25</v>
      </c>
      <c r="C28" s="16">
        <v>100.3</v>
      </c>
      <c r="D28" s="16">
        <v>3</v>
      </c>
      <c r="E28" s="16">
        <f t="shared" si="0"/>
        <v>-9.0953658536585493</v>
      </c>
      <c r="F28" s="16">
        <f t="shared" si="1"/>
        <v>1.6645289335246218</v>
      </c>
      <c r="G28" s="16">
        <f t="shared" si="2"/>
        <v>98.635471066475375</v>
      </c>
      <c r="R28" s="5"/>
      <c r="S28" s="5"/>
    </row>
    <row r="29" spans="2:19" ht="13.5" x14ac:dyDescent="0.25">
      <c r="B29" s="11">
        <v>26</v>
      </c>
      <c r="C29" s="17">
        <v>111.69999999999999</v>
      </c>
      <c r="D29" s="17">
        <v>3</v>
      </c>
      <c r="E29" s="17">
        <f t="shared" si="0"/>
        <v>2.3046341463414421</v>
      </c>
      <c r="F29" s="17">
        <f t="shared" si="1"/>
        <v>1.9023187811709974</v>
      </c>
      <c r="G29" s="17">
        <f t="shared" si="2"/>
        <v>109.79768121882898</v>
      </c>
    </row>
    <row r="30" spans="2:19" ht="13.5" x14ac:dyDescent="0.25">
      <c r="B30" s="5">
        <v>27</v>
      </c>
      <c r="C30" s="16">
        <v>108.19999999999999</v>
      </c>
      <c r="D30" s="16">
        <v>3</v>
      </c>
      <c r="E30" s="16">
        <f t="shared" si="0"/>
        <v>-1.1953658536585579</v>
      </c>
      <c r="F30" s="16">
        <f t="shared" si="1"/>
        <v>2.140108628817373</v>
      </c>
      <c r="G30" s="16">
        <f t="shared" si="2"/>
        <v>106.05989137118262</v>
      </c>
    </row>
    <row r="31" spans="2:19" ht="13.5" x14ac:dyDescent="0.25">
      <c r="B31" s="11">
        <v>28</v>
      </c>
      <c r="C31" s="17">
        <v>115.5</v>
      </c>
      <c r="D31" s="17">
        <v>4</v>
      </c>
      <c r="E31" s="17">
        <f t="shared" si="0"/>
        <v>-11.587317073170738</v>
      </c>
      <c r="F31" s="17">
        <f t="shared" si="1"/>
        <v>2.3778984764637485</v>
      </c>
      <c r="G31" s="17">
        <f t="shared" si="2"/>
        <v>113.12210152353626</v>
      </c>
    </row>
    <row r="32" spans="2:19" ht="13.5" x14ac:dyDescent="0.25">
      <c r="B32" s="5">
        <v>29</v>
      </c>
      <c r="C32" s="16">
        <v>119.19999999999999</v>
      </c>
      <c r="D32" s="16">
        <v>4</v>
      </c>
      <c r="E32" s="16">
        <f t="shared" si="0"/>
        <v>-7.8873170731707489</v>
      </c>
      <c r="F32" s="16">
        <f t="shared" si="1"/>
        <v>2.615688324110125</v>
      </c>
      <c r="G32" s="16">
        <f t="shared" si="2"/>
        <v>116.58431167588986</v>
      </c>
    </row>
    <row r="33" spans="2:7" ht="13.5" x14ac:dyDescent="0.25">
      <c r="B33" s="11">
        <v>30</v>
      </c>
      <c r="C33" s="17">
        <v>125.19999999999999</v>
      </c>
      <c r="D33" s="17">
        <v>4</v>
      </c>
      <c r="E33" s="17">
        <f t="shared" si="0"/>
        <v>-1.8873170731707489</v>
      </c>
      <c r="F33" s="17">
        <f t="shared" si="1"/>
        <v>2.8534781717565005</v>
      </c>
      <c r="G33" s="17">
        <f t="shared" si="2"/>
        <v>122.34652182824348</v>
      </c>
    </row>
    <row r="34" spans="2:7" ht="13.5" x14ac:dyDescent="0.25">
      <c r="B34" s="5">
        <v>31</v>
      </c>
      <c r="C34" s="16">
        <v>136.30000000000001</v>
      </c>
      <c r="D34" s="16">
        <v>4</v>
      </c>
      <c r="E34" s="16">
        <f t="shared" si="0"/>
        <v>9.2126829268292738</v>
      </c>
      <c r="F34" s="16">
        <f t="shared" si="1"/>
        <v>3.0912680194028761</v>
      </c>
      <c r="G34" s="16">
        <f t="shared" si="2"/>
        <v>133.20873198059712</v>
      </c>
    </row>
    <row r="35" spans="2:7" ht="13.5" x14ac:dyDescent="0.25">
      <c r="B35" s="11">
        <v>32</v>
      </c>
      <c r="C35" s="17">
        <v>146.80000000000001</v>
      </c>
      <c r="D35" s="17">
        <v>5</v>
      </c>
      <c r="E35" s="17">
        <f t="shared" si="0"/>
        <v>2.0207317073170827</v>
      </c>
      <c r="F35" s="17">
        <f t="shared" si="1"/>
        <v>3.3290578670492517</v>
      </c>
      <c r="G35" s="17">
        <f t="shared" si="2"/>
        <v>143.47094213295077</v>
      </c>
    </row>
    <row r="36" spans="2:7" ht="13.5" x14ac:dyDescent="0.25">
      <c r="B36" s="5">
        <v>33</v>
      </c>
      <c r="C36" s="16">
        <v>146.1</v>
      </c>
      <c r="D36" s="16">
        <v>5</v>
      </c>
      <c r="E36" s="16">
        <f t="shared" si="0"/>
        <v>1.3207317073170657</v>
      </c>
      <c r="F36" s="16">
        <f t="shared" si="1"/>
        <v>3.5668477146956272</v>
      </c>
      <c r="G36" s="16">
        <f t="shared" si="2"/>
        <v>142.53315228530437</v>
      </c>
    </row>
    <row r="37" spans="2:7" ht="13.5" x14ac:dyDescent="0.25">
      <c r="B37" s="11">
        <v>34</v>
      </c>
      <c r="C37" s="17">
        <v>151.4</v>
      </c>
      <c r="D37" s="17">
        <v>5</v>
      </c>
      <c r="E37" s="17">
        <f t="shared" si="0"/>
        <v>6.6207317073170771</v>
      </c>
      <c r="F37" s="17">
        <f t="shared" si="1"/>
        <v>3.8046375623420037</v>
      </c>
      <c r="G37" s="17">
        <f t="shared" si="2"/>
        <v>147.595362437658</v>
      </c>
    </row>
    <row r="38" spans="2:7" ht="13.5" x14ac:dyDescent="0.25">
      <c r="B38" s="5">
        <v>35</v>
      </c>
      <c r="C38" s="16">
        <v>150.9</v>
      </c>
      <c r="D38" s="16">
        <v>5</v>
      </c>
      <c r="E38" s="16">
        <f t="shared" si="0"/>
        <v>6.1207317073170771</v>
      </c>
      <c r="F38" s="16">
        <f t="shared" si="1"/>
        <v>4.0424274099883792</v>
      </c>
      <c r="G38" s="16">
        <f t="shared" si="2"/>
        <v>146.85757259001161</v>
      </c>
    </row>
    <row r="39" spans="2:7" ht="13.5" x14ac:dyDescent="0.25">
      <c r="B39" s="11">
        <v>36</v>
      </c>
      <c r="C39" s="12"/>
      <c r="D39" s="12"/>
      <c r="E39" s="12"/>
      <c r="F39" s="17">
        <f t="shared" si="1"/>
        <v>4.2802172576347548</v>
      </c>
      <c r="G39" s="12"/>
    </row>
    <row r="40" spans="2:7" ht="13.5" x14ac:dyDescent="0.25">
      <c r="B40" s="5">
        <v>37</v>
      </c>
      <c r="C40" s="6"/>
      <c r="D40" s="6"/>
      <c r="E40" s="6"/>
      <c r="F40" s="16">
        <f t="shared" si="1"/>
        <v>4.5180071052811304</v>
      </c>
      <c r="G40" s="6"/>
    </row>
    <row r="41" spans="2:7" ht="13.5" x14ac:dyDescent="0.25">
      <c r="B41" s="11">
        <v>38</v>
      </c>
      <c r="C41" s="12"/>
      <c r="D41" s="12"/>
      <c r="E41" s="12"/>
      <c r="F41" s="17">
        <f t="shared" si="1"/>
        <v>4.7557969529275059</v>
      </c>
      <c r="G41" s="12"/>
    </row>
    <row r="42" spans="2:7" ht="13.5" x14ac:dyDescent="0.25">
      <c r="B42" s="7">
        <v>39</v>
      </c>
      <c r="C42" s="8"/>
      <c r="D42" s="8"/>
      <c r="E42" s="8"/>
      <c r="F42" s="18">
        <f t="shared" si="1"/>
        <v>4.9935868005738815</v>
      </c>
      <c r="G42" s="8"/>
    </row>
    <row r="43" spans="2:7" ht="13.5" x14ac:dyDescent="0.25">
      <c r="B43" s="5" t="s">
        <v>7</v>
      </c>
      <c r="C43" s="6"/>
      <c r="D43" s="6"/>
      <c r="E43" s="6"/>
      <c r="F43" s="6"/>
      <c r="G43" s="16">
        <f>AVERAGE(G4:G38)</f>
        <v>86.648571428571429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P235"/>
  <sheetViews>
    <sheetView tabSelected="1" zoomScale="115" zoomScaleNormal="115" workbookViewId="0">
      <selection activeCell="C24" sqref="C24"/>
    </sheetView>
  </sheetViews>
  <sheetFormatPr defaultColWidth="8.85546875" defaultRowHeight="12.75" x14ac:dyDescent="0.2"/>
  <cols>
    <col min="1" max="1" width="3.28515625" style="4" customWidth="1"/>
    <col min="2" max="2" width="15.5703125" style="4" customWidth="1"/>
    <col min="3" max="3" width="11.28515625" style="4" bestFit="1" customWidth="1"/>
    <col min="4" max="4" width="16.85546875" style="4" bestFit="1" customWidth="1"/>
    <col min="5" max="5" width="11.28515625" style="4" bestFit="1" customWidth="1"/>
    <col min="6" max="7" width="8.85546875" style="4"/>
    <col min="8" max="8" width="32.140625" style="4" customWidth="1"/>
    <col min="9" max="9" width="7.140625" style="4" customWidth="1"/>
    <col min="10" max="16384" width="8.85546875" style="4"/>
  </cols>
  <sheetData>
    <row r="1" spans="2:224" ht="13.5" x14ac:dyDescent="0.25">
      <c r="B1" s="53" t="s">
        <v>14</v>
      </c>
      <c r="C1" s="5"/>
      <c r="D1" s="5"/>
      <c r="E1" s="5"/>
      <c r="F1" s="5"/>
      <c r="G1" s="5"/>
      <c r="H1" s="5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</row>
    <row r="2" spans="2:224" ht="13.5" x14ac:dyDescent="0.25">
      <c r="B2" s="54" t="s">
        <v>20</v>
      </c>
      <c r="C2" s="5"/>
      <c r="D2" s="5"/>
      <c r="E2" s="5"/>
      <c r="F2" s="5"/>
      <c r="H2" s="5"/>
      <c r="I2" s="5"/>
    </row>
    <row r="3" spans="2:224" ht="13.5" x14ac:dyDescent="0.25">
      <c r="B3" s="5"/>
      <c r="C3" s="5"/>
      <c r="D3" s="5"/>
      <c r="E3" s="5"/>
      <c r="F3" s="5"/>
      <c r="G3" s="55" t="s">
        <v>18</v>
      </c>
      <c r="H3" s="55" t="s">
        <v>19</v>
      </c>
    </row>
    <row r="4" spans="2:224" ht="22.5" customHeight="1" x14ac:dyDescent="0.25">
      <c r="B4" s="43" t="s">
        <v>15</v>
      </c>
      <c r="C4" s="44" t="s">
        <v>16</v>
      </c>
      <c r="D4" s="44" t="s">
        <v>17</v>
      </c>
      <c r="E4" s="43" t="s">
        <v>5</v>
      </c>
      <c r="F4" s="5"/>
      <c r="G4" s="56">
        <f>LINEST(C5:C220,B5:B220)</f>
        <v>1.0311467905420082E-2</v>
      </c>
      <c r="H4" s="57">
        <f>AVERAGE(C5:C220)-(AVERAGE(B5:B220)*G4)</f>
        <v>-322.60543828723007</v>
      </c>
    </row>
    <row r="5" spans="2:224" ht="16.5" x14ac:dyDescent="0.25">
      <c r="B5" s="45">
        <v>36526</v>
      </c>
      <c r="C5" s="46">
        <v>64.400000000000006</v>
      </c>
      <c r="D5" s="46">
        <f>FORECAST(B5,$C$5:$C$220,$B$5:$B$220)</f>
        <v>54.03123842614383</v>
      </c>
      <c r="E5" s="46"/>
      <c r="F5" s="38"/>
      <c r="G5" s="5"/>
      <c r="H5" s="5"/>
      <c r="I5" s="5"/>
    </row>
    <row r="6" spans="2:224" ht="16.5" x14ac:dyDescent="0.25">
      <c r="B6" s="45">
        <v>36557</v>
      </c>
      <c r="C6" s="46">
        <v>44.5</v>
      </c>
      <c r="D6" s="46">
        <f>FORECAST(B6,$C$5:$C$220,$B$5:$B$220)</f>
        <v>54.350893931211886</v>
      </c>
      <c r="E6" s="46"/>
      <c r="F6" s="38"/>
      <c r="G6" s="5"/>
      <c r="H6" s="5"/>
      <c r="I6" s="5"/>
    </row>
    <row r="7" spans="2:224" ht="16.5" x14ac:dyDescent="0.25">
      <c r="B7" s="45">
        <v>36586</v>
      </c>
      <c r="C7" s="46">
        <v>50.7</v>
      </c>
      <c r="D7" s="46">
        <f>FORECAST(B7,$C$5:$C$220,$B$5:$B$220)</f>
        <v>54.649926500469064</v>
      </c>
      <c r="E7" s="46"/>
      <c r="F7" s="38"/>
      <c r="G7" s="5"/>
      <c r="H7" s="5"/>
      <c r="I7" s="5"/>
    </row>
    <row r="8" spans="2:224" ht="16.5" x14ac:dyDescent="0.25">
      <c r="B8" s="45">
        <v>36617</v>
      </c>
      <c r="C8" s="46">
        <v>66.599999999999994</v>
      </c>
      <c r="D8" s="46">
        <f>FORECAST(B8,$C$5:$C$220,$B$5:$B$220)</f>
        <v>54.969582005537063</v>
      </c>
      <c r="E8" s="46"/>
      <c r="F8" s="38"/>
      <c r="G8" s="5"/>
      <c r="H8" s="5"/>
      <c r="I8" s="5"/>
    </row>
    <row r="9" spans="2:224" ht="16.5" x14ac:dyDescent="0.25">
      <c r="B9" s="45">
        <v>36647</v>
      </c>
      <c r="C9" s="46">
        <v>52.9</v>
      </c>
      <c r="D9" s="46">
        <f>FORECAST(B9,$C$5:$C$220,$B$5:$B$220)</f>
        <v>55.278926042699652</v>
      </c>
      <c r="E9" s="46"/>
      <c r="F9" s="38"/>
      <c r="G9" s="5"/>
      <c r="H9" s="5"/>
      <c r="I9" s="5"/>
    </row>
    <row r="10" spans="2:224" ht="16.5" x14ac:dyDescent="0.25">
      <c r="B10" s="45">
        <v>36678</v>
      </c>
      <c r="C10" s="46">
        <v>50.2</v>
      </c>
      <c r="D10" s="46">
        <f>FORECAST(B10,$C$5:$C$220,$B$5:$B$220)</f>
        <v>55.598581547767708</v>
      </c>
      <c r="E10" s="46"/>
      <c r="F10" s="38"/>
      <c r="G10" s="5"/>
      <c r="H10" s="5"/>
      <c r="I10" s="5"/>
    </row>
    <row r="11" spans="2:224" ht="16.5" x14ac:dyDescent="0.25">
      <c r="B11" s="45">
        <v>36708</v>
      </c>
      <c r="C11" s="46">
        <v>55.3</v>
      </c>
      <c r="D11" s="46">
        <f>FORECAST(B11,$C$5:$C$220,$B$5:$B$220)</f>
        <v>55.907925584930297</v>
      </c>
      <c r="E11" s="46"/>
      <c r="F11" s="38"/>
      <c r="G11" s="5"/>
      <c r="H11" s="5"/>
      <c r="I11" s="5"/>
    </row>
    <row r="12" spans="2:224" ht="16.5" x14ac:dyDescent="0.25">
      <c r="B12" s="45">
        <v>36739</v>
      </c>
      <c r="C12" s="46">
        <v>43.2</v>
      </c>
      <c r="D12" s="46">
        <f>FORECAST(B12,$C$5:$C$220,$B$5:$B$220)</f>
        <v>56.227581089998353</v>
      </c>
      <c r="E12" s="46"/>
      <c r="F12" s="38"/>
      <c r="G12" s="5"/>
      <c r="H12" s="5"/>
      <c r="I12" s="5"/>
    </row>
    <row r="13" spans="2:224" ht="16.5" x14ac:dyDescent="0.25">
      <c r="B13" s="45">
        <v>36770</v>
      </c>
      <c r="C13" s="46">
        <v>54.7</v>
      </c>
      <c r="D13" s="46">
        <f>FORECAST(B13,$C$5:$C$220,$B$5:$B$220)</f>
        <v>56.547236595066352</v>
      </c>
      <c r="E13" s="46"/>
      <c r="F13" s="38"/>
      <c r="G13" s="5"/>
      <c r="H13" s="5"/>
      <c r="I13" s="5"/>
    </row>
    <row r="14" spans="2:224" ht="16.5" x14ac:dyDescent="0.25">
      <c r="B14" s="45">
        <v>36800</v>
      </c>
      <c r="C14" s="46">
        <v>68.099999999999994</v>
      </c>
      <c r="D14" s="46">
        <f>FORECAST(B14,$C$5:$C$220,$B$5:$B$220)</f>
        <v>56.85658063222894</v>
      </c>
      <c r="E14" s="46"/>
      <c r="F14" s="38"/>
      <c r="G14" s="5"/>
      <c r="H14" s="5"/>
      <c r="I14" s="5"/>
    </row>
    <row r="15" spans="2:224" ht="16.5" x14ac:dyDescent="0.25">
      <c r="B15" s="45">
        <v>36831</v>
      </c>
      <c r="C15" s="46">
        <v>61</v>
      </c>
      <c r="D15" s="46">
        <f>FORECAST(B15,$C$5:$C$220,$B$5:$B$220)</f>
        <v>57.176236137296996</v>
      </c>
      <c r="E15" s="46"/>
      <c r="F15" s="38"/>
      <c r="G15" s="5"/>
      <c r="H15" s="5"/>
      <c r="I15" s="5"/>
    </row>
    <row r="16" spans="2:224" ht="16.5" x14ac:dyDescent="0.25">
      <c r="B16" s="45">
        <v>36861</v>
      </c>
      <c r="C16" s="46">
        <v>70</v>
      </c>
      <c r="D16" s="46">
        <f>FORECAST(B16,$C$5:$C$220,$B$5:$B$220)</f>
        <v>57.485580174459585</v>
      </c>
      <c r="E16" s="46"/>
      <c r="F16" s="38"/>
      <c r="G16" s="5"/>
      <c r="H16" s="5"/>
      <c r="I16" s="5"/>
    </row>
    <row r="17" spans="2:9" ht="16.5" x14ac:dyDescent="0.25">
      <c r="B17" s="45">
        <v>36892</v>
      </c>
      <c r="C17" s="46">
        <v>65.5</v>
      </c>
      <c r="D17" s="46">
        <f>FORECAST(B17,$C$5:$C$220,$B$5:$B$220)</f>
        <v>57.805235679527584</v>
      </c>
      <c r="E17" s="46"/>
      <c r="F17" s="38"/>
      <c r="G17" s="5"/>
      <c r="H17" s="5"/>
      <c r="I17" s="5"/>
    </row>
    <row r="18" spans="2:9" ht="16.5" x14ac:dyDescent="0.25">
      <c r="B18" s="45">
        <v>36923</v>
      </c>
      <c r="C18" s="46">
        <v>48</v>
      </c>
      <c r="D18" s="46">
        <f>FORECAST(B18,$C$5:$C$220,$B$5:$B$220)</f>
        <v>58.12489118459564</v>
      </c>
      <c r="E18" s="46"/>
      <c r="F18" s="38"/>
      <c r="G18" s="5"/>
      <c r="H18" s="5"/>
      <c r="I18" s="5"/>
    </row>
    <row r="19" spans="2:9" ht="16.5" x14ac:dyDescent="0.25">
      <c r="B19" s="45">
        <v>36951</v>
      </c>
      <c r="C19" s="46">
        <v>58.4</v>
      </c>
      <c r="D19" s="46">
        <f>FORECAST(B19,$C$5:$C$220,$B$5:$B$220)</f>
        <v>58.413612285947409</v>
      </c>
      <c r="E19" s="46"/>
      <c r="F19" s="38"/>
      <c r="G19" s="5"/>
      <c r="H19" s="5"/>
      <c r="I19" s="5"/>
    </row>
    <row r="20" spans="2:9" ht="16.5" x14ac:dyDescent="0.25">
      <c r="B20" s="45">
        <v>36982</v>
      </c>
      <c r="C20" s="46">
        <v>63.3</v>
      </c>
      <c r="D20" s="46">
        <f>FORECAST(B20,$C$5:$C$220,$B$5:$B$220)</f>
        <v>58.733267791015408</v>
      </c>
      <c r="E20" s="46"/>
      <c r="F20" s="38"/>
      <c r="G20" s="5"/>
      <c r="H20" s="5"/>
      <c r="I20" s="5"/>
    </row>
    <row r="21" spans="2:9" ht="16.5" x14ac:dyDescent="0.25">
      <c r="B21" s="45">
        <v>37012</v>
      </c>
      <c r="C21" s="46">
        <v>58.4</v>
      </c>
      <c r="D21" s="46">
        <f>FORECAST(B21,$C$5:$C$220,$B$5:$B$220)</f>
        <v>59.042611828177996</v>
      </c>
      <c r="E21" s="46"/>
      <c r="F21" s="38"/>
      <c r="G21" s="5"/>
      <c r="H21" s="5"/>
      <c r="I21" s="5"/>
    </row>
    <row r="22" spans="2:9" ht="16.5" x14ac:dyDescent="0.25">
      <c r="B22" s="45">
        <v>37043</v>
      </c>
      <c r="C22" s="46">
        <v>49.7</v>
      </c>
      <c r="D22" s="46">
        <f>FORECAST(B22,$C$5:$C$220,$B$5:$B$220)</f>
        <v>59.362267333246052</v>
      </c>
      <c r="E22" s="46"/>
      <c r="F22" s="38"/>
      <c r="G22" s="5"/>
      <c r="H22" s="5"/>
      <c r="I22" s="5"/>
    </row>
    <row r="23" spans="2:9" ht="16.5" x14ac:dyDescent="0.25">
      <c r="B23" s="45">
        <v>37073</v>
      </c>
      <c r="C23" s="46">
        <v>59</v>
      </c>
      <c r="D23" s="46">
        <f>FORECAST(B23,$C$5:$C$220,$B$5:$B$220)</f>
        <v>59.671611370408641</v>
      </c>
      <c r="E23" s="46"/>
      <c r="F23" s="38"/>
      <c r="I23" s="5"/>
    </row>
    <row r="24" spans="2:9" ht="16.5" x14ac:dyDescent="0.25">
      <c r="B24" s="45">
        <v>37104</v>
      </c>
      <c r="C24" s="46">
        <v>43.1</v>
      </c>
      <c r="D24" s="46">
        <f>FORECAST(B24,$C$5:$C$220,$B$5:$B$220)</f>
        <v>59.99126687547664</v>
      </c>
      <c r="E24" s="46"/>
      <c r="F24" s="38"/>
      <c r="I24" s="5"/>
    </row>
    <row r="25" spans="2:9" ht="16.5" x14ac:dyDescent="0.25">
      <c r="B25" s="45">
        <v>37135</v>
      </c>
      <c r="C25" s="46">
        <v>66.900000000000006</v>
      </c>
      <c r="D25" s="46">
        <f>FORECAST(B25,$C$5:$C$220,$B$5:$B$220)</f>
        <v>60.310922380544696</v>
      </c>
      <c r="E25" s="46"/>
      <c r="F25" s="38"/>
      <c r="I25" s="5"/>
    </row>
    <row r="26" spans="2:9" ht="16.5" x14ac:dyDescent="0.25">
      <c r="B26" s="45">
        <v>37165</v>
      </c>
      <c r="C26" s="46">
        <v>70.5</v>
      </c>
      <c r="D26" s="46">
        <f>FORECAST(B26,$C$5:$C$220,$B$5:$B$220)</f>
        <v>60.620266417707285</v>
      </c>
      <c r="E26" s="46"/>
      <c r="F26" s="38"/>
      <c r="I26" s="5"/>
    </row>
    <row r="27" spans="2:9" ht="16.5" x14ac:dyDescent="0.25">
      <c r="B27" s="45">
        <v>37196</v>
      </c>
      <c r="C27" s="46">
        <v>71.099999999999994</v>
      </c>
      <c r="D27" s="46">
        <f>FORECAST(B27,$C$5:$C$220,$B$5:$B$220)</f>
        <v>60.939921922775284</v>
      </c>
      <c r="E27" s="46"/>
      <c r="F27" s="38"/>
      <c r="I27" s="5"/>
    </row>
    <row r="28" spans="2:9" ht="16.5" x14ac:dyDescent="0.25">
      <c r="B28" s="45">
        <v>37226</v>
      </c>
      <c r="C28" s="46">
        <v>78.8</v>
      </c>
      <c r="D28" s="46">
        <f>FORECAST(B28,$C$5:$C$220,$B$5:$B$220)</f>
        <v>61.249265959937929</v>
      </c>
      <c r="E28" s="46"/>
      <c r="F28" s="38"/>
      <c r="I28" s="5"/>
    </row>
    <row r="29" spans="2:9" ht="16.5" x14ac:dyDescent="0.25">
      <c r="B29" s="45">
        <v>37257</v>
      </c>
      <c r="C29" s="46">
        <v>68</v>
      </c>
      <c r="D29" s="46">
        <f>FORECAST(B29,$C$5:$C$220,$B$5:$B$220)</f>
        <v>61.568921465005928</v>
      </c>
      <c r="E29" s="46"/>
      <c r="F29" s="38"/>
      <c r="I29" s="5"/>
    </row>
    <row r="30" spans="2:9" ht="16.5" x14ac:dyDescent="0.25">
      <c r="B30" s="45">
        <v>37288</v>
      </c>
      <c r="C30" s="46">
        <v>57.2</v>
      </c>
      <c r="D30" s="46">
        <f>FORECAST(B30,$C$5:$C$220,$B$5:$B$220)</f>
        <v>61.888576970073927</v>
      </c>
      <c r="E30" s="46"/>
      <c r="F30" s="38"/>
    </row>
    <row r="31" spans="2:9" ht="16.5" x14ac:dyDescent="0.25">
      <c r="B31" s="45">
        <v>37316</v>
      </c>
      <c r="C31" s="46">
        <v>71.099999999999994</v>
      </c>
      <c r="D31" s="46">
        <f>FORECAST(B31,$C$5:$C$220,$B$5:$B$220)</f>
        <v>62.177298071425696</v>
      </c>
      <c r="E31" s="46"/>
      <c r="F31" s="38"/>
    </row>
    <row r="32" spans="2:9" ht="16.5" x14ac:dyDescent="0.25">
      <c r="B32" s="45">
        <v>37347</v>
      </c>
      <c r="C32" s="46">
        <v>74.900000000000006</v>
      </c>
      <c r="D32" s="46">
        <f>FORECAST(B32,$C$5:$C$220,$B$5:$B$220)</f>
        <v>62.496953576493752</v>
      </c>
      <c r="E32" s="46"/>
      <c r="F32" s="38"/>
    </row>
    <row r="33" spans="2:6" ht="16.5" x14ac:dyDescent="0.25">
      <c r="B33" s="45">
        <v>37377</v>
      </c>
      <c r="C33" s="46">
        <v>69.7</v>
      </c>
      <c r="D33" s="46">
        <f>FORECAST(B33,$C$5:$C$220,$B$5:$B$220)</f>
        <v>62.806297613656341</v>
      </c>
      <c r="E33" s="46"/>
      <c r="F33" s="38"/>
    </row>
    <row r="34" spans="2:6" ht="16.5" x14ac:dyDescent="0.25">
      <c r="B34" s="45">
        <v>37408</v>
      </c>
      <c r="C34" s="46">
        <v>55.5</v>
      </c>
      <c r="D34" s="46">
        <f>FORECAST(B34,$C$5:$C$220,$B$5:$B$220)</f>
        <v>63.12595311872434</v>
      </c>
      <c r="E34" s="46"/>
      <c r="F34" s="38"/>
    </row>
    <row r="35" spans="2:6" ht="16.5" x14ac:dyDescent="0.25">
      <c r="B35" s="45">
        <v>37438</v>
      </c>
      <c r="C35" s="46">
        <v>65.7</v>
      </c>
      <c r="D35" s="46">
        <f>FORECAST(B35,$C$5:$C$220,$B$5:$B$220)</f>
        <v>63.435297155886985</v>
      </c>
      <c r="E35" s="46"/>
      <c r="F35" s="38"/>
    </row>
    <row r="36" spans="2:6" ht="16.5" x14ac:dyDescent="0.25">
      <c r="B36" s="45">
        <v>37469</v>
      </c>
      <c r="C36" s="46">
        <v>48.9</v>
      </c>
      <c r="D36" s="46">
        <f>FORECAST(B36,$C$5:$C$220,$B$5:$B$220)</f>
        <v>63.754952660954984</v>
      </c>
      <c r="E36" s="46"/>
      <c r="F36" s="38"/>
    </row>
    <row r="37" spans="2:6" ht="16.5" x14ac:dyDescent="0.25">
      <c r="B37" s="45">
        <v>37500</v>
      </c>
      <c r="C37" s="46">
        <v>74.099999999999994</v>
      </c>
      <c r="D37" s="46">
        <f>FORECAST(B37,$C$5:$C$220,$B$5:$B$220)</f>
        <v>64.074608166022983</v>
      </c>
      <c r="E37" s="46"/>
      <c r="F37" s="38"/>
    </row>
    <row r="38" spans="2:6" ht="16.5" x14ac:dyDescent="0.25">
      <c r="B38" s="45">
        <v>37530</v>
      </c>
      <c r="C38" s="46">
        <v>83.1</v>
      </c>
      <c r="D38" s="46">
        <f>FORECAST(B38,$C$5:$C$220,$B$5:$B$220)</f>
        <v>64.383952203185629</v>
      </c>
      <c r="E38" s="46"/>
      <c r="F38" s="38"/>
    </row>
    <row r="39" spans="2:6" ht="16.5" x14ac:dyDescent="0.25">
      <c r="B39" s="45">
        <v>37561</v>
      </c>
      <c r="C39" s="46">
        <v>74.900000000000006</v>
      </c>
      <c r="D39" s="46">
        <f>FORECAST(B39,$C$5:$C$220,$B$5:$B$220)</f>
        <v>64.703607708253628</v>
      </c>
      <c r="E39" s="46"/>
      <c r="F39" s="38"/>
    </row>
    <row r="40" spans="2:6" ht="16.5" x14ac:dyDescent="0.25">
      <c r="B40" s="45">
        <v>37591</v>
      </c>
      <c r="C40" s="46">
        <v>72.5</v>
      </c>
      <c r="D40" s="46">
        <f>FORECAST(B40,$C$5:$C$220,$B$5:$B$220)</f>
        <v>65.012951745416217</v>
      </c>
      <c r="E40" s="46"/>
      <c r="F40" s="38"/>
    </row>
    <row r="41" spans="2:6" ht="16.5" x14ac:dyDescent="0.25">
      <c r="B41" s="45">
        <v>37622</v>
      </c>
      <c r="C41" s="46">
        <v>77.2</v>
      </c>
      <c r="D41" s="46">
        <f>FORECAST(B41,$C$5:$C$220,$B$5:$B$220)</f>
        <v>65.332607250484273</v>
      </c>
      <c r="E41" s="46"/>
      <c r="F41" s="38"/>
    </row>
    <row r="42" spans="2:6" ht="16.5" x14ac:dyDescent="0.25">
      <c r="B42" s="45">
        <v>37653</v>
      </c>
      <c r="C42" s="46">
        <v>51.3</v>
      </c>
      <c r="D42" s="46">
        <f>FORECAST(B42,$C$5:$C$220,$B$5:$B$220)</f>
        <v>65.652262755552272</v>
      </c>
      <c r="E42" s="46"/>
      <c r="F42" s="38"/>
    </row>
    <row r="43" spans="2:6" ht="16.5" x14ac:dyDescent="0.25">
      <c r="B43" s="45">
        <v>37681</v>
      </c>
      <c r="C43" s="46">
        <v>68.3</v>
      </c>
      <c r="D43" s="46">
        <f>FORECAST(B43,$C$5:$C$220,$B$5:$B$220)</f>
        <v>65.94098385690404</v>
      </c>
      <c r="E43" s="46"/>
      <c r="F43" s="38"/>
    </row>
    <row r="44" spans="2:6" ht="16.5" x14ac:dyDescent="0.2">
      <c r="B44" s="45">
        <v>37712</v>
      </c>
      <c r="C44" s="46">
        <v>69.900000000000006</v>
      </c>
      <c r="D44" s="46">
        <f>FORECAST(B44,$C$5:$C$220,$B$5:$B$220)</f>
        <v>66.260639361972039</v>
      </c>
      <c r="E44" s="46" t="e">
        <f>AVERAGE(E5:E39)</f>
        <v>#DIV/0!</v>
      </c>
    </row>
    <row r="45" spans="2:6" ht="16.5" x14ac:dyDescent="0.2">
      <c r="B45" s="45">
        <v>37742</v>
      </c>
      <c r="C45" s="46">
        <v>68.2</v>
      </c>
      <c r="D45" s="46">
        <f>FORECAST(B45,$C$5:$C$220,$B$5:$B$220)</f>
        <v>66.569983399134685</v>
      </c>
      <c r="E45" s="46"/>
    </row>
    <row r="46" spans="2:6" ht="16.5" x14ac:dyDescent="0.2">
      <c r="B46" s="45">
        <v>37773</v>
      </c>
      <c r="C46" s="46">
        <v>56.1</v>
      </c>
      <c r="D46" s="46">
        <f>FORECAST(B46,$C$5:$C$220,$B$5:$B$220)</f>
        <v>66.889638904202684</v>
      </c>
      <c r="E46" s="46"/>
    </row>
    <row r="47" spans="2:6" ht="16.5" x14ac:dyDescent="0.2">
      <c r="B47" s="45">
        <v>37803</v>
      </c>
      <c r="C47" s="46">
        <v>60.9</v>
      </c>
      <c r="D47" s="46">
        <f>FORECAST(B47,$C$5:$C$220,$B$5:$B$220)</f>
        <v>67.198982941365273</v>
      </c>
      <c r="E47" s="46"/>
    </row>
    <row r="48" spans="2:6" ht="16.5" x14ac:dyDescent="0.2">
      <c r="B48" s="45">
        <v>37834</v>
      </c>
      <c r="C48" s="46">
        <v>50.6</v>
      </c>
      <c r="D48" s="46">
        <f>FORECAST(B48,$C$5:$C$220,$B$5:$B$220)</f>
        <v>67.518638446433329</v>
      </c>
      <c r="E48" s="46"/>
    </row>
    <row r="49" spans="2:5" ht="16.5" x14ac:dyDescent="0.2">
      <c r="B49" s="45">
        <v>37865</v>
      </c>
      <c r="C49" s="46">
        <v>64.2</v>
      </c>
      <c r="D49" s="46">
        <f>FORECAST(B49,$C$5:$C$220,$B$5:$B$220)</f>
        <v>67.838293951501328</v>
      </c>
      <c r="E49" s="46"/>
    </row>
    <row r="50" spans="2:5" ht="16.5" x14ac:dyDescent="0.2">
      <c r="B50" s="45">
        <v>37895</v>
      </c>
      <c r="C50" s="46">
        <v>74.3</v>
      </c>
      <c r="D50" s="46">
        <f>FORECAST(B50,$C$5:$C$220,$B$5:$B$220)</f>
        <v>68.147637988663917</v>
      </c>
      <c r="E50" s="46"/>
    </row>
    <row r="51" spans="2:5" ht="16.5" x14ac:dyDescent="0.2">
      <c r="B51" s="45">
        <v>37926</v>
      </c>
      <c r="C51" s="46">
        <v>72.900000000000006</v>
      </c>
      <c r="D51" s="46">
        <f>FORECAST(B51,$C$5:$C$220,$B$5:$B$220)</f>
        <v>68.467293493731972</v>
      </c>
      <c r="E51" s="46"/>
    </row>
    <row r="52" spans="2:5" ht="16.5" x14ac:dyDescent="0.2">
      <c r="B52" s="45">
        <v>37956</v>
      </c>
      <c r="C52" s="46">
        <v>73.7</v>
      </c>
      <c r="D52" s="46">
        <f>FORECAST(B52,$C$5:$C$220,$B$5:$B$220)</f>
        <v>68.776637530894561</v>
      </c>
      <c r="E52" s="46"/>
    </row>
    <row r="53" spans="2:5" ht="16.5" x14ac:dyDescent="0.2">
      <c r="B53" s="45">
        <v>37987</v>
      </c>
      <c r="C53" s="46">
        <v>68.900000000000006</v>
      </c>
      <c r="D53" s="46">
        <f>FORECAST(B53,$C$5:$C$220,$B$5:$B$220)</f>
        <v>69.096293035962617</v>
      </c>
      <c r="E53" s="46"/>
    </row>
    <row r="54" spans="2:5" ht="16.5" x14ac:dyDescent="0.2">
      <c r="B54" s="45">
        <v>38018</v>
      </c>
      <c r="C54" s="46">
        <v>54.8</v>
      </c>
      <c r="D54" s="46">
        <f>FORECAST(B54,$C$5:$C$220,$B$5:$B$220)</f>
        <v>69.415948541030616</v>
      </c>
      <c r="E54" s="46"/>
    </row>
    <row r="55" spans="2:5" ht="16.5" x14ac:dyDescent="0.2">
      <c r="B55" s="45">
        <v>38047</v>
      </c>
      <c r="C55" s="46">
        <v>62</v>
      </c>
      <c r="D55" s="46">
        <f>FORECAST(B55,$C$5:$C$220,$B$5:$B$220)</f>
        <v>69.714981110287795</v>
      </c>
      <c r="E55" s="46"/>
    </row>
    <row r="56" spans="2:5" ht="16.5" x14ac:dyDescent="0.2">
      <c r="B56" s="45">
        <v>38078</v>
      </c>
      <c r="C56" s="46">
        <v>68.2</v>
      </c>
      <c r="D56" s="46">
        <f>FORECAST(B56,$C$5:$C$220,$B$5:$B$220)</f>
        <v>70.034636615355794</v>
      </c>
      <c r="E56" s="46"/>
    </row>
    <row r="57" spans="2:5" ht="16.5" x14ac:dyDescent="0.2">
      <c r="B57" s="45">
        <v>38108</v>
      </c>
      <c r="C57" s="46">
        <v>65.099999999999994</v>
      </c>
      <c r="D57" s="46">
        <f>FORECAST(B57,$C$5:$C$220,$B$5:$B$220)</f>
        <v>70.343980652518439</v>
      </c>
      <c r="E57" s="46"/>
    </row>
    <row r="58" spans="2:5" ht="16.5" x14ac:dyDescent="0.2">
      <c r="B58" s="45">
        <v>38139</v>
      </c>
      <c r="C58" s="46">
        <v>56.3</v>
      </c>
      <c r="D58" s="46">
        <f>FORECAST(B58,$C$5:$C$220,$B$5:$B$220)</f>
        <v>70.663636157586438</v>
      </c>
      <c r="E58" s="46"/>
    </row>
    <row r="59" spans="2:5" ht="16.5" x14ac:dyDescent="0.2">
      <c r="B59" s="45">
        <v>38169</v>
      </c>
      <c r="C59" s="46">
        <v>60.5</v>
      </c>
      <c r="D59" s="46">
        <f>FORECAST(B59,$C$5:$C$220,$B$5:$B$220)</f>
        <v>70.972980194749027</v>
      </c>
      <c r="E59" s="46"/>
    </row>
    <row r="60" spans="2:5" ht="16.5" x14ac:dyDescent="0.2">
      <c r="B60" s="45">
        <v>38200</v>
      </c>
      <c r="C60" s="46">
        <v>48.8</v>
      </c>
      <c r="D60" s="46">
        <f>FORECAST(B60,$C$5:$C$220,$B$5:$B$220)</f>
        <v>71.292635699817083</v>
      </c>
      <c r="E60" s="46"/>
    </row>
    <row r="61" spans="2:5" ht="16.5" x14ac:dyDescent="0.2">
      <c r="B61" s="45">
        <v>38231</v>
      </c>
      <c r="C61" s="46">
        <v>62.6</v>
      </c>
      <c r="D61" s="46">
        <f>FORECAST(B61,$C$5:$C$220,$B$5:$B$220)</f>
        <v>71.612291204885082</v>
      </c>
      <c r="E61" s="46"/>
    </row>
    <row r="62" spans="2:5" ht="16.5" x14ac:dyDescent="0.2">
      <c r="B62" s="45">
        <v>38261</v>
      </c>
      <c r="C62" s="46">
        <v>74.8</v>
      </c>
      <c r="D62" s="46">
        <f>FORECAST(B62,$C$5:$C$220,$B$5:$B$220)</f>
        <v>71.921635242047671</v>
      </c>
      <c r="E62" s="46"/>
    </row>
    <row r="63" spans="2:5" ht="16.5" x14ac:dyDescent="0.2">
      <c r="B63" s="45">
        <v>38292</v>
      </c>
      <c r="C63" s="46">
        <v>66.599999999999994</v>
      </c>
      <c r="D63" s="46">
        <f>FORECAST(B63,$C$5:$C$220,$B$5:$B$220)</f>
        <v>72.241290747115727</v>
      </c>
      <c r="E63" s="46"/>
    </row>
    <row r="64" spans="2:5" ht="16.5" x14ac:dyDescent="0.2">
      <c r="B64" s="45">
        <v>38322</v>
      </c>
      <c r="C64" s="46">
        <v>73.099999999999994</v>
      </c>
      <c r="D64" s="46">
        <f>FORECAST(B64,$C$5:$C$220,$B$5:$B$220)</f>
        <v>72.550634784278316</v>
      </c>
      <c r="E64" s="46"/>
    </row>
    <row r="65" spans="2:5" ht="16.5" x14ac:dyDescent="0.2">
      <c r="B65" s="45">
        <v>38353</v>
      </c>
      <c r="C65" s="46">
        <v>67.099999999999994</v>
      </c>
      <c r="D65" s="46">
        <f>FORECAST(B65,$C$5:$C$220,$B$5:$B$220)</f>
        <v>72.870290289346315</v>
      </c>
      <c r="E65" s="46"/>
    </row>
    <row r="66" spans="2:5" ht="16.5" x14ac:dyDescent="0.2">
      <c r="B66" s="45">
        <v>38384</v>
      </c>
      <c r="C66" s="46">
        <v>54.9</v>
      </c>
      <c r="D66" s="46">
        <f>FORECAST(B66,$C$5:$C$220,$B$5:$B$220)</f>
        <v>73.189945794414371</v>
      </c>
      <c r="E66" s="46"/>
    </row>
    <row r="67" spans="2:5" ht="16.5" x14ac:dyDescent="0.2">
      <c r="B67" s="45">
        <v>38412</v>
      </c>
      <c r="C67" s="46">
        <v>64.2</v>
      </c>
      <c r="D67" s="46">
        <f>FORECAST(B67,$C$5:$C$220,$B$5:$B$220)</f>
        <v>73.478666895766139</v>
      </c>
      <c r="E67" s="46"/>
    </row>
    <row r="68" spans="2:5" ht="16.5" x14ac:dyDescent="0.2">
      <c r="B68" s="45">
        <v>38443</v>
      </c>
      <c r="C68" s="46">
        <v>70.2</v>
      </c>
      <c r="D68" s="46">
        <f>FORECAST(B68,$C$5:$C$220,$B$5:$B$220)</f>
        <v>73.798322400834138</v>
      </c>
      <c r="E68" s="46"/>
    </row>
    <row r="69" spans="2:5" ht="16.5" x14ac:dyDescent="0.2">
      <c r="B69" s="45">
        <v>38473</v>
      </c>
      <c r="C69" s="46">
        <v>66.099999999999994</v>
      </c>
      <c r="D69" s="46">
        <f>FORECAST(B69,$C$5:$C$220,$B$5:$B$220)</f>
        <v>74.107666437996727</v>
      </c>
      <c r="E69" s="46"/>
    </row>
    <row r="70" spans="2:5" ht="16.5" x14ac:dyDescent="0.2">
      <c r="B70" s="45">
        <v>38504</v>
      </c>
      <c r="C70" s="46">
        <v>57.2</v>
      </c>
      <c r="D70" s="46">
        <f>FORECAST(B70,$C$5:$C$220,$B$5:$B$220)</f>
        <v>74.427321943064783</v>
      </c>
      <c r="E70" s="46"/>
    </row>
    <row r="71" spans="2:5" ht="16.5" x14ac:dyDescent="0.2">
      <c r="B71" s="45">
        <v>38534</v>
      </c>
      <c r="C71" s="46">
        <v>62.1</v>
      </c>
      <c r="D71" s="46">
        <f>FORECAST(B71,$C$5:$C$220,$B$5:$B$220)</f>
        <v>74.736665980227372</v>
      </c>
      <c r="E71" s="46"/>
    </row>
    <row r="72" spans="2:5" ht="16.5" x14ac:dyDescent="0.2">
      <c r="B72" s="45">
        <v>38565</v>
      </c>
      <c r="C72" s="46">
        <v>52.8</v>
      </c>
      <c r="D72" s="46">
        <f>FORECAST(B72,$C$5:$C$220,$B$5:$B$220)</f>
        <v>75.056321485295371</v>
      </c>
      <c r="E72" s="46"/>
    </row>
    <row r="73" spans="2:5" ht="16.5" x14ac:dyDescent="0.2">
      <c r="B73" s="45">
        <v>38596</v>
      </c>
      <c r="C73" s="46">
        <v>67.7</v>
      </c>
      <c r="D73" s="46">
        <f>FORECAST(B73,$C$5:$C$220,$B$5:$B$220)</f>
        <v>75.375976990363426</v>
      </c>
      <c r="E73" s="46"/>
    </row>
    <row r="74" spans="2:5" ht="16.5" x14ac:dyDescent="0.2">
      <c r="B74" s="45">
        <v>38626</v>
      </c>
      <c r="C74" s="46">
        <v>79.099999999999994</v>
      </c>
      <c r="D74" s="46">
        <f>FORECAST(B74,$C$5:$C$220,$B$5:$B$220)</f>
        <v>75.685321027526015</v>
      </c>
      <c r="E74" s="46"/>
    </row>
    <row r="75" spans="2:5" ht="16.5" x14ac:dyDescent="0.2">
      <c r="B75" s="45">
        <v>38657</v>
      </c>
      <c r="C75" s="46">
        <v>71.099999999999994</v>
      </c>
      <c r="D75" s="46">
        <f>FORECAST(B75,$C$5:$C$220,$B$5:$B$220)</f>
        <v>76.004976532594071</v>
      </c>
      <c r="E75" s="46"/>
    </row>
    <row r="76" spans="2:5" ht="16.5" x14ac:dyDescent="0.2">
      <c r="B76" s="45">
        <v>38687</v>
      </c>
      <c r="C76" s="46">
        <v>93.4</v>
      </c>
      <c r="D76" s="46">
        <f>FORECAST(B76,$C$5:$C$220,$B$5:$B$220)</f>
        <v>76.31432056975666</v>
      </c>
      <c r="E76" s="46"/>
    </row>
    <row r="77" spans="2:5" ht="16.5" x14ac:dyDescent="0.2">
      <c r="B77" s="45">
        <v>38718</v>
      </c>
      <c r="C77" s="46">
        <v>78</v>
      </c>
      <c r="D77" s="46">
        <f>FORECAST(B77,$C$5:$C$220,$B$5:$B$220)</f>
        <v>76.633976074824659</v>
      </c>
      <c r="E77" s="46"/>
    </row>
    <row r="78" spans="2:5" ht="16.5" x14ac:dyDescent="0.2">
      <c r="B78" s="45">
        <v>38749</v>
      </c>
      <c r="C78" s="46">
        <v>63.5</v>
      </c>
      <c r="D78" s="46">
        <f>FORECAST(B78,$C$5:$C$220,$B$5:$B$220)</f>
        <v>76.953631579892715</v>
      </c>
      <c r="E78" s="46"/>
    </row>
    <row r="79" spans="2:5" ht="16.5" x14ac:dyDescent="0.2">
      <c r="B79" s="45">
        <v>38777</v>
      </c>
      <c r="C79" s="46">
        <v>73.3</v>
      </c>
      <c r="D79" s="46">
        <f>FORECAST(B79,$C$5:$C$220,$B$5:$B$220)</f>
        <v>77.242352681244427</v>
      </c>
      <c r="E79" s="46"/>
    </row>
    <row r="80" spans="2:5" ht="16.5" x14ac:dyDescent="0.2">
      <c r="B80" s="45">
        <v>38808</v>
      </c>
      <c r="C80" s="46">
        <v>79.3</v>
      </c>
      <c r="D80" s="46">
        <f>FORECAST(B80,$C$5:$C$220,$B$5:$B$220)</f>
        <v>77.562008186312482</v>
      </c>
      <c r="E80" s="46"/>
    </row>
    <row r="81" spans="2:5" ht="16.5" x14ac:dyDescent="0.2">
      <c r="B81" s="45">
        <v>38838</v>
      </c>
      <c r="C81" s="46">
        <v>75.400000000000006</v>
      </c>
      <c r="D81" s="46">
        <f>FORECAST(B81,$C$5:$C$220,$B$5:$B$220)</f>
        <v>77.871352223475071</v>
      </c>
      <c r="E81" s="46"/>
    </row>
    <row r="82" spans="2:5" ht="16.5" x14ac:dyDescent="0.2">
      <c r="B82" s="45">
        <v>38869</v>
      </c>
      <c r="C82" s="46">
        <v>64.7</v>
      </c>
      <c r="D82" s="46">
        <f>FORECAST(B82,$C$5:$C$220,$B$5:$B$220)</f>
        <v>78.191007728543127</v>
      </c>
      <c r="E82" s="46"/>
    </row>
    <row r="83" spans="2:5" ht="16.5" x14ac:dyDescent="0.2">
      <c r="B83" s="45">
        <v>38899</v>
      </c>
      <c r="C83" s="46">
        <v>68.2</v>
      </c>
      <c r="D83" s="46">
        <f>FORECAST(B83,$C$5:$C$220,$B$5:$B$220)</f>
        <v>78.500351765705716</v>
      </c>
      <c r="E83" s="46"/>
    </row>
    <row r="84" spans="2:5" ht="16.5" x14ac:dyDescent="0.2">
      <c r="B84" s="45">
        <v>38930</v>
      </c>
      <c r="C84" s="46">
        <v>55.3</v>
      </c>
      <c r="D84" s="46">
        <f>FORECAST(B84,$C$5:$C$220,$B$5:$B$220)</f>
        <v>78.820007270773715</v>
      </c>
      <c r="E84" s="46"/>
    </row>
    <row r="85" spans="2:5" ht="16.5" x14ac:dyDescent="0.2">
      <c r="B85" s="45">
        <v>38961</v>
      </c>
      <c r="C85" s="46">
        <v>74.2</v>
      </c>
      <c r="D85" s="46">
        <f>FORECAST(B85,$C$5:$C$220,$B$5:$B$220)</f>
        <v>79.139662775841771</v>
      </c>
      <c r="E85" s="46"/>
    </row>
    <row r="86" spans="2:5" ht="16.5" x14ac:dyDescent="0.2">
      <c r="B86" s="45">
        <v>38991</v>
      </c>
      <c r="C86" s="46">
        <v>81.5</v>
      </c>
      <c r="D86" s="46">
        <f>FORECAST(B86,$C$5:$C$220,$B$5:$B$220)</f>
        <v>79.44900681300436</v>
      </c>
      <c r="E86" s="46"/>
    </row>
    <row r="87" spans="2:5" ht="16.5" x14ac:dyDescent="0.2">
      <c r="B87" s="45">
        <v>39022</v>
      </c>
      <c r="C87" s="46">
        <v>78.2</v>
      </c>
      <c r="D87" s="46">
        <f>FORECAST(B87,$C$5:$C$220,$B$5:$B$220)</f>
        <v>79.768662318072359</v>
      </c>
      <c r="E87" s="46"/>
    </row>
    <row r="88" spans="2:5" ht="16.5" x14ac:dyDescent="0.2">
      <c r="B88" s="45">
        <v>39052</v>
      </c>
      <c r="C88" s="46">
        <v>100.7</v>
      </c>
      <c r="D88" s="46">
        <f>FORECAST(B88,$C$5:$C$220,$B$5:$B$220)</f>
        <v>80.078006355235004</v>
      </c>
      <c r="E88" s="46"/>
    </row>
    <row r="89" spans="2:5" ht="16.5" x14ac:dyDescent="0.2">
      <c r="B89" s="45">
        <v>39083</v>
      </c>
      <c r="C89" s="46">
        <v>75.599999999999994</v>
      </c>
      <c r="D89" s="46">
        <f>FORECAST(B89,$C$5:$C$220,$B$5:$B$220)</f>
        <v>80.397661860303003</v>
      </c>
      <c r="E89" s="46"/>
    </row>
    <row r="90" spans="2:5" ht="16.5" x14ac:dyDescent="0.2">
      <c r="B90" s="45">
        <v>39114</v>
      </c>
      <c r="C90" s="46">
        <v>68.900000000000006</v>
      </c>
      <c r="D90" s="46">
        <f>FORECAST(B90,$C$5:$C$220,$B$5:$B$220)</f>
        <v>80.717317365371002</v>
      </c>
      <c r="E90" s="46"/>
    </row>
    <row r="91" spans="2:5" ht="16.5" x14ac:dyDescent="0.2">
      <c r="B91" s="45">
        <v>39142</v>
      </c>
      <c r="C91" s="46">
        <v>77.099999999999994</v>
      </c>
      <c r="D91" s="46">
        <f>FORECAST(B91,$C$5:$C$220,$B$5:$B$220)</f>
        <v>81.006038466722771</v>
      </c>
      <c r="E91" s="46"/>
    </row>
    <row r="92" spans="2:5" ht="16.5" x14ac:dyDescent="0.2">
      <c r="B92" s="45">
        <v>39173</v>
      </c>
      <c r="C92" s="46">
        <v>78.3</v>
      </c>
      <c r="D92" s="46">
        <f>FORECAST(B92,$C$5:$C$220,$B$5:$B$220)</f>
        <v>81.325693971790827</v>
      </c>
      <c r="E92" s="46"/>
    </row>
    <row r="93" spans="2:5" ht="16.5" x14ac:dyDescent="0.2">
      <c r="B93" s="45">
        <v>39203</v>
      </c>
      <c r="C93" s="46">
        <v>76.599999999999994</v>
      </c>
      <c r="D93" s="46">
        <f>FORECAST(B93,$C$5:$C$220,$B$5:$B$220)</f>
        <v>81.635038008953416</v>
      </c>
      <c r="E93" s="46"/>
    </row>
    <row r="94" spans="2:5" ht="16.5" x14ac:dyDescent="0.2">
      <c r="B94" s="45">
        <v>39234</v>
      </c>
      <c r="C94" s="46">
        <v>68.400000000000006</v>
      </c>
      <c r="D94" s="46">
        <f>FORECAST(B94,$C$5:$C$220,$B$5:$B$220)</f>
        <v>81.954693514021415</v>
      </c>
      <c r="E94" s="46"/>
    </row>
    <row r="95" spans="2:5" ht="16.5" x14ac:dyDescent="0.2">
      <c r="B95" s="45">
        <v>39264</v>
      </c>
      <c r="C95" s="46">
        <v>68.599999999999994</v>
      </c>
      <c r="D95" s="46">
        <f>FORECAST(B95,$C$5:$C$220,$B$5:$B$220)</f>
        <v>82.26403755118406</v>
      </c>
      <c r="E95" s="46"/>
    </row>
    <row r="96" spans="2:5" ht="16.5" x14ac:dyDescent="0.2">
      <c r="B96" s="45">
        <v>39295</v>
      </c>
      <c r="C96" s="46">
        <v>58.5</v>
      </c>
      <c r="D96" s="46">
        <f>FORECAST(B96,$C$5:$C$220,$B$5:$B$220)</f>
        <v>82.583693056252059</v>
      </c>
      <c r="E96" s="46"/>
    </row>
    <row r="97" spans="2:5" ht="16.5" x14ac:dyDescent="0.2">
      <c r="B97" s="45">
        <v>39326</v>
      </c>
      <c r="C97" s="46">
        <v>80.7</v>
      </c>
      <c r="D97" s="46">
        <f>FORECAST(B97,$C$5:$C$220,$B$5:$B$220)</f>
        <v>82.903348561320058</v>
      </c>
      <c r="E97" s="46"/>
    </row>
    <row r="98" spans="2:5" ht="16.5" x14ac:dyDescent="0.2">
      <c r="B98" s="45">
        <v>39356</v>
      </c>
      <c r="C98" s="46">
        <v>86.9</v>
      </c>
      <c r="D98" s="46">
        <f>FORECAST(B98,$C$5:$C$220,$B$5:$B$220)</f>
        <v>83.212692598482704</v>
      </c>
      <c r="E98" s="46"/>
    </row>
    <row r="99" spans="2:5" ht="16.5" x14ac:dyDescent="0.2">
      <c r="B99" s="45">
        <v>39387</v>
      </c>
      <c r="C99" s="46">
        <v>94.8</v>
      </c>
      <c r="D99" s="46">
        <f>FORECAST(B99,$C$5:$C$220,$B$5:$B$220)</f>
        <v>83.532348103550703</v>
      </c>
      <c r="E99" s="46"/>
    </row>
    <row r="100" spans="2:5" ht="16.5" x14ac:dyDescent="0.2">
      <c r="B100" s="45">
        <v>39417</v>
      </c>
      <c r="C100" s="46">
        <v>100.3</v>
      </c>
      <c r="D100" s="46">
        <f>FORECAST(B100,$C$5:$C$220,$B$5:$B$220)</f>
        <v>83.841692140713292</v>
      </c>
      <c r="E100" s="46"/>
    </row>
    <row r="101" spans="2:5" ht="16.5" x14ac:dyDescent="0.2">
      <c r="B101" s="45">
        <v>39448</v>
      </c>
      <c r="C101" s="46">
        <v>83.6</v>
      </c>
      <c r="D101" s="46">
        <f>FORECAST(B101,$C$5:$C$220,$B$5:$B$220)</f>
        <v>84.161347645781348</v>
      </c>
      <c r="E101" s="46"/>
    </row>
    <row r="102" spans="2:5" ht="16.5" x14ac:dyDescent="0.2">
      <c r="B102" s="45">
        <v>39479</v>
      </c>
      <c r="C102" s="46">
        <v>73.2</v>
      </c>
      <c r="D102" s="46">
        <f>FORECAST(B102,$C$5:$C$220,$B$5:$B$220)</f>
        <v>84.481003150849347</v>
      </c>
      <c r="E102" s="46"/>
    </row>
    <row r="103" spans="2:5" ht="16.5" x14ac:dyDescent="0.2">
      <c r="B103" s="45">
        <v>39508</v>
      </c>
      <c r="C103" s="46">
        <v>81.099999999999994</v>
      </c>
      <c r="D103" s="46">
        <f>FORECAST(B103,$C$5:$C$220,$B$5:$B$220)</f>
        <v>84.780035720106525</v>
      </c>
      <c r="E103" s="46"/>
    </row>
    <row r="104" spans="2:5" ht="16.5" x14ac:dyDescent="0.2">
      <c r="B104" s="45">
        <v>39539</v>
      </c>
      <c r="C104" s="46">
        <v>82.7</v>
      </c>
      <c r="D104" s="46">
        <f>FORECAST(B104,$C$5:$C$220,$B$5:$B$220)</f>
        <v>85.099691225174581</v>
      </c>
      <c r="E104" s="46"/>
    </row>
    <row r="105" spans="2:5" ht="16.5" x14ac:dyDescent="0.2">
      <c r="B105" s="45">
        <v>39569</v>
      </c>
      <c r="C105" s="46">
        <v>83.3</v>
      </c>
      <c r="D105" s="46">
        <f>FORECAST(B105,$C$5:$C$220,$B$5:$B$220)</f>
        <v>85.40903526233717</v>
      </c>
      <c r="E105" s="46"/>
    </row>
    <row r="106" spans="2:5" ht="16.5" x14ac:dyDescent="0.2">
      <c r="B106" s="45">
        <v>39600</v>
      </c>
      <c r="C106" s="46">
        <v>76.2</v>
      </c>
      <c r="D106" s="46">
        <f>FORECAST(B106,$C$5:$C$220,$B$5:$B$220)</f>
        <v>85.728690767405169</v>
      </c>
      <c r="E106" s="46"/>
    </row>
    <row r="107" spans="2:5" ht="16.5" x14ac:dyDescent="0.2">
      <c r="B107" s="45">
        <v>39630</v>
      </c>
      <c r="C107" s="46">
        <v>71</v>
      </c>
      <c r="D107" s="46">
        <f>FORECAST(B107,$C$5:$C$220,$B$5:$B$220)</f>
        <v>86.038034804567758</v>
      </c>
      <c r="E107" s="46"/>
    </row>
    <row r="108" spans="2:5" ht="16.5" x14ac:dyDescent="0.2">
      <c r="B108" s="45">
        <v>39661</v>
      </c>
      <c r="C108" s="46">
        <v>66.7</v>
      </c>
      <c r="D108" s="46">
        <f>FORECAST(B108,$C$5:$C$220,$B$5:$B$220)</f>
        <v>86.357690309635814</v>
      </c>
      <c r="E108" s="46"/>
    </row>
    <row r="109" spans="2:5" ht="16.5" x14ac:dyDescent="0.2">
      <c r="B109" s="45">
        <v>39692</v>
      </c>
      <c r="C109" s="46">
        <v>81.8</v>
      </c>
      <c r="D109" s="46">
        <f>FORECAST(B109,$C$5:$C$220,$B$5:$B$220)</f>
        <v>86.677345814703813</v>
      </c>
      <c r="E109" s="46"/>
    </row>
    <row r="110" spans="2:5" ht="16.5" x14ac:dyDescent="0.2">
      <c r="B110" s="45">
        <v>39722</v>
      </c>
      <c r="C110" s="46">
        <v>89.8</v>
      </c>
      <c r="D110" s="46">
        <f>FORECAST(B110,$C$5:$C$220,$B$5:$B$220)</f>
        <v>86.986689851866458</v>
      </c>
      <c r="E110" s="46"/>
    </row>
    <row r="111" spans="2:5" ht="16.5" x14ac:dyDescent="0.2">
      <c r="B111" s="45">
        <v>39753</v>
      </c>
      <c r="C111" s="46">
        <v>97</v>
      </c>
      <c r="D111" s="46">
        <f>FORECAST(B111,$C$5:$C$220,$B$5:$B$220)</f>
        <v>87.306345356934457</v>
      </c>
      <c r="E111" s="46"/>
    </row>
    <row r="112" spans="2:5" ht="16.5" x14ac:dyDescent="0.2">
      <c r="B112" s="45">
        <v>39783</v>
      </c>
      <c r="C112" s="46">
        <v>93.6</v>
      </c>
      <c r="D112" s="46">
        <f>FORECAST(B112,$C$5:$C$220,$B$5:$B$220)</f>
        <v>87.615689394097046</v>
      </c>
      <c r="E112" s="46"/>
    </row>
    <row r="113" spans="2:5" ht="16.5" x14ac:dyDescent="0.2">
      <c r="B113" s="45">
        <v>39814</v>
      </c>
      <c r="C113" s="46">
        <v>93.6</v>
      </c>
      <c r="D113" s="46">
        <f>FORECAST(B113,$C$5:$C$220,$B$5:$B$220)</f>
        <v>87.935344899165102</v>
      </c>
      <c r="E113" s="46"/>
    </row>
    <row r="114" spans="2:5" ht="16.5" x14ac:dyDescent="0.2">
      <c r="B114" s="45">
        <v>39845</v>
      </c>
      <c r="C114" s="46">
        <v>79.2</v>
      </c>
      <c r="D114" s="46">
        <f>FORECAST(B114,$C$5:$C$220,$B$5:$B$220)</f>
        <v>88.255000404233101</v>
      </c>
      <c r="E114" s="46"/>
    </row>
    <row r="115" spans="2:5" ht="16.5" x14ac:dyDescent="0.2">
      <c r="B115" s="45">
        <v>39873</v>
      </c>
      <c r="C115" s="46">
        <v>87.5</v>
      </c>
      <c r="D115" s="46">
        <f>FORECAST(B115,$C$5:$C$220,$B$5:$B$220)</f>
        <v>88.54372150558487</v>
      </c>
      <c r="E115" s="46"/>
    </row>
    <row r="116" spans="2:5" ht="16.5" x14ac:dyDescent="0.2">
      <c r="B116" s="45">
        <v>39904</v>
      </c>
      <c r="C116" s="46">
        <v>88.7</v>
      </c>
      <c r="D116" s="46">
        <f>FORECAST(B116,$C$5:$C$220,$B$5:$B$220)</f>
        <v>88.863377010652869</v>
      </c>
      <c r="E116" s="46"/>
    </row>
    <row r="117" spans="2:5" ht="16.5" x14ac:dyDescent="0.2">
      <c r="B117" s="45">
        <v>39934</v>
      </c>
      <c r="C117" s="46">
        <v>90.3</v>
      </c>
      <c r="D117" s="46">
        <f>FORECAST(B117,$C$5:$C$220,$B$5:$B$220)</f>
        <v>89.172721047815514</v>
      </c>
      <c r="E117" s="46"/>
    </row>
    <row r="118" spans="2:5" ht="16.5" x14ac:dyDescent="0.2">
      <c r="B118" s="45">
        <v>39965</v>
      </c>
      <c r="C118" s="46">
        <v>81</v>
      </c>
      <c r="D118" s="46">
        <f>FORECAST(B118,$C$5:$C$220,$B$5:$B$220)</f>
        <v>89.492376552883513</v>
      </c>
      <c r="E118" s="46"/>
    </row>
    <row r="119" spans="2:5" ht="16.5" x14ac:dyDescent="0.2">
      <c r="B119" s="45">
        <v>39995</v>
      </c>
      <c r="C119" s="46">
        <v>77.400000000000006</v>
      </c>
      <c r="D119" s="46">
        <f>FORECAST(B119,$C$5:$C$220,$B$5:$B$220)</f>
        <v>89.801720590046102</v>
      </c>
      <c r="E119" s="46"/>
    </row>
    <row r="120" spans="2:5" ht="16.5" x14ac:dyDescent="0.2">
      <c r="B120" s="45">
        <v>40026</v>
      </c>
      <c r="C120" s="46">
        <v>74.3</v>
      </c>
      <c r="D120" s="46">
        <f>FORECAST(B120,$C$5:$C$220,$B$5:$B$220)</f>
        <v>90.121376095114158</v>
      </c>
      <c r="E120" s="46"/>
    </row>
    <row r="121" spans="2:5" ht="16.5" x14ac:dyDescent="0.2">
      <c r="B121" s="45">
        <v>40057</v>
      </c>
      <c r="C121" s="46">
        <v>94.8</v>
      </c>
      <c r="D121" s="46">
        <f>FORECAST(B121,$C$5:$C$220,$B$5:$B$220)</f>
        <v>90.441031600182157</v>
      </c>
      <c r="E121" s="46"/>
    </row>
    <row r="122" spans="2:5" ht="16.5" x14ac:dyDescent="0.2">
      <c r="B122" s="45">
        <v>40087</v>
      </c>
      <c r="C122" s="46">
        <v>102.3</v>
      </c>
      <c r="D122" s="46">
        <f>FORECAST(B122,$C$5:$C$220,$B$5:$B$220)</f>
        <v>90.750375637344746</v>
      </c>
      <c r="E122" s="46"/>
    </row>
    <row r="123" spans="2:5" ht="16.5" x14ac:dyDescent="0.2">
      <c r="B123" s="45">
        <v>40118</v>
      </c>
      <c r="C123" s="46">
        <v>103.2</v>
      </c>
      <c r="D123" s="46">
        <f>FORECAST(B123,$C$5:$C$220,$B$5:$B$220)</f>
        <v>91.070031142412802</v>
      </c>
      <c r="E123" s="46"/>
    </row>
    <row r="124" spans="2:5" ht="16.5" x14ac:dyDescent="0.2">
      <c r="B124" s="45">
        <v>40148</v>
      </c>
      <c r="C124" s="46">
        <v>110.1</v>
      </c>
      <c r="D124" s="46">
        <f>FORECAST(B124,$C$5:$C$220,$B$5:$B$220)</f>
        <v>91.379375179575391</v>
      </c>
      <c r="E124" s="46"/>
    </row>
    <row r="125" spans="2:5" ht="16.5" x14ac:dyDescent="0.2">
      <c r="B125" s="45">
        <v>40179</v>
      </c>
      <c r="C125" s="46">
        <v>99</v>
      </c>
      <c r="D125" s="46">
        <f>FORECAST(B125,$C$5:$C$220,$B$5:$B$220)</f>
        <v>91.69903068464339</v>
      </c>
      <c r="E125" s="46"/>
    </row>
    <row r="126" spans="2:5" ht="16.5" x14ac:dyDescent="0.2">
      <c r="B126" s="45">
        <v>40210</v>
      </c>
      <c r="C126" s="46">
        <v>89.3</v>
      </c>
      <c r="D126" s="46">
        <f>FORECAST(B126,$C$5:$C$220,$B$5:$B$220)</f>
        <v>92.018686189711445</v>
      </c>
      <c r="E126" s="46"/>
    </row>
    <row r="127" spans="2:5" ht="16.5" x14ac:dyDescent="0.2">
      <c r="B127" s="45">
        <v>40238</v>
      </c>
      <c r="C127" s="46">
        <v>93.2</v>
      </c>
      <c r="D127" s="46">
        <f>FORECAST(B127,$C$5:$C$220,$B$5:$B$220)</f>
        <v>92.307407291063214</v>
      </c>
      <c r="E127" s="46"/>
    </row>
    <row r="128" spans="2:5" ht="16.5" x14ac:dyDescent="0.2">
      <c r="B128" s="45">
        <v>40269</v>
      </c>
      <c r="C128" s="46">
        <v>97.5</v>
      </c>
      <c r="D128" s="46">
        <f>FORECAST(B128,$C$5:$C$220,$B$5:$B$220)</f>
        <v>92.627062796131213</v>
      </c>
      <c r="E128" s="46"/>
    </row>
    <row r="129" spans="2:5" ht="16.5" x14ac:dyDescent="0.2">
      <c r="B129" s="45">
        <v>40299</v>
      </c>
      <c r="C129" s="46">
        <v>99.9</v>
      </c>
      <c r="D129" s="46">
        <f>FORECAST(B129,$C$5:$C$220,$B$5:$B$220)</f>
        <v>92.936406833293802</v>
      </c>
      <c r="E129" s="46"/>
    </row>
    <row r="130" spans="2:5" ht="16.5" x14ac:dyDescent="0.2">
      <c r="B130" s="45">
        <v>40330</v>
      </c>
      <c r="C130" s="46">
        <v>92.6</v>
      </c>
      <c r="D130" s="46">
        <f>FORECAST(B130,$C$5:$C$220,$B$5:$B$220)</f>
        <v>93.256062338361858</v>
      </c>
      <c r="E130" s="46"/>
    </row>
    <row r="131" spans="2:5" ht="16.5" x14ac:dyDescent="0.2">
      <c r="B131" s="45">
        <v>40360</v>
      </c>
      <c r="C131" s="46">
        <v>87.6</v>
      </c>
      <c r="D131" s="46">
        <f>FORECAST(B131,$C$5:$C$220,$B$5:$B$220)</f>
        <v>93.565406375524447</v>
      </c>
      <c r="E131" s="46"/>
    </row>
    <row r="132" spans="2:5" ht="16.5" x14ac:dyDescent="0.2">
      <c r="B132" s="45">
        <v>40391</v>
      </c>
      <c r="C132" s="46">
        <v>82.6</v>
      </c>
      <c r="D132" s="46">
        <f>FORECAST(B132,$C$5:$C$220,$B$5:$B$220)</f>
        <v>93.885061880592446</v>
      </c>
      <c r="E132" s="46"/>
    </row>
    <row r="133" spans="2:5" ht="16.5" x14ac:dyDescent="0.2">
      <c r="B133" s="45">
        <v>40422</v>
      </c>
      <c r="C133" s="46">
        <v>100.6</v>
      </c>
      <c r="D133" s="46">
        <f>FORECAST(B133,$C$5:$C$220,$B$5:$B$220)</f>
        <v>94.204717385660501</v>
      </c>
      <c r="E133" s="46"/>
    </row>
    <row r="134" spans="2:5" ht="16.5" x14ac:dyDescent="0.2">
      <c r="B134" s="45">
        <v>40452</v>
      </c>
      <c r="C134" s="46">
        <v>117.8</v>
      </c>
      <c r="D134" s="46">
        <f>FORECAST(B134,$C$5:$C$220,$B$5:$B$220)</f>
        <v>94.51406142282309</v>
      </c>
      <c r="E134" s="46"/>
    </row>
    <row r="135" spans="2:5" ht="16.5" x14ac:dyDescent="0.2">
      <c r="B135" s="45">
        <v>40483</v>
      </c>
      <c r="C135" s="46">
        <v>115.1</v>
      </c>
      <c r="D135" s="46">
        <f>FORECAST(B135,$C$5:$C$220,$B$5:$B$220)</f>
        <v>94.833716927891089</v>
      </c>
      <c r="E135" s="46"/>
    </row>
    <row r="136" spans="2:5" ht="16.5" x14ac:dyDescent="0.2">
      <c r="B136" s="60">
        <v>40513</v>
      </c>
      <c r="C136" s="46">
        <v>124.8</v>
      </c>
      <c r="D136" s="46">
        <f>FORECAST(B136,$C$5:$C$220,$B$5:$B$220)</f>
        <v>95.143060965053735</v>
      </c>
      <c r="E136" s="46"/>
    </row>
    <row r="137" spans="2:5" ht="16.5" x14ac:dyDescent="0.2">
      <c r="B137" s="60">
        <v>40544</v>
      </c>
      <c r="C137" s="46">
        <v>122</v>
      </c>
      <c r="D137" s="46">
        <f>FORECAST(B137,$C$5:$C$220,$B$5:$B$220)</f>
        <v>95.462716470121734</v>
      </c>
      <c r="E137" s="46"/>
    </row>
    <row r="138" spans="2:5" ht="16.5" x14ac:dyDescent="0.2">
      <c r="B138" s="45">
        <v>40575</v>
      </c>
      <c r="C138" s="46">
        <v>93.6</v>
      </c>
      <c r="D138" s="46">
        <f>FORECAST(B138,$C$5:$C$220,$B$5:$B$220)</f>
        <v>95.78237197518979</v>
      </c>
      <c r="E138" s="46"/>
    </row>
    <row r="139" spans="2:5" ht="16.5" x14ac:dyDescent="0.2">
      <c r="B139" s="45">
        <v>40603</v>
      </c>
      <c r="C139" s="46">
        <v>106.9</v>
      </c>
      <c r="D139" s="46">
        <f>FORECAST(B139,$C$5:$C$220,$B$5:$B$220)</f>
        <v>96.071093076541501</v>
      </c>
      <c r="E139" s="46"/>
    </row>
    <row r="140" spans="2:5" ht="16.5" x14ac:dyDescent="0.2">
      <c r="B140" s="45">
        <v>40634</v>
      </c>
      <c r="C140" s="46">
        <v>113.5</v>
      </c>
      <c r="D140" s="46">
        <f>FORECAST(B140,$C$5:$C$220,$B$5:$B$220)</f>
        <v>96.390748581609557</v>
      </c>
      <c r="E140" s="46"/>
    </row>
    <row r="141" spans="2:5" ht="16.5" x14ac:dyDescent="0.2">
      <c r="B141" s="45">
        <v>40664</v>
      </c>
      <c r="C141" s="46">
        <v>111.5</v>
      </c>
      <c r="D141" s="46">
        <f>FORECAST(B141,$C$5:$C$220,$B$5:$B$220)</f>
        <v>96.700092618772146</v>
      </c>
      <c r="E141" s="46"/>
    </row>
    <row r="142" spans="2:5" ht="16.5" x14ac:dyDescent="0.2">
      <c r="B142" s="45">
        <v>40695</v>
      </c>
      <c r="C142" s="46">
        <v>101.1</v>
      </c>
      <c r="D142" s="46">
        <f>FORECAST(B142,$C$5:$C$220,$B$5:$B$220)</f>
        <v>97.019748123840145</v>
      </c>
      <c r="E142" s="46"/>
    </row>
    <row r="143" spans="2:5" ht="16.5" x14ac:dyDescent="0.2">
      <c r="B143" s="45">
        <v>40725</v>
      </c>
      <c r="C143" s="46">
        <v>94.9</v>
      </c>
      <c r="D143" s="46">
        <f>FORECAST(B143,$C$5:$C$220,$B$5:$B$220)</f>
        <v>97.329092161002791</v>
      </c>
      <c r="E143" s="46"/>
    </row>
    <row r="144" spans="2:5" ht="16.5" x14ac:dyDescent="0.2">
      <c r="B144" s="45">
        <v>40756</v>
      </c>
      <c r="C144" s="46">
        <v>89.4</v>
      </c>
      <c r="D144" s="46">
        <f>FORECAST(B144,$C$5:$C$220,$B$5:$B$220)</f>
        <v>97.64874766607079</v>
      </c>
      <c r="E144" s="46"/>
    </row>
    <row r="145" spans="2:5" ht="16.5" x14ac:dyDescent="0.2">
      <c r="B145" s="45">
        <v>40787</v>
      </c>
      <c r="C145" s="46">
        <v>108.4</v>
      </c>
      <c r="D145" s="46">
        <f>FORECAST(B145,$C$5:$C$220,$B$5:$B$220)</f>
        <v>97.968403171138846</v>
      </c>
      <c r="E145" s="46"/>
    </row>
    <row r="146" spans="2:5" ht="16.5" x14ac:dyDescent="0.2">
      <c r="B146" s="60">
        <v>40817</v>
      </c>
      <c r="C146" s="46">
        <v>125.2</v>
      </c>
      <c r="D146" s="46">
        <f>FORECAST(B146,$C$5:$C$220,$B$5:$B$220)</f>
        <v>98.277747208301435</v>
      </c>
      <c r="E146" s="46"/>
    </row>
    <row r="147" spans="2:5" ht="16.5" x14ac:dyDescent="0.2">
      <c r="B147" s="45">
        <v>40848</v>
      </c>
      <c r="C147" s="46">
        <v>119.6</v>
      </c>
      <c r="D147" s="46">
        <f>FORECAST(B147,$C$5:$C$220,$B$5:$B$220)</f>
        <v>98.597402713369434</v>
      </c>
      <c r="E147" s="46"/>
    </row>
    <row r="148" spans="2:5" ht="16.5" x14ac:dyDescent="0.2">
      <c r="B148" s="60">
        <v>40878</v>
      </c>
      <c r="C148" s="46">
        <v>141.4</v>
      </c>
      <c r="D148" s="46">
        <f>FORECAST(B148,$C$5:$C$220,$B$5:$B$220)</f>
        <v>98.906746750532022</v>
      </c>
      <c r="E148" s="46"/>
    </row>
    <row r="149" spans="2:5" ht="16.5" x14ac:dyDescent="0.2">
      <c r="B149" s="60">
        <v>40909</v>
      </c>
      <c r="C149" s="46">
        <v>122.6</v>
      </c>
      <c r="D149" s="46">
        <f>FORECAST(B149,$C$5:$C$220,$B$5:$B$220)</f>
        <v>99.226402255600078</v>
      </c>
      <c r="E149" s="46"/>
    </row>
    <row r="150" spans="2:5" ht="16.5" x14ac:dyDescent="0.2">
      <c r="B150" s="45">
        <v>40940</v>
      </c>
      <c r="C150" s="46">
        <v>103.4</v>
      </c>
      <c r="D150" s="46">
        <f>FORECAST(B150,$C$5:$C$220,$B$5:$B$220)</f>
        <v>99.546057760668077</v>
      </c>
      <c r="E150" s="46"/>
    </row>
    <row r="151" spans="2:5" ht="16.5" x14ac:dyDescent="0.2">
      <c r="B151" s="45">
        <v>40969</v>
      </c>
      <c r="C151" s="46">
        <v>113.1</v>
      </c>
      <c r="D151" s="46">
        <f>FORECAST(B151,$C$5:$C$220,$B$5:$B$220)</f>
        <v>99.845090329925256</v>
      </c>
      <c r="E151" s="46"/>
    </row>
    <row r="152" spans="2:5" ht="16.5" x14ac:dyDescent="0.2">
      <c r="B152" s="45">
        <v>41000</v>
      </c>
      <c r="C152" s="46">
        <v>113.6</v>
      </c>
      <c r="D152" s="46">
        <f>FORECAST(B152,$C$5:$C$220,$B$5:$B$220)</f>
        <v>100.16474583499331</v>
      </c>
      <c r="E152" s="46"/>
    </row>
    <row r="153" spans="2:5" ht="16.5" x14ac:dyDescent="0.2">
      <c r="B153" s="45">
        <v>41030</v>
      </c>
      <c r="C153" s="46">
        <v>116.5</v>
      </c>
      <c r="D153" s="46">
        <f>FORECAST(B153,$C$5:$C$220,$B$5:$B$220)</f>
        <v>100.4740898721559</v>
      </c>
      <c r="E153" s="46"/>
    </row>
    <row r="154" spans="2:5" ht="16.5" x14ac:dyDescent="0.2">
      <c r="B154" s="45">
        <v>41061</v>
      </c>
      <c r="C154" s="46">
        <v>104.2</v>
      </c>
      <c r="D154" s="46">
        <f>FORECAST(B154,$C$5:$C$220,$B$5:$B$220)</f>
        <v>100.7937453772239</v>
      </c>
      <c r="E154" s="46"/>
    </row>
    <row r="155" spans="2:5" ht="16.5" x14ac:dyDescent="0.2">
      <c r="B155" s="45">
        <v>41091</v>
      </c>
      <c r="C155" s="46">
        <v>98.6</v>
      </c>
      <c r="D155" s="46">
        <f>FORECAST(B155,$C$5:$C$220,$B$5:$B$220)</f>
        <v>101.10308941438655</v>
      </c>
      <c r="E155" s="46"/>
    </row>
    <row r="156" spans="2:5" ht="16.5" x14ac:dyDescent="0.2">
      <c r="B156" s="45">
        <v>41122</v>
      </c>
      <c r="C156" s="46">
        <v>89.5</v>
      </c>
      <c r="D156" s="46">
        <f>FORECAST(B156,$C$5:$C$220,$B$5:$B$220)</f>
        <v>101.42274491945454</v>
      </c>
      <c r="E156" s="46"/>
    </row>
    <row r="157" spans="2:5" ht="16.5" x14ac:dyDescent="0.2">
      <c r="B157" s="45">
        <v>41153</v>
      </c>
      <c r="C157" s="46">
        <v>113.3</v>
      </c>
      <c r="D157" s="46">
        <f>FORECAST(B157,$C$5:$C$220,$B$5:$B$220)</f>
        <v>101.74240042452254</v>
      </c>
      <c r="E157" s="46"/>
    </row>
    <row r="158" spans="2:5" ht="16.5" x14ac:dyDescent="0.2">
      <c r="B158" s="60">
        <v>41183</v>
      </c>
      <c r="C158" s="46">
        <v>123.8</v>
      </c>
      <c r="D158" s="46">
        <f>FORECAST(B158,$C$5:$C$220,$B$5:$B$220)</f>
        <v>102.05174446168519</v>
      </c>
      <c r="E158" s="46"/>
    </row>
    <row r="159" spans="2:5" ht="16.5" x14ac:dyDescent="0.2">
      <c r="B159" s="60">
        <v>41214</v>
      </c>
      <c r="C159" s="46">
        <v>133.1</v>
      </c>
      <c r="D159" s="46">
        <f>FORECAST(B159,$C$5:$C$220,$B$5:$B$220)</f>
        <v>102.37139996675319</v>
      </c>
      <c r="E159" s="46"/>
    </row>
    <row r="160" spans="2:5" ht="16.5" x14ac:dyDescent="0.2">
      <c r="B160" s="60">
        <v>41244</v>
      </c>
      <c r="C160" s="46">
        <v>141.19999999999999</v>
      </c>
      <c r="D160" s="46">
        <f>FORECAST(B160,$C$5:$C$220,$B$5:$B$220)</f>
        <v>102.68074400391578</v>
      </c>
      <c r="E160" s="46"/>
    </row>
    <row r="161" spans="2:5" ht="16.5" x14ac:dyDescent="0.2">
      <c r="B161" s="45">
        <v>41275</v>
      </c>
      <c r="C161" s="46">
        <v>114.2</v>
      </c>
      <c r="D161" s="46">
        <f>FORECAST(B161,$C$5:$C$220,$B$5:$B$220)</f>
        <v>103.00039950898383</v>
      </c>
      <c r="E161" s="46"/>
    </row>
    <row r="162" spans="2:5" ht="16.5" x14ac:dyDescent="0.2">
      <c r="B162" s="45">
        <v>41306</v>
      </c>
      <c r="C162" s="46">
        <v>103.7</v>
      </c>
      <c r="D162" s="46">
        <f>FORECAST(B162,$C$5:$C$220,$B$5:$B$220)</f>
        <v>103.32005501405183</v>
      </c>
      <c r="E162" s="46"/>
    </row>
    <row r="163" spans="2:5" ht="16.5" x14ac:dyDescent="0.2">
      <c r="B163" s="45">
        <v>41334</v>
      </c>
      <c r="C163" s="46">
        <v>120.5</v>
      </c>
      <c r="D163" s="46">
        <f>FORECAST(B163,$C$5:$C$220,$B$5:$B$220)</f>
        <v>103.6087761154036</v>
      </c>
      <c r="E163" s="46"/>
    </row>
    <row r="164" spans="2:5" ht="16.5" x14ac:dyDescent="0.2">
      <c r="B164" s="45">
        <v>41365</v>
      </c>
      <c r="C164" s="46">
        <v>113.8</v>
      </c>
      <c r="D164" s="46">
        <f>FORECAST(B164,$C$5:$C$220,$B$5:$B$220)</f>
        <v>103.9284316204716</v>
      </c>
      <c r="E164" s="46"/>
    </row>
    <row r="165" spans="2:5" ht="16.5" x14ac:dyDescent="0.2">
      <c r="B165" s="45">
        <v>41395</v>
      </c>
      <c r="C165" s="46">
        <v>118.7</v>
      </c>
      <c r="D165" s="46">
        <f>FORECAST(B165,$C$5:$C$220,$B$5:$B$220)</f>
        <v>104.23777565763424</v>
      </c>
      <c r="E165" s="46"/>
    </row>
    <row r="166" spans="2:5" ht="16.5" x14ac:dyDescent="0.2">
      <c r="B166" s="45">
        <v>41426</v>
      </c>
      <c r="C166" s="46">
        <v>108.3</v>
      </c>
      <c r="D166" s="46">
        <f>FORECAST(B166,$C$5:$C$220,$B$5:$B$220)</f>
        <v>104.55743116270224</v>
      </c>
      <c r="E166" s="46"/>
    </row>
    <row r="167" spans="2:5" ht="16.5" x14ac:dyDescent="0.2">
      <c r="B167" s="45">
        <v>41456</v>
      </c>
      <c r="C167" s="46">
        <v>97</v>
      </c>
      <c r="D167" s="46">
        <f>FORECAST(B167,$C$5:$C$220,$B$5:$B$220)</f>
        <v>104.86677519986483</v>
      </c>
      <c r="E167" s="46"/>
    </row>
    <row r="168" spans="2:5" ht="16.5" x14ac:dyDescent="0.2">
      <c r="B168" s="45">
        <v>41487</v>
      </c>
      <c r="C168" s="46">
        <v>95.4</v>
      </c>
      <c r="D168" s="46">
        <f>FORECAST(B168,$C$5:$C$220,$B$5:$B$220)</f>
        <v>105.18643070493289</v>
      </c>
      <c r="E168" s="46"/>
    </row>
    <row r="169" spans="2:5" ht="16.5" x14ac:dyDescent="0.2">
      <c r="B169" s="45">
        <v>41518</v>
      </c>
      <c r="C169" s="46">
        <v>115</v>
      </c>
      <c r="D169" s="46">
        <f>FORECAST(B169,$C$5:$C$220,$B$5:$B$220)</f>
        <v>105.50608621000089</v>
      </c>
      <c r="E169" s="46"/>
    </row>
    <row r="170" spans="2:5" ht="16.5" x14ac:dyDescent="0.2">
      <c r="B170" s="60">
        <v>41548</v>
      </c>
      <c r="C170" s="46">
        <v>122.8</v>
      </c>
      <c r="D170" s="46">
        <f>FORECAST(B170,$C$5:$C$220,$B$5:$B$220)</f>
        <v>105.81543024716348</v>
      </c>
      <c r="E170" s="46"/>
    </row>
    <row r="171" spans="2:5" ht="16.5" x14ac:dyDescent="0.2">
      <c r="B171" s="60">
        <v>41579</v>
      </c>
      <c r="C171" s="46">
        <v>139.30000000000001</v>
      </c>
      <c r="D171" s="46">
        <f>FORECAST(B171,$C$5:$C$220,$B$5:$B$220)</f>
        <v>106.13508575223153</v>
      </c>
      <c r="E171" s="46"/>
    </row>
    <row r="172" spans="2:5" ht="16.5" x14ac:dyDescent="0.2">
      <c r="B172" s="60">
        <v>41609</v>
      </c>
      <c r="C172" s="46">
        <v>140</v>
      </c>
      <c r="D172" s="46">
        <f>FORECAST(B172,$C$5:$C$220,$B$5:$B$220)</f>
        <v>106.44442978939412</v>
      </c>
      <c r="E172" s="46"/>
    </row>
    <row r="173" spans="2:5" ht="16.5" x14ac:dyDescent="0.2">
      <c r="B173" s="45">
        <v>41640</v>
      </c>
      <c r="C173" s="46">
        <v>118</v>
      </c>
      <c r="D173" s="46">
        <f>FORECAST(B173,$C$5:$C$220,$B$5:$B$220)</f>
        <v>106.76408529446218</v>
      </c>
      <c r="E173" s="46"/>
    </row>
    <row r="174" spans="2:5" ht="16.5" x14ac:dyDescent="0.2">
      <c r="B174" s="45">
        <v>41671</v>
      </c>
      <c r="C174" s="46">
        <v>100.4</v>
      </c>
      <c r="D174" s="46">
        <f>FORECAST(B174,$C$5:$C$220,$B$5:$B$220)</f>
        <v>107.08374079953018</v>
      </c>
      <c r="E174" s="46"/>
    </row>
    <row r="175" spans="2:5" ht="16.5" x14ac:dyDescent="0.2">
      <c r="B175" s="45">
        <v>41699</v>
      </c>
      <c r="C175" s="46">
        <v>118.8</v>
      </c>
      <c r="D175" s="46">
        <f>FORECAST(B175,$C$5:$C$220,$B$5:$B$220)</f>
        <v>107.37246190088194</v>
      </c>
      <c r="E175" s="46"/>
    </row>
    <row r="176" spans="2:5" ht="16.5" x14ac:dyDescent="0.2">
      <c r="B176" s="45">
        <v>41730</v>
      </c>
      <c r="C176" s="46">
        <v>111.1</v>
      </c>
      <c r="D176" s="46">
        <f>FORECAST(B176,$C$5:$C$220,$B$5:$B$220)</f>
        <v>107.69211740594994</v>
      </c>
      <c r="E176" s="46"/>
    </row>
    <row r="177" spans="2:5" ht="16.5" x14ac:dyDescent="0.2">
      <c r="B177" s="60">
        <v>41760</v>
      </c>
      <c r="C177" s="46">
        <v>120.9</v>
      </c>
      <c r="D177" s="46">
        <f>FORECAST(B177,$C$5:$C$220,$B$5:$B$220)</f>
        <v>108.00146144311253</v>
      </c>
      <c r="E177" s="46"/>
    </row>
    <row r="178" spans="2:5" ht="16.5" x14ac:dyDescent="0.2">
      <c r="B178" s="45">
        <v>41791</v>
      </c>
      <c r="C178" s="46">
        <v>99.5</v>
      </c>
      <c r="D178" s="46">
        <f>FORECAST(B178,$C$5:$C$220,$B$5:$B$220)</f>
        <v>108.32111694818059</v>
      </c>
      <c r="E178" s="46"/>
    </row>
    <row r="179" spans="2:5" ht="16.5" x14ac:dyDescent="0.2">
      <c r="B179" s="45">
        <v>41821</v>
      </c>
      <c r="C179" s="46">
        <v>98.9</v>
      </c>
      <c r="D179" s="46">
        <f>FORECAST(B179,$C$5:$C$220,$B$5:$B$220)</f>
        <v>108.63046098534318</v>
      </c>
      <c r="E179" s="46"/>
    </row>
    <row r="180" spans="2:5" ht="16.5" x14ac:dyDescent="0.2">
      <c r="B180" s="45">
        <v>41852</v>
      </c>
      <c r="C180" s="46">
        <v>98.5</v>
      </c>
      <c r="D180" s="46">
        <f>FORECAST(B180,$C$5:$C$220,$B$5:$B$220)</f>
        <v>108.95011649041123</v>
      </c>
      <c r="E180" s="46"/>
    </row>
    <row r="181" spans="2:5" ht="16.5" x14ac:dyDescent="0.2">
      <c r="B181" s="45">
        <v>41883</v>
      </c>
      <c r="C181" s="46">
        <v>104.9</v>
      </c>
      <c r="D181" s="46">
        <f>FORECAST(B181,$C$5:$C$220,$B$5:$B$220)</f>
        <v>109.26977199547923</v>
      </c>
      <c r="E181" s="46"/>
    </row>
    <row r="182" spans="2:5" ht="16.5" x14ac:dyDescent="0.2">
      <c r="B182" s="45">
        <v>41913</v>
      </c>
      <c r="C182" s="46">
        <v>112.6</v>
      </c>
      <c r="D182" s="46">
        <f>FORECAST(B182,$C$5:$C$220,$B$5:$B$220)</f>
        <v>109.57911603264182</v>
      </c>
      <c r="E182" s="46"/>
    </row>
    <row r="183" spans="2:5" ht="16.5" x14ac:dyDescent="0.2">
      <c r="B183" s="60">
        <v>41944</v>
      </c>
      <c r="C183" s="46">
        <v>122.4</v>
      </c>
      <c r="D183" s="46">
        <f>FORECAST(B183,$C$5:$C$220,$B$5:$B$220)</f>
        <v>109.89877153770988</v>
      </c>
      <c r="E183" s="46"/>
    </row>
    <row r="184" spans="2:5" ht="16.5" x14ac:dyDescent="0.2">
      <c r="B184" s="60">
        <v>41974</v>
      </c>
      <c r="C184" s="46">
        <v>132.19999999999999</v>
      </c>
      <c r="D184" s="46">
        <f>FORECAST(B184,$C$5:$C$220,$B$5:$B$220)</f>
        <v>110.20811557487247</v>
      </c>
      <c r="E184" s="46"/>
    </row>
    <row r="185" spans="2:5" ht="16.5" x14ac:dyDescent="0.2">
      <c r="B185" s="45">
        <v>42005</v>
      </c>
      <c r="C185" s="46">
        <v>103.1</v>
      </c>
      <c r="D185" s="46">
        <f>FORECAST(B185,$C$5:$C$220,$B$5:$B$220)</f>
        <v>110.52777107994046</v>
      </c>
      <c r="E185" s="46"/>
    </row>
    <row r="186" spans="2:5" ht="16.5" x14ac:dyDescent="0.2">
      <c r="B186" s="45">
        <v>42036</v>
      </c>
      <c r="C186" s="46">
        <v>101.9</v>
      </c>
      <c r="D186" s="46">
        <f>FORECAST(B186,$C$5:$C$220,$B$5:$B$220)</f>
        <v>110.84742658500852</v>
      </c>
      <c r="E186" s="46"/>
    </row>
    <row r="187" spans="2:5" ht="16.5" x14ac:dyDescent="0.2">
      <c r="B187" s="45">
        <v>42064</v>
      </c>
      <c r="C187" s="46">
        <v>106</v>
      </c>
      <c r="D187" s="46">
        <f>FORECAST(B187,$C$5:$C$220,$B$5:$B$220)</f>
        <v>111.13614768636029</v>
      </c>
      <c r="E187" s="46"/>
    </row>
    <row r="188" spans="2:5" ht="16.5" x14ac:dyDescent="0.2">
      <c r="B188" s="45">
        <v>42095</v>
      </c>
      <c r="C188" s="46">
        <v>106.8</v>
      </c>
      <c r="D188" s="46">
        <f>FORECAST(B188,$C$5:$C$220,$B$5:$B$220)</f>
        <v>111.45580319142829</v>
      </c>
      <c r="E188" s="46"/>
    </row>
    <row r="189" spans="2:5" ht="16.5" x14ac:dyDescent="0.2">
      <c r="B189" s="60">
        <v>42125</v>
      </c>
      <c r="C189" s="46">
        <v>120.8</v>
      </c>
      <c r="D189" s="46">
        <f>FORECAST(B189,$C$5:$C$220,$B$5:$B$220)</f>
        <v>111.76514722859088</v>
      </c>
      <c r="E189" s="46"/>
    </row>
    <row r="190" spans="2:5" ht="16.5" x14ac:dyDescent="0.2">
      <c r="B190" s="45">
        <v>42156</v>
      </c>
      <c r="C190" s="46">
        <v>86.7</v>
      </c>
      <c r="D190" s="46">
        <f>FORECAST(B190,$C$5:$C$220,$B$5:$B$220)</f>
        <v>112.08480273365893</v>
      </c>
      <c r="E190" s="46"/>
    </row>
    <row r="191" spans="2:5" ht="16.5" x14ac:dyDescent="0.2">
      <c r="B191" s="45">
        <v>42186</v>
      </c>
      <c r="C191" s="46">
        <v>95.9</v>
      </c>
      <c r="D191" s="46">
        <f>FORECAST(B191,$C$5:$C$220,$B$5:$B$220)</f>
        <v>112.39414677082152</v>
      </c>
      <c r="E191" s="46"/>
    </row>
    <row r="192" spans="2:5" ht="16.5" x14ac:dyDescent="0.2">
      <c r="B192" s="45">
        <v>42217</v>
      </c>
      <c r="C192" s="46">
        <v>89.2</v>
      </c>
      <c r="D192" s="46">
        <f>FORECAST(B192,$C$5:$C$220,$B$5:$B$220)</f>
        <v>112.71380227588952</v>
      </c>
      <c r="E192" s="46"/>
    </row>
    <row r="193" spans="2:5" ht="16.5" x14ac:dyDescent="0.2">
      <c r="B193" s="45">
        <v>42248</v>
      </c>
      <c r="C193" s="46">
        <v>104</v>
      </c>
      <c r="D193" s="46">
        <f>FORECAST(B193,$C$5:$C$220,$B$5:$B$220)</f>
        <v>113.03345778095758</v>
      </c>
      <c r="E193" s="46"/>
    </row>
    <row r="194" spans="2:5" ht="16.5" x14ac:dyDescent="0.2">
      <c r="B194" s="60">
        <v>42278</v>
      </c>
      <c r="C194" s="46">
        <v>120.5</v>
      </c>
      <c r="D194" s="46">
        <f>FORECAST(B194,$C$5:$C$220,$B$5:$B$220)</f>
        <v>113.34280181812017</v>
      </c>
      <c r="E194" s="46"/>
    </row>
    <row r="195" spans="2:5" ht="16.5" x14ac:dyDescent="0.2">
      <c r="B195" s="60">
        <v>42309</v>
      </c>
      <c r="C195" s="46">
        <v>121.7</v>
      </c>
      <c r="D195" s="46">
        <f>FORECAST(B195,$C$5:$C$220,$B$5:$B$220)</f>
        <v>113.66245732318816</v>
      </c>
      <c r="E195" s="46"/>
    </row>
    <row r="196" spans="2:5" ht="16.5" x14ac:dyDescent="0.2">
      <c r="B196" s="60">
        <v>42339</v>
      </c>
      <c r="C196" s="46">
        <v>124.4</v>
      </c>
      <c r="D196" s="46">
        <f>FORECAST(B196,$C$5:$C$220,$B$5:$B$220)</f>
        <v>113.97180136035081</v>
      </c>
      <c r="E196" s="46"/>
    </row>
    <row r="197" spans="2:5" ht="16.5" x14ac:dyDescent="0.2">
      <c r="B197" s="45">
        <v>42370</v>
      </c>
      <c r="C197" s="46">
        <v>115.9</v>
      </c>
      <c r="D197" s="46">
        <f>FORECAST(B197,$C$5:$C$220,$B$5:$B$220)</f>
        <v>114.29145686541881</v>
      </c>
      <c r="E197" s="46"/>
    </row>
    <row r="198" spans="2:5" ht="16.5" x14ac:dyDescent="0.2">
      <c r="B198" s="45">
        <v>42401</v>
      </c>
      <c r="C198" s="46">
        <v>99.6</v>
      </c>
      <c r="D198" s="46">
        <f>FORECAST(B198,$C$5:$C$220,$B$5:$B$220)</f>
        <v>114.61111237048681</v>
      </c>
      <c r="E198" s="46"/>
    </row>
    <row r="199" spans="2:5" ht="16.5" x14ac:dyDescent="0.2">
      <c r="B199" s="45">
        <v>42430</v>
      </c>
      <c r="C199" s="46">
        <v>107.8</v>
      </c>
      <c r="D199" s="46">
        <f>FORECAST(B199,$C$5:$C$220,$B$5:$B$220)</f>
        <v>114.91014493974399</v>
      </c>
      <c r="E199" s="46"/>
    </row>
    <row r="200" spans="2:5" ht="16.5" x14ac:dyDescent="0.2">
      <c r="B200" s="45">
        <v>42461</v>
      </c>
      <c r="C200" s="46">
        <v>109.2</v>
      </c>
      <c r="D200" s="46">
        <f>FORECAST(B200,$C$5:$C$220,$B$5:$B$220)</f>
        <v>115.22980044481204</v>
      </c>
      <c r="E200" s="46"/>
    </row>
    <row r="201" spans="2:5" ht="16.5" x14ac:dyDescent="0.2">
      <c r="B201" s="45">
        <v>42491</v>
      </c>
      <c r="C201" s="46">
        <v>113.8</v>
      </c>
      <c r="D201" s="46">
        <f>FORECAST(B201,$C$5:$C$220,$B$5:$B$220)</f>
        <v>115.53914448197463</v>
      </c>
      <c r="E201" s="46"/>
    </row>
    <row r="202" spans="2:5" ht="16.5" x14ac:dyDescent="0.2">
      <c r="B202" s="45">
        <v>42522</v>
      </c>
      <c r="C202" s="46">
        <v>97.5</v>
      </c>
      <c r="D202" s="46">
        <f>FORECAST(B202,$C$5:$C$220,$B$5:$B$220)</f>
        <v>115.85879998704269</v>
      </c>
      <c r="E202" s="46"/>
    </row>
    <row r="203" spans="2:5" ht="16.5" x14ac:dyDescent="0.2">
      <c r="B203" s="45">
        <v>42552</v>
      </c>
      <c r="C203" s="46">
        <v>101.8</v>
      </c>
      <c r="D203" s="46">
        <f>FORECAST(B203,$C$5:$C$220,$B$5:$B$220)</f>
        <v>116.16814402420528</v>
      </c>
      <c r="E203" s="46"/>
    </row>
    <row r="204" spans="2:5" ht="16.5" x14ac:dyDescent="0.2">
      <c r="B204" s="45">
        <v>42583</v>
      </c>
      <c r="C204" s="46">
        <v>95.4</v>
      </c>
      <c r="D204" s="46">
        <f>FORECAST(B204,$C$5:$C$220,$B$5:$B$220)</f>
        <v>116.48779952927327</v>
      </c>
      <c r="E204" s="46"/>
    </row>
    <row r="205" spans="2:5" ht="16.5" x14ac:dyDescent="0.2">
      <c r="B205" s="45">
        <v>42614</v>
      </c>
      <c r="C205" s="46">
        <v>108.2</v>
      </c>
      <c r="D205" s="46">
        <f>FORECAST(B205,$C$5:$C$220,$B$5:$B$220)</f>
        <v>116.80745503434133</v>
      </c>
      <c r="E205" s="46"/>
    </row>
    <row r="206" spans="2:5" ht="16.5" x14ac:dyDescent="0.2">
      <c r="B206" s="60">
        <v>42644</v>
      </c>
      <c r="C206" s="46">
        <v>134.9</v>
      </c>
      <c r="D206" s="46">
        <f>FORECAST(B206,$C$5:$C$220,$B$5:$B$220)</f>
        <v>117.11679907150392</v>
      </c>
      <c r="E206" s="46"/>
    </row>
    <row r="207" spans="2:5" ht="16.5" x14ac:dyDescent="0.2">
      <c r="B207" s="45">
        <v>42675</v>
      </c>
      <c r="C207" s="46">
        <v>115.7</v>
      </c>
      <c r="D207" s="46">
        <f>FORECAST(B207,$C$5:$C$220,$B$5:$B$220)</f>
        <v>117.43645457657192</v>
      </c>
      <c r="E207" s="46"/>
    </row>
    <row r="208" spans="2:5" ht="16.5" x14ac:dyDescent="0.2">
      <c r="B208" s="60">
        <v>42705</v>
      </c>
      <c r="C208" s="46">
        <v>122.5</v>
      </c>
      <c r="D208" s="46">
        <f>FORECAST(B208,$C$5:$C$220,$B$5:$B$220)</f>
        <v>117.74579861373456</v>
      </c>
      <c r="E208" s="46"/>
    </row>
    <row r="209" spans="2:5" ht="16.5" x14ac:dyDescent="0.2">
      <c r="B209" s="45">
        <v>42736</v>
      </c>
      <c r="C209" s="46">
        <v>110.3</v>
      </c>
      <c r="D209" s="46">
        <f>FORECAST(B209,$C$5:$C$220,$B$5:$B$220)</f>
        <v>118.06545411880256</v>
      </c>
      <c r="E209" s="46"/>
    </row>
    <row r="210" spans="2:5" ht="16.5" x14ac:dyDescent="0.2">
      <c r="B210" s="45">
        <v>42767</v>
      </c>
      <c r="C210" s="46">
        <v>93.4</v>
      </c>
      <c r="D210" s="46">
        <f>FORECAST(B210,$C$5:$C$220,$B$5:$B$220)</f>
        <v>118.38510962387056</v>
      </c>
      <c r="E210" s="46"/>
    </row>
    <row r="211" spans="2:5" ht="16.5" x14ac:dyDescent="0.2">
      <c r="B211" s="45">
        <v>42795</v>
      </c>
      <c r="C211" s="46">
        <v>99</v>
      </c>
      <c r="D211" s="46">
        <f>FORECAST(B211,$C$5:$C$220,$B$5:$B$220)</f>
        <v>118.67383072522233</v>
      </c>
      <c r="E211" s="46"/>
    </row>
    <row r="212" spans="2:5" ht="16.5" x14ac:dyDescent="0.2">
      <c r="B212" s="45">
        <v>42826</v>
      </c>
      <c r="C212" s="46">
        <v>102</v>
      </c>
      <c r="D212" s="46">
        <f>FORECAST(B212,$C$5:$C$220,$B$5:$B$220)</f>
        <v>118.99348623029039</v>
      </c>
      <c r="E212" s="46"/>
    </row>
    <row r="213" spans="2:5" ht="16.5" x14ac:dyDescent="0.2">
      <c r="B213" s="45">
        <v>42856</v>
      </c>
      <c r="C213" s="46">
        <v>104.2</v>
      </c>
      <c r="D213" s="46">
        <f>FORECAST(B213,$C$5:$C$220,$B$5:$B$220)</f>
        <v>119.30283026745298</v>
      </c>
      <c r="E213" s="46"/>
    </row>
    <row r="214" spans="2:5" ht="16.5" x14ac:dyDescent="0.2">
      <c r="B214" s="45">
        <v>42887</v>
      </c>
      <c r="C214" s="46">
        <v>91.4</v>
      </c>
      <c r="D214" s="46">
        <f>FORECAST(B214,$C$5:$C$220,$B$5:$B$220)</f>
        <v>119.62248577252097</v>
      </c>
      <c r="E214" s="46"/>
    </row>
    <row r="215" spans="2:5" ht="16.5" x14ac:dyDescent="0.2">
      <c r="B215" s="45">
        <v>42917</v>
      </c>
      <c r="C215" s="46">
        <v>93.7</v>
      </c>
      <c r="D215" s="46">
        <f>FORECAST(B215,$C$5:$C$220,$B$5:$B$220)</f>
        <v>119.93182980968362</v>
      </c>
      <c r="E215" s="46"/>
    </row>
    <row r="216" spans="2:5" ht="16.5" x14ac:dyDescent="0.2">
      <c r="B216" s="45">
        <v>42948</v>
      </c>
      <c r="C216" s="46">
        <v>90.7</v>
      </c>
      <c r="D216" s="46">
        <f>FORECAST(B216,$C$5:$C$220,$B$5:$B$220)</f>
        <v>120.25148531475162</v>
      </c>
      <c r="E216" s="46"/>
    </row>
    <row r="217" spans="2:5" ht="16.5" x14ac:dyDescent="0.2">
      <c r="B217" s="45">
        <v>42979</v>
      </c>
      <c r="C217" s="46">
        <v>108.4</v>
      </c>
      <c r="D217" s="46">
        <f>FORECAST(B217,$C$5:$C$220,$B$5:$B$220)</f>
        <v>120.57114081981962</v>
      </c>
      <c r="E217" s="46"/>
    </row>
    <row r="218" spans="2:5" ht="16.5" x14ac:dyDescent="0.2">
      <c r="B218" s="45">
        <v>43009</v>
      </c>
      <c r="C218" s="46">
        <v>114.6</v>
      </c>
      <c r="D218" s="46">
        <f>FORECAST(B218,$C$5:$C$220,$B$5:$B$220)</f>
        <v>120.88048485698226</v>
      </c>
      <c r="E218" s="46"/>
    </row>
    <row r="219" spans="2:5" ht="16.5" x14ac:dyDescent="0.2">
      <c r="B219" s="60">
        <v>43040</v>
      </c>
      <c r="C219" s="46">
        <v>121.5</v>
      </c>
      <c r="D219" s="46">
        <f>FORECAST(B219,$C$5:$C$220,$B$5:$B$220)</f>
        <v>121.20014036205026</v>
      </c>
      <c r="E219" s="46"/>
    </row>
    <row r="220" spans="2:5" ht="16.5" x14ac:dyDescent="0.2">
      <c r="B220" s="60">
        <v>43070</v>
      </c>
      <c r="C220" s="46">
        <v>123.5</v>
      </c>
      <c r="D220" s="46">
        <f>FORECAST(B220,$C$5:$C$220,$B$5:$B$220)</f>
        <v>121.50948439921285</v>
      </c>
      <c r="E220" s="46"/>
    </row>
    <row r="221" spans="2:5" x14ac:dyDescent="0.2">
      <c r="B221" s="61">
        <v>43101</v>
      </c>
      <c r="D221" s="4">
        <f>FORECAST(B221,$C$5:$C$220,$B$5:$B$220)</f>
        <v>121.82913990428091</v>
      </c>
    </row>
    <row r="222" spans="2:5" x14ac:dyDescent="0.2">
      <c r="B222" s="61">
        <v>43132</v>
      </c>
      <c r="D222" s="4">
        <f t="shared" ref="D222:D234" si="0">FORECAST(B222,$C$5:$C$220,$B$5:$B$220)</f>
        <v>122.14879540934891</v>
      </c>
    </row>
    <row r="223" spans="2:5" x14ac:dyDescent="0.2">
      <c r="B223" s="61">
        <v>43160</v>
      </c>
      <c r="D223" s="4">
        <f>FORECAST(B223,$C$5:$C$220,$B$5:$B$220)</f>
        <v>122.43751651070068</v>
      </c>
    </row>
    <row r="224" spans="2:5" x14ac:dyDescent="0.2">
      <c r="B224" s="61">
        <v>43191</v>
      </c>
      <c r="D224" s="4">
        <f>FORECAST(B224,$C$5:$C$220,$B$5:$B$220)</f>
        <v>122.75717201576867</v>
      </c>
    </row>
    <row r="225" spans="2:4" x14ac:dyDescent="0.2">
      <c r="B225" s="61">
        <v>43221</v>
      </c>
      <c r="D225" s="4">
        <f>FORECAST(B225,$C$5:$C$220,$B$5:$B$220)</f>
        <v>123.06651605293132</v>
      </c>
    </row>
    <row r="226" spans="2:4" x14ac:dyDescent="0.2">
      <c r="B226" s="61">
        <v>43252</v>
      </c>
      <c r="D226" s="4">
        <f>FORECAST(B226,$C$5:$C$220,$B$5:$B$220)</f>
        <v>123.38617155799932</v>
      </c>
    </row>
    <row r="227" spans="2:4" x14ac:dyDescent="0.2">
      <c r="B227" s="61">
        <v>43282</v>
      </c>
      <c r="D227" s="4">
        <f t="shared" si="0"/>
        <v>123.69551559516191</v>
      </c>
    </row>
    <row r="228" spans="2:4" x14ac:dyDescent="0.2">
      <c r="B228" s="61">
        <v>43313</v>
      </c>
      <c r="D228" s="4">
        <f t="shared" si="0"/>
        <v>124.01517110022996</v>
      </c>
    </row>
    <row r="229" spans="2:4" x14ac:dyDescent="0.2">
      <c r="B229" s="61">
        <v>43344</v>
      </c>
      <c r="D229" s="4">
        <f t="shared" si="0"/>
        <v>124.33482660529796</v>
      </c>
    </row>
    <row r="230" spans="2:4" x14ac:dyDescent="0.2">
      <c r="B230" s="61">
        <v>43374</v>
      </c>
      <c r="D230" s="4">
        <f t="shared" si="0"/>
        <v>124.64417064246055</v>
      </c>
    </row>
    <row r="231" spans="2:4" x14ac:dyDescent="0.2">
      <c r="B231" s="61">
        <v>43405</v>
      </c>
      <c r="D231" s="4">
        <f t="shared" si="0"/>
        <v>124.96382614752861</v>
      </c>
    </row>
    <row r="232" spans="2:4" x14ac:dyDescent="0.2">
      <c r="B232" s="61">
        <v>43435</v>
      </c>
      <c r="D232" s="4">
        <f t="shared" si="0"/>
        <v>125.2731701846912</v>
      </c>
    </row>
    <row r="233" spans="2:4" x14ac:dyDescent="0.2">
      <c r="B233" s="61">
        <v>43466</v>
      </c>
      <c r="D233" s="4">
        <f t="shared" si="0"/>
        <v>125.5928256897592</v>
      </c>
    </row>
    <row r="234" spans="2:4" x14ac:dyDescent="0.2">
      <c r="B234" s="61">
        <v>43497</v>
      </c>
      <c r="D234" s="4">
        <f t="shared" si="0"/>
        <v>125.91248119482725</v>
      </c>
    </row>
    <row r="235" spans="2:4" x14ac:dyDescent="0.2">
      <c r="B235" s="61">
        <v>43525</v>
      </c>
    </row>
  </sheetData>
  <phoneticPr fontId="8" type="noConversion"/>
  <conditionalFormatting sqref="C5:C220">
    <cfRule type="cellIs" dxfId="1" priority="1" operator="greaterThan">
      <formula>120</formula>
    </cfRule>
  </conditionalFormatting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"/>
  <sheetViews>
    <sheetView showGridLines="0" topLeftCell="B1" zoomScale="130" zoomScaleNormal="130" workbookViewId="0">
      <selection activeCell="F9" sqref="F9"/>
    </sheetView>
  </sheetViews>
  <sheetFormatPr defaultRowHeight="12.75" x14ac:dyDescent="0.2"/>
  <cols>
    <col min="2" max="2" width="19.42578125" customWidth="1"/>
    <col min="3" max="3" width="8" customWidth="1"/>
    <col min="6" max="6" width="13" bestFit="1" customWidth="1"/>
    <col min="8" max="8" width="21.42578125" customWidth="1"/>
    <col min="9" max="9" width="14" customWidth="1"/>
  </cols>
  <sheetData>
    <row r="1" spans="2:10" ht="13.5" x14ac:dyDescent="0.25">
      <c r="B1" s="53" t="s">
        <v>14</v>
      </c>
      <c r="C1" s="53"/>
    </row>
    <row r="2" spans="2:10" ht="13.5" x14ac:dyDescent="0.25">
      <c r="B2" s="54" t="s">
        <v>20</v>
      </c>
      <c r="C2" s="54"/>
    </row>
    <row r="7" spans="2:10" x14ac:dyDescent="0.2">
      <c r="B7" s="63" t="s">
        <v>94</v>
      </c>
      <c r="C7" s="63" t="s">
        <v>95</v>
      </c>
      <c r="D7" s="63" t="s">
        <v>98</v>
      </c>
      <c r="E7" s="63" t="s">
        <v>100</v>
      </c>
      <c r="F7" s="66" t="s">
        <v>101</v>
      </c>
      <c r="G7" s="64"/>
      <c r="I7" s="64" t="s">
        <v>96</v>
      </c>
      <c r="J7" s="64" t="s">
        <v>97</v>
      </c>
    </row>
    <row r="8" spans="2:10" x14ac:dyDescent="0.2">
      <c r="B8" s="62" t="s">
        <v>22</v>
      </c>
      <c r="C8" s="62">
        <v>1</v>
      </c>
      <c r="D8" s="62">
        <v>170.2</v>
      </c>
      <c r="E8" s="62">
        <f>$I$8*C8+$J$8</f>
        <v>163.45563165905628</v>
      </c>
      <c r="F8" s="67">
        <f>D8/E8</f>
        <v>1.0412611561467118</v>
      </c>
      <c r="G8" s="65"/>
      <c r="I8">
        <f>LINEST(D8:D79,C8:C79)</f>
        <v>2.8125956653160986</v>
      </c>
      <c r="J8">
        <f>AVERAGE(D8:D79)-AVERAGE(C8:C79)*I8</f>
        <v>160.64303599374017</v>
      </c>
    </row>
    <row r="9" spans="2:10" x14ac:dyDescent="0.2">
      <c r="B9" s="62" t="s">
        <v>40</v>
      </c>
      <c r="C9" s="62">
        <v>2</v>
      </c>
      <c r="D9" s="62">
        <v>148.69999999999999</v>
      </c>
      <c r="E9" s="62">
        <f t="shared" ref="E9:E72" si="0">$I$8*C9+$J$8</f>
        <v>166.26822732437236</v>
      </c>
      <c r="F9" s="67">
        <f t="shared" ref="F9:F72" si="1">D9/E9</f>
        <v>0.89433803675492041</v>
      </c>
      <c r="G9" s="65"/>
    </row>
    <row r="10" spans="2:10" x14ac:dyDescent="0.2">
      <c r="B10" s="62" t="s">
        <v>58</v>
      </c>
      <c r="C10" s="62">
        <v>3</v>
      </c>
      <c r="D10" s="62">
        <v>183.8</v>
      </c>
      <c r="E10" s="62">
        <f t="shared" si="0"/>
        <v>169.08082298968847</v>
      </c>
      <c r="F10" s="67">
        <f t="shared" si="1"/>
        <v>1.0870540889856515</v>
      </c>
      <c r="G10" s="65"/>
    </row>
    <row r="11" spans="2:10" x14ac:dyDescent="0.2">
      <c r="B11" s="62" t="s">
        <v>76</v>
      </c>
      <c r="C11" s="62">
        <v>4</v>
      </c>
      <c r="D11" s="62">
        <v>178.9</v>
      </c>
      <c r="E11" s="62">
        <f t="shared" si="0"/>
        <v>171.89341865500455</v>
      </c>
      <c r="F11" s="67">
        <f t="shared" si="1"/>
        <v>1.0407611960935972</v>
      </c>
      <c r="G11" s="65"/>
    </row>
    <row r="12" spans="2:10" x14ac:dyDescent="0.2">
      <c r="B12" s="62" t="s">
        <v>23</v>
      </c>
      <c r="C12" s="62">
        <v>5</v>
      </c>
      <c r="D12" s="62">
        <v>180.1</v>
      </c>
      <c r="E12" s="62">
        <f t="shared" si="0"/>
        <v>174.70601432032066</v>
      </c>
      <c r="F12" s="67">
        <f t="shared" si="1"/>
        <v>1.0308746421848394</v>
      </c>
      <c r="G12" s="65"/>
    </row>
    <row r="13" spans="2:10" x14ac:dyDescent="0.2">
      <c r="B13" s="62" t="s">
        <v>41</v>
      </c>
      <c r="C13" s="62">
        <v>6</v>
      </c>
      <c r="D13" s="62">
        <v>151.80000000000001</v>
      </c>
      <c r="E13" s="62">
        <f t="shared" si="0"/>
        <v>177.51860998563677</v>
      </c>
      <c r="F13" s="67">
        <f t="shared" si="1"/>
        <v>0.85512161238915918</v>
      </c>
      <c r="G13" s="65"/>
    </row>
    <row r="14" spans="2:10" x14ac:dyDescent="0.2">
      <c r="B14" s="62" t="s">
        <v>59</v>
      </c>
      <c r="C14" s="62">
        <v>7</v>
      </c>
      <c r="D14" s="62">
        <v>208.5</v>
      </c>
      <c r="E14" s="62">
        <f t="shared" si="0"/>
        <v>180.33120565095285</v>
      </c>
      <c r="F14" s="67">
        <f t="shared" si="1"/>
        <v>1.1562058782192715</v>
      </c>
      <c r="G14" s="65"/>
    </row>
    <row r="15" spans="2:10" x14ac:dyDescent="0.2">
      <c r="B15" s="62" t="s">
        <v>77</v>
      </c>
      <c r="C15" s="62">
        <v>8</v>
      </c>
      <c r="D15" s="62">
        <v>192.3</v>
      </c>
      <c r="E15" s="62">
        <f t="shared" si="0"/>
        <v>183.14380131626896</v>
      </c>
      <c r="F15" s="67">
        <f t="shared" si="1"/>
        <v>1.0499945868652105</v>
      </c>
      <c r="G15" s="65"/>
    </row>
    <row r="16" spans="2:10" x14ac:dyDescent="0.2">
      <c r="B16" s="62" t="s">
        <v>24</v>
      </c>
      <c r="C16" s="62">
        <v>9</v>
      </c>
      <c r="D16" s="62">
        <v>215.7</v>
      </c>
      <c r="E16" s="62">
        <f t="shared" si="0"/>
        <v>185.95639698158504</v>
      </c>
      <c r="F16" s="67">
        <f t="shared" si="1"/>
        <v>1.1599493402819609</v>
      </c>
      <c r="G16" s="65"/>
    </row>
    <row r="17" spans="2:7" x14ac:dyDescent="0.2">
      <c r="B17" s="62" t="s">
        <v>42</v>
      </c>
      <c r="C17" s="62">
        <v>10</v>
      </c>
      <c r="D17" s="62">
        <v>170.1</v>
      </c>
      <c r="E17" s="62">
        <f t="shared" si="0"/>
        <v>188.76899264690115</v>
      </c>
      <c r="F17" s="67">
        <f t="shared" si="1"/>
        <v>0.90110138119017169</v>
      </c>
      <c r="G17" s="65"/>
    </row>
    <row r="18" spans="2:7" x14ac:dyDescent="0.2">
      <c r="B18" s="62" t="s">
        <v>60</v>
      </c>
      <c r="C18" s="62">
        <v>11</v>
      </c>
      <c r="D18" s="62">
        <v>232.1</v>
      </c>
      <c r="E18" s="62">
        <f t="shared" si="0"/>
        <v>191.58158831221726</v>
      </c>
      <c r="F18" s="67">
        <f t="shared" si="1"/>
        <v>1.2114942883851165</v>
      </c>
      <c r="G18" s="65"/>
    </row>
    <row r="19" spans="2:7" x14ac:dyDescent="0.2">
      <c r="B19" s="62" t="s">
        <v>78</v>
      </c>
      <c r="C19" s="62">
        <v>12</v>
      </c>
      <c r="D19" s="62">
        <v>197.7</v>
      </c>
      <c r="E19" s="62">
        <f t="shared" si="0"/>
        <v>194.39418397753334</v>
      </c>
      <c r="F19" s="67">
        <f t="shared" si="1"/>
        <v>1.0170057352273909</v>
      </c>
      <c r="G19" s="65"/>
    </row>
    <row r="20" spans="2:7" x14ac:dyDescent="0.2">
      <c r="B20" s="62" t="s">
        <v>25</v>
      </c>
      <c r="C20" s="62">
        <v>13</v>
      </c>
      <c r="D20" s="62">
        <v>206.39999999999998</v>
      </c>
      <c r="E20" s="62">
        <f t="shared" si="0"/>
        <v>197.20677964284945</v>
      </c>
      <c r="F20" s="67">
        <f t="shared" si="1"/>
        <v>1.0466171618125901</v>
      </c>
      <c r="G20" s="65"/>
    </row>
    <row r="21" spans="2:7" x14ac:dyDescent="0.2">
      <c r="B21" s="62" t="s">
        <v>43</v>
      </c>
      <c r="C21" s="62">
        <v>14</v>
      </c>
      <c r="D21" s="62">
        <v>167.6</v>
      </c>
      <c r="E21" s="62">
        <f t="shared" si="0"/>
        <v>200.01937530816554</v>
      </c>
      <c r="F21" s="67">
        <f t="shared" si="1"/>
        <v>0.83791882532270834</v>
      </c>
      <c r="G21" s="65"/>
    </row>
    <row r="22" spans="2:7" x14ac:dyDescent="0.2">
      <c r="B22" s="62" t="s">
        <v>61</v>
      </c>
      <c r="C22" s="62">
        <v>15</v>
      </c>
      <c r="D22" s="62">
        <v>211.4</v>
      </c>
      <c r="E22" s="62">
        <f t="shared" si="0"/>
        <v>202.83197097348165</v>
      </c>
      <c r="F22" s="67">
        <f t="shared" si="1"/>
        <v>1.0422420044798488</v>
      </c>
      <c r="G22" s="65"/>
    </row>
    <row r="23" spans="2:7" x14ac:dyDescent="0.2">
      <c r="B23" s="62" t="s">
        <v>79</v>
      </c>
      <c r="C23" s="62">
        <v>16</v>
      </c>
      <c r="D23" s="62">
        <v>202.2</v>
      </c>
      <c r="E23" s="62">
        <f t="shared" si="0"/>
        <v>205.64456663879776</v>
      </c>
      <c r="F23" s="67">
        <f t="shared" si="1"/>
        <v>0.98324990202708373</v>
      </c>
      <c r="G23" s="65"/>
    </row>
    <row r="24" spans="2:7" x14ac:dyDescent="0.2">
      <c r="B24" s="62" t="s">
        <v>26</v>
      </c>
      <c r="C24" s="62">
        <v>17</v>
      </c>
      <c r="D24" s="62">
        <v>195.29999999999998</v>
      </c>
      <c r="E24" s="62">
        <f t="shared" si="0"/>
        <v>208.45716230411384</v>
      </c>
      <c r="F24" s="67">
        <f t="shared" si="1"/>
        <v>0.93688313628236408</v>
      </c>
      <c r="G24" s="65"/>
    </row>
    <row r="25" spans="2:7" x14ac:dyDescent="0.2">
      <c r="B25" s="62" t="s">
        <v>44</v>
      </c>
      <c r="C25" s="62">
        <v>18</v>
      </c>
      <c r="D25" s="62">
        <v>165.6</v>
      </c>
      <c r="E25" s="62">
        <f t="shared" si="0"/>
        <v>211.26975796942995</v>
      </c>
      <c r="F25" s="67">
        <f t="shared" si="1"/>
        <v>0.78383201453736595</v>
      </c>
      <c r="G25" s="65"/>
    </row>
    <row r="26" spans="2:7" x14ac:dyDescent="0.2">
      <c r="B26" s="62" t="s">
        <v>62</v>
      </c>
      <c r="C26" s="62">
        <v>19</v>
      </c>
      <c r="D26" s="62">
        <v>204</v>
      </c>
      <c r="E26" s="62">
        <f t="shared" si="0"/>
        <v>214.08235363474603</v>
      </c>
      <c r="F26" s="67">
        <f t="shared" si="1"/>
        <v>0.95290432180156281</v>
      </c>
      <c r="G26" s="65"/>
    </row>
    <row r="27" spans="2:7" x14ac:dyDescent="0.2">
      <c r="B27" s="62" t="s">
        <v>80</v>
      </c>
      <c r="C27" s="62">
        <v>20</v>
      </c>
      <c r="D27" s="62">
        <v>196.8</v>
      </c>
      <c r="E27" s="62">
        <f t="shared" si="0"/>
        <v>216.89494930006214</v>
      </c>
      <c r="F27" s="67">
        <f t="shared" si="1"/>
        <v>0.90735169553320549</v>
      </c>
      <c r="G27" s="65"/>
    </row>
    <row r="28" spans="2:7" x14ac:dyDescent="0.2">
      <c r="B28" s="62" t="s">
        <v>27</v>
      </c>
      <c r="C28" s="62">
        <v>21</v>
      </c>
      <c r="D28" s="62">
        <v>200.5</v>
      </c>
      <c r="E28" s="62">
        <f t="shared" si="0"/>
        <v>219.70754496537825</v>
      </c>
      <c r="F28" s="67">
        <f t="shared" si="1"/>
        <v>0.91257676212983496</v>
      </c>
      <c r="G28" s="65"/>
    </row>
    <row r="29" spans="2:7" x14ac:dyDescent="0.2">
      <c r="B29" s="62" t="s">
        <v>45</v>
      </c>
      <c r="C29" s="62">
        <v>22</v>
      </c>
      <c r="D29" s="62">
        <v>172.10000000000002</v>
      </c>
      <c r="E29" s="62">
        <f t="shared" si="0"/>
        <v>222.52014063069436</v>
      </c>
      <c r="F29" s="67">
        <f t="shared" si="1"/>
        <v>0.77341313695116642</v>
      </c>
      <c r="G29" s="65"/>
    </row>
    <row r="30" spans="2:7" x14ac:dyDescent="0.2">
      <c r="B30" s="62" t="s">
        <v>63</v>
      </c>
      <c r="C30" s="62">
        <v>23</v>
      </c>
      <c r="D30" s="62">
        <v>217.9</v>
      </c>
      <c r="E30" s="62">
        <f t="shared" si="0"/>
        <v>225.33273629601044</v>
      </c>
      <c r="F30" s="67">
        <f t="shared" si="1"/>
        <v>0.96701439649565013</v>
      </c>
      <c r="G30" s="65"/>
    </row>
    <row r="31" spans="2:7" x14ac:dyDescent="0.2">
      <c r="B31" s="62" t="s">
        <v>81</v>
      </c>
      <c r="C31" s="62">
        <v>24</v>
      </c>
      <c r="D31" s="62">
        <v>215.4</v>
      </c>
      <c r="E31" s="62">
        <f t="shared" si="0"/>
        <v>228.14533196132652</v>
      </c>
      <c r="F31" s="67">
        <f t="shared" si="1"/>
        <v>0.94413503072029981</v>
      </c>
      <c r="G31" s="65"/>
    </row>
    <row r="32" spans="2:7" x14ac:dyDescent="0.2">
      <c r="B32" s="62" t="s">
        <v>28</v>
      </c>
      <c r="C32" s="62">
        <v>25</v>
      </c>
      <c r="D32" s="62">
        <v>228</v>
      </c>
      <c r="E32" s="62">
        <f t="shared" si="0"/>
        <v>230.95792762664263</v>
      </c>
      <c r="F32" s="67">
        <f t="shared" si="1"/>
        <v>0.98719278590244242</v>
      </c>
      <c r="G32" s="65"/>
    </row>
    <row r="33" spans="2:7" x14ac:dyDescent="0.2">
      <c r="B33" s="62" t="s">
        <v>46</v>
      </c>
      <c r="C33" s="62">
        <v>26</v>
      </c>
      <c r="D33" s="62">
        <v>188.2</v>
      </c>
      <c r="E33" s="62">
        <f t="shared" si="0"/>
        <v>233.77052329195874</v>
      </c>
      <c r="F33" s="67">
        <f t="shared" si="1"/>
        <v>0.80506300516320795</v>
      </c>
      <c r="G33" s="65"/>
    </row>
    <row r="34" spans="2:7" x14ac:dyDescent="0.2">
      <c r="B34" s="62" t="s">
        <v>64</v>
      </c>
      <c r="C34" s="62">
        <v>27</v>
      </c>
      <c r="D34" s="62">
        <v>233.89999999999998</v>
      </c>
      <c r="E34" s="62">
        <f t="shared" si="0"/>
        <v>236.58311895727485</v>
      </c>
      <c r="F34" s="67">
        <f t="shared" si="1"/>
        <v>0.98865887401814401</v>
      </c>
      <c r="G34" s="65"/>
    </row>
    <row r="35" spans="2:7" x14ac:dyDescent="0.2">
      <c r="B35" s="62" t="s">
        <v>82</v>
      </c>
      <c r="C35" s="62">
        <v>28</v>
      </c>
      <c r="D35" s="62">
        <v>242.2</v>
      </c>
      <c r="E35" s="62">
        <f t="shared" si="0"/>
        <v>239.39571462259093</v>
      </c>
      <c r="F35" s="67">
        <f t="shared" si="1"/>
        <v>1.0117140166098213</v>
      </c>
      <c r="G35" s="65"/>
    </row>
    <row r="36" spans="2:7" x14ac:dyDescent="0.2">
      <c r="B36" s="62" t="s">
        <v>29</v>
      </c>
      <c r="C36" s="62">
        <v>29</v>
      </c>
      <c r="D36" s="62">
        <v>231.99999999999997</v>
      </c>
      <c r="E36" s="62">
        <f t="shared" si="0"/>
        <v>242.20831028790701</v>
      </c>
      <c r="F36" s="67">
        <f t="shared" si="1"/>
        <v>0.95785317904339173</v>
      </c>
      <c r="G36" s="65"/>
    </row>
    <row r="37" spans="2:7" x14ac:dyDescent="0.2">
      <c r="B37" s="62" t="s">
        <v>47</v>
      </c>
      <c r="C37" s="62">
        <v>30</v>
      </c>
      <c r="D37" s="62">
        <v>195.5</v>
      </c>
      <c r="E37" s="62">
        <f t="shared" si="0"/>
        <v>245.02090595322312</v>
      </c>
      <c r="F37" s="67">
        <f t="shared" si="1"/>
        <v>0.7978910992898004</v>
      </c>
      <c r="G37" s="65"/>
    </row>
    <row r="38" spans="2:7" x14ac:dyDescent="0.2">
      <c r="B38" s="62" t="s">
        <v>65</v>
      </c>
      <c r="C38" s="62">
        <v>31</v>
      </c>
      <c r="D38" s="62">
        <v>262.40000000000003</v>
      </c>
      <c r="E38" s="62">
        <f t="shared" si="0"/>
        <v>247.83350161853923</v>
      </c>
      <c r="F38" s="67">
        <f t="shared" si="1"/>
        <v>1.0587753402438758</v>
      </c>
      <c r="G38" s="65"/>
    </row>
    <row r="39" spans="2:7" x14ac:dyDescent="0.2">
      <c r="B39" s="62" t="s">
        <v>83</v>
      </c>
      <c r="C39" s="62">
        <v>32</v>
      </c>
      <c r="D39" s="62">
        <v>244.8</v>
      </c>
      <c r="E39" s="62">
        <f t="shared" si="0"/>
        <v>250.64609728385534</v>
      </c>
      <c r="F39" s="67">
        <f t="shared" si="1"/>
        <v>0.97667588944249684</v>
      </c>
      <c r="G39" s="65"/>
    </row>
    <row r="40" spans="2:7" x14ac:dyDescent="0.2">
      <c r="B40" s="62" t="s">
        <v>30</v>
      </c>
      <c r="C40" s="62">
        <v>33</v>
      </c>
      <c r="D40" s="62">
        <v>247.10000000000002</v>
      </c>
      <c r="E40" s="62">
        <f t="shared" si="0"/>
        <v>253.45869294917142</v>
      </c>
      <c r="F40" s="67">
        <f t="shared" si="1"/>
        <v>0.9749123106602362</v>
      </c>
      <c r="G40" s="65"/>
    </row>
    <row r="41" spans="2:7" x14ac:dyDescent="0.2">
      <c r="B41" s="62" t="s">
        <v>48</v>
      </c>
      <c r="C41" s="62">
        <v>34</v>
      </c>
      <c r="D41" s="62">
        <v>213.89999999999998</v>
      </c>
      <c r="E41" s="62">
        <f t="shared" si="0"/>
        <v>256.2712886144875</v>
      </c>
      <c r="F41" s="67">
        <f t="shared" si="1"/>
        <v>0.83466236563773932</v>
      </c>
      <c r="G41" s="65"/>
    </row>
    <row r="42" spans="2:7" x14ac:dyDescent="0.2">
      <c r="B42" s="62" t="s">
        <v>66</v>
      </c>
      <c r="C42" s="62">
        <v>35</v>
      </c>
      <c r="D42" s="62">
        <v>268.60000000000002</v>
      </c>
      <c r="E42" s="62">
        <f t="shared" si="0"/>
        <v>259.08388427980361</v>
      </c>
      <c r="F42" s="67">
        <f t="shared" si="1"/>
        <v>1.0367298635600171</v>
      </c>
      <c r="G42" s="65"/>
    </row>
    <row r="43" spans="2:7" x14ac:dyDescent="0.2">
      <c r="B43" s="62" t="s">
        <v>84</v>
      </c>
      <c r="C43" s="62">
        <v>36</v>
      </c>
      <c r="D43" s="62">
        <v>250.4</v>
      </c>
      <c r="E43" s="62">
        <f t="shared" si="0"/>
        <v>261.89647994511972</v>
      </c>
      <c r="F43" s="67">
        <f t="shared" si="1"/>
        <v>0.95610296118707361</v>
      </c>
      <c r="G43" s="65"/>
    </row>
    <row r="44" spans="2:7" x14ac:dyDescent="0.2">
      <c r="B44" s="62" t="s">
        <v>31</v>
      </c>
      <c r="C44" s="62">
        <v>37</v>
      </c>
      <c r="D44" s="62">
        <v>266.5</v>
      </c>
      <c r="E44" s="62">
        <f t="shared" si="0"/>
        <v>264.70907561043583</v>
      </c>
      <c r="F44" s="67">
        <f t="shared" si="1"/>
        <v>1.0067656327439254</v>
      </c>
      <c r="G44" s="65"/>
    </row>
    <row r="45" spans="2:7" x14ac:dyDescent="0.2">
      <c r="B45" s="62" t="s">
        <v>49</v>
      </c>
      <c r="C45" s="62">
        <v>38</v>
      </c>
      <c r="D45" s="62">
        <v>232.7</v>
      </c>
      <c r="E45" s="62">
        <f t="shared" si="0"/>
        <v>267.52167127575194</v>
      </c>
      <c r="F45" s="67">
        <f t="shared" si="1"/>
        <v>0.86983607305645527</v>
      </c>
      <c r="G45" s="65"/>
    </row>
    <row r="46" spans="2:7" x14ac:dyDescent="0.2">
      <c r="B46" s="62" t="s">
        <v>67</v>
      </c>
      <c r="C46" s="62">
        <v>39</v>
      </c>
      <c r="D46" s="62">
        <v>300.3</v>
      </c>
      <c r="E46" s="62">
        <f t="shared" si="0"/>
        <v>270.33426694106799</v>
      </c>
      <c r="F46" s="67">
        <f t="shared" si="1"/>
        <v>1.1108469651221258</v>
      </c>
      <c r="G46" s="65"/>
    </row>
    <row r="47" spans="2:7" x14ac:dyDescent="0.2">
      <c r="B47" s="62" t="s">
        <v>85</v>
      </c>
      <c r="C47" s="62">
        <v>40</v>
      </c>
      <c r="D47" s="62">
        <v>282.89999999999998</v>
      </c>
      <c r="E47" s="62">
        <f t="shared" si="0"/>
        <v>273.1468626063841</v>
      </c>
      <c r="F47" s="67">
        <f t="shared" si="1"/>
        <v>1.0357065693544887</v>
      </c>
      <c r="G47" s="65"/>
    </row>
    <row r="48" spans="2:7" x14ac:dyDescent="0.2">
      <c r="B48" s="62" t="s">
        <v>32</v>
      </c>
      <c r="C48" s="62">
        <v>41</v>
      </c>
      <c r="D48" s="62">
        <v>290.60000000000002</v>
      </c>
      <c r="E48" s="62">
        <f t="shared" si="0"/>
        <v>275.95945827170021</v>
      </c>
      <c r="F48" s="67">
        <f t="shared" si="1"/>
        <v>1.0530532340510874</v>
      </c>
      <c r="G48" s="65"/>
    </row>
    <row r="49" spans="2:7" x14ac:dyDescent="0.2">
      <c r="B49" s="62" t="s">
        <v>50</v>
      </c>
      <c r="C49" s="62">
        <v>42</v>
      </c>
      <c r="D49" s="62">
        <v>262.79999999999995</v>
      </c>
      <c r="E49" s="62">
        <f t="shared" si="0"/>
        <v>278.77205393701632</v>
      </c>
      <c r="F49" s="67">
        <f t="shared" si="1"/>
        <v>0.94270568476485461</v>
      </c>
      <c r="G49" s="65"/>
    </row>
    <row r="50" spans="2:7" x14ac:dyDescent="0.2">
      <c r="B50" s="62" t="s">
        <v>68</v>
      </c>
      <c r="C50" s="62">
        <v>43</v>
      </c>
      <c r="D50" s="62">
        <v>333.5</v>
      </c>
      <c r="E50" s="62">
        <f t="shared" si="0"/>
        <v>281.58464960233243</v>
      </c>
      <c r="F50" s="67">
        <f t="shared" si="1"/>
        <v>1.1843685388070158</v>
      </c>
      <c r="G50" s="65"/>
    </row>
    <row r="51" spans="2:7" x14ac:dyDescent="0.2">
      <c r="B51" s="62" t="s">
        <v>86</v>
      </c>
      <c r="C51" s="62">
        <v>44</v>
      </c>
      <c r="D51" s="62">
        <v>313.10000000000002</v>
      </c>
      <c r="E51" s="62">
        <f t="shared" si="0"/>
        <v>284.39724526764849</v>
      </c>
      <c r="F51" s="67">
        <f t="shared" si="1"/>
        <v>1.1009248690342945</v>
      </c>
      <c r="G51" s="65"/>
    </row>
    <row r="52" spans="2:7" x14ac:dyDescent="0.2">
      <c r="B52" s="62" t="s">
        <v>33</v>
      </c>
      <c r="C52" s="62">
        <v>45</v>
      </c>
      <c r="D52" s="62">
        <v>331.9</v>
      </c>
      <c r="E52" s="62">
        <f t="shared" si="0"/>
        <v>287.2098409329646</v>
      </c>
      <c r="F52" s="67">
        <f t="shared" si="1"/>
        <v>1.1556010717525036</v>
      </c>
      <c r="G52" s="65"/>
    </row>
    <row r="53" spans="2:7" x14ac:dyDescent="0.2">
      <c r="B53" s="62" t="s">
        <v>51</v>
      </c>
      <c r="C53" s="62">
        <v>46</v>
      </c>
      <c r="D53" s="62">
        <v>285.39999999999998</v>
      </c>
      <c r="E53" s="62">
        <f t="shared" si="0"/>
        <v>290.02243659828071</v>
      </c>
      <c r="F53" s="67">
        <f t="shared" si="1"/>
        <v>0.98406179655443893</v>
      </c>
      <c r="G53" s="65"/>
    </row>
    <row r="54" spans="2:7" x14ac:dyDescent="0.2">
      <c r="B54" s="62" t="s">
        <v>69</v>
      </c>
      <c r="C54" s="62">
        <v>47</v>
      </c>
      <c r="D54" s="62">
        <v>353.20000000000005</v>
      </c>
      <c r="E54" s="62">
        <f t="shared" si="0"/>
        <v>292.83503226359682</v>
      </c>
      <c r="F54" s="67">
        <f t="shared" si="1"/>
        <v>1.2061398435487234</v>
      </c>
      <c r="G54" s="65"/>
    </row>
    <row r="55" spans="2:7" x14ac:dyDescent="0.2">
      <c r="B55" s="62" t="s">
        <v>87</v>
      </c>
      <c r="C55" s="62">
        <v>48</v>
      </c>
      <c r="D55" s="62">
        <v>357</v>
      </c>
      <c r="E55" s="62">
        <f t="shared" si="0"/>
        <v>295.64762792891293</v>
      </c>
      <c r="F55" s="67">
        <f t="shared" si="1"/>
        <v>1.2075185669537623</v>
      </c>
      <c r="G55" s="65"/>
    </row>
    <row r="56" spans="2:7" x14ac:dyDescent="0.2">
      <c r="B56" s="62" t="s">
        <v>34</v>
      </c>
      <c r="C56" s="62">
        <v>49</v>
      </c>
      <c r="D56" s="62">
        <v>343.2</v>
      </c>
      <c r="E56" s="62">
        <f t="shared" si="0"/>
        <v>298.46022359422898</v>
      </c>
      <c r="F56" s="67">
        <f t="shared" si="1"/>
        <v>1.1499019730903803</v>
      </c>
      <c r="G56" s="65"/>
    </row>
    <row r="57" spans="2:7" x14ac:dyDescent="0.2">
      <c r="B57" s="62" t="s">
        <v>52</v>
      </c>
      <c r="C57" s="62">
        <v>50</v>
      </c>
      <c r="D57" s="62">
        <v>292.3</v>
      </c>
      <c r="E57" s="62">
        <f t="shared" si="0"/>
        <v>301.27281925954509</v>
      </c>
      <c r="F57" s="67">
        <f t="shared" si="1"/>
        <v>0.97021696387480927</v>
      </c>
      <c r="G57" s="65"/>
    </row>
    <row r="58" spans="2:7" x14ac:dyDescent="0.2">
      <c r="B58" s="62" t="s">
        <v>70</v>
      </c>
      <c r="C58" s="62">
        <v>51</v>
      </c>
      <c r="D58" s="62">
        <v>370.2</v>
      </c>
      <c r="E58" s="62">
        <f t="shared" si="0"/>
        <v>304.0854149248612</v>
      </c>
      <c r="F58" s="67">
        <f t="shared" si="1"/>
        <v>1.2174210989089218</v>
      </c>
      <c r="G58" s="65"/>
    </row>
    <row r="59" spans="2:7" x14ac:dyDescent="0.2">
      <c r="B59" s="62" t="s">
        <v>88</v>
      </c>
      <c r="C59" s="62">
        <v>52</v>
      </c>
      <c r="D59" s="62">
        <v>367.2</v>
      </c>
      <c r="E59" s="62">
        <f t="shared" si="0"/>
        <v>306.89801059017731</v>
      </c>
      <c r="F59" s="67">
        <f t="shared" si="1"/>
        <v>1.1964886943837123</v>
      </c>
      <c r="G59" s="65"/>
    </row>
    <row r="60" spans="2:7" x14ac:dyDescent="0.2">
      <c r="B60" s="62" t="s">
        <v>35</v>
      </c>
      <c r="C60" s="62">
        <v>53</v>
      </c>
      <c r="D60" s="62">
        <v>353</v>
      </c>
      <c r="E60" s="62">
        <f t="shared" si="0"/>
        <v>309.71060625549342</v>
      </c>
      <c r="F60" s="67">
        <f t="shared" si="1"/>
        <v>1.1397736883082246</v>
      </c>
      <c r="G60" s="65"/>
    </row>
    <row r="61" spans="2:7" x14ac:dyDescent="0.2">
      <c r="B61" s="62" t="s">
        <v>53</v>
      </c>
      <c r="C61" s="62">
        <v>54</v>
      </c>
      <c r="D61" s="62">
        <v>300.70000000000005</v>
      </c>
      <c r="E61" s="62">
        <f t="shared" si="0"/>
        <v>312.52320192080947</v>
      </c>
      <c r="F61" s="67">
        <f t="shared" si="1"/>
        <v>0.96216856269184992</v>
      </c>
      <c r="G61" s="65"/>
    </row>
    <row r="62" spans="2:7" x14ac:dyDescent="0.2">
      <c r="B62" s="62" t="s">
        <v>71</v>
      </c>
      <c r="C62" s="62">
        <v>55</v>
      </c>
      <c r="D62" s="62">
        <v>377.1</v>
      </c>
      <c r="E62" s="62">
        <f t="shared" si="0"/>
        <v>315.33579758612564</v>
      </c>
      <c r="F62" s="67">
        <f t="shared" si="1"/>
        <v>1.1958680330196418</v>
      </c>
      <c r="G62" s="65"/>
    </row>
    <row r="63" spans="2:7" x14ac:dyDescent="0.2">
      <c r="B63" s="62" t="s">
        <v>89</v>
      </c>
      <c r="C63" s="62">
        <v>56</v>
      </c>
      <c r="D63" s="62">
        <v>357.9</v>
      </c>
      <c r="E63" s="62">
        <f t="shared" si="0"/>
        <v>318.14839325144169</v>
      </c>
      <c r="F63" s="67">
        <f t="shared" si="1"/>
        <v>1.1249467468381695</v>
      </c>
      <c r="G63" s="65"/>
    </row>
    <row r="64" spans="2:7" x14ac:dyDescent="0.2">
      <c r="B64" s="62" t="s">
        <v>36</v>
      </c>
      <c r="C64" s="62">
        <v>57</v>
      </c>
      <c r="D64" s="62">
        <v>350.79999999999995</v>
      </c>
      <c r="E64" s="62">
        <f t="shared" si="0"/>
        <v>320.9609889167578</v>
      </c>
      <c r="F64" s="67">
        <f t="shared" si="1"/>
        <v>1.0929677191734382</v>
      </c>
      <c r="G64" s="65"/>
    </row>
    <row r="65" spans="2:7" x14ac:dyDescent="0.2">
      <c r="B65" s="62" t="s">
        <v>54</v>
      </c>
      <c r="C65" s="62">
        <v>58</v>
      </c>
      <c r="D65" s="62">
        <v>296.89999999999998</v>
      </c>
      <c r="E65" s="62">
        <f t="shared" si="0"/>
        <v>323.77358458207391</v>
      </c>
      <c r="F65" s="67">
        <f t="shared" si="1"/>
        <v>0.91699883541530336</v>
      </c>
      <c r="G65" s="65"/>
    </row>
    <row r="66" spans="2:7" x14ac:dyDescent="0.2">
      <c r="B66" s="62" t="s">
        <v>72</v>
      </c>
      <c r="C66" s="62">
        <v>59</v>
      </c>
      <c r="D66" s="62">
        <v>339.9</v>
      </c>
      <c r="E66" s="62">
        <f t="shared" si="0"/>
        <v>326.58618024738996</v>
      </c>
      <c r="F66" s="67">
        <f t="shared" si="1"/>
        <v>1.0407666354483363</v>
      </c>
      <c r="G66" s="65"/>
    </row>
    <row r="67" spans="2:7" x14ac:dyDescent="0.2">
      <c r="B67" s="62" t="s">
        <v>90</v>
      </c>
      <c r="C67" s="62">
        <v>60</v>
      </c>
      <c r="D67" s="62">
        <v>350.6</v>
      </c>
      <c r="E67" s="62">
        <f t="shared" si="0"/>
        <v>329.39877591270613</v>
      </c>
      <c r="F67" s="67">
        <f t="shared" si="1"/>
        <v>1.0643633967022161</v>
      </c>
      <c r="G67" s="65"/>
    </row>
    <row r="68" spans="2:7" x14ac:dyDescent="0.2">
      <c r="B68" s="62" t="s">
        <v>37</v>
      </c>
      <c r="C68" s="62">
        <v>61</v>
      </c>
      <c r="D68" s="62">
        <v>333.6</v>
      </c>
      <c r="E68" s="62">
        <f t="shared" si="0"/>
        <v>332.21137157802218</v>
      </c>
      <c r="F68" s="67">
        <f t="shared" si="1"/>
        <v>1.0041799545132419</v>
      </c>
      <c r="G68" s="65"/>
    </row>
    <row r="69" spans="2:7" x14ac:dyDescent="0.2">
      <c r="B69" s="62" t="s">
        <v>55</v>
      </c>
      <c r="C69" s="62">
        <v>62</v>
      </c>
      <c r="D69" s="62">
        <v>271.8</v>
      </c>
      <c r="E69" s="62">
        <f t="shared" si="0"/>
        <v>335.02396724333829</v>
      </c>
      <c r="F69" s="67">
        <f t="shared" si="1"/>
        <v>0.81128524098272425</v>
      </c>
      <c r="G69" s="65"/>
    </row>
    <row r="70" spans="2:7" x14ac:dyDescent="0.2">
      <c r="B70" s="62" t="s">
        <v>73</v>
      </c>
      <c r="C70" s="62">
        <v>63</v>
      </c>
      <c r="D70" s="62">
        <v>346.2</v>
      </c>
      <c r="E70" s="62">
        <f t="shared" si="0"/>
        <v>337.8365629086544</v>
      </c>
      <c r="F70" s="67">
        <f t="shared" si="1"/>
        <v>1.0247558672138366</v>
      </c>
      <c r="G70" s="65"/>
    </row>
    <row r="71" spans="2:7" x14ac:dyDescent="0.2">
      <c r="B71" s="62" t="s">
        <v>91</v>
      </c>
      <c r="C71" s="62">
        <v>64</v>
      </c>
      <c r="D71" s="62">
        <v>329.4</v>
      </c>
      <c r="E71" s="62">
        <f t="shared" si="0"/>
        <v>340.64915857397045</v>
      </c>
      <c r="F71" s="67">
        <f t="shared" si="1"/>
        <v>0.96697728941688321</v>
      </c>
      <c r="G71" s="65"/>
    </row>
    <row r="72" spans="2:7" x14ac:dyDescent="0.2">
      <c r="B72" s="62" t="s">
        <v>38</v>
      </c>
      <c r="C72" s="62">
        <v>65</v>
      </c>
      <c r="D72" s="62">
        <v>330.8</v>
      </c>
      <c r="E72" s="62">
        <f t="shared" si="0"/>
        <v>343.46175423928662</v>
      </c>
      <c r="F72" s="67">
        <f t="shared" si="1"/>
        <v>0.96313489323627788</v>
      </c>
      <c r="G72" s="65"/>
    </row>
    <row r="73" spans="2:7" x14ac:dyDescent="0.2">
      <c r="B73" s="62" t="s">
        <v>56</v>
      </c>
      <c r="C73" s="62">
        <v>66</v>
      </c>
      <c r="D73" s="62">
        <v>294.70000000000005</v>
      </c>
      <c r="E73" s="62">
        <f t="shared" ref="E73:E79" si="2">$I$8*C73+$J$8</f>
        <v>346.27434990460267</v>
      </c>
      <c r="F73" s="67">
        <f t="shared" ref="F73:F79" si="3">D73/E73</f>
        <v>0.85105928314121104</v>
      </c>
      <c r="G73" s="65"/>
    </row>
    <row r="74" spans="2:7" x14ac:dyDescent="0.2">
      <c r="B74" s="62" t="s">
        <v>74</v>
      </c>
      <c r="C74" s="62">
        <v>67</v>
      </c>
      <c r="D74" s="62">
        <v>358.8</v>
      </c>
      <c r="E74" s="62">
        <f t="shared" si="2"/>
        <v>349.08694556991878</v>
      </c>
      <c r="F74" s="67">
        <f t="shared" si="3"/>
        <v>1.027824169747235</v>
      </c>
      <c r="G74" s="65"/>
    </row>
    <row r="75" spans="2:7" x14ac:dyDescent="0.2">
      <c r="B75" s="62" t="s">
        <v>92</v>
      </c>
      <c r="C75" s="62">
        <v>68</v>
      </c>
      <c r="D75" s="62">
        <v>338</v>
      </c>
      <c r="E75" s="62">
        <f t="shared" si="2"/>
        <v>351.89954123523489</v>
      </c>
      <c r="F75" s="67">
        <f t="shared" si="3"/>
        <v>0.96050139427165826</v>
      </c>
      <c r="G75" s="65"/>
    </row>
    <row r="76" spans="2:7" x14ac:dyDescent="0.2">
      <c r="B76" s="62" t="s">
        <v>39</v>
      </c>
      <c r="C76" s="62">
        <v>69</v>
      </c>
      <c r="D76" s="62">
        <v>305.2</v>
      </c>
      <c r="E76" s="62">
        <f t="shared" si="2"/>
        <v>354.71213690055095</v>
      </c>
      <c r="F76" s="67">
        <f t="shared" si="3"/>
        <v>0.86041600568510446</v>
      </c>
      <c r="G76" s="65"/>
    </row>
    <row r="77" spans="2:7" x14ac:dyDescent="0.2">
      <c r="B77" s="62" t="s">
        <v>57</v>
      </c>
      <c r="C77" s="62">
        <v>70</v>
      </c>
      <c r="D77" s="62">
        <v>275.8</v>
      </c>
      <c r="E77" s="62">
        <f t="shared" si="2"/>
        <v>357.52473256586711</v>
      </c>
      <c r="F77" s="67">
        <f t="shared" si="3"/>
        <v>0.77141516342282457</v>
      </c>
      <c r="G77" s="65"/>
    </row>
    <row r="78" spans="2:7" x14ac:dyDescent="0.2">
      <c r="B78" s="62" t="s">
        <v>75</v>
      </c>
      <c r="C78" s="62">
        <v>71</v>
      </c>
      <c r="D78" s="62">
        <v>344.5</v>
      </c>
      <c r="E78" s="62">
        <f t="shared" si="2"/>
        <v>360.33732823118316</v>
      </c>
      <c r="F78" s="67">
        <f t="shared" si="3"/>
        <v>0.95604860504204459</v>
      </c>
      <c r="G78" s="65"/>
    </row>
    <row r="79" spans="2:7" x14ac:dyDescent="0.2">
      <c r="B79" s="62" t="s">
        <v>93</v>
      </c>
      <c r="C79" s="62">
        <v>72</v>
      </c>
      <c r="D79" s="62">
        <v>327.2</v>
      </c>
      <c r="E79" s="62">
        <f t="shared" si="2"/>
        <v>363.14992389649927</v>
      </c>
      <c r="F79" s="67">
        <f t="shared" si="3"/>
        <v>0.90100528313274464</v>
      </c>
      <c r="G79" s="65"/>
    </row>
  </sheetData>
  <sortState ref="B3:C75">
    <sortCondition ref="B4"/>
  </sortState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2"/>
  <sheetViews>
    <sheetView workbookViewId="0">
      <selection activeCell="F5" sqref="F5"/>
    </sheetView>
  </sheetViews>
  <sheetFormatPr defaultColWidth="9.140625" defaultRowHeight="16.5" x14ac:dyDescent="0.3"/>
  <cols>
    <col min="1" max="1" width="3.28515625" style="4" customWidth="1"/>
    <col min="2" max="2" width="9.140625" style="20"/>
    <col min="3" max="3" width="12.42578125" style="20" bestFit="1" customWidth="1"/>
    <col min="4" max="4" width="9.140625" style="20"/>
    <col min="5" max="5" width="10.42578125" style="20" customWidth="1"/>
    <col min="6" max="7" width="12.5703125" style="20" customWidth="1"/>
    <col min="8" max="9" width="21.85546875" style="20" customWidth="1"/>
    <col min="10" max="10" width="9.140625" style="20" customWidth="1"/>
    <col min="11" max="11" width="8.42578125" style="20" bestFit="1" customWidth="1"/>
    <col min="12" max="13" width="13.85546875" style="20" customWidth="1"/>
    <col min="14" max="14" width="10.140625" style="20" bestFit="1" customWidth="1"/>
    <col min="15" max="16384" width="9.140625" style="20"/>
  </cols>
  <sheetData>
    <row r="1" spans="2:14" ht="20.25" x14ac:dyDescent="0.35">
      <c r="B1" s="3" t="s">
        <v>102</v>
      </c>
      <c r="G1" s="89" t="s">
        <v>109</v>
      </c>
      <c r="H1" s="89"/>
    </row>
    <row r="2" spans="2:14" x14ac:dyDescent="0.3">
      <c r="B2" s="2" t="s">
        <v>103</v>
      </c>
      <c r="C2" s="2"/>
      <c r="D2" s="2"/>
      <c r="E2" s="2"/>
      <c r="F2" s="2"/>
      <c r="G2" s="78" t="s">
        <v>110</v>
      </c>
      <c r="H2" s="78" t="s">
        <v>111</v>
      </c>
      <c r="K2" s="2"/>
      <c r="L2" s="2"/>
      <c r="M2" s="2"/>
      <c r="N2" s="2"/>
    </row>
    <row r="3" spans="2:14" x14ac:dyDescent="0.3">
      <c r="B3" s="2"/>
      <c r="C3" s="2"/>
      <c r="D3" s="2"/>
      <c r="E3" s="2"/>
      <c r="F3" s="2"/>
      <c r="G3" s="78">
        <f>LINEST(D5:D20,C5:C20)</f>
        <v>0.65294117647058836</v>
      </c>
      <c r="H3" s="78">
        <f>AVERAGE(D5:D16)-(AVERAGE(C5:C16)*G3)</f>
        <v>22.422549019607843</v>
      </c>
      <c r="K3" s="2"/>
      <c r="L3" s="2"/>
      <c r="M3" s="2"/>
      <c r="N3" s="2"/>
    </row>
    <row r="4" spans="2:14" ht="55.5" thickBot="1" x14ac:dyDescent="0.35">
      <c r="B4" s="86" t="s">
        <v>21</v>
      </c>
      <c r="C4" s="86" t="s">
        <v>112</v>
      </c>
      <c r="D4" s="87" t="s">
        <v>117</v>
      </c>
      <c r="E4" s="87" t="s">
        <v>113</v>
      </c>
      <c r="F4" s="87" t="s">
        <v>137</v>
      </c>
      <c r="G4" s="87" t="s">
        <v>105</v>
      </c>
      <c r="H4" s="88" t="s">
        <v>106</v>
      </c>
      <c r="I4" s="88" t="s">
        <v>116</v>
      </c>
      <c r="K4" s="36" t="s">
        <v>21</v>
      </c>
      <c r="L4" s="36" t="s">
        <v>114</v>
      </c>
      <c r="M4" s="77" t="s">
        <v>107</v>
      </c>
      <c r="N4" s="77" t="s">
        <v>108</v>
      </c>
    </row>
    <row r="5" spans="2:14" ht="17.25" thickTop="1" x14ac:dyDescent="0.3">
      <c r="B5" s="82">
        <v>1</v>
      </c>
      <c r="C5" s="82">
        <v>1</v>
      </c>
      <c r="D5" s="83">
        <v>10</v>
      </c>
      <c r="E5" s="83">
        <f>ROUND(FORECAST(C5,$D$5:$D$20,$C$5:$C$20),2)</f>
        <v>22.85</v>
      </c>
      <c r="F5" s="83">
        <f>D5/E5</f>
        <v>0.43763676148796499</v>
      </c>
      <c r="G5" s="83"/>
      <c r="H5" s="83"/>
      <c r="I5" s="83"/>
      <c r="K5" s="1">
        <v>1</v>
      </c>
      <c r="L5" s="68">
        <f>ROUND(MEDIAN(H5,H9,H13,H17),4)</f>
        <v>0.47199999999999998</v>
      </c>
      <c r="M5" s="68">
        <f>ROUNDUP(L5/$N$5,4)</f>
        <v>0.47420000000000001</v>
      </c>
      <c r="N5" s="72">
        <f>AVERAGE(L5:L8)</f>
        <v>0.99544999999999995</v>
      </c>
    </row>
    <row r="6" spans="2:14" x14ac:dyDescent="0.3">
      <c r="B6" s="74">
        <v>2</v>
      </c>
      <c r="C6" s="74">
        <v>2</v>
      </c>
      <c r="D6" s="76">
        <v>31</v>
      </c>
      <c r="E6" s="76">
        <f>ROUND(FORECAST(C6,$D$5:$D$20,$C$5:$C$20),2)</f>
        <v>23.51</v>
      </c>
      <c r="F6" s="76">
        <f>D6/E6</f>
        <v>1.3185878349638451</v>
      </c>
      <c r="G6" s="76"/>
      <c r="H6" s="76"/>
      <c r="I6" s="76"/>
      <c r="K6" s="28">
        <v>2</v>
      </c>
      <c r="L6" s="69">
        <f>ROUND(MEDIAN(H6,H10,H14,H18),4)</f>
        <v>1.2118</v>
      </c>
      <c r="M6" s="69">
        <f t="shared" ref="M5:M8" si="0">ROUNDUP(L6/$N$5,4)</f>
        <v>1.2174</v>
      </c>
      <c r="N6" s="2"/>
    </row>
    <row r="7" spans="2:14" x14ac:dyDescent="0.3">
      <c r="B7" s="74">
        <v>3</v>
      </c>
      <c r="C7" s="74">
        <v>3</v>
      </c>
      <c r="D7" s="76">
        <v>43</v>
      </c>
      <c r="E7" s="76">
        <f>ROUND(FORECAST(C7,$D$5:$D$20,$C$5:$C$20),2)</f>
        <v>24.16</v>
      </c>
      <c r="F7" s="76">
        <f>D7/E7</f>
        <v>1.7798013245033113</v>
      </c>
      <c r="G7" s="76">
        <f>(AVERAGE(F5:F8)+AVERAGE(F6:F9))/2</f>
        <v>1.0445334817944629</v>
      </c>
      <c r="H7" s="76">
        <f>F7/G7</f>
        <v>1.7039198412727663</v>
      </c>
      <c r="I7" s="76"/>
      <c r="K7" s="1">
        <v>3</v>
      </c>
      <c r="L7" s="70">
        <f>ROUND(MEDIAN(H7,H11,H15,H19),4)</f>
        <v>1.6759999999999999</v>
      </c>
      <c r="M7" s="70">
        <f t="shared" si="0"/>
        <v>1.6837</v>
      </c>
      <c r="N7" s="2"/>
    </row>
    <row r="8" spans="2:14" ht="17.25" thickBot="1" x14ac:dyDescent="0.35">
      <c r="B8" s="84">
        <v>4</v>
      </c>
      <c r="C8" s="84">
        <v>4</v>
      </c>
      <c r="D8" s="85">
        <v>16</v>
      </c>
      <c r="E8" s="85">
        <f>ROUND(FORECAST(C8,$D$5:$D$20,$C$5:$C$20),2)</f>
        <v>24.81</v>
      </c>
      <c r="F8" s="85">
        <f>D8/E8</f>
        <v>0.64490124949617089</v>
      </c>
      <c r="G8" s="85">
        <f t="shared" ref="G8:G18" si="1">(AVERAGE(F6:F9)+AVERAGE(F7:F10))/2</f>
        <v>1.0369366533207831</v>
      </c>
      <c r="H8" s="85">
        <f t="shared" ref="H7:H18" si="2">F8/G8</f>
        <v>0.62192926388596514</v>
      </c>
      <c r="I8" s="85"/>
      <c r="K8" s="28">
        <v>4</v>
      </c>
      <c r="L8" s="71">
        <f>ROUND(MEDIAN(H8,H12,H16),4)</f>
        <v>0.622</v>
      </c>
      <c r="M8" s="71">
        <f t="shared" si="0"/>
        <v>0.62490000000000001</v>
      </c>
      <c r="N8" s="2"/>
    </row>
    <row r="9" spans="2:14" x14ac:dyDescent="0.3">
      <c r="B9" s="80">
        <v>1</v>
      </c>
      <c r="C9" s="80">
        <v>5</v>
      </c>
      <c r="D9" s="81">
        <v>11</v>
      </c>
      <c r="E9" s="81">
        <f>ROUND(FORECAST(C9,$D$5:$D$20,$C$5:$C$20),2)</f>
        <v>25.46</v>
      </c>
      <c r="F9" s="81">
        <f>D9/E9</f>
        <v>0.43205027494108406</v>
      </c>
      <c r="G9" s="81">
        <f t="shared" si="1"/>
        <v>1.0176862424223101</v>
      </c>
      <c r="H9" s="81">
        <f t="shared" si="2"/>
        <v>0.42454172703829851</v>
      </c>
      <c r="I9" s="81"/>
      <c r="K9" s="2"/>
      <c r="L9" s="2"/>
      <c r="M9" s="2"/>
      <c r="N9" s="2"/>
    </row>
    <row r="10" spans="2:14" x14ac:dyDescent="0.3">
      <c r="B10" s="74">
        <v>2</v>
      </c>
      <c r="C10" s="74">
        <v>6</v>
      </c>
      <c r="D10" s="76">
        <v>33</v>
      </c>
      <c r="E10" s="76">
        <f>ROUND(FORECAST(C10,$D$5:$D$20,$C$5:$C$20),2)</f>
        <v>26.12</v>
      </c>
      <c r="F10" s="76">
        <f>D10/E10</f>
        <v>1.2633996937212864</v>
      </c>
      <c r="G10" s="76">
        <f t="shared" si="1"/>
        <v>1.0022198695056295</v>
      </c>
      <c r="H10" s="76">
        <f t="shared" si="2"/>
        <v>1.26060132328497</v>
      </c>
      <c r="I10" s="76"/>
      <c r="K10" s="2"/>
      <c r="L10" s="2"/>
      <c r="M10" s="2"/>
      <c r="N10" s="2"/>
    </row>
    <row r="11" spans="2:14" x14ac:dyDescent="0.3">
      <c r="B11" s="74">
        <v>3</v>
      </c>
      <c r="C11" s="74">
        <v>7</v>
      </c>
      <c r="D11" s="76">
        <v>45</v>
      </c>
      <c r="E11" s="76">
        <f>ROUND(FORECAST(C11,$D$5:$D$20,$C$5:$C$20),2)</f>
        <v>26.77</v>
      </c>
      <c r="F11" s="76">
        <f>D11/E11</f>
        <v>1.6809861785580875</v>
      </c>
      <c r="G11" s="76">
        <f t="shared" si="1"/>
        <v>1.0029694758348369</v>
      </c>
      <c r="H11" s="76">
        <f t="shared" si="2"/>
        <v>1.6760093094148185</v>
      </c>
      <c r="I11" s="76"/>
      <c r="K11" s="2"/>
      <c r="L11" s="2"/>
      <c r="M11" s="2"/>
      <c r="N11" s="2"/>
    </row>
    <row r="12" spans="2:14" ht="17.25" thickBot="1" x14ac:dyDescent="0.35">
      <c r="B12" s="84">
        <v>4</v>
      </c>
      <c r="C12" s="84">
        <v>8</v>
      </c>
      <c r="D12" s="85">
        <v>17</v>
      </c>
      <c r="E12" s="85">
        <f>ROUND(FORECAST(C12,$D$5:$D$20,$C$5:$C$20),2)</f>
        <v>27.42</v>
      </c>
      <c r="F12" s="85">
        <f>D12/E12</f>
        <v>0.61998541210795033</v>
      </c>
      <c r="G12" s="85">
        <f t="shared" si="1"/>
        <v>0.9968375942052512</v>
      </c>
      <c r="H12" s="85">
        <f>F12/G12</f>
        <v>0.62195227759467298</v>
      </c>
      <c r="I12" s="85"/>
      <c r="K12" s="2"/>
      <c r="L12" s="2"/>
      <c r="M12" s="2"/>
      <c r="N12" s="2"/>
    </row>
    <row r="13" spans="2:14" x14ac:dyDescent="0.3">
      <c r="B13" s="80">
        <v>1</v>
      </c>
      <c r="C13" s="80">
        <v>9</v>
      </c>
      <c r="D13" s="81">
        <v>13</v>
      </c>
      <c r="E13" s="81">
        <f>ROUND(FORECAST(C13,$D$5:$D$20,$C$5:$C$20),2)</f>
        <v>28.08</v>
      </c>
      <c r="F13" s="81">
        <f>D13/E13</f>
        <v>0.46296296296296297</v>
      </c>
      <c r="G13" s="81">
        <f t="shared" si="1"/>
        <v>0.98093891245602882</v>
      </c>
      <c r="H13" s="81">
        <f t="shared" si="2"/>
        <v>0.47195901506630827</v>
      </c>
      <c r="I13" s="81"/>
      <c r="K13" s="2"/>
      <c r="L13" s="2"/>
      <c r="M13" s="2"/>
      <c r="N13" s="2"/>
    </row>
    <row r="14" spans="2:14" x14ac:dyDescent="0.3">
      <c r="B14" s="74">
        <v>2</v>
      </c>
      <c r="C14" s="74">
        <v>10</v>
      </c>
      <c r="D14" s="76">
        <v>34</v>
      </c>
      <c r="E14" s="76">
        <f>ROUND(FORECAST(C14,$D$5:$D$20,$C$5:$C$20),2)</f>
        <v>28.73</v>
      </c>
      <c r="F14" s="76">
        <f>D14/E14</f>
        <v>1.1834319526627219</v>
      </c>
      <c r="G14" s="76">
        <f t="shared" si="1"/>
        <v>0.97659927349008058</v>
      </c>
      <c r="H14" s="76">
        <f t="shared" si="2"/>
        <v>1.2117886883465332</v>
      </c>
      <c r="I14" s="76"/>
      <c r="K14" s="2"/>
      <c r="L14" s="2"/>
      <c r="M14" s="2"/>
      <c r="N14" s="2"/>
    </row>
    <row r="15" spans="2:14" x14ac:dyDescent="0.3">
      <c r="B15" s="74">
        <v>3</v>
      </c>
      <c r="C15" s="74">
        <v>11</v>
      </c>
      <c r="D15" s="76">
        <v>48</v>
      </c>
      <c r="E15" s="76">
        <f>ROUND(FORECAST(C15,$D$5:$D$20,$C$5:$C$20),2)</f>
        <v>29.38</v>
      </c>
      <c r="F15" s="76">
        <f>D15/E15</f>
        <v>1.6337644656228727</v>
      </c>
      <c r="G15" s="76">
        <f t="shared" si="1"/>
        <v>0.98138679742999901</v>
      </c>
      <c r="H15" s="76">
        <f t="shared" si="2"/>
        <v>1.6647508096718684</v>
      </c>
      <c r="I15" s="76"/>
      <c r="K15" s="2"/>
      <c r="L15" s="2"/>
      <c r="M15" s="2"/>
      <c r="N15" s="2"/>
    </row>
    <row r="16" spans="2:14" ht="17.25" thickBot="1" x14ac:dyDescent="0.35">
      <c r="B16" s="84">
        <v>4</v>
      </c>
      <c r="C16" s="84">
        <v>12</v>
      </c>
      <c r="D16" s="85">
        <v>19</v>
      </c>
      <c r="E16" s="85">
        <f>ROUND(FORECAST(C16,$D$5:$D$20,$C$5:$C$20),2)</f>
        <v>30.04</v>
      </c>
      <c r="F16" s="85">
        <f>D16/E16</f>
        <v>0.63249001331557919</v>
      </c>
      <c r="G16" s="85">
        <f t="shared" si="1"/>
        <v>0.9842572361820715</v>
      </c>
      <c r="H16" s="85">
        <f t="shared" si="2"/>
        <v>0.64260641432417054</v>
      </c>
      <c r="I16" s="85"/>
      <c r="K16" s="2"/>
      <c r="L16" s="2"/>
      <c r="M16" s="2"/>
      <c r="N16" s="2"/>
    </row>
    <row r="17" spans="2:14" x14ac:dyDescent="0.3">
      <c r="B17" s="80">
        <v>1</v>
      </c>
      <c r="C17" s="80">
        <v>13</v>
      </c>
      <c r="D17" s="81">
        <v>15</v>
      </c>
      <c r="E17" s="81">
        <f>ROUND(FORECAST(C17,$D$5:$D$20,$C$5:$C$20),2)</f>
        <v>30.69</v>
      </c>
      <c r="F17" s="81">
        <f>D17/E17</f>
        <v>0.48875855327468226</v>
      </c>
      <c r="G17" s="81">
        <f t="shared" si="1"/>
        <v>0.97896369326273258</v>
      </c>
      <c r="H17" s="81">
        <f t="shared" si="2"/>
        <v>0.49926116426823408</v>
      </c>
      <c r="I17" s="81"/>
      <c r="K17" s="2"/>
      <c r="L17" s="2"/>
      <c r="M17" s="2"/>
      <c r="N17" s="2"/>
    </row>
    <row r="18" spans="2:14" x14ac:dyDescent="0.3">
      <c r="B18" s="74">
        <v>2</v>
      </c>
      <c r="C18" s="74">
        <v>14</v>
      </c>
      <c r="D18" s="76">
        <v>37</v>
      </c>
      <c r="E18" s="76">
        <f>ROUND(FORECAST(C18,$D$5:$D$20,$C$5:$C$20),2)</f>
        <v>31.34</v>
      </c>
      <c r="F18" s="76">
        <f>D18/E18</f>
        <v>1.1805998723675815</v>
      </c>
      <c r="G18" s="76">
        <f t="shared" si="1"/>
        <v>0.97536107104355696</v>
      </c>
      <c r="H18" s="76">
        <f t="shared" si="2"/>
        <v>1.2104234087428112</v>
      </c>
      <c r="I18" s="76"/>
      <c r="K18" s="2"/>
      <c r="L18" s="2"/>
      <c r="M18" s="2"/>
      <c r="N18" s="2"/>
    </row>
    <row r="19" spans="2:14" x14ac:dyDescent="0.3">
      <c r="B19" s="74">
        <v>3</v>
      </c>
      <c r="C19" s="74">
        <v>15</v>
      </c>
      <c r="D19" s="76">
        <v>51</v>
      </c>
      <c r="E19" s="76">
        <f>ROUND(FORECAST(C19,$D$5:$D$20,$C$5:$C$20),2)</f>
        <v>31.99</v>
      </c>
      <c r="F19" s="76">
        <f>D19/E19</f>
        <v>1.5942482025633011</v>
      </c>
      <c r="G19" s="76"/>
      <c r="H19" s="76"/>
      <c r="I19" s="76"/>
      <c r="K19" s="2"/>
      <c r="L19" s="2"/>
      <c r="M19" s="2"/>
      <c r="N19" s="2"/>
    </row>
    <row r="20" spans="2:14" ht="17.25" thickBot="1" x14ac:dyDescent="0.35">
      <c r="B20" s="84">
        <v>4</v>
      </c>
      <c r="C20" s="84">
        <v>16</v>
      </c>
      <c r="D20" s="85">
        <v>21</v>
      </c>
      <c r="E20" s="85">
        <f t="shared" ref="E20:E24" si="3">ROUND(FORECAST(C20,$D$5:$D$20,$C$5:$C$20),2)</f>
        <v>32.65</v>
      </c>
      <c r="F20" s="85">
        <f>D20/E20</f>
        <v>0.64318529862174578</v>
      </c>
      <c r="G20" s="85"/>
      <c r="H20" s="85"/>
      <c r="I20" s="85"/>
      <c r="K20" s="2"/>
      <c r="L20" s="2"/>
      <c r="M20" s="2"/>
      <c r="N20" s="2"/>
    </row>
    <row r="21" spans="2:14" x14ac:dyDescent="0.3">
      <c r="B21" s="80">
        <v>1</v>
      </c>
      <c r="C21" s="80">
        <v>17</v>
      </c>
      <c r="D21" s="81"/>
      <c r="E21" s="92">
        <f t="shared" si="3"/>
        <v>33.299999999999997</v>
      </c>
      <c r="F21" s="81"/>
      <c r="G21" s="81"/>
      <c r="H21" s="81"/>
      <c r="I21" s="81"/>
      <c r="K21" s="2"/>
      <c r="L21" s="2"/>
      <c r="M21" s="2"/>
      <c r="N21" s="2"/>
    </row>
    <row r="22" spans="2:14" x14ac:dyDescent="0.3">
      <c r="B22" s="74">
        <v>2</v>
      </c>
      <c r="C22" s="74">
        <v>18</v>
      </c>
      <c r="D22" s="76"/>
      <c r="E22" s="79">
        <f t="shared" si="3"/>
        <v>33.950000000000003</v>
      </c>
      <c r="F22" s="76"/>
      <c r="G22" s="76"/>
      <c r="H22" s="76"/>
      <c r="I22" s="76"/>
      <c r="K22" s="2"/>
      <c r="L22" s="2"/>
      <c r="M22" s="2"/>
      <c r="N22" s="2"/>
    </row>
    <row r="23" spans="2:14" x14ac:dyDescent="0.3">
      <c r="B23" s="74">
        <v>3</v>
      </c>
      <c r="C23" s="74">
        <v>19</v>
      </c>
      <c r="D23" s="76"/>
      <c r="E23" s="79">
        <f>ROUND(FORECAST(C23,$D$5:$D$20,$C$5:$C$20),2)</f>
        <v>34.61</v>
      </c>
      <c r="F23" s="76"/>
      <c r="G23" s="76"/>
      <c r="H23" s="76"/>
      <c r="I23" s="91">
        <f>(G3*19+H3)*M7</f>
        <v>58.640629901960786</v>
      </c>
      <c r="K23" s="2"/>
      <c r="L23" s="2"/>
      <c r="M23" s="2"/>
      <c r="N23" s="2"/>
    </row>
    <row r="24" spans="2:14" ht="17.25" thickBot="1" x14ac:dyDescent="0.35">
      <c r="B24" s="84">
        <v>4</v>
      </c>
      <c r="C24" s="84">
        <v>20</v>
      </c>
      <c r="D24" s="85"/>
      <c r="E24" s="93">
        <f t="shared" si="3"/>
        <v>35.26</v>
      </c>
      <c r="F24" s="85"/>
      <c r="G24" s="85"/>
      <c r="H24" s="85"/>
      <c r="I24" s="85"/>
      <c r="K24" s="2"/>
      <c r="L24" s="2"/>
      <c r="M24" s="2"/>
      <c r="N24" s="2"/>
    </row>
    <row r="25" spans="2:14" x14ac:dyDescent="0.3">
      <c r="B25" s="5"/>
      <c r="C25" s="1"/>
      <c r="D25" s="1"/>
      <c r="E25" s="1"/>
      <c r="F25" s="1"/>
      <c r="G25" s="1"/>
      <c r="H25" s="23"/>
      <c r="I25" s="23"/>
      <c r="K25" s="2"/>
      <c r="L25" s="2"/>
      <c r="M25" s="2"/>
      <c r="N25" s="2"/>
    </row>
    <row r="26" spans="2:14" x14ac:dyDescent="0.3">
      <c r="B26" s="2"/>
      <c r="C26" s="2" t="s">
        <v>115</v>
      </c>
      <c r="D26" s="2"/>
      <c r="E26" s="2"/>
      <c r="F26" s="2"/>
      <c r="G26" s="90">
        <f>(G3*19+H3)*M7</f>
        <v>58.640629901960786</v>
      </c>
      <c r="H26" s="24"/>
      <c r="I26" s="24"/>
      <c r="J26" s="2"/>
      <c r="K26" s="2"/>
      <c r="L26" s="2"/>
      <c r="M26" s="2"/>
      <c r="N26" s="2"/>
    </row>
    <row r="27" spans="2:14" ht="20.25" customHeight="1" x14ac:dyDescent="0.3"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4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2:14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4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2:14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x14ac:dyDescent="0.3">
      <c r="B35" s="2"/>
      <c r="C35" s="2"/>
      <c r="D35" s="2"/>
      <c r="E35" s="2"/>
      <c r="F35" s="2"/>
      <c r="G35" s="2"/>
      <c r="H35" s="2"/>
      <c r="I35" s="2"/>
      <c r="J35" s="2"/>
    </row>
    <row r="36" spans="2:14" x14ac:dyDescent="0.3">
      <c r="B36" s="2"/>
      <c r="C36" s="2"/>
      <c r="D36" s="2"/>
      <c r="E36" s="2"/>
      <c r="F36" s="2"/>
      <c r="G36" s="2"/>
      <c r="H36" s="2"/>
      <c r="I36" s="2"/>
      <c r="J36" s="2"/>
    </row>
    <row r="37" spans="2:14" x14ac:dyDescent="0.3">
      <c r="B37" s="2"/>
      <c r="C37" s="2"/>
      <c r="D37" s="2"/>
      <c r="E37" s="2"/>
      <c r="F37" s="2"/>
      <c r="G37" s="2"/>
      <c r="H37" s="2"/>
      <c r="I37" s="2"/>
      <c r="J37" s="2"/>
    </row>
    <row r="38" spans="2:14" x14ac:dyDescent="0.3">
      <c r="B38" s="2"/>
      <c r="C38" s="2"/>
      <c r="D38" s="2"/>
      <c r="E38" s="2"/>
      <c r="F38" s="2"/>
      <c r="G38" s="2"/>
      <c r="H38" s="2"/>
      <c r="I38" s="2"/>
      <c r="J38" s="2"/>
    </row>
    <row r="39" spans="2:14" x14ac:dyDescent="0.3">
      <c r="B39" s="2"/>
      <c r="C39" s="2"/>
      <c r="D39" s="2"/>
      <c r="E39" s="2"/>
      <c r="F39" s="2"/>
      <c r="G39" s="2"/>
      <c r="H39" s="2"/>
      <c r="I39" s="2"/>
      <c r="J39" s="2"/>
    </row>
    <row r="40" spans="2:14" x14ac:dyDescent="0.3">
      <c r="B40" s="2"/>
      <c r="C40" s="2"/>
      <c r="D40" s="2"/>
      <c r="E40" s="2"/>
      <c r="F40" s="2"/>
      <c r="G40" s="2"/>
      <c r="H40" s="2"/>
      <c r="I40" s="2"/>
      <c r="J40" s="2"/>
    </row>
    <row r="41" spans="2:14" x14ac:dyDescent="0.3">
      <c r="B41" s="2"/>
      <c r="C41" s="2"/>
      <c r="D41" s="2"/>
      <c r="E41" s="2"/>
      <c r="F41" s="2"/>
      <c r="G41" s="2"/>
      <c r="H41" s="2"/>
      <c r="I41" s="2"/>
      <c r="J41" s="2"/>
    </row>
    <row r="42" spans="2:14" x14ac:dyDescent="0.3">
      <c r="B42" s="2"/>
      <c r="C42" s="2"/>
      <c r="D42" s="2"/>
      <c r="E42" s="2"/>
      <c r="F42" s="2"/>
      <c r="G42" s="2"/>
      <c r="H42" s="2"/>
      <c r="I42" s="2"/>
      <c r="J42" s="2"/>
    </row>
    <row r="43" spans="2:14" x14ac:dyDescent="0.3">
      <c r="B43" s="2"/>
      <c r="C43" s="2"/>
      <c r="D43" s="2"/>
      <c r="E43" s="2"/>
      <c r="F43" s="2"/>
      <c r="G43" s="2"/>
      <c r="H43" s="2"/>
      <c r="I43" s="2"/>
      <c r="J43" s="2"/>
    </row>
    <row r="44" spans="2:14" x14ac:dyDescent="0.3">
      <c r="B44" s="2"/>
      <c r="C44" s="2"/>
      <c r="D44" s="2"/>
      <c r="E44" s="2"/>
      <c r="F44" s="2"/>
      <c r="G44" s="2"/>
      <c r="H44" s="2"/>
      <c r="I44" s="2"/>
      <c r="J44" s="2"/>
    </row>
    <row r="45" spans="2:14" x14ac:dyDescent="0.3">
      <c r="B45" s="2"/>
      <c r="C45" s="2"/>
      <c r="D45" s="2"/>
      <c r="E45" s="2"/>
      <c r="F45" s="2"/>
      <c r="G45" s="2"/>
      <c r="H45" s="2"/>
      <c r="I45" s="2"/>
      <c r="J45" s="2"/>
    </row>
    <row r="46" spans="2:14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14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2:14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4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4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2:14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2:14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2:14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2:14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4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2:14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2:14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2:14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2:14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4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2:14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2:14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2:14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2:14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2:14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2:14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</sheetData>
  <phoneticPr fontId="8" type="noConversion"/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2"/>
  <sheetViews>
    <sheetView zoomScaleNormal="100" workbookViewId="0">
      <selection activeCell="F8" sqref="F8"/>
    </sheetView>
  </sheetViews>
  <sheetFormatPr defaultColWidth="9.140625" defaultRowHeight="16.5" x14ac:dyDescent="0.3"/>
  <cols>
    <col min="1" max="1" width="3.28515625" style="4" customWidth="1"/>
    <col min="2" max="2" width="9.140625" style="20"/>
    <col min="3" max="3" width="12.42578125" style="20" bestFit="1" customWidth="1"/>
    <col min="4" max="4" width="9.140625" style="20"/>
    <col min="5" max="5" width="10.42578125" style="20" customWidth="1"/>
    <col min="6" max="7" width="12.5703125" style="20" customWidth="1"/>
    <col min="8" max="9" width="21.85546875" style="20" customWidth="1"/>
    <col min="10" max="10" width="9.140625" style="20" customWidth="1"/>
    <col min="11" max="11" width="8.42578125" style="20" bestFit="1" customWidth="1"/>
    <col min="12" max="13" width="13.85546875" style="20" customWidth="1"/>
    <col min="14" max="14" width="10.140625" style="20" bestFit="1" customWidth="1"/>
    <col min="15" max="16384" width="9.140625" style="20"/>
  </cols>
  <sheetData>
    <row r="1" spans="2:14" ht="20.25" x14ac:dyDescent="0.35">
      <c r="B1" s="3" t="s">
        <v>102</v>
      </c>
      <c r="G1" s="89" t="s">
        <v>109</v>
      </c>
      <c r="H1" s="89"/>
    </row>
    <row r="2" spans="2:14" x14ac:dyDescent="0.3">
      <c r="B2" s="2" t="s">
        <v>103</v>
      </c>
      <c r="C2" s="2"/>
      <c r="D2" s="2"/>
      <c r="E2" s="2"/>
      <c r="F2" s="2"/>
      <c r="G2" s="78" t="s">
        <v>110</v>
      </c>
      <c r="H2" s="78" t="s">
        <v>111</v>
      </c>
      <c r="K2" s="2"/>
      <c r="L2" s="2"/>
      <c r="M2" s="2"/>
      <c r="N2" s="2"/>
    </row>
    <row r="3" spans="2:14" x14ac:dyDescent="0.3">
      <c r="B3" s="2"/>
      <c r="C3" s="2"/>
      <c r="D3" s="2"/>
      <c r="E3" s="2"/>
      <c r="F3" s="2"/>
      <c r="G3" s="78">
        <f>LINEST(D5:D20,C5:C20)</f>
        <v>0.65294117647058836</v>
      </c>
      <c r="H3" s="78">
        <f>AVERAGE(D5:D16)-(AVERAGE(C5:C16)*G3)</f>
        <v>22.422549019607843</v>
      </c>
      <c r="K3" s="2"/>
      <c r="L3" s="2"/>
      <c r="M3" s="2"/>
      <c r="N3" s="2"/>
    </row>
    <row r="4" spans="2:14" ht="55.5" thickBot="1" x14ac:dyDescent="0.35">
      <c r="B4" s="86" t="s">
        <v>21</v>
      </c>
      <c r="C4" s="86" t="s">
        <v>112</v>
      </c>
      <c r="D4" s="87" t="s">
        <v>117</v>
      </c>
      <c r="E4" s="87" t="s">
        <v>113</v>
      </c>
      <c r="F4" s="99" t="s">
        <v>135</v>
      </c>
      <c r="G4" s="87" t="s">
        <v>105</v>
      </c>
      <c r="H4" s="100" t="s">
        <v>134</v>
      </c>
      <c r="I4" s="88" t="s">
        <v>116</v>
      </c>
      <c r="K4" s="36" t="s">
        <v>21</v>
      </c>
      <c r="L4" s="36" t="s">
        <v>114</v>
      </c>
      <c r="M4" s="73" t="s">
        <v>119</v>
      </c>
      <c r="N4" s="77" t="s">
        <v>108</v>
      </c>
    </row>
    <row r="5" spans="2:14" ht="17.25" thickTop="1" x14ac:dyDescent="0.3">
      <c r="B5" s="82">
        <v>1</v>
      </c>
      <c r="C5" s="82">
        <v>1</v>
      </c>
      <c r="D5" s="83">
        <v>10</v>
      </c>
      <c r="E5" s="83">
        <f>ROUND(FORECAST(C5,$D$5:$D$20,$C$5:$C$20),2)</f>
        <v>22.85</v>
      </c>
      <c r="F5" s="96">
        <f>D5-E5</f>
        <v>-12.850000000000001</v>
      </c>
      <c r="G5" s="96"/>
      <c r="H5" s="96"/>
      <c r="I5" s="96"/>
      <c r="K5" s="1">
        <v>1</v>
      </c>
      <c r="L5" s="68">
        <f>ROUND(MEDIAN(H5,H9,H13,H17),4)</f>
        <v>-14.9963</v>
      </c>
      <c r="M5" s="68">
        <f t="shared" ref="M5:M8" si="0">ROUNDUP(L5-$N$5,4)</f>
        <v>-14.8423</v>
      </c>
      <c r="N5" s="72">
        <f>AVERAGE(L5:L8)</f>
        <v>-0.15407500000000018</v>
      </c>
    </row>
    <row r="6" spans="2:14" x14ac:dyDescent="0.3">
      <c r="B6" s="74">
        <v>2</v>
      </c>
      <c r="C6" s="74">
        <v>2</v>
      </c>
      <c r="D6" s="76">
        <v>31</v>
      </c>
      <c r="E6" s="76">
        <f>ROUND(FORECAST(C6,$D$5:$D$20,$C$5:$C$20),2)</f>
        <v>23.51</v>
      </c>
      <c r="F6" s="94">
        <f t="shared" ref="F5:F20" si="1">D6-E6</f>
        <v>7.4899999999999984</v>
      </c>
      <c r="G6" s="94"/>
      <c r="H6" s="94"/>
      <c r="I6" s="94"/>
      <c r="K6" s="28">
        <v>2</v>
      </c>
      <c r="L6" s="69">
        <f>ROUND(MEDIAN(H6,H10,H14,H18),4)</f>
        <v>6.2512999999999996</v>
      </c>
      <c r="M6" s="69">
        <f t="shared" si="0"/>
        <v>6.4054000000000002</v>
      </c>
      <c r="N6" s="2"/>
    </row>
    <row r="7" spans="2:14" x14ac:dyDescent="0.3">
      <c r="B7" s="74">
        <v>3</v>
      </c>
      <c r="C7" s="74">
        <v>3</v>
      </c>
      <c r="D7" s="76">
        <v>43</v>
      </c>
      <c r="E7" s="76">
        <f>ROUND(FORECAST(C7,$D$5:$D$20,$C$5:$C$20),2)</f>
        <v>24.16</v>
      </c>
      <c r="F7" s="94">
        <f t="shared" si="1"/>
        <v>18.84</v>
      </c>
      <c r="G7" s="94">
        <f>(AVERAGE(F5:F8)+AVERAGE(F6:F9))/2</f>
        <v>0.96624999999999961</v>
      </c>
      <c r="H7" s="94">
        <f t="shared" ref="H7:H18" si="2">F7-G7</f>
        <v>17.873750000000001</v>
      </c>
      <c r="I7" s="94"/>
      <c r="K7" s="1">
        <v>3</v>
      </c>
      <c r="L7" s="70">
        <f>ROUND(MEDIAN(H7,H11,H15,H19),4)</f>
        <v>18.25</v>
      </c>
      <c r="M7" s="70">
        <f t="shared" si="0"/>
        <v>18.4041</v>
      </c>
      <c r="N7" s="2"/>
    </row>
    <row r="8" spans="2:14" ht="17.25" thickBot="1" x14ac:dyDescent="0.35">
      <c r="B8" s="84">
        <v>4</v>
      </c>
      <c r="C8" s="84">
        <v>4</v>
      </c>
      <c r="D8" s="85">
        <v>16</v>
      </c>
      <c r="E8" s="85">
        <f>ROUND(FORECAST(C8,$D$5:$D$20,$C$5:$C$20),2)</f>
        <v>24.81</v>
      </c>
      <c r="F8" s="97">
        <f t="shared" si="1"/>
        <v>-8.8099999999999987</v>
      </c>
      <c r="G8" s="97">
        <f t="shared" ref="G8:G18" si="3">(AVERAGE(F6:F9)+AVERAGE(F7:F10))/2</f>
        <v>0.68874999999999975</v>
      </c>
      <c r="H8" s="97">
        <f t="shared" si="2"/>
        <v>-9.4987499999999976</v>
      </c>
      <c r="I8" s="97"/>
      <c r="K8" s="28">
        <v>4</v>
      </c>
      <c r="L8" s="71">
        <f>ROUND(MEDIAN(H8,H12,H16),4)</f>
        <v>-10.1213</v>
      </c>
      <c r="M8" s="71">
        <f t="shared" si="0"/>
        <v>-9.9672999999999998</v>
      </c>
      <c r="N8" s="2"/>
    </row>
    <row r="9" spans="2:14" x14ac:dyDescent="0.3">
      <c r="B9" s="80">
        <v>1</v>
      </c>
      <c r="C9" s="80">
        <v>5</v>
      </c>
      <c r="D9" s="81">
        <v>11</v>
      </c>
      <c r="E9" s="81">
        <f>ROUND(FORECAST(C9,$D$5:$D$20,$C$5:$C$20),2)</f>
        <v>25.46</v>
      </c>
      <c r="F9" s="98">
        <f t="shared" si="1"/>
        <v>-14.46</v>
      </c>
      <c r="G9" s="98">
        <f t="shared" si="3"/>
        <v>0.53624999999999989</v>
      </c>
      <c r="H9" s="98">
        <f t="shared" si="2"/>
        <v>-14.99625</v>
      </c>
      <c r="I9" s="98"/>
      <c r="K9" s="2"/>
      <c r="L9" s="2"/>
      <c r="M9" s="2"/>
      <c r="N9" s="2"/>
    </row>
    <row r="10" spans="2:14" x14ac:dyDescent="0.3">
      <c r="B10" s="74">
        <v>2</v>
      </c>
      <c r="C10" s="74">
        <v>6</v>
      </c>
      <c r="D10" s="76">
        <v>33</v>
      </c>
      <c r="E10" s="76">
        <f>ROUND(FORECAST(C10,$D$5:$D$20,$C$5:$C$20),2)</f>
        <v>26.12</v>
      </c>
      <c r="F10" s="94">
        <f t="shared" si="1"/>
        <v>6.879999999999999</v>
      </c>
      <c r="G10" s="94">
        <f t="shared" si="3"/>
        <v>0.25874999999999959</v>
      </c>
      <c r="H10" s="94">
        <f t="shared" si="2"/>
        <v>6.6212499999999999</v>
      </c>
      <c r="I10" s="94"/>
      <c r="K10" s="2"/>
      <c r="L10" s="2"/>
      <c r="M10" s="2"/>
      <c r="N10" s="2"/>
    </row>
    <row r="11" spans="2:14" x14ac:dyDescent="0.3">
      <c r="B11" s="74">
        <v>3</v>
      </c>
      <c r="C11" s="74">
        <v>7</v>
      </c>
      <c r="D11" s="76">
        <v>45</v>
      </c>
      <c r="E11" s="76">
        <f>ROUND(FORECAST(C11,$D$5:$D$20,$C$5:$C$20),2)</f>
        <v>26.77</v>
      </c>
      <c r="F11" s="94">
        <f t="shared" si="1"/>
        <v>18.23</v>
      </c>
      <c r="G11" s="94">
        <f t="shared" si="3"/>
        <v>-2.0000000000000462E-2</v>
      </c>
      <c r="H11" s="94">
        <f t="shared" si="2"/>
        <v>18.25</v>
      </c>
      <c r="I11" s="94"/>
      <c r="K11" s="2"/>
      <c r="L11" s="2"/>
      <c r="M11" s="2"/>
      <c r="N11" s="2"/>
    </row>
    <row r="12" spans="2:14" ht="17.25" thickBot="1" x14ac:dyDescent="0.35">
      <c r="B12" s="84">
        <v>4</v>
      </c>
      <c r="C12" s="84">
        <v>8</v>
      </c>
      <c r="D12" s="85">
        <v>17</v>
      </c>
      <c r="E12" s="85">
        <f>ROUND(FORECAST(C12,$D$5:$D$20,$C$5:$C$20),2)</f>
        <v>27.42</v>
      </c>
      <c r="F12" s="97">
        <f t="shared" si="1"/>
        <v>-10.420000000000002</v>
      </c>
      <c r="G12" s="97">
        <f t="shared" si="3"/>
        <v>-0.29875000000000007</v>
      </c>
      <c r="H12" s="97">
        <f t="shared" si="2"/>
        <v>-10.121250000000002</v>
      </c>
      <c r="I12" s="97"/>
      <c r="K12" s="2"/>
      <c r="L12" s="2"/>
      <c r="M12" s="2"/>
      <c r="N12" s="2"/>
    </row>
    <row r="13" spans="2:14" x14ac:dyDescent="0.3">
      <c r="B13" s="80">
        <v>1</v>
      </c>
      <c r="C13" s="80">
        <v>9</v>
      </c>
      <c r="D13" s="81">
        <v>13</v>
      </c>
      <c r="E13" s="81">
        <f>ROUND(FORECAST(C13,$D$5:$D$20,$C$5:$C$20),2)</f>
        <v>28.08</v>
      </c>
      <c r="F13" s="98">
        <f t="shared" si="1"/>
        <v>-15.079999999999998</v>
      </c>
      <c r="G13" s="98">
        <f t="shared" si="3"/>
        <v>-0.45124999999999993</v>
      </c>
      <c r="H13" s="98">
        <f t="shared" si="2"/>
        <v>-14.628749999999998</v>
      </c>
      <c r="I13" s="98"/>
      <c r="K13" s="2"/>
      <c r="L13" s="2"/>
      <c r="M13" s="2"/>
      <c r="N13" s="2"/>
    </row>
    <row r="14" spans="2:14" x14ac:dyDescent="0.3">
      <c r="B14" s="74">
        <v>2</v>
      </c>
      <c r="C14" s="74">
        <v>10</v>
      </c>
      <c r="D14" s="76">
        <v>34</v>
      </c>
      <c r="E14" s="76">
        <f>ROUND(FORECAST(C14,$D$5:$D$20,$C$5:$C$20),2)</f>
        <v>28.73</v>
      </c>
      <c r="F14" s="94">
        <f t="shared" si="1"/>
        <v>5.27</v>
      </c>
      <c r="G14" s="94">
        <f t="shared" si="3"/>
        <v>-0.47999999999999954</v>
      </c>
      <c r="H14" s="94">
        <f t="shared" si="2"/>
        <v>5.7499999999999991</v>
      </c>
      <c r="I14" s="94"/>
      <c r="K14" s="2"/>
      <c r="L14" s="2"/>
      <c r="M14" s="2"/>
      <c r="N14" s="2"/>
    </row>
    <row r="15" spans="2:14" x14ac:dyDescent="0.3">
      <c r="B15" s="74">
        <v>3</v>
      </c>
      <c r="C15" s="74">
        <v>11</v>
      </c>
      <c r="D15" s="76">
        <v>48</v>
      </c>
      <c r="E15" s="76">
        <f>ROUND(FORECAST(C15,$D$5:$D$20,$C$5:$C$20),2)</f>
        <v>29.38</v>
      </c>
      <c r="F15" s="94">
        <f t="shared" si="1"/>
        <v>18.62</v>
      </c>
      <c r="G15" s="94">
        <f t="shared" si="3"/>
        <v>-0.63374999999999959</v>
      </c>
      <c r="H15" s="94">
        <f t="shared" si="2"/>
        <v>19.25375</v>
      </c>
      <c r="I15" s="94"/>
      <c r="K15" s="2"/>
      <c r="L15" s="2"/>
      <c r="M15" s="2"/>
      <c r="N15" s="2"/>
    </row>
    <row r="16" spans="2:14" ht="17.25" thickBot="1" x14ac:dyDescent="0.35">
      <c r="B16" s="84">
        <v>4</v>
      </c>
      <c r="C16" s="84">
        <v>12</v>
      </c>
      <c r="D16" s="85">
        <v>19</v>
      </c>
      <c r="E16" s="85">
        <f>ROUND(FORECAST(C16,$D$5:$D$20,$C$5:$C$20),2)</f>
        <v>30.04</v>
      </c>
      <c r="F16" s="97">
        <f t="shared" si="1"/>
        <v>-11.04</v>
      </c>
      <c r="G16" s="97">
        <f t="shared" si="3"/>
        <v>-0.66124999999999989</v>
      </c>
      <c r="H16" s="97">
        <f t="shared" si="2"/>
        <v>-10.37875</v>
      </c>
      <c r="I16" s="97"/>
      <c r="K16" s="2"/>
      <c r="L16" s="2"/>
      <c r="M16" s="2"/>
      <c r="N16" s="2"/>
    </row>
    <row r="17" spans="2:14" x14ac:dyDescent="0.3">
      <c r="B17" s="80">
        <v>1</v>
      </c>
      <c r="C17" s="80">
        <v>13</v>
      </c>
      <c r="D17" s="81">
        <v>15</v>
      </c>
      <c r="E17" s="81">
        <f>ROUND(FORECAST(C17,$D$5:$D$20,$C$5:$C$20),2)</f>
        <v>30.69</v>
      </c>
      <c r="F17" s="98">
        <f t="shared" si="1"/>
        <v>-15.690000000000001</v>
      </c>
      <c r="G17" s="98">
        <f t="shared" si="3"/>
        <v>-0.56374999999999975</v>
      </c>
      <c r="H17" s="98">
        <f t="shared" si="2"/>
        <v>-15.126250000000002</v>
      </c>
      <c r="I17" s="98"/>
      <c r="K17" s="2"/>
      <c r="L17" s="2"/>
      <c r="M17" s="2"/>
      <c r="N17" s="2"/>
    </row>
    <row r="18" spans="2:14" x14ac:dyDescent="0.3">
      <c r="B18" s="74">
        <v>2</v>
      </c>
      <c r="C18" s="74">
        <v>14</v>
      </c>
      <c r="D18" s="76">
        <v>37</v>
      </c>
      <c r="E18" s="76">
        <f>ROUND(FORECAST(C18,$D$5:$D$20,$C$5:$C$20),2)</f>
        <v>31.34</v>
      </c>
      <c r="F18" s="94">
        <f t="shared" si="1"/>
        <v>5.66</v>
      </c>
      <c r="G18" s="94">
        <f t="shared" si="3"/>
        <v>-0.59124999999999961</v>
      </c>
      <c r="H18" s="94">
        <f t="shared" si="2"/>
        <v>6.2512499999999998</v>
      </c>
      <c r="I18" s="94"/>
      <c r="K18" s="2"/>
      <c r="L18" s="2"/>
      <c r="M18" s="2"/>
      <c r="N18" s="2"/>
    </row>
    <row r="19" spans="2:14" x14ac:dyDescent="0.3">
      <c r="B19" s="74">
        <v>3</v>
      </c>
      <c r="C19" s="74">
        <v>15</v>
      </c>
      <c r="D19" s="76">
        <v>51</v>
      </c>
      <c r="E19" s="76">
        <f>ROUND(FORECAST(C19,$D$5:$D$20,$C$5:$C$20),2)</f>
        <v>31.99</v>
      </c>
      <c r="F19" s="94">
        <f t="shared" si="1"/>
        <v>19.010000000000002</v>
      </c>
      <c r="G19" s="94"/>
      <c r="H19" s="94"/>
      <c r="I19" s="94"/>
      <c r="K19" s="2"/>
      <c r="L19" s="2"/>
      <c r="M19" s="2"/>
      <c r="N19" s="2"/>
    </row>
    <row r="20" spans="2:14" ht="17.25" thickBot="1" x14ac:dyDescent="0.35">
      <c r="B20" s="84">
        <v>4</v>
      </c>
      <c r="C20" s="84">
        <v>16</v>
      </c>
      <c r="D20" s="85">
        <v>21</v>
      </c>
      <c r="E20" s="85">
        <f t="shared" ref="E20:E24" si="4">ROUND(FORECAST(C20,$D$5:$D$20,$C$5:$C$20),2)</f>
        <v>32.65</v>
      </c>
      <c r="F20" s="97">
        <f t="shared" si="1"/>
        <v>-11.649999999999999</v>
      </c>
      <c r="G20" s="97"/>
      <c r="H20" s="97"/>
      <c r="I20" s="97"/>
      <c r="K20" s="2"/>
      <c r="L20" s="2"/>
      <c r="M20" s="2"/>
      <c r="N20" s="2"/>
    </row>
    <row r="21" spans="2:14" x14ac:dyDescent="0.3">
      <c r="B21" s="80">
        <v>1</v>
      </c>
      <c r="C21" s="80">
        <v>17</v>
      </c>
      <c r="D21" s="81"/>
      <c r="E21" s="101">
        <f t="shared" si="4"/>
        <v>33.299999999999997</v>
      </c>
      <c r="F21" s="98"/>
      <c r="G21" s="98"/>
      <c r="H21" s="98"/>
      <c r="I21" s="98"/>
      <c r="K21" s="2"/>
      <c r="L21" s="2"/>
      <c r="M21" s="2"/>
      <c r="N21" s="2"/>
    </row>
    <row r="22" spans="2:14" x14ac:dyDescent="0.3">
      <c r="B22" s="74">
        <v>2</v>
      </c>
      <c r="C22" s="74">
        <v>18</v>
      </c>
      <c r="D22" s="76"/>
      <c r="E22" s="95">
        <f t="shared" si="4"/>
        <v>33.950000000000003</v>
      </c>
      <c r="F22" s="94"/>
      <c r="G22" s="94"/>
      <c r="H22" s="94"/>
      <c r="I22" s="94"/>
      <c r="K22" s="2"/>
      <c r="L22" s="2"/>
      <c r="M22" s="2"/>
      <c r="N22" s="2"/>
    </row>
    <row r="23" spans="2:14" x14ac:dyDescent="0.3">
      <c r="B23" s="74">
        <v>3</v>
      </c>
      <c r="C23" s="74">
        <v>19</v>
      </c>
      <c r="D23" s="76"/>
      <c r="E23" s="95">
        <f>ROUND(FORECAST(C23,$D$5:$D$20,$C$5:$C$20),2)</f>
        <v>34.61</v>
      </c>
      <c r="F23" s="94"/>
      <c r="G23" s="94"/>
      <c r="H23" s="94"/>
      <c r="I23" s="103">
        <f>(G3*19+H3)+M7</f>
        <v>53.232531372549019</v>
      </c>
      <c r="K23" s="2"/>
      <c r="L23" s="2"/>
      <c r="M23" s="2"/>
      <c r="N23" s="2"/>
    </row>
    <row r="24" spans="2:14" ht="17.25" thickBot="1" x14ac:dyDescent="0.35">
      <c r="B24" s="84">
        <v>4</v>
      </c>
      <c r="C24" s="84">
        <v>20</v>
      </c>
      <c r="D24" s="85"/>
      <c r="E24" s="102">
        <f t="shared" si="4"/>
        <v>35.26</v>
      </c>
      <c r="F24" s="97"/>
      <c r="G24" s="97"/>
      <c r="H24" s="97"/>
      <c r="I24" s="97"/>
      <c r="K24" s="2"/>
      <c r="L24" s="2"/>
      <c r="M24" s="2"/>
      <c r="N24" s="2"/>
    </row>
    <row r="25" spans="2:14" x14ac:dyDescent="0.3">
      <c r="B25" s="5"/>
      <c r="C25" s="1"/>
      <c r="D25" s="1"/>
      <c r="E25" s="1"/>
      <c r="F25" s="1"/>
      <c r="G25" s="1"/>
      <c r="H25" s="23"/>
      <c r="I25" s="23"/>
      <c r="K25" s="2"/>
      <c r="L25" s="2"/>
      <c r="M25" s="2"/>
      <c r="N25" s="2"/>
    </row>
    <row r="26" spans="2:14" x14ac:dyDescent="0.3">
      <c r="B26" s="2"/>
      <c r="C26" s="2" t="s">
        <v>115</v>
      </c>
      <c r="D26" s="2"/>
      <c r="E26" s="2"/>
      <c r="F26" s="2"/>
      <c r="G26" s="90">
        <f>(G3*19+H3)+M7</f>
        <v>53.232531372549019</v>
      </c>
      <c r="H26" s="24"/>
      <c r="I26" s="24"/>
      <c r="J26" s="2"/>
      <c r="K26" s="2"/>
      <c r="L26" s="2"/>
      <c r="M26" s="2"/>
      <c r="N26" s="2"/>
    </row>
    <row r="27" spans="2:14" ht="20.25" customHeight="1" x14ac:dyDescent="0.3"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4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2:14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4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2:14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x14ac:dyDescent="0.3">
      <c r="B35" s="2"/>
      <c r="C35" s="2"/>
      <c r="D35" s="2"/>
      <c r="E35" s="2"/>
      <c r="F35" s="2"/>
      <c r="G35" s="2"/>
      <c r="H35" s="2"/>
      <c r="I35" s="2"/>
      <c r="J35" s="2"/>
    </row>
    <row r="36" spans="2:14" x14ac:dyDescent="0.3">
      <c r="B36" s="2"/>
      <c r="C36" s="2"/>
      <c r="D36" s="2"/>
      <c r="E36" s="2"/>
      <c r="F36" s="2"/>
      <c r="G36" s="2"/>
      <c r="H36" s="2"/>
      <c r="I36" s="2"/>
      <c r="J36" s="2"/>
    </row>
    <row r="37" spans="2:14" x14ac:dyDescent="0.3">
      <c r="B37" s="2"/>
      <c r="C37" s="2"/>
      <c r="D37" s="2"/>
      <c r="E37" s="2"/>
      <c r="F37" s="2"/>
      <c r="G37" s="2"/>
      <c r="H37" s="2"/>
      <c r="I37" s="2"/>
      <c r="J37" s="2"/>
    </row>
    <row r="38" spans="2:14" x14ac:dyDescent="0.3">
      <c r="B38" s="2"/>
      <c r="C38" s="2"/>
      <c r="D38" s="2"/>
      <c r="E38" s="2"/>
      <c r="F38" s="2"/>
      <c r="G38" s="2"/>
      <c r="H38" s="2"/>
      <c r="I38" s="2"/>
      <c r="J38" s="2"/>
    </row>
    <row r="39" spans="2:14" x14ac:dyDescent="0.3">
      <c r="B39" s="2"/>
      <c r="C39" s="2"/>
      <c r="D39" s="2"/>
      <c r="E39" s="2"/>
      <c r="F39" s="2"/>
      <c r="G39" s="2"/>
      <c r="H39" s="2"/>
      <c r="I39" s="2"/>
      <c r="J39" s="2"/>
    </row>
    <row r="40" spans="2:14" x14ac:dyDescent="0.3">
      <c r="B40" s="2"/>
      <c r="C40" s="2"/>
      <c r="D40" s="2"/>
      <c r="E40" s="2"/>
      <c r="F40" s="2"/>
      <c r="G40" s="2"/>
      <c r="H40" s="2"/>
      <c r="I40" s="2"/>
      <c r="J40" s="2"/>
    </row>
    <row r="41" spans="2:14" x14ac:dyDescent="0.3">
      <c r="B41" s="2"/>
      <c r="C41" s="2"/>
      <c r="D41" s="2"/>
      <c r="E41" s="2"/>
      <c r="F41" s="2"/>
      <c r="G41" s="2"/>
      <c r="H41" s="2"/>
      <c r="I41" s="2"/>
      <c r="J41" s="2"/>
    </row>
    <row r="42" spans="2:14" x14ac:dyDescent="0.3">
      <c r="B42" s="2"/>
      <c r="C42" s="2"/>
      <c r="D42" s="2"/>
      <c r="E42" s="2"/>
      <c r="F42" s="2"/>
      <c r="G42" s="2"/>
      <c r="H42" s="2"/>
      <c r="I42" s="2"/>
      <c r="J42" s="2"/>
    </row>
    <row r="43" spans="2:14" x14ac:dyDescent="0.3">
      <c r="B43" s="2"/>
      <c r="C43" s="2"/>
      <c r="D43" s="2"/>
      <c r="E43" s="2"/>
      <c r="F43" s="2"/>
      <c r="G43" s="2"/>
      <c r="H43" s="2"/>
      <c r="I43" s="2"/>
      <c r="J43" s="2"/>
    </row>
    <row r="44" spans="2:14" x14ac:dyDescent="0.3">
      <c r="B44" s="2"/>
      <c r="C44" s="2"/>
      <c r="D44" s="2"/>
      <c r="E44" s="2"/>
      <c r="F44" s="2"/>
      <c r="G44" s="2"/>
      <c r="H44" s="2"/>
      <c r="I44" s="2"/>
      <c r="J44" s="2"/>
    </row>
    <row r="45" spans="2:14" x14ac:dyDescent="0.3">
      <c r="B45" s="2"/>
      <c r="C45" s="2"/>
      <c r="D45" s="2"/>
      <c r="E45" s="2"/>
      <c r="F45" s="2"/>
      <c r="G45" s="2"/>
      <c r="H45" s="2"/>
      <c r="I45" s="2"/>
      <c r="J45" s="2"/>
    </row>
    <row r="46" spans="2:14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14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2:14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4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4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2:14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2:14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2:14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2:14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4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2:14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2:14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2:14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2:14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4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2:14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2:14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2:14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2:14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2:14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2:14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</sheetData>
  <phoneticPr fontId="8" type="noConversion"/>
  <pageMargins left="0.70866141732283472" right="0.70866141732283472" top="0.74803149606299213" bottom="0.74803149606299213" header="0.31496062992125984" footer="0.31496062992125984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80"/>
  <sheetViews>
    <sheetView zoomScaleNormal="100" workbookViewId="0">
      <selection activeCell="F5" sqref="F5"/>
    </sheetView>
  </sheetViews>
  <sheetFormatPr defaultColWidth="8.85546875" defaultRowHeight="16.5" x14ac:dyDescent="0.3"/>
  <cols>
    <col min="1" max="1" width="3.28515625" style="4" customWidth="1"/>
    <col min="2" max="2" width="20.42578125" style="4" customWidth="1"/>
    <col min="3" max="3" width="10.28515625" style="4" customWidth="1"/>
    <col min="4" max="4" width="12.42578125" style="4" customWidth="1"/>
    <col min="5" max="5" width="16" style="4" customWidth="1"/>
    <col min="6" max="6" width="15.85546875" style="4" customWidth="1"/>
    <col min="7" max="9" width="16.85546875" style="4" bestFit="1" customWidth="1"/>
    <col min="10" max="10" width="16.85546875" style="4" customWidth="1"/>
    <col min="11" max="11" width="8.42578125" style="20" bestFit="1" customWidth="1"/>
    <col min="12" max="13" width="13.85546875" style="20" customWidth="1"/>
    <col min="14" max="14" width="10.140625" style="20" bestFit="1" customWidth="1"/>
    <col min="15" max="16384" width="8.85546875" style="4"/>
  </cols>
  <sheetData>
    <row r="1" spans="1:221" x14ac:dyDescent="0.3">
      <c r="B1" s="53" t="s">
        <v>104</v>
      </c>
      <c r="C1" s="53"/>
      <c r="D1" s="5"/>
      <c r="E1" s="5"/>
      <c r="F1" s="5"/>
      <c r="G1" s="89" t="s">
        <v>109</v>
      </c>
      <c r="H1" s="89"/>
      <c r="I1" s="5"/>
      <c r="K1" s="4"/>
      <c r="O1" s="2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</row>
    <row r="2" spans="1:221" ht="13.5" x14ac:dyDescent="0.25">
      <c r="B2" s="54" t="s">
        <v>20</v>
      </c>
      <c r="C2" s="54"/>
      <c r="D2" s="5"/>
      <c r="E2" s="5"/>
      <c r="F2" s="5"/>
      <c r="G2" s="78" t="s">
        <v>110</v>
      </c>
      <c r="H2" s="78" t="s">
        <v>111</v>
      </c>
      <c r="I2" s="5"/>
      <c r="K2" s="4"/>
      <c r="L2" s="2"/>
      <c r="M2" s="2"/>
      <c r="N2" s="2"/>
      <c r="O2" s="2"/>
    </row>
    <row r="3" spans="1:221" ht="13.5" x14ac:dyDescent="0.25">
      <c r="B3" s="5"/>
      <c r="C3" s="5"/>
      <c r="D3" s="5"/>
      <c r="E3" s="5"/>
      <c r="F3" s="5"/>
      <c r="G3" s="78">
        <f>LINEST(D5:D76,C5:C76)</f>
        <v>2.8125956653160986</v>
      </c>
      <c r="H3" s="78">
        <f>AVERAGE(D5:D76)-(AVERAGE(C5:C76)*G3)</f>
        <v>160.64303599374017</v>
      </c>
      <c r="I3" s="5"/>
      <c r="K3" s="4"/>
      <c r="L3" s="2"/>
      <c r="M3" s="2"/>
      <c r="N3" s="2"/>
      <c r="O3" s="2"/>
    </row>
    <row r="4" spans="1:221" ht="40.5" customHeight="1" thickBot="1" x14ac:dyDescent="0.35">
      <c r="B4" s="86" t="s">
        <v>21</v>
      </c>
      <c r="C4" s="86" t="s">
        <v>112</v>
      </c>
      <c r="D4" s="87" t="s">
        <v>117</v>
      </c>
      <c r="E4" s="87" t="s">
        <v>113</v>
      </c>
      <c r="F4" s="87" t="s">
        <v>136</v>
      </c>
      <c r="G4" s="87" t="s">
        <v>105</v>
      </c>
      <c r="H4" s="88" t="s">
        <v>106</v>
      </c>
      <c r="I4" s="88" t="s">
        <v>116</v>
      </c>
      <c r="J4" s="20"/>
      <c r="K4" s="36" t="s">
        <v>21</v>
      </c>
      <c r="L4" s="36" t="s">
        <v>114</v>
      </c>
      <c r="M4" s="77" t="s">
        <v>107</v>
      </c>
      <c r="N4" s="77" t="s">
        <v>108</v>
      </c>
    </row>
    <row r="5" spans="1:221" s="20" customFormat="1" ht="17.25" thickTop="1" x14ac:dyDescent="0.3">
      <c r="A5" s="4"/>
      <c r="B5" s="82" t="s">
        <v>22</v>
      </c>
      <c r="C5" s="104">
        <v>1</v>
      </c>
      <c r="D5" s="83">
        <v>170.2</v>
      </c>
      <c r="E5" s="83">
        <f t="shared" ref="E5:E36" si="0">ROUND(FORECAST(C5,$D$5:$D$76,$C$5:$C$76),2)</f>
        <v>163.46</v>
      </c>
      <c r="F5" s="83">
        <f>D5/E5</f>
        <v>1.0412333292548634</v>
      </c>
      <c r="G5" s="83"/>
      <c r="H5" s="83"/>
      <c r="I5" s="83"/>
      <c r="J5" s="4"/>
      <c r="K5" s="1">
        <v>1</v>
      </c>
      <c r="L5" s="68">
        <f t="shared" ref="L5:L8" si="1">ROUND(MEDIAN(G5,G9,G13,G17,G21,G25,G29,G33,G37,G41,G45,G49,G53,G57,G61,G65,G69,G73),4)</f>
        <v>0.97809999999999997</v>
      </c>
      <c r="M5" s="68">
        <f>ROUNDUP(L5/$N$5,4)</f>
        <v>0.98680000000000001</v>
      </c>
      <c r="N5" s="72">
        <f>AVERAGE(L5:L8)</f>
        <v>0.99119999999999997</v>
      </c>
    </row>
    <row r="6" spans="1:221" s="20" customFormat="1" x14ac:dyDescent="0.3">
      <c r="A6" s="4"/>
      <c r="B6" s="74" t="s">
        <v>40</v>
      </c>
      <c r="C6" s="75">
        <v>2</v>
      </c>
      <c r="D6" s="76">
        <v>148.69999999999999</v>
      </c>
      <c r="E6" s="76">
        <f t="shared" si="0"/>
        <v>166.27</v>
      </c>
      <c r="F6" s="76">
        <f>D6/E6</f>
        <v>0.89432850183436563</v>
      </c>
      <c r="G6" s="76"/>
      <c r="H6" s="76"/>
      <c r="I6" s="76"/>
      <c r="J6" s="4"/>
      <c r="K6" s="28">
        <v>2</v>
      </c>
      <c r="L6" s="69">
        <f>ROUND(MEDIAN(G6,G10,G14,G18,G22,G26,G30,G34,G38,G42,G46,G50,G54,G58,G62,G66,G70,G74),4)</f>
        <v>0.98170000000000002</v>
      </c>
      <c r="M6" s="69">
        <f>ROUNDUP(L6/$N$5,4)</f>
        <v>0.99049999999999994</v>
      </c>
      <c r="N6" s="2"/>
    </row>
    <row r="7" spans="1:221" s="20" customFormat="1" x14ac:dyDescent="0.3">
      <c r="A7" s="4"/>
      <c r="B7" s="74" t="s">
        <v>58</v>
      </c>
      <c r="C7" s="75">
        <v>3</v>
      </c>
      <c r="D7" s="76">
        <v>183.8</v>
      </c>
      <c r="E7" s="76">
        <f t="shared" si="0"/>
        <v>169.08</v>
      </c>
      <c r="F7" s="76">
        <f>D7/E7</f>
        <v>1.087059380175065</v>
      </c>
      <c r="G7" s="76">
        <f t="shared" ref="G7:G38" si="2">(AVERAGE(F5:F8)+AVERAGE(F6:F9))/2</f>
        <v>1.0145530010988915</v>
      </c>
      <c r="H7" s="76">
        <f>F7/G7</f>
        <v>1.0714663295043627</v>
      </c>
      <c r="I7" s="76"/>
      <c r="J7" s="4"/>
      <c r="K7" s="1">
        <v>3</v>
      </c>
      <c r="L7" s="70">
        <f t="shared" si="1"/>
        <v>1.0116000000000001</v>
      </c>
      <c r="M7" s="70">
        <f t="shared" ref="M5:M8" si="3">ROUNDUP(L7/$N$5,4)</f>
        <v>1.0206</v>
      </c>
      <c r="N7" s="2"/>
    </row>
    <row r="8" spans="1:221" s="20" customFormat="1" ht="17.25" thickBot="1" x14ac:dyDescent="0.35">
      <c r="A8" s="4"/>
      <c r="B8" s="84" t="s">
        <v>76</v>
      </c>
      <c r="C8" s="105">
        <v>4</v>
      </c>
      <c r="D8" s="85">
        <v>178.9</v>
      </c>
      <c r="E8" s="85">
        <f t="shared" si="0"/>
        <v>171.89</v>
      </c>
      <c r="F8" s="85">
        <f>D8/E8</f>
        <v>1.04078189539822</v>
      </c>
      <c r="G8" s="85">
        <f t="shared" si="2"/>
        <v>1.0083535273814976</v>
      </c>
      <c r="H8" s="85">
        <f t="shared" ref="H7:H38" si="4">F8/G8</f>
        <v>1.0321597209075399</v>
      </c>
      <c r="I8" s="85"/>
      <c r="J8" s="4"/>
      <c r="K8" s="28">
        <v>4</v>
      </c>
      <c r="L8" s="71">
        <f t="shared" si="1"/>
        <v>0.99339999999999995</v>
      </c>
      <c r="M8" s="71">
        <f t="shared" si="3"/>
        <v>1.0023</v>
      </c>
      <c r="N8" s="2"/>
    </row>
    <row r="9" spans="1:221" s="20" customFormat="1" ht="17.25" thickTop="1" x14ac:dyDescent="0.3">
      <c r="A9" s="4"/>
      <c r="B9" s="82" t="s">
        <v>23</v>
      </c>
      <c r="C9" s="104">
        <v>5</v>
      </c>
      <c r="D9" s="83">
        <v>180.1</v>
      </c>
      <c r="E9" s="83">
        <f t="shared" si="0"/>
        <v>174.71</v>
      </c>
      <c r="F9" s="83">
        <f>D9/E9</f>
        <v>1.0308511247209662</v>
      </c>
      <c r="G9" s="83">
        <f t="shared" si="2"/>
        <v>1.0120961077570363</v>
      </c>
      <c r="H9" s="83">
        <f t="shared" si="4"/>
        <v>1.0185308656166003</v>
      </c>
      <c r="I9" s="83"/>
      <c r="J9" s="4"/>
    </row>
    <row r="10" spans="1:221" s="20" customFormat="1" x14ac:dyDescent="0.3">
      <c r="A10" s="4"/>
      <c r="B10" s="74" t="s">
        <v>41</v>
      </c>
      <c r="C10" s="75">
        <v>6</v>
      </c>
      <c r="D10" s="76">
        <v>151.80000000000001</v>
      </c>
      <c r="E10" s="76">
        <f t="shared" si="0"/>
        <v>177.52</v>
      </c>
      <c r="F10" s="76">
        <f>D10/E10</f>
        <v>0.85511491662911221</v>
      </c>
      <c r="G10" s="76">
        <f t="shared" si="2"/>
        <v>1.0218946969723015</v>
      </c>
      <c r="H10" s="76">
        <f t="shared" si="4"/>
        <v>0.83679357487877259</v>
      </c>
      <c r="I10" s="76"/>
      <c r="J10" s="4"/>
    </row>
    <row r="11" spans="1:221" s="20" customFormat="1" x14ac:dyDescent="0.3">
      <c r="A11" s="4"/>
      <c r="B11" s="74" t="s">
        <v>59</v>
      </c>
      <c r="C11" s="75">
        <v>7</v>
      </c>
      <c r="D11" s="76">
        <v>208.5</v>
      </c>
      <c r="E11" s="76">
        <f t="shared" si="0"/>
        <v>180.33</v>
      </c>
      <c r="F11" s="76">
        <f>D11/E11</f>
        <v>1.1562136083846282</v>
      </c>
      <c r="G11" s="76">
        <f t="shared" si="2"/>
        <v>1.0391834753203364</v>
      </c>
      <c r="H11" s="76">
        <f t="shared" si="4"/>
        <v>1.1126173922542564</v>
      </c>
      <c r="I11" s="76"/>
      <c r="J11" s="4"/>
    </row>
    <row r="12" spans="1:221" s="20" customFormat="1" ht="17.25" thickBot="1" x14ac:dyDescent="0.35">
      <c r="A12" s="4"/>
      <c r="B12" s="84" t="s">
        <v>77</v>
      </c>
      <c r="C12" s="105">
        <v>8</v>
      </c>
      <c r="D12" s="85">
        <v>192.3</v>
      </c>
      <c r="E12" s="85">
        <f t="shared" si="0"/>
        <v>183.14</v>
      </c>
      <c r="F12" s="85">
        <f>D12/E12</f>
        <v>1.0500163809107788</v>
      </c>
      <c r="G12" s="85">
        <f t="shared" si="2"/>
        <v>1.0610656499692379</v>
      </c>
      <c r="H12" s="85">
        <f t="shared" si="4"/>
        <v>0.98958663014038817</v>
      </c>
      <c r="I12" s="85"/>
      <c r="J12" s="4"/>
    </row>
    <row r="13" spans="1:221" s="20" customFormat="1" ht="17.25" thickTop="1" x14ac:dyDescent="0.3">
      <c r="A13" s="4"/>
      <c r="B13" s="82" t="s">
        <v>24</v>
      </c>
      <c r="C13" s="104">
        <v>9</v>
      </c>
      <c r="D13" s="83">
        <v>215.7</v>
      </c>
      <c r="E13" s="83">
        <f t="shared" si="0"/>
        <v>185.96</v>
      </c>
      <c r="F13" s="83">
        <f>D13/E13</f>
        <v>1.1599268659926865</v>
      </c>
      <c r="G13" s="83">
        <f t="shared" si="2"/>
        <v>1.0737246974603181</v>
      </c>
      <c r="H13" s="83">
        <f t="shared" si="4"/>
        <v>1.0802833060804715</v>
      </c>
      <c r="I13" s="83"/>
      <c r="J13" s="4"/>
    </row>
    <row r="14" spans="1:221" s="20" customFormat="1" x14ac:dyDescent="0.3">
      <c r="A14" s="4"/>
      <c r="B14" s="74" t="s">
        <v>42</v>
      </c>
      <c r="C14" s="75">
        <v>10</v>
      </c>
      <c r="D14" s="76">
        <v>170.1</v>
      </c>
      <c r="E14" s="76">
        <f t="shared" si="0"/>
        <v>188.77</v>
      </c>
      <c r="F14" s="76">
        <f>D14/E14</f>
        <v>0.90109657254860409</v>
      </c>
      <c r="G14" s="76">
        <f t="shared" si="2"/>
        <v>1.0765124434573423</v>
      </c>
      <c r="H14" s="76">
        <f t="shared" si="4"/>
        <v>0.83705170156197162</v>
      </c>
      <c r="I14" s="76"/>
      <c r="J14" s="4"/>
    </row>
    <row r="15" spans="1:221" s="20" customFormat="1" x14ac:dyDescent="0.3">
      <c r="A15" s="4"/>
      <c r="B15" s="74" t="s">
        <v>60</v>
      </c>
      <c r="C15" s="75">
        <v>11</v>
      </c>
      <c r="D15" s="76">
        <v>232.1</v>
      </c>
      <c r="E15" s="76">
        <f t="shared" si="0"/>
        <v>191.58</v>
      </c>
      <c r="F15" s="76">
        <f>D15/E15</f>
        <v>1.211504332393778</v>
      </c>
      <c r="G15" s="76">
        <f t="shared" si="2"/>
        <v>1.0582229995779264</v>
      </c>
      <c r="H15" s="76">
        <f t="shared" si="4"/>
        <v>1.1448478561484565</v>
      </c>
      <c r="I15" s="76"/>
      <c r="J15" s="4"/>
    </row>
    <row r="16" spans="1:221" s="20" customFormat="1" ht="17.25" thickBot="1" x14ac:dyDescent="0.35">
      <c r="A16" s="4"/>
      <c r="B16" s="84" t="s">
        <v>78</v>
      </c>
      <c r="C16" s="105">
        <v>12</v>
      </c>
      <c r="D16" s="85">
        <v>197.7</v>
      </c>
      <c r="E16" s="85">
        <f t="shared" si="0"/>
        <v>194.39</v>
      </c>
      <c r="F16" s="85">
        <f>D16/E16</f>
        <v>1.0170276248778229</v>
      </c>
      <c r="G16" s="85">
        <f t="shared" si="2"/>
        <v>1.0361596046814496</v>
      </c>
      <c r="H16" s="85">
        <f t="shared" si="4"/>
        <v>0.98153568261377211</v>
      </c>
      <c r="I16" s="85"/>
      <c r="J16" s="4"/>
    </row>
    <row r="17" spans="1:10" s="20" customFormat="1" ht="17.25" thickTop="1" x14ac:dyDescent="0.3">
      <c r="A17" s="4"/>
      <c r="B17" s="82" t="s">
        <v>25</v>
      </c>
      <c r="C17" s="104">
        <v>13</v>
      </c>
      <c r="D17" s="83">
        <v>206.39999999999998</v>
      </c>
      <c r="E17" s="83">
        <f t="shared" si="0"/>
        <v>197.21</v>
      </c>
      <c r="F17" s="83">
        <f>D17/E17</f>
        <v>1.0466000709903147</v>
      </c>
      <c r="G17" s="83">
        <f t="shared" si="2"/>
        <v>1.0071055341519928</v>
      </c>
      <c r="H17" s="83">
        <f t="shared" si="4"/>
        <v>1.0392158870138444</v>
      </c>
      <c r="I17" s="83"/>
      <c r="J17" s="4"/>
    </row>
    <row r="18" spans="1:10" s="20" customFormat="1" x14ac:dyDescent="0.3">
      <c r="A18" s="4"/>
      <c r="B18" s="74" t="s">
        <v>43</v>
      </c>
      <c r="C18" s="75">
        <v>14</v>
      </c>
      <c r="D18" s="76">
        <v>167.6</v>
      </c>
      <c r="E18" s="76">
        <f t="shared" si="0"/>
        <v>200.02</v>
      </c>
      <c r="F18" s="76">
        <f>D18/E18</f>
        <v>0.83791620837916203</v>
      </c>
      <c r="G18" s="76">
        <f t="shared" si="2"/>
        <v>0.98172952316100637</v>
      </c>
      <c r="H18" s="76">
        <f t="shared" si="4"/>
        <v>0.85351024758959138</v>
      </c>
      <c r="I18" s="76"/>
      <c r="J18" s="4"/>
    </row>
    <row r="19" spans="1:10" s="20" customFormat="1" x14ac:dyDescent="0.3">
      <c r="A19" s="4"/>
      <c r="B19" s="74" t="s">
        <v>61</v>
      </c>
      <c r="C19" s="75">
        <v>15</v>
      </c>
      <c r="D19" s="76">
        <v>211.4</v>
      </c>
      <c r="E19" s="76">
        <f t="shared" si="0"/>
        <v>202.83</v>
      </c>
      <c r="F19" s="76">
        <f>D19/E19</f>
        <v>1.0422521323275649</v>
      </c>
      <c r="G19" s="76">
        <f t="shared" si="2"/>
        <v>0.96379382615541398</v>
      </c>
      <c r="H19" s="76">
        <f t="shared" si="4"/>
        <v>1.0814056949141519</v>
      </c>
      <c r="I19" s="76"/>
      <c r="J19" s="4"/>
    </row>
    <row r="20" spans="1:10" s="20" customFormat="1" ht="17.25" thickBot="1" x14ac:dyDescent="0.35">
      <c r="A20" s="4"/>
      <c r="B20" s="84" t="s">
        <v>79</v>
      </c>
      <c r="C20" s="105">
        <v>16</v>
      </c>
      <c r="D20" s="85">
        <v>202.2</v>
      </c>
      <c r="E20" s="85">
        <f t="shared" si="0"/>
        <v>205.64</v>
      </c>
      <c r="F20" s="85">
        <f>D20/E20</f>
        <v>0.98327173701614468</v>
      </c>
      <c r="G20" s="85">
        <f t="shared" si="2"/>
        <v>0.94331697865772079</v>
      </c>
      <c r="H20" s="85">
        <f t="shared" si="4"/>
        <v>1.0423556018415749</v>
      </c>
      <c r="I20" s="85"/>
      <c r="J20" s="4"/>
    </row>
    <row r="21" spans="1:10" s="20" customFormat="1" ht="17.25" thickTop="1" x14ac:dyDescent="0.3">
      <c r="A21" s="4"/>
      <c r="B21" s="82" t="s">
        <v>26</v>
      </c>
      <c r="C21" s="104">
        <v>17</v>
      </c>
      <c r="D21" s="83">
        <v>195.29999999999998</v>
      </c>
      <c r="E21" s="83">
        <f t="shared" si="0"/>
        <v>208.46</v>
      </c>
      <c r="F21" s="83">
        <f>D21/E21</f>
        <v>0.9368703828072531</v>
      </c>
      <c r="G21" s="83">
        <f t="shared" si="2"/>
        <v>0.92538917541774945</v>
      </c>
      <c r="H21" s="83">
        <f t="shared" si="4"/>
        <v>1.0124068961410972</v>
      </c>
      <c r="I21" s="83"/>
      <c r="J21" s="4"/>
    </row>
    <row r="22" spans="1:10" s="20" customFormat="1" x14ac:dyDescent="0.3">
      <c r="A22" s="4"/>
      <c r="B22" s="74" t="s">
        <v>44</v>
      </c>
      <c r="C22" s="75">
        <v>18</v>
      </c>
      <c r="D22" s="76">
        <v>165.6</v>
      </c>
      <c r="E22" s="76">
        <f t="shared" si="0"/>
        <v>211.27</v>
      </c>
      <c r="F22" s="76">
        <f>D22/E22</f>
        <v>0.78383111658067872</v>
      </c>
      <c r="G22" s="76">
        <f t="shared" si="2"/>
        <v>0.9047345916200884</v>
      </c>
      <c r="H22" s="76">
        <f t="shared" si="4"/>
        <v>0.86636580920056294</v>
      </c>
      <c r="I22" s="76"/>
      <c r="J22" s="4"/>
    </row>
    <row r="23" spans="1:10" s="20" customFormat="1" x14ac:dyDescent="0.3">
      <c r="A23" s="4"/>
      <c r="B23" s="74" t="s">
        <v>62</v>
      </c>
      <c r="C23" s="75">
        <v>19</v>
      </c>
      <c r="D23" s="76">
        <v>204</v>
      </c>
      <c r="E23" s="76">
        <f t="shared" si="0"/>
        <v>214.08</v>
      </c>
      <c r="F23" s="76">
        <f>D23/E23</f>
        <v>0.952914798206278</v>
      </c>
      <c r="G23" s="76">
        <f t="shared" si="2"/>
        <v>0.89220919736387216</v>
      </c>
      <c r="H23" s="76">
        <f t="shared" si="4"/>
        <v>1.0680396492456781</v>
      </c>
      <c r="I23" s="76"/>
      <c r="J23" s="4"/>
    </row>
    <row r="24" spans="1:10" s="20" customFormat="1" ht="17.25" thickBot="1" x14ac:dyDescent="0.35">
      <c r="A24" s="4"/>
      <c r="B24" s="84" t="s">
        <v>80</v>
      </c>
      <c r="C24" s="105">
        <v>20</v>
      </c>
      <c r="D24" s="85">
        <v>196.8</v>
      </c>
      <c r="E24" s="85">
        <f t="shared" si="0"/>
        <v>216.89</v>
      </c>
      <c r="F24" s="85">
        <f>D24/E24</f>
        <v>0.90737240075614378</v>
      </c>
      <c r="G24" s="85">
        <f t="shared" si="2"/>
        <v>0.88786903378525928</v>
      </c>
      <c r="H24" s="85">
        <f t="shared" si="4"/>
        <v>1.0219664908097263</v>
      </c>
      <c r="I24" s="85"/>
      <c r="J24" s="4"/>
    </row>
    <row r="25" spans="1:10" s="20" customFormat="1" ht="17.25" thickTop="1" x14ac:dyDescent="0.3">
      <c r="A25" s="4"/>
      <c r="B25" s="82" t="s">
        <v>27</v>
      </c>
      <c r="C25" s="104">
        <v>21</v>
      </c>
      <c r="D25" s="83">
        <v>200.5</v>
      </c>
      <c r="E25" s="83">
        <f t="shared" si="0"/>
        <v>219.71</v>
      </c>
      <c r="F25" s="83">
        <f>D25/E25</f>
        <v>0.91256656501752309</v>
      </c>
      <c r="G25" s="83">
        <f t="shared" si="2"/>
        <v>0.88833076508456954</v>
      </c>
      <c r="H25" s="83">
        <f t="shared" si="4"/>
        <v>1.0272824052543608</v>
      </c>
      <c r="I25" s="83"/>
      <c r="J25" s="4"/>
    </row>
    <row r="26" spans="1:10" s="20" customFormat="1" x14ac:dyDescent="0.3">
      <c r="A26" s="4"/>
      <c r="B26" s="74" t="s">
        <v>45</v>
      </c>
      <c r="C26" s="75">
        <v>22</v>
      </c>
      <c r="D26" s="76">
        <v>172.10000000000002</v>
      </c>
      <c r="E26" s="76">
        <f t="shared" si="0"/>
        <v>222.52</v>
      </c>
      <c r="F26" s="76">
        <f>D26/E26</f>
        <v>0.77341362574150641</v>
      </c>
      <c r="G26" s="76">
        <f t="shared" si="2"/>
        <v>0.89468759681256871</v>
      </c>
      <c r="H26" s="76">
        <f t="shared" si="4"/>
        <v>0.86445104246094917</v>
      </c>
      <c r="I26" s="76"/>
      <c r="J26" s="4"/>
    </row>
    <row r="27" spans="1:10" s="20" customFormat="1" x14ac:dyDescent="0.3">
      <c r="A27" s="4"/>
      <c r="B27" s="74" t="s">
        <v>63</v>
      </c>
      <c r="C27" s="75">
        <v>23</v>
      </c>
      <c r="D27" s="76">
        <v>217.9</v>
      </c>
      <c r="E27" s="76">
        <f t="shared" si="0"/>
        <v>225.33</v>
      </c>
      <c r="F27" s="76">
        <f>D27/E27</f>
        <v>0.96702613943993254</v>
      </c>
      <c r="G27" s="76">
        <f t="shared" si="2"/>
        <v>0.90860768125328228</v>
      </c>
      <c r="H27" s="76">
        <f t="shared" si="4"/>
        <v>1.0642944797759921</v>
      </c>
      <c r="I27" s="76"/>
      <c r="J27" s="4"/>
    </row>
    <row r="28" spans="1:10" s="20" customFormat="1" ht="17.25" thickBot="1" x14ac:dyDescent="0.35">
      <c r="A28" s="4"/>
      <c r="B28" s="84" t="s">
        <v>81</v>
      </c>
      <c r="C28" s="105">
        <v>24</v>
      </c>
      <c r="D28" s="85">
        <v>215.4</v>
      </c>
      <c r="E28" s="85">
        <f t="shared" si="0"/>
        <v>228.15</v>
      </c>
      <c r="F28" s="85">
        <f>D28/E28</f>
        <v>0.94411571334648259</v>
      </c>
      <c r="G28" s="85">
        <f t="shared" si="2"/>
        <v>0.92189124931366706</v>
      </c>
      <c r="H28" s="85">
        <f t="shared" si="4"/>
        <v>1.0241074682608835</v>
      </c>
      <c r="I28" s="85"/>
      <c r="J28" s="4"/>
    </row>
    <row r="29" spans="1:10" s="20" customFormat="1" ht="17.25" thickTop="1" x14ac:dyDescent="0.3">
      <c r="A29" s="4"/>
      <c r="B29" s="82" t="s">
        <v>28</v>
      </c>
      <c r="C29" s="104">
        <v>25</v>
      </c>
      <c r="D29" s="83">
        <v>228</v>
      </c>
      <c r="E29" s="83">
        <f t="shared" si="0"/>
        <v>230.96</v>
      </c>
      <c r="F29" s="83">
        <f>D29/E29</f>
        <v>0.98718392795289223</v>
      </c>
      <c r="G29" s="83">
        <f t="shared" si="2"/>
        <v>0.92855336807997113</v>
      </c>
      <c r="H29" s="83">
        <f t="shared" si="4"/>
        <v>1.0631418310335303</v>
      </c>
      <c r="I29" s="83"/>
      <c r="J29" s="4"/>
    </row>
    <row r="30" spans="1:10" s="20" customFormat="1" x14ac:dyDescent="0.3">
      <c r="A30" s="4"/>
      <c r="B30" s="74" t="s">
        <v>46</v>
      </c>
      <c r="C30" s="75">
        <v>26</v>
      </c>
      <c r="D30" s="76">
        <v>188.2</v>
      </c>
      <c r="E30" s="76">
        <f t="shared" si="0"/>
        <v>233.77</v>
      </c>
      <c r="F30" s="76">
        <f>D30/E30</f>
        <v>0.80506480728921581</v>
      </c>
      <c r="G30" s="76">
        <f t="shared" si="2"/>
        <v>0.93970661328859495</v>
      </c>
      <c r="H30" s="76">
        <f t="shared" si="4"/>
        <v>0.85671931633194853</v>
      </c>
      <c r="I30" s="76"/>
      <c r="J30" s="4"/>
    </row>
    <row r="31" spans="1:10" s="20" customFormat="1" x14ac:dyDescent="0.3">
      <c r="A31" s="4"/>
      <c r="B31" s="74" t="s">
        <v>64</v>
      </c>
      <c r="C31" s="75">
        <v>27</v>
      </c>
      <c r="D31" s="76">
        <v>233.89999999999998</v>
      </c>
      <c r="E31" s="76">
        <f t="shared" si="0"/>
        <v>236.58</v>
      </c>
      <c r="F31" s="76">
        <f>D31/E31</f>
        <v>0.98867190802265603</v>
      </c>
      <c r="G31" s="76">
        <f t="shared" si="2"/>
        <v>0.94448695853546449</v>
      </c>
      <c r="H31" s="76">
        <f t="shared" si="4"/>
        <v>1.0467819582768039</v>
      </c>
      <c r="I31" s="76"/>
      <c r="J31" s="4"/>
    </row>
    <row r="32" spans="1:10" s="20" customFormat="1" ht="17.25" thickBot="1" x14ac:dyDescent="0.35">
      <c r="A32" s="4"/>
      <c r="B32" s="84" t="s">
        <v>82</v>
      </c>
      <c r="C32" s="105">
        <v>28</v>
      </c>
      <c r="D32" s="85">
        <v>242.2</v>
      </c>
      <c r="E32" s="85">
        <f t="shared" si="0"/>
        <v>239.4</v>
      </c>
      <c r="F32" s="85">
        <f>D32/E32</f>
        <v>1.0116959064327484</v>
      </c>
      <c r="G32" s="85">
        <f t="shared" si="2"/>
        <v>0.93992343491856767</v>
      </c>
      <c r="H32" s="85">
        <f t="shared" si="4"/>
        <v>1.0763599127841716</v>
      </c>
      <c r="I32" s="85"/>
      <c r="J32" s="4"/>
    </row>
    <row r="33" spans="1:10" s="20" customFormat="1" ht="17.25" thickTop="1" x14ac:dyDescent="0.3">
      <c r="A33" s="4"/>
      <c r="B33" s="82" t="s">
        <v>29</v>
      </c>
      <c r="C33" s="104">
        <v>29</v>
      </c>
      <c r="D33" s="83">
        <v>231.99999999999997</v>
      </c>
      <c r="E33" s="83">
        <f t="shared" si="0"/>
        <v>242.21</v>
      </c>
      <c r="F33" s="83">
        <f>D33/E33</f>
        <v>0.95784649684158363</v>
      </c>
      <c r="G33" s="83">
        <f t="shared" si="2"/>
        <v>0.94779188916303792</v>
      </c>
      <c r="H33" s="83">
        <f t="shared" si="4"/>
        <v>1.0106084550770156</v>
      </c>
      <c r="I33" s="83"/>
      <c r="J33" s="4"/>
    </row>
    <row r="34" spans="1:10" s="20" customFormat="1" x14ac:dyDescent="0.3">
      <c r="A34" s="4"/>
      <c r="B34" s="74" t="s">
        <v>47</v>
      </c>
      <c r="C34" s="75">
        <v>30</v>
      </c>
      <c r="D34" s="76">
        <v>195.5</v>
      </c>
      <c r="E34" s="76">
        <f t="shared" si="0"/>
        <v>245.02</v>
      </c>
      <c r="F34" s="76">
        <f>D34/E34</f>
        <v>0.7978940494653497</v>
      </c>
      <c r="G34" s="76">
        <f t="shared" si="2"/>
        <v>0.95217728510967437</v>
      </c>
      <c r="H34" s="76">
        <f t="shared" si="4"/>
        <v>0.83796795191711182</v>
      </c>
      <c r="I34" s="76"/>
      <c r="J34" s="4"/>
    </row>
    <row r="35" spans="1:10" s="20" customFormat="1" x14ac:dyDescent="0.3">
      <c r="A35" s="4"/>
      <c r="B35" s="74" t="s">
        <v>65</v>
      </c>
      <c r="C35" s="75">
        <v>31</v>
      </c>
      <c r="D35" s="76">
        <v>262.40000000000003</v>
      </c>
      <c r="E35" s="76">
        <f t="shared" si="0"/>
        <v>247.83</v>
      </c>
      <c r="F35" s="76">
        <f>D35/E35</f>
        <v>1.058790299802284</v>
      </c>
      <c r="G35" s="76">
        <f t="shared" si="2"/>
        <v>0.94993048037872241</v>
      </c>
      <c r="H35" s="76">
        <f t="shared" si="4"/>
        <v>1.1145976696949031</v>
      </c>
      <c r="I35" s="76"/>
      <c r="J35" s="4"/>
    </row>
    <row r="36" spans="1:10" s="20" customFormat="1" ht="17.25" thickBot="1" x14ac:dyDescent="0.35">
      <c r="A36" s="4"/>
      <c r="B36" s="84" t="s">
        <v>83</v>
      </c>
      <c r="C36" s="105">
        <v>32</v>
      </c>
      <c r="D36" s="85">
        <v>244.8</v>
      </c>
      <c r="E36" s="85">
        <f t="shared" si="0"/>
        <v>250.65</v>
      </c>
      <c r="F36" s="85">
        <f>D36/E36</f>
        <v>0.97666068222621183</v>
      </c>
      <c r="G36" s="85">
        <f t="shared" si="2"/>
        <v>0.95665964281663729</v>
      </c>
      <c r="H36" s="85">
        <f t="shared" si="4"/>
        <v>1.020907163336259</v>
      </c>
      <c r="I36" s="85"/>
      <c r="J36" s="4"/>
    </row>
    <row r="37" spans="1:10" s="20" customFormat="1" ht="17.25" thickTop="1" x14ac:dyDescent="0.3">
      <c r="A37" s="4"/>
      <c r="B37" s="82" t="s">
        <v>30</v>
      </c>
      <c r="C37" s="104">
        <v>33</v>
      </c>
      <c r="D37" s="83">
        <v>247.10000000000002</v>
      </c>
      <c r="E37" s="83">
        <f t="shared" ref="E37:E68" si="5">ROUND(FORECAST(C37,$D$5:$D$76,$C$5:$C$76),2)</f>
        <v>253.46</v>
      </c>
      <c r="F37" s="83">
        <f>D37/E37</f>
        <v>0.97490728320050501</v>
      </c>
      <c r="G37" s="83">
        <f t="shared" si="2"/>
        <v>0.95850059533741994</v>
      </c>
      <c r="H37" s="83">
        <f t="shared" si="4"/>
        <v>1.0171170346089451</v>
      </c>
      <c r="I37" s="83"/>
      <c r="J37" s="4"/>
    </row>
    <row r="38" spans="1:10" s="20" customFormat="1" x14ac:dyDescent="0.3">
      <c r="A38" s="4"/>
      <c r="B38" s="74" t="s">
        <v>48</v>
      </c>
      <c r="C38" s="75">
        <v>34</v>
      </c>
      <c r="D38" s="76">
        <v>213.89999999999998</v>
      </c>
      <c r="E38" s="76">
        <f t="shared" si="5"/>
        <v>256.27</v>
      </c>
      <c r="F38" s="76">
        <f>D38/E38</f>
        <v>0.83466656260974748</v>
      </c>
      <c r="G38" s="76">
        <f t="shared" si="2"/>
        <v>0.95317366227803713</v>
      </c>
      <c r="H38" s="76">
        <f t="shared" si="4"/>
        <v>0.87567102999356528</v>
      </c>
      <c r="I38" s="76"/>
      <c r="J38" s="4"/>
    </row>
    <row r="39" spans="1:10" s="20" customFormat="1" x14ac:dyDescent="0.3">
      <c r="A39" s="4"/>
      <c r="B39" s="74" t="s">
        <v>66</v>
      </c>
      <c r="C39" s="75">
        <v>35</v>
      </c>
      <c r="D39" s="76">
        <v>268.60000000000002</v>
      </c>
      <c r="E39" s="76">
        <f t="shared" si="5"/>
        <v>259.08</v>
      </c>
      <c r="F39" s="76">
        <f>D39/E39</f>
        <v>1.0367454068241471</v>
      </c>
      <c r="G39" s="76">
        <f t="shared" ref="G39:G70" si="6">(AVERAGE(F37:F40)+AVERAGE(F38:F41))/2</f>
        <v>0.95458419507007519</v>
      </c>
      <c r="H39" s="76">
        <f t="shared" ref="H39:H70" si="7">F39/G39</f>
        <v>1.0860701572248852</v>
      </c>
      <c r="I39" s="76"/>
      <c r="J39" s="4"/>
    </row>
    <row r="40" spans="1:10" s="20" customFormat="1" ht="17.25" thickBot="1" x14ac:dyDescent="0.35">
      <c r="A40" s="4"/>
      <c r="B40" s="84" t="s">
        <v>84</v>
      </c>
      <c r="C40" s="105">
        <v>36</v>
      </c>
      <c r="D40" s="85">
        <v>250.4</v>
      </c>
      <c r="E40" s="85">
        <f t="shared" si="5"/>
        <v>261.89999999999998</v>
      </c>
      <c r="F40" s="85">
        <f>D40/E40</f>
        <v>0.95609011072928607</v>
      </c>
      <c r="G40" s="85">
        <f t="shared" si="6"/>
        <v>0.96296291737013973</v>
      </c>
      <c r="H40" s="85">
        <f t="shared" si="7"/>
        <v>0.99286285430427235</v>
      </c>
      <c r="I40" s="85"/>
      <c r="J40" s="4"/>
    </row>
    <row r="41" spans="1:10" s="20" customFormat="1" ht="17.25" thickTop="1" x14ac:dyDescent="0.3">
      <c r="A41" s="4"/>
      <c r="B41" s="82" t="s">
        <v>31</v>
      </c>
      <c r="C41" s="104">
        <v>37</v>
      </c>
      <c r="D41" s="83">
        <v>266.5</v>
      </c>
      <c r="E41" s="83">
        <f t="shared" si="5"/>
        <v>264.70999999999998</v>
      </c>
      <c r="F41" s="83">
        <f>D41/E41</f>
        <v>1.0067621170337351</v>
      </c>
      <c r="G41" s="83">
        <f t="shared" si="6"/>
        <v>0.97662467195624858</v>
      </c>
      <c r="H41" s="83">
        <f t="shared" si="7"/>
        <v>1.030858779163462</v>
      </c>
      <c r="I41" s="83"/>
      <c r="J41" s="4"/>
    </row>
    <row r="42" spans="1:10" s="20" customFormat="1" x14ac:dyDescent="0.3">
      <c r="A42" s="4"/>
      <c r="B42" s="74" t="s">
        <v>49</v>
      </c>
      <c r="C42" s="75">
        <v>38</v>
      </c>
      <c r="D42" s="76">
        <v>232.7</v>
      </c>
      <c r="E42" s="76">
        <f t="shared" si="5"/>
        <v>267.52</v>
      </c>
      <c r="F42" s="76">
        <f>D42/E42</f>
        <v>0.86984150717703346</v>
      </c>
      <c r="G42" s="76">
        <f t="shared" si="6"/>
        <v>0.99584012878734274</v>
      </c>
      <c r="H42" s="76">
        <f t="shared" si="7"/>
        <v>0.87347505089623101</v>
      </c>
      <c r="I42" s="76"/>
      <c r="J42" s="4"/>
    </row>
    <row r="43" spans="1:10" s="20" customFormat="1" x14ac:dyDescent="0.3">
      <c r="A43" s="4"/>
      <c r="B43" s="74" t="s">
        <v>67</v>
      </c>
      <c r="C43" s="75">
        <v>39</v>
      </c>
      <c r="D43" s="76">
        <v>300.3</v>
      </c>
      <c r="E43" s="76">
        <f t="shared" si="5"/>
        <v>270.33</v>
      </c>
      <c r="F43" s="76">
        <f>D43/E43</f>
        <v>1.110864498945733</v>
      </c>
      <c r="G43" s="76">
        <f t="shared" si="6"/>
        <v>1.0115768303284933</v>
      </c>
      <c r="H43" s="76">
        <f t="shared" si="7"/>
        <v>1.0981513866672863</v>
      </c>
      <c r="I43" s="76"/>
      <c r="J43" s="4"/>
    </row>
    <row r="44" spans="1:10" s="20" customFormat="1" ht="17.25" thickBot="1" x14ac:dyDescent="0.35">
      <c r="A44" s="4"/>
      <c r="B44" s="84" t="s">
        <v>85</v>
      </c>
      <c r="C44" s="105">
        <v>40</v>
      </c>
      <c r="D44" s="85">
        <v>282.89999999999998</v>
      </c>
      <c r="E44" s="85">
        <f t="shared" si="5"/>
        <v>273.14999999999998</v>
      </c>
      <c r="F44" s="85">
        <f>D44/E44</f>
        <v>1.0356946732564525</v>
      </c>
      <c r="G44" s="85">
        <f t="shared" si="6"/>
        <v>1.0264718519671079</v>
      </c>
      <c r="H44" s="85">
        <f t="shared" si="7"/>
        <v>1.0089849724292685</v>
      </c>
      <c r="I44" s="85"/>
      <c r="J44" s="4"/>
    </row>
    <row r="45" spans="1:10" s="20" customFormat="1" ht="17.25" thickTop="1" x14ac:dyDescent="0.3">
      <c r="A45" s="4"/>
      <c r="B45" s="82" t="s">
        <v>32</v>
      </c>
      <c r="C45" s="104">
        <v>41</v>
      </c>
      <c r="D45" s="83">
        <v>290.60000000000002</v>
      </c>
      <c r="E45" s="83">
        <f t="shared" si="5"/>
        <v>275.95999999999998</v>
      </c>
      <c r="F45" s="83">
        <f>D45/E45</f>
        <v>1.0530511668357734</v>
      </c>
      <c r="G45" s="83">
        <f t="shared" si="6"/>
        <v>1.0447711919804306</v>
      </c>
      <c r="H45" s="83">
        <f t="shared" si="7"/>
        <v>1.0079251561671103</v>
      </c>
      <c r="I45" s="83"/>
      <c r="J45" s="4"/>
    </row>
    <row r="46" spans="1:10" s="20" customFormat="1" x14ac:dyDescent="0.3">
      <c r="A46" s="4"/>
      <c r="B46" s="74" t="s">
        <v>50</v>
      </c>
      <c r="C46" s="75">
        <v>42</v>
      </c>
      <c r="D46" s="76">
        <v>262.79999999999995</v>
      </c>
      <c r="E46" s="76">
        <f t="shared" si="5"/>
        <v>278.77</v>
      </c>
      <c r="F46" s="76">
        <f>D46/E46</f>
        <v>0.94271263048391141</v>
      </c>
      <c r="G46" s="76">
        <f t="shared" si="6"/>
        <v>1.06211408309141</v>
      </c>
      <c r="H46" s="76">
        <f t="shared" si="7"/>
        <v>0.88758133000179573</v>
      </c>
      <c r="I46" s="76"/>
      <c r="J46" s="4"/>
    </row>
    <row r="47" spans="1:10" s="20" customFormat="1" x14ac:dyDescent="0.3">
      <c r="A47" s="4"/>
      <c r="B47" s="74" t="s">
        <v>68</v>
      </c>
      <c r="C47" s="75">
        <v>43</v>
      </c>
      <c r="D47" s="76">
        <v>333.5</v>
      </c>
      <c r="E47" s="76">
        <f t="shared" si="5"/>
        <v>281.58</v>
      </c>
      <c r="F47" s="76">
        <f>D47/E47</f>
        <v>1.1843880957454365</v>
      </c>
      <c r="G47" s="76">
        <f t="shared" si="6"/>
        <v>1.0830851827154351</v>
      </c>
      <c r="H47" s="76">
        <f t="shared" si="7"/>
        <v>1.0935318058511536</v>
      </c>
      <c r="I47" s="76"/>
      <c r="J47" s="4"/>
    </row>
    <row r="48" spans="1:10" s="20" customFormat="1" ht="17.25" thickBot="1" x14ac:dyDescent="0.35">
      <c r="A48" s="4"/>
      <c r="B48" s="84" t="s">
        <v>86</v>
      </c>
      <c r="C48" s="105">
        <v>44</v>
      </c>
      <c r="D48" s="85">
        <v>313.10000000000002</v>
      </c>
      <c r="E48" s="85">
        <f t="shared" si="5"/>
        <v>284.39999999999998</v>
      </c>
      <c r="F48" s="85">
        <f>D48/E48</f>
        <v>1.1009142053445853</v>
      </c>
      <c r="G48" s="85">
        <f t="shared" si="6"/>
        <v>1.1010735200346433</v>
      </c>
      <c r="H48" s="85">
        <f t="shared" si="7"/>
        <v>0.99985530967082648</v>
      </c>
      <c r="I48" s="85"/>
      <c r="J48" s="4"/>
    </row>
    <row r="49" spans="1:10" s="20" customFormat="1" ht="17.25" thickTop="1" x14ac:dyDescent="0.3">
      <c r="A49" s="4"/>
      <c r="B49" s="82" t="s">
        <v>33</v>
      </c>
      <c r="C49" s="104">
        <v>45</v>
      </c>
      <c r="D49" s="83">
        <v>331.9</v>
      </c>
      <c r="E49" s="83">
        <f t="shared" si="5"/>
        <v>287.20999999999998</v>
      </c>
      <c r="F49" s="83">
        <f>D49/E49</f>
        <v>1.1556004317398418</v>
      </c>
      <c r="G49" s="83">
        <f t="shared" si="6"/>
        <v>1.1089596100974142</v>
      </c>
      <c r="H49" s="83">
        <f t="shared" si="7"/>
        <v>1.0420581788712131</v>
      </c>
      <c r="I49" s="83"/>
      <c r="J49" s="4"/>
    </row>
    <row r="50" spans="1:10" s="20" customFormat="1" x14ac:dyDescent="0.3">
      <c r="A50" s="4"/>
      <c r="B50" s="74" t="s">
        <v>51</v>
      </c>
      <c r="C50" s="75">
        <v>46</v>
      </c>
      <c r="D50" s="76">
        <v>285.39999999999998</v>
      </c>
      <c r="E50" s="76">
        <f t="shared" si="5"/>
        <v>290.02</v>
      </c>
      <c r="F50" s="76">
        <f>D50/E50</f>
        <v>0.98407006413350806</v>
      </c>
      <c r="G50" s="76">
        <f t="shared" si="6"/>
        <v>1.1250003551286316</v>
      </c>
      <c r="H50" s="76">
        <f t="shared" si="7"/>
        <v>0.87472866977094443</v>
      </c>
      <c r="I50" s="76"/>
      <c r="J50" s="4"/>
    </row>
    <row r="51" spans="1:10" s="20" customFormat="1" x14ac:dyDescent="0.3">
      <c r="A51" s="4"/>
      <c r="B51" s="74" t="s">
        <v>69</v>
      </c>
      <c r="C51" s="75">
        <v>47</v>
      </c>
      <c r="D51" s="76">
        <v>353.20000000000005</v>
      </c>
      <c r="E51" s="76">
        <f t="shared" si="5"/>
        <v>292.83999999999997</v>
      </c>
      <c r="F51" s="76">
        <f>D51/E51</f>
        <v>1.2061193825980059</v>
      </c>
      <c r="G51" s="76">
        <f t="shared" si="6"/>
        <v>1.1376124896546345</v>
      </c>
      <c r="H51" s="76">
        <f t="shared" si="7"/>
        <v>1.060219884685135</v>
      </c>
      <c r="I51" s="76"/>
      <c r="J51" s="4"/>
    </row>
    <row r="52" spans="1:10" s="20" customFormat="1" ht="17.25" thickBot="1" x14ac:dyDescent="0.35">
      <c r="A52" s="4"/>
      <c r="B52" s="84" t="s">
        <v>87</v>
      </c>
      <c r="C52" s="105">
        <v>48</v>
      </c>
      <c r="D52" s="85">
        <v>357</v>
      </c>
      <c r="E52" s="85">
        <f t="shared" si="5"/>
        <v>295.64999999999998</v>
      </c>
      <c r="F52" s="85">
        <f>D52/E52</f>
        <v>1.2075088787417556</v>
      </c>
      <c r="G52" s="85">
        <f t="shared" si="6"/>
        <v>1.1351697873748368</v>
      </c>
      <c r="H52" s="85">
        <f t="shared" si="7"/>
        <v>1.063725349433593</v>
      </c>
      <c r="I52" s="85"/>
      <c r="J52" s="4"/>
    </row>
    <row r="53" spans="1:10" s="20" customFormat="1" ht="17.25" thickTop="1" x14ac:dyDescent="0.3">
      <c r="A53" s="4"/>
      <c r="B53" s="82" t="s">
        <v>34</v>
      </c>
      <c r="C53" s="104">
        <v>49</v>
      </c>
      <c r="D53" s="83">
        <v>343.2</v>
      </c>
      <c r="E53" s="83">
        <f t="shared" si="5"/>
        <v>298.45999999999998</v>
      </c>
      <c r="F53" s="83">
        <f>D53/E53</f>
        <v>1.1499028345506936</v>
      </c>
      <c r="G53" s="83">
        <f t="shared" si="6"/>
        <v>1.1348497047450692</v>
      </c>
      <c r="H53" s="83">
        <f t="shared" si="7"/>
        <v>1.0132644258906565</v>
      </c>
      <c r="I53" s="83"/>
      <c r="J53" s="4"/>
    </row>
    <row r="54" spans="1:10" s="20" customFormat="1" x14ac:dyDescent="0.3">
      <c r="A54" s="4"/>
      <c r="B54" s="74" t="s">
        <v>52</v>
      </c>
      <c r="C54" s="75">
        <v>50</v>
      </c>
      <c r="D54" s="76">
        <v>292.3</v>
      </c>
      <c r="E54" s="76">
        <f t="shared" si="5"/>
        <v>301.27</v>
      </c>
      <c r="F54" s="76">
        <f>D54/E54</f>
        <v>0.97022604308427662</v>
      </c>
      <c r="G54" s="76">
        <f t="shared" si="6"/>
        <v>1.1348816322057886</v>
      </c>
      <c r="H54" s="76">
        <f t="shared" si="7"/>
        <v>0.85491386550905524</v>
      </c>
      <c r="I54" s="76"/>
      <c r="J54" s="4"/>
    </row>
    <row r="55" spans="1:10" s="20" customFormat="1" x14ac:dyDescent="0.3">
      <c r="A55" s="4"/>
      <c r="B55" s="74" t="s">
        <v>70</v>
      </c>
      <c r="C55" s="75">
        <v>51</v>
      </c>
      <c r="D55" s="76">
        <v>370.2</v>
      </c>
      <c r="E55" s="76">
        <f t="shared" si="5"/>
        <v>304.08999999999997</v>
      </c>
      <c r="F55" s="76">
        <f>D55/E55</f>
        <v>1.2174027426090961</v>
      </c>
      <c r="G55" s="76">
        <f t="shared" si="6"/>
        <v>1.1322372752723453</v>
      </c>
      <c r="H55" s="76">
        <f t="shared" si="7"/>
        <v>1.0752187453961586</v>
      </c>
      <c r="I55" s="76"/>
      <c r="J55" s="4"/>
    </row>
    <row r="56" spans="1:10" s="20" customFormat="1" ht="17.25" thickBot="1" x14ac:dyDescent="0.35">
      <c r="A56" s="4"/>
      <c r="B56" s="84" t="s">
        <v>88</v>
      </c>
      <c r="C56" s="105">
        <v>52</v>
      </c>
      <c r="D56" s="85">
        <v>367.2</v>
      </c>
      <c r="E56" s="85">
        <f t="shared" si="5"/>
        <v>306.89999999999998</v>
      </c>
      <c r="F56" s="85">
        <f>D56/E56</f>
        <v>1.1964809384164223</v>
      </c>
      <c r="G56" s="85">
        <f t="shared" si="6"/>
        <v>1.1299654580666691</v>
      </c>
      <c r="H56" s="85">
        <f t="shared" si="7"/>
        <v>1.0588650563385882</v>
      </c>
      <c r="I56" s="85"/>
      <c r="J56" s="4"/>
    </row>
    <row r="57" spans="1:10" s="20" customFormat="1" ht="17.25" thickTop="1" x14ac:dyDescent="0.3">
      <c r="A57" s="4"/>
      <c r="B57" s="82" t="s">
        <v>35</v>
      </c>
      <c r="C57" s="104">
        <v>53</v>
      </c>
      <c r="D57" s="83">
        <v>353</v>
      </c>
      <c r="E57" s="83">
        <f t="shared" si="5"/>
        <v>309.70999999999998</v>
      </c>
      <c r="F57" s="83">
        <f>D57/E57</f>
        <v>1.1397759194084789</v>
      </c>
      <c r="G57" s="83">
        <f t="shared" si="6"/>
        <v>1.1262656744464064</v>
      </c>
      <c r="H57" s="83">
        <f t="shared" si="7"/>
        <v>1.0119956110432942</v>
      </c>
      <c r="I57" s="83"/>
      <c r="J57" s="4"/>
    </row>
    <row r="58" spans="1:10" s="20" customFormat="1" x14ac:dyDescent="0.3">
      <c r="A58" s="4"/>
      <c r="B58" s="74" t="s">
        <v>53</v>
      </c>
      <c r="C58" s="75">
        <v>54</v>
      </c>
      <c r="D58" s="76">
        <v>300.70000000000005</v>
      </c>
      <c r="E58" s="76">
        <f t="shared" si="5"/>
        <v>312.52</v>
      </c>
      <c r="F58" s="76">
        <f>D58/E58</f>
        <v>0.96217842058108305</v>
      </c>
      <c r="G58" s="76">
        <f t="shared" si="6"/>
        <v>1.1146293595288808</v>
      </c>
      <c r="H58" s="76">
        <f t="shared" si="7"/>
        <v>0.8632272354531968</v>
      </c>
      <c r="I58" s="76"/>
      <c r="J58" s="4"/>
    </row>
    <row r="59" spans="1:10" s="20" customFormat="1" x14ac:dyDescent="0.3">
      <c r="A59" s="4"/>
      <c r="B59" s="74" t="s">
        <v>71</v>
      </c>
      <c r="C59" s="75">
        <v>55</v>
      </c>
      <c r="D59" s="76">
        <v>377.1</v>
      </c>
      <c r="E59" s="76">
        <f t="shared" si="5"/>
        <v>315.33999999999997</v>
      </c>
      <c r="F59" s="76">
        <f>D59/E59</f>
        <v>1.1958520961501873</v>
      </c>
      <c r="G59" s="76">
        <f t="shared" si="6"/>
        <v>1.0998362713351311</v>
      </c>
      <c r="H59" s="76">
        <f t="shared" si="7"/>
        <v>1.0873001075864674</v>
      </c>
      <c r="I59" s="76"/>
      <c r="J59" s="4"/>
    </row>
    <row r="60" spans="1:10" s="20" customFormat="1" ht="17.25" thickBot="1" x14ac:dyDescent="0.35">
      <c r="A60" s="4"/>
      <c r="B60" s="84" t="s">
        <v>89</v>
      </c>
      <c r="C60" s="105">
        <v>56</v>
      </c>
      <c r="D60" s="85">
        <v>357.9</v>
      </c>
      <c r="E60" s="85">
        <f t="shared" si="5"/>
        <v>318.14999999999998</v>
      </c>
      <c r="F60" s="85">
        <f>D60/E60</f>
        <v>1.1249410655351249</v>
      </c>
      <c r="G60" s="85">
        <f t="shared" si="6"/>
        <v>1.0883394881616277</v>
      </c>
      <c r="H60" s="85">
        <f t="shared" si="7"/>
        <v>1.03363066191352</v>
      </c>
      <c r="I60" s="85"/>
      <c r="J60" s="4"/>
    </row>
    <row r="61" spans="1:10" s="20" customFormat="1" ht="17.25" thickTop="1" x14ac:dyDescent="0.3">
      <c r="A61" s="4"/>
      <c r="B61" s="82" t="s">
        <v>36</v>
      </c>
      <c r="C61" s="104">
        <v>57</v>
      </c>
      <c r="D61" s="83">
        <v>350.79999999999995</v>
      </c>
      <c r="E61" s="83">
        <f t="shared" si="5"/>
        <v>320.95999999999998</v>
      </c>
      <c r="F61" s="83">
        <f>D61/E61</f>
        <v>1.0929710867397806</v>
      </c>
      <c r="G61" s="83">
        <f t="shared" si="6"/>
        <v>1.0633061049006984</v>
      </c>
      <c r="H61" s="83">
        <f t="shared" si="7"/>
        <v>1.0278988164389902</v>
      </c>
      <c r="I61" s="83"/>
      <c r="J61" s="4"/>
    </row>
    <row r="62" spans="1:10" s="20" customFormat="1" x14ac:dyDescent="0.3">
      <c r="A62" s="4"/>
      <c r="B62" s="74" t="s">
        <v>54</v>
      </c>
      <c r="C62" s="75">
        <v>58</v>
      </c>
      <c r="D62" s="76">
        <v>296.89999999999998</v>
      </c>
      <c r="E62" s="76">
        <f t="shared" si="5"/>
        <v>323.77</v>
      </c>
      <c r="F62" s="76">
        <f>D62/E62</f>
        <v>0.91700898786175367</v>
      </c>
      <c r="G62" s="76">
        <f t="shared" si="6"/>
        <v>1.0363461977138724</v>
      </c>
      <c r="H62" s="76">
        <f t="shared" si="7"/>
        <v>0.88484812303516858</v>
      </c>
      <c r="I62" s="76"/>
      <c r="J62" s="4"/>
    </row>
    <row r="63" spans="1:10" s="20" customFormat="1" x14ac:dyDescent="0.3">
      <c r="A63" s="4"/>
      <c r="B63" s="74" t="s">
        <v>72</v>
      </c>
      <c r="C63" s="75">
        <v>59</v>
      </c>
      <c r="D63" s="76">
        <v>339.9</v>
      </c>
      <c r="E63" s="76">
        <f t="shared" si="5"/>
        <v>326.58999999999997</v>
      </c>
      <c r="F63" s="76">
        <f>D63/E63</f>
        <v>1.0407544627820815</v>
      </c>
      <c r="G63" s="76">
        <f t="shared" si="6"/>
        <v>1.0176751214078883</v>
      </c>
      <c r="H63" s="76">
        <f t="shared" si="7"/>
        <v>1.0226784962005011</v>
      </c>
      <c r="I63" s="76"/>
      <c r="J63" s="4"/>
    </row>
    <row r="64" spans="1:10" s="20" customFormat="1" ht="17.25" thickBot="1" x14ac:dyDescent="0.35">
      <c r="A64" s="4"/>
      <c r="B64" s="84" t="s">
        <v>90</v>
      </c>
      <c r="C64" s="105">
        <v>60</v>
      </c>
      <c r="D64" s="85">
        <v>350.6</v>
      </c>
      <c r="E64" s="85">
        <f t="shared" si="5"/>
        <v>329.4</v>
      </c>
      <c r="F64" s="85">
        <f>D64/E64</f>
        <v>1.0643594414086219</v>
      </c>
      <c r="G64" s="85">
        <f t="shared" si="6"/>
        <v>0.99336248064359411</v>
      </c>
      <c r="H64" s="85">
        <f t="shared" si="7"/>
        <v>1.071471353255691</v>
      </c>
      <c r="I64" s="85"/>
      <c r="J64" s="4"/>
    </row>
    <row r="65" spans="1:10" s="20" customFormat="1" ht="17.25" thickTop="1" x14ac:dyDescent="0.3">
      <c r="A65" s="4"/>
      <c r="B65" s="82" t="s">
        <v>37</v>
      </c>
      <c r="C65" s="104">
        <v>61</v>
      </c>
      <c r="D65" s="83">
        <v>333.6</v>
      </c>
      <c r="E65" s="83">
        <f t="shared" si="5"/>
        <v>332.21</v>
      </c>
      <c r="F65" s="83">
        <f>D65/E65</f>
        <v>1.0041841004184102</v>
      </c>
      <c r="G65" s="83">
        <f t="shared" si="6"/>
        <v>0.9781470855253579</v>
      </c>
      <c r="H65" s="83">
        <f t="shared" si="7"/>
        <v>1.0266187113148408</v>
      </c>
      <c r="I65" s="83"/>
      <c r="J65" s="4"/>
    </row>
    <row r="66" spans="1:10" s="20" customFormat="1" x14ac:dyDescent="0.3">
      <c r="A66" s="4"/>
      <c r="B66" s="74" t="s">
        <v>55</v>
      </c>
      <c r="C66" s="75">
        <v>62</v>
      </c>
      <c r="D66" s="76">
        <v>271.8</v>
      </c>
      <c r="E66" s="76">
        <f t="shared" si="5"/>
        <v>335.02</v>
      </c>
      <c r="F66" s="76">
        <f>D66/E66</f>
        <v>0.81129484806877206</v>
      </c>
      <c r="G66" s="76">
        <f t="shared" si="6"/>
        <v>0.96397289032075451</v>
      </c>
      <c r="H66" s="76">
        <f t="shared" si="7"/>
        <v>0.84161583402912921</v>
      </c>
      <c r="I66" s="76"/>
      <c r="J66" s="4"/>
    </row>
    <row r="67" spans="1:10" s="20" customFormat="1" x14ac:dyDescent="0.3">
      <c r="A67" s="4"/>
      <c r="B67" s="74" t="s">
        <v>73</v>
      </c>
      <c r="C67" s="75">
        <v>63</v>
      </c>
      <c r="D67" s="76">
        <v>346.2</v>
      </c>
      <c r="E67" s="76">
        <f t="shared" si="5"/>
        <v>337.84</v>
      </c>
      <c r="F67" s="76">
        <f>D67/E67</f>
        <v>1.0247454416291737</v>
      </c>
      <c r="G67" s="76">
        <f t="shared" si="6"/>
        <v>0.94666928677000861</v>
      </c>
      <c r="H67" s="76">
        <f t="shared" si="7"/>
        <v>1.0824745832048246</v>
      </c>
      <c r="I67" s="76"/>
      <c r="J67" s="4"/>
    </row>
    <row r="68" spans="1:10" s="20" customFormat="1" ht="17.25" thickBot="1" x14ac:dyDescent="0.35">
      <c r="A68" s="4"/>
      <c r="B68" s="84" t="s">
        <v>91</v>
      </c>
      <c r="C68" s="105">
        <v>64</v>
      </c>
      <c r="D68" s="85">
        <v>329.4</v>
      </c>
      <c r="E68" s="85">
        <f t="shared" si="5"/>
        <v>340.65</v>
      </c>
      <c r="F68" s="85">
        <f>D68/E68</f>
        <v>0.96697490092470273</v>
      </c>
      <c r="G68" s="85">
        <f t="shared" si="6"/>
        <v>0.94651064155834497</v>
      </c>
      <c r="H68" s="85">
        <f t="shared" si="7"/>
        <v>1.0216207388145844</v>
      </c>
      <c r="I68" s="85"/>
      <c r="J68" s="4"/>
    </row>
    <row r="69" spans="1:10" s="20" customFormat="1" ht="17.25" thickTop="1" x14ac:dyDescent="0.3">
      <c r="A69" s="4"/>
      <c r="B69" s="82" t="s">
        <v>38</v>
      </c>
      <c r="C69" s="104">
        <v>65</v>
      </c>
      <c r="D69" s="83">
        <v>330.8</v>
      </c>
      <c r="E69" s="83">
        <f t="shared" ref="E69:E80" si="8">ROUND(FORECAST(C69,$D$5:$D$76,$C$5:$C$76),2)</f>
        <v>343.46</v>
      </c>
      <c r="F69" s="83">
        <f>D69/E69</f>
        <v>0.9631398124963606</v>
      </c>
      <c r="G69" s="83">
        <f t="shared" si="6"/>
        <v>0.95186624920854368</v>
      </c>
      <c r="H69" s="83">
        <f t="shared" si="7"/>
        <v>1.0118436422104373</v>
      </c>
      <c r="I69" s="83"/>
      <c r="J69" s="4"/>
    </row>
    <row r="70" spans="1:10" s="20" customFormat="1" x14ac:dyDescent="0.3">
      <c r="A70" s="4"/>
      <c r="B70" s="74" t="s">
        <v>56</v>
      </c>
      <c r="C70" s="75">
        <v>66</v>
      </c>
      <c r="D70" s="76">
        <v>294.70000000000005</v>
      </c>
      <c r="E70" s="76">
        <f t="shared" si="8"/>
        <v>346.27</v>
      </c>
      <c r="F70" s="76">
        <f>D70/E70</f>
        <v>0.85106997429751363</v>
      </c>
      <c r="G70" s="76">
        <f t="shared" si="6"/>
        <v>0.9514406212252895</v>
      </c>
      <c r="H70" s="76">
        <f t="shared" si="7"/>
        <v>0.8945066621198956</v>
      </c>
      <c r="I70" s="76"/>
      <c r="J70" s="4"/>
    </row>
    <row r="71" spans="1:10" s="20" customFormat="1" x14ac:dyDescent="0.3">
      <c r="A71" s="4"/>
      <c r="B71" s="74" t="s">
        <v>74</v>
      </c>
      <c r="C71" s="75">
        <v>67</v>
      </c>
      <c r="D71" s="76">
        <v>358.8</v>
      </c>
      <c r="E71" s="76">
        <f t="shared" si="8"/>
        <v>349.09</v>
      </c>
      <c r="F71" s="76">
        <f>D71/E71</f>
        <v>1.0278151766020225</v>
      </c>
      <c r="G71" s="76">
        <f t="shared" ref="G71:G102" si="9">(AVERAGE(F69:F72)+AVERAGE(F70:F73))/2</f>
        <v>0.9377914484509372</v>
      </c>
      <c r="H71" s="76">
        <f t="shared" ref="H71:H102" si="10">F71/G71</f>
        <v>1.095995467115624</v>
      </c>
      <c r="I71" s="76"/>
      <c r="J71" s="4"/>
    </row>
    <row r="72" spans="1:10" s="20" customFormat="1" ht="17.25" thickBot="1" x14ac:dyDescent="0.35">
      <c r="A72" s="4"/>
      <c r="B72" s="84" t="s">
        <v>92</v>
      </c>
      <c r="C72" s="105">
        <v>68</v>
      </c>
      <c r="D72" s="85">
        <v>338</v>
      </c>
      <c r="E72" s="85">
        <f t="shared" si="8"/>
        <v>351.9</v>
      </c>
      <c r="F72" s="85">
        <f>D72/E72</f>
        <v>0.96050014208581991</v>
      </c>
      <c r="G72" s="85">
        <f t="shared" si="9"/>
        <v>0.91499604559478187</v>
      </c>
      <c r="H72" s="85">
        <f t="shared" si="10"/>
        <v>1.0497314679228571</v>
      </c>
      <c r="I72" s="85"/>
      <c r="J72" s="4"/>
    </row>
    <row r="73" spans="1:10" s="20" customFormat="1" ht="17.25" thickTop="1" x14ac:dyDescent="0.3">
      <c r="A73" s="4"/>
      <c r="B73" s="82" t="s">
        <v>39</v>
      </c>
      <c r="C73" s="104">
        <v>69</v>
      </c>
      <c r="D73" s="83">
        <v>305.2</v>
      </c>
      <c r="E73" s="83">
        <f t="shared" si="8"/>
        <v>354.71</v>
      </c>
      <c r="F73" s="83">
        <f>D73/E73</f>
        <v>0.86042118914042454</v>
      </c>
      <c r="G73" s="83">
        <f t="shared" si="9"/>
        <v>0.89606876312607486</v>
      </c>
      <c r="H73" s="83">
        <f t="shared" si="10"/>
        <v>0.96021781424308528</v>
      </c>
      <c r="I73" s="83"/>
      <c r="J73" s="4"/>
    </row>
    <row r="74" spans="1:10" s="20" customFormat="1" x14ac:dyDescent="0.3">
      <c r="A74" s="4"/>
      <c r="B74" s="74" t="s">
        <v>57</v>
      </c>
      <c r="C74" s="75">
        <v>70</v>
      </c>
      <c r="D74" s="76">
        <v>275.8</v>
      </c>
      <c r="E74" s="76">
        <f t="shared" si="8"/>
        <v>357.52</v>
      </c>
      <c r="F74" s="76">
        <f>D74/E74</f>
        <v>0.77142537480420681</v>
      </c>
      <c r="G74" s="76">
        <f t="shared" si="9"/>
        <v>0.87966017462250923</v>
      </c>
      <c r="H74" s="76">
        <f t="shared" si="10"/>
        <v>0.8769583949111377</v>
      </c>
      <c r="I74" s="76"/>
      <c r="J74" s="4"/>
    </row>
    <row r="75" spans="1:10" s="20" customFormat="1" x14ac:dyDescent="0.3">
      <c r="A75" s="4"/>
      <c r="B75" s="74" t="s">
        <v>75</v>
      </c>
      <c r="C75" s="75">
        <v>71</v>
      </c>
      <c r="D75" s="76">
        <v>344.5</v>
      </c>
      <c r="E75" s="76">
        <f t="shared" si="8"/>
        <v>360.34</v>
      </c>
      <c r="F75" s="76">
        <f>D75/E75</f>
        <v>0.95604151634567358</v>
      </c>
      <c r="G75" s="76"/>
      <c r="H75" s="76"/>
      <c r="I75" s="76"/>
      <c r="J75" s="4"/>
    </row>
    <row r="76" spans="1:10" s="20" customFormat="1" ht="17.25" thickBot="1" x14ac:dyDescent="0.35">
      <c r="A76" s="4"/>
      <c r="B76" s="84" t="s">
        <v>93</v>
      </c>
      <c r="C76" s="105">
        <v>72</v>
      </c>
      <c r="D76" s="85">
        <v>327.2</v>
      </c>
      <c r="E76" s="85">
        <f t="shared" si="8"/>
        <v>363.15</v>
      </c>
      <c r="F76" s="85">
        <f>D76/E76</f>
        <v>0.90100509431364451</v>
      </c>
      <c r="G76" s="85"/>
      <c r="H76" s="85"/>
      <c r="I76" s="85"/>
      <c r="J76" s="4"/>
    </row>
    <row r="77" spans="1:10" ht="17.25" thickTop="1" x14ac:dyDescent="0.3">
      <c r="B77" s="82" t="s">
        <v>130</v>
      </c>
      <c r="C77" s="104">
        <v>69</v>
      </c>
      <c r="D77" s="83"/>
      <c r="E77" s="83">
        <f t="shared" si="8"/>
        <v>354.71</v>
      </c>
      <c r="F77" s="83"/>
      <c r="G77" s="83"/>
      <c r="H77" s="83"/>
      <c r="I77" s="76">
        <f t="shared" ref="I77:I80" si="11">($G$3*C77+$H$3)*M5</f>
        <v>350.0299366934637</v>
      </c>
    </row>
    <row r="78" spans="1:10" x14ac:dyDescent="0.3">
      <c r="B78" s="74" t="s">
        <v>131</v>
      </c>
      <c r="C78" s="75">
        <v>70</v>
      </c>
      <c r="D78" s="76"/>
      <c r="E78" s="76">
        <f t="shared" si="8"/>
        <v>357.52</v>
      </c>
      <c r="F78" s="76"/>
      <c r="G78" s="76"/>
      <c r="H78" s="76"/>
      <c r="I78" s="76">
        <f t="shared" si="11"/>
        <v>354.12824760649136</v>
      </c>
    </row>
    <row r="79" spans="1:10" x14ac:dyDescent="0.3">
      <c r="B79" s="74" t="s">
        <v>132</v>
      </c>
      <c r="C79" s="75">
        <v>71</v>
      </c>
      <c r="D79" s="76"/>
      <c r="E79" s="76">
        <f t="shared" si="8"/>
        <v>360.34</v>
      </c>
      <c r="F79" s="76"/>
      <c r="G79" s="76"/>
      <c r="H79" s="76"/>
      <c r="I79" s="76">
        <f t="shared" si="11"/>
        <v>367.76027719274555</v>
      </c>
    </row>
    <row r="80" spans="1:10" ht="17.25" thickBot="1" x14ac:dyDescent="0.35">
      <c r="B80" s="84" t="s">
        <v>133</v>
      </c>
      <c r="C80" s="105">
        <v>72</v>
      </c>
      <c r="D80" s="85"/>
      <c r="E80" s="85">
        <f t="shared" si="8"/>
        <v>363.15</v>
      </c>
      <c r="F80" s="85"/>
      <c r="G80" s="85"/>
      <c r="H80" s="85"/>
      <c r="I80" s="85">
        <f t="shared" si="11"/>
        <v>363.98516872146121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80"/>
  <sheetViews>
    <sheetView zoomScaleNormal="100" workbookViewId="0">
      <selection activeCell="K80" sqref="K80"/>
    </sheetView>
  </sheetViews>
  <sheetFormatPr defaultColWidth="8.85546875" defaultRowHeight="16.5" x14ac:dyDescent="0.3"/>
  <cols>
    <col min="1" max="1" width="3.28515625" style="4" customWidth="1"/>
    <col min="2" max="2" width="20.42578125" style="4" customWidth="1"/>
    <col min="3" max="3" width="10.28515625" style="4" customWidth="1"/>
    <col min="4" max="4" width="12.42578125" style="4" customWidth="1"/>
    <col min="5" max="5" width="16" style="4" customWidth="1"/>
    <col min="6" max="6" width="15.85546875" style="4" customWidth="1"/>
    <col min="7" max="9" width="16.85546875" style="4" bestFit="1" customWidth="1"/>
    <col min="10" max="10" width="16.85546875" style="4" customWidth="1"/>
    <col min="11" max="11" width="8.42578125" style="20" bestFit="1" customWidth="1"/>
    <col min="12" max="13" width="13.85546875" style="20" customWidth="1"/>
    <col min="14" max="14" width="11" style="20" bestFit="1" customWidth="1"/>
    <col min="15" max="16384" width="8.85546875" style="4"/>
  </cols>
  <sheetData>
    <row r="1" spans="1:221" x14ac:dyDescent="0.3">
      <c r="B1" s="53" t="s">
        <v>104</v>
      </c>
      <c r="C1" s="53"/>
      <c r="D1" s="5"/>
      <c r="E1" s="5"/>
      <c r="F1" s="5"/>
      <c r="G1" s="89" t="s">
        <v>109</v>
      </c>
      <c r="H1" s="89"/>
      <c r="I1" s="5"/>
      <c r="K1" s="4"/>
      <c r="O1" s="2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</row>
    <row r="2" spans="1:221" ht="13.5" x14ac:dyDescent="0.25">
      <c r="B2" s="54" t="s">
        <v>20</v>
      </c>
      <c r="C2" s="54"/>
      <c r="D2" s="5"/>
      <c r="E2" s="5"/>
      <c r="F2" s="5"/>
      <c r="G2" s="78" t="s">
        <v>110</v>
      </c>
      <c r="H2" s="78" t="s">
        <v>111</v>
      </c>
      <c r="I2" s="5"/>
      <c r="K2" s="4"/>
      <c r="L2" s="2"/>
      <c r="M2" s="2"/>
      <c r="N2" s="2"/>
      <c r="O2" s="2"/>
    </row>
    <row r="3" spans="1:221" ht="13.5" x14ac:dyDescent="0.25">
      <c r="B3" s="5"/>
      <c r="C3" s="5"/>
      <c r="D3" s="5"/>
      <c r="E3" s="5"/>
      <c r="F3" s="5"/>
      <c r="G3" s="78">
        <f>LINEST(D5:D76,C5:C76)</f>
        <v>2.8125956653160986</v>
      </c>
      <c r="H3" s="78">
        <f>AVERAGE(D5:D76)-(AVERAGE(C5:C76)*G3)</f>
        <v>160.64303599374017</v>
      </c>
      <c r="I3" s="5"/>
      <c r="K3" s="4"/>
      <c r="L3" s="2"/>
      <c r="M3" s="2"/>
      <c r="N3" s="2"/>
      <c r="O3" s="2"/>
    </row>
    <row r="4" spans="1:221" ht="40.5" customHeight="1" thickBot="1" x14ac:dyDescent="0.35">
      <c r="B4" s="86" t="s">
        <v>21</v>
      </c>
      <c r="C4" s="86" t="s">
        <v>112</v>
      </c>
      <c r="D4" s="87" t="s">
        <v>117</v>
      </c>
      <c r="E4" s="87" t="s">
        <v>113</v>
      </c>
      <c r="F4" s="99" t="s">
        <v>118</v>
      </c>
      <c r="G4" s="87" t="s">
        <v>105</v>
      </c>
      <c r="H4" s="100" t="s">
        <v>134</v>
      </c>
      <c r="I4" s="88" t="s">
        <v>116</v>
      </c>
      <c r="J4" s="20"/>
      <c r="K4" s="36" t="s">
        <v>21</v>
      </c>
      <c r="L4" s="36" t="s">
        <v>114</v>
      </c>
      <c r="M4" s="73" t="s">
        <v>119</v>
      </c>
      <c r="N4" s="77" t="s">
        <v>108</v>
      </c>
    </row>
    <row r="5" spans="1:221" s="20" customFormat="1" ht="17.25" thickTop="1" x14ac:dyDescent="0.3">
      <c r="A5" s="4"/>
      <c r="B5" s="82" t="s">
        <v>22</v>
      </c>
      <c r="C5" s="104">
        <v>1</v>
      </c>
      <c r="D5" s="83">
        <v>170.2</v>
      </c>
      <c r="E5" s="83">
        <f t="shared" ref="E5:E68" si="0">ROUND(FORECAST(C5,$D$5:$D$76,$C$5:$C$76),2)</f>
        <v>163.46</v>
      </c>
      <c r="F5" s="83">
        <f>D5-E5</f>
        <v>6.7399999999999807</v>
      </c>
      <c r="G5" s="96"/>
      <c r="H5" s="96"/>
      <c r="I5" s="96"/>
      <c r="J5" s="4"/>
      <c r="K5" s="1">
        <v>1</v>
      </c>
      <c r="L5" s="68">
        <f>ROUND(MEDIAN(G5,G9,G13,G17,G21,G25,G29,G33,G37,G41,G45,G49,G53,G57,G61,G65,G69,G73),4)</f>
        <v>-6.1962000000000002</v>
      </c>
      <c r="M5" s="68">
        <f t="shared" ref="M5:M8" si="1">ROUNDUP(L5-$N$5,4)</f>
        <v>-3.7944</v>
      </c>
      <c r="N5" s="72">
        <f>AVERAGE(L5:L8)</f>
        <v>-2.4018499999999996</v>
      </c>
    </row>
    <row r="6" spans="1:221" s="20" customFormat="1" x14ac:dyDescent="0.3">
      <c r="A6" s="4"/>
      <c r="B6" s="74" t="s">
        <v>40</v>
      </c>
      <c r="C6" s="75">
        <v>2</v>
      </c>
      <c r="D6" s="76">
        <v>148.69999999999999</v>
      </c>
      <c r="E6" s="76">
        <f t="shared" si="0"/>
        <v>166.27</v>
      </c>
      <c r="F6" s="94">
        <f t="shared" ref="F5:F36" si="2">D6-E6</f>
        <v>-17.570000000000022</v>
      </c>
      <c r="G6" s="94"/>
      <c r="H6" s="94"/>
      <c r="I6" s="94"/>
      <c r="J6" s="4"/>
      <c r="K6" s="28">
        <v>2</v>
      </c>
      <c r="L6" s="69">
        <f>ROUND(MEDIAN(G6,G10,G14,G18,G22,G26,G30,G34,G38,G42,G46,G50,G54,G58,G62,G66,G70,G74),4)</f>
        <v>-3.6812999999999998</v>
      </c>
      <c r="M6" s="69">
        <f t="shared" si="1"/>
        <v>-1.2795000000000001</v>
      </c>
      <c r="N6" s="2"/>
    </row>
    <row r="7" spans="1:221" s="20" customFormat="1" x14ac:dyDescent="0.3">
      <c r="A7" s="4"/>
      <c r="B7" s="74" t="s">
        <v>58</v>
      </c>
      <c r="C7" s="75">
        <v>3</v>
      </c>
      <c r="D7" s="76">
        <v>183.8</v>
      </c>
      <c r="E7" s="76">
        <f t="shared" si="0"/>
        <v>169.08</v>
      </c>
      <c r="F7" s="94">
        <f t="shared" si="2"/>
        <v>14.719999999999999</v>
      </c>
      <c r="G7" s="94">
        <f t="shared" ref="G7:G70" si="3">(AVERAGE(F5:F8)+AVERAGE(F6:F9))/2</f>
        <v>2.556249999999995</v>
      </c>
      <c r="H7" s="94">
        <f t="shared" ref="H7:H38" si="4">F7-G7</f>
        <v>12.163750000000004</v>
      </c>
      <c r="I7" s="94"/>
      <c r="J7" s="4"/>
      <c r="K7" s="1">
        <v>3</v>
      </c>
      <c r="L7" s="70">
        <f>ROUND(MEDIAN(G7,G11,G15,G19,G23,G27,G31,G35,G39,G43,G47,G51,G55,G59,G63,G67,G71,G75),4)</f>
        <v>2.5562999999999998</v>
      </c>
      <c r="M7" s="70">
        <f t="shared" si="1"/>
        <v>4.9581999999999997</v>
      </c>
      <c r="N7" s="2"/>
    </row>
    <row r="8" spans="1:221" s="20" customFormat="1" ht="17.25" thickBot="1" x14ac:dyDescent="0.35">
      <c r="A8" s="4"/>
      <c r="B8" s="84" t="s">
        <v>76</v>
      </c>
      <c r="C8" s="105">
        <v>4</v>
      </c>
      <c r="D8" s="85">
        <v>178.9</v>
      </c>
      <c r="E8" s="85">
        <f t="shared" si="0"/>
        <v>171.89</v>
      </c>
      <c r="F8" s="97">
        <f t="shared" si="2"/>
        <v>7.0100000000000193</v>
      </c>
      <c r="G8" s="97">
        <f t="shared" si="3"/>
        <v>1.3687499999999986</v>
      </c>
      <c r="H8" s="97">
        <f t="shared" si="4"/>
        <v>5.6412500000000207</v>
      </c>
      <c r="I8" s="97"/>
      <c r="J8" s="4"/>
      <c r="K8" s="28">
        <v>4</v>
      </c>
      <c r="L8" s="71">
        <f>ROUND(MEDIAN(G8,G12,G16,G20,G24,G28,G32,G36,G40,G44,G48,G52,G56,G60,G64,G68,G72,G76),4)</f>
        <v>-2.2862</v>
      </c>
      <c r="M8" s="71">
        <f t="shared" si="1"/>
        <v>0.1157</v>
      </c>
      <c r="N8" s="2"/>
    </row>
    <row r="9" spans="1:221" s="20" customFormat="1" ht="17.25" thickTop="1" x14ac:dyDescent="0.3">
      <c r="A9" s="4"/>
      <c r="B9" s="82" t="s">
        <v>23</v>
      </c>
      <c r="C9" s="104">
        <v>5</v>
      </c>
      <c r="D9" s="83">
        <v>180.1</v>
      </c>
      <c r="E9" s="83">
        <f t="shared" si="0"/>
        <v>174.71</v>
      </c>
      <c r="F9" s="96">
        <f t="shared" si="2"/>
        <v>5.3899999999999864</v>
      </c>
      <c r="G9" s="96">
        <f t="shared" si="3"/>
        <v>2.03125</v>
      </c>
      <c r="H9" s="96">
        <f t="shared" si="4"/>
        <v>3.3587499999999864</v>
      </c>
      <c r="I9" s="96"/>
      <c r="J9" s="4"/>
    </row>
    <row r="10" spans="1:221" s="20" customFormat="1" x14ac:dyDescent="0.3">
      <c r="A10" s="4"/>
      <c r="B10" s="74" t="s">
        <v>41</v>
      </c>
      <c r="C10" s="75">
        <v>6</v>
      </c>
      <c r="D10" s="76">
        <v>151.80000000000001</v>
      </c>
      <c r="E10" s="76">
        <f t="shared" si="0"/>
        <v>177.52</v>
      </c>
      <c r="F10" s="94">
        <f t="shared" si="2"/>
        <v>-25.72</v>
      </c>
      <c r="G10" s="94">
        <f t="shared" si="3"/>
        <v>3.9812499999999993</v>
      </c>
      <c r="H10" s="94">
        <f t="shared" si="4"/>
        <v>-29.701249999999998</v>
      </c>
      <c r="I10" s="94"/>
      <c r="J10" s="4"/>
    </row>
    <row r="11" spans="1:221" s="20" customFormat="1" x14ac:dyDescent="0.3">
      <c r="A11" s="4"/>
      <c r="B11" s="74" t="s">
        <v>59</v>
      </c>
      <c r="C11" s="75">
        <v>7</v>
      </c>
      <c r="D11" s="76">
        <v>208.5</v>
      </c>
      <c r="E11" s="76">
        <f t="shared" si="0"/>
        <v>180.33</v>
      </c>
      <c r="F11" s="94">
        <f t="shared" si="2"/>
        <v>28.169999999999987</v>
      </c>
      <c r="G11" s="94">
        <f t="shared" si="3"/>
        <v>7.2937499999999993</v>
      </c>
      <c r="H11" s="94">
        <f t="shared" si="4"/>
        <v>20.876249999999988</v>
      </c>
      <c r="I11" s="94"/>
      <c r="J11" s="4"/>
    </row>
    <row r="12" spans="1:221" s="20" customFormat="1" ht="17.25" thickBot="1" x14ac:dyDescent="0.35">
      <c r="A12" s="4"/>
      <c r="B12" s="84" t="s">
        <v>77</v>
      </c>
      <c r="C12" s="105">
        <v>8</v>
      </c>
      <c r="D12" s="85">
        <v>192.3</v>
      </c>
      <c r="E12" s="85">
        <f t="shared" si="0"/>
        <v>183.14</v>
      </c>
      <c r="F12" s="97">
        <f t="shared" si="2"/>
        <v>9.160000000000025</v>
      </c>
      <c r="G12" s="97">
        <f t="shared" si="3"/>
        <v>11.218749999999996</v>
      </c>
      <c r="H12" s="97">
        <f t="shared" si="4"/>
        <v>-2.0587499999999714</v>
      </c>
      <c r="I12" s="97"/>
      <c r="J12" s="4"/>
    </row>
    <row r="13" spans="1:221" s="20" customFormat="1" ht="17.25" thickTop="1" x14ac:dyDescent="0.3">
      <c r="A13" s="4"/>
      <c r="B13" s="82" t="s">
        <v>24</v>
      </c>
      <c r="C13" s="104">
        <v>9</v>
      </c>
      <c r="D13" s="83">
        <v>215.7</v>
      </c>
      <c r="E13" s="83">
        <f t="shared" si="0"/>
        <v>185.96</v>
      </c>
      <c r="F13" s="96">
        <f t="shared" si="2"/>
        <v>29.739999999999981</v>
      </c>
      <c r="G13" s="96">
        <f t="shared" si="3"/>
        <v>13.643749999999994</v>
      </c>
      <c r="H13" s="96">
        <f t="shared" si="4"/>
        <v>16.096249999999987</v>
      </c>
      <c r="I13" s="96"/>
      <c r="J13" s="4"/>
    </row>
    <row r="14" spans="1:221" s="20" customFormat="1" x14ac:dyDescent="0.3">
      <c r="A14" s="4"/>
      <c r="B14" s="74" t="s">
        <v>42</v>
      </c>
      <c r="C14" s="75">
        <v>10</v>
      </c>
      <c r="D14" s="76">
        <v>170.1</v>
      </c>
      <c r="E14" s="76">
        <f t="shared" si="0"/>
        <v>188.77</v>
      </c>
      <c r="F14" s="94">
        <f t="shared" si="2"/>
        <v>-18.670000000000016</v>
      </c>
      <c r="G14" s="94">
        <f t="shared" si="3"/>
        <v>14.45624999999999</v>
      </c>
      <c r="H14" s="94">
        <f t="shared" si="4"/>
        <v>-33.126250000000006</v>
      </c>
      <c r="I14" s="94"/>
      <c r="J14" s="4"/>
    </row>
    <row r="15" spans="1:221" s="20" customFormat="1" x14ac:dyDescent="0.3">
      <c r="A15" s="4"/>
      <c r="B15" s="74" t="s">
        <v>60</v>
      </c>
      <c r="C15" s="75">
        <v>11</v>
      </c>
      <c r="D15" s="76">
        <v>232.1</v>
      </c>
      <c r="E15" s="76">
        <f t="shared" si="0"/>
        <v>191.58</v>
      </c>
      <c r="F15" s="94">
        <f t="shared" si="2"/>
        <v>40.519999999999982</v>
      </c>
      <c r="G15" s="94">
        <f t="shared" si="3"/>
        <v>11.156249999999986</v>
      </c>
      <c r="H15" s="94">
        <f t="shared" si="4"/>
        <v>29.363749999999996</v>
      </c>
      <c r="I15" s="94"/>
      <c r="J15" s="4"/>
    </row>
    <row r="16" spans="1:221" s="20" customFormat="1" ht="17.25" thickBot="1" x14ac:dyDescent="0.35">
      <c r="A16" s="4"/>
      <c r="B16" s="84" t="s">
        <v>78</v>
      </c>
      <c r="C16" s="105">
        <v>12</v>
      </c>
      <c r="D16" s="85">
        <v>197.7</v>
      </c>
      <c r="E16" s="85">
        <f t="shared" si="0"/>
        <v>194.39</v>
      </c>
      <c r="F16" s="97">
        <f t="shared" si="2"/>
        <v>3.3100000000000023</v>
      </c>
      <c r="G16" s="97">
        <f t="shared" si="3"/>
        <v>6.8687499999999844</v>
      </c>
      <c r="H16" s="97">
        <f t="shared" si="4"/>
        <v>-3.5587499999999821</v>
      </c>
      <c r="I16" s="97"/>
      <c r="J16" s="4"/>
    </row>
    <row r="17" spans="1:10" s="20" customFormat="1" ht="17.25" thickTop="1" x14ac:dyDescent="0.3">
      <c r="A17" s="4"/>
      <c r="B17" s="82" t="s">
        <v>25</v>
      </c>
      <c r="C17" s="104">
        <v>13</v>
      </c>
      <c r="D17" s="83">
        <v>206.39999999999998</v>
      </c>
      <c r="E17" s="83">
        <f t="shared" si="0"/>
        <v>197.21</v>
      </c>
      <c r="F17" s="96">
        <f t="shared" si="2"/>
        <v>9.1899999999999693</v>
      </c>
      <c r="G17" s="96">
        <f t="shared" si="3"/>
        <v>1.1562499999999858</v>
      </c>
      <c r="H17" s="96">
        <f t="shared" si="4"/>
        <v>8.0337499999999835</v>
      </c>
      <c r="I17" s="96"/>
      <c r="J17" s="4"/>
    </row>
    <row r="18" spans="1:10" s="20" customFormat="1" x14ac:dyDescent="0.3">
      <c r="A18" s="4"/>
      <c r="B18" s="74" t="s">
        <v>43</v>
      </c>
      <c r="C18" s="75">
        <v>14</v>
      </c>
      <c r="D18" s="76">
        <v>167.6</v>
      </c>
      <c r="E18" s="76">
        <f t="shared" si="0"/>
        <v>200.02</v>
      </c>
      <c r="F18" s="94">
        <f t="shared" si="2"/>
        <v>-32.420000000000016</v>
      </c>
      <c r="G18" s="94">
        <f t="shared" si="3"/>
        <v>-3.6812500000000128</v>
      </c>
      <c r="H18" s="94">
        <f t="shared" si="4"/>
        <v>-28.738750000000003</v>
      </c>
      <c r="I18" s="94"/>
      <c r="J18" s="4"/>
    </row>
    <row r="19" spans="1:10" s="20" customFormat="1" x14ac:dyDescent="0.3">
      <c r="A19" s="4"/>
      <c r="B19" s="74" t="s">
        <v>61</v>
      </c>
      <c r="C19" s="75">
        <v>15</v>
      </c>
      <c r="D19" s="76">
        <v>211.4</v>
      </c>
      <c r="E19" s="76">
        <f t="shared" si="0"/>
        <v>202.83</v>
      </c>
      <c r="F19" s="94">
        <f t="shared" si="2"/>
        <v>8.5699999999999932</v>
      </c>
      <c r="G19" s="94">
        <f t="shared" si="3"/>
        <v>-7.3187500000000121</v>
      </c>
      <c r="H19" s="94">
        <f t="shared" si="4"/>
        <v>15.888750000000005</v>
      </c>
      <c r="I19" s="94"/>
      <c r="J19" s="4"/>
    </row>
    <row r="20" spans="1:10" s="20" customFormat="1" ht="17.25" thickBot="1" x14ac:dyDescent="0.35">
      <c r="A20" s="4"/>
      <c r="B20" s="84" t="s">
        <v>79</v>
      </c>
      <c r="C20" s="105">
        <v>16</v>
      </c>
      <c r="D20" s="85">
        <v>202.2</v>
      </c>
      <c r="E20" s="85">
        <f t="shared" si="0"/>
        <v>205.64</v>
      </c>
      <c r="F20" s="97">
        <f t="shared" si="2"/>
        <v>-3.4399999999999977</v>
      </c>
      <c r="G20" s="97">
        <f t="shared" si="3"/>
        <v>-11.768750000000011</v>
      </c>
      <c r="H20" s="97">
        <f t="shared" si="4"/>
        <v>8.3287500000000136</v>
      </c>
      <c r="I20" s="97"/>
      <c r="J20" s="4"/>
    </row>
    <row r="21" spans="1:10" s="20" customFormat="1" ht="17.25" thickTop="1" x14ac:dyDescent="0.3">
      <c r="A21" s="4"/>
      <c r="B21" s="82" t="s">
        <v>26</v>
      </c>
      <c r="C21" s="104">
        <v>17</v>
      </c>
      <c r="D21" s="83">
        <v>195.29999999999998</v>
      </c>
      <c r="E21" s="83">
        <f t="shared" si="0"/>
        <v>208.46</v>
      </c>
      <c r="F21" s="96">
        <f t="shared" si="2"/>
        <v>-13.160000000000025</v>
      </c>
      <c r="G21" s="96">
        <f t="shared" si="3"/>
        <v>-15.756250000000012</v>
      </c>
      <c r="H21" s="96">
        <f t="shared" si="4"/>
        <v>2.5962499999999871</v>
      </c>
      <c r="I21" s="96"/>
      <c r="J21" s="4"/>
    </row>
    <row r="22" spans="1:10" s="20" customFormat="1" x14ac:dyDescent="0.3">
      <c r="A22" s="4"/>
      <c r="B22" s="74" t="s">
        <v>44</v>
      </c>
      <c r="C22" s="75">
        <v>18</v>
      </c>
      <c r="D22" s="76">
        <v>165.6</v>
      </c>
      <c r="E22" s="76">
        <f t="shared" si="0"/>
        <v>211.27</v>
      </c>
      <c r="F22" s="94">
        <f t="shared" si="2"/>
        <v>-45.670000000000016</v>
      </c>
      <c r="G22" s="94">
        <f t="shared" si="3"/>
        <v>-20.16875000000001</v>
      </c>
      <c r="H22" s="94">
        <f t="shared" si="4"/>
        <v>-25.501250000000006</v>
      </c>
      <c r="I22" s="94"/>
      <c r="J22" s="4"/>
    </row>
    <row r="23" spans="1:10" s="20" customFormat="1" x14ac:dyDescent="0.3">
      <c r="A23" s="4"/>
      <c r="B23" s="74" t="s">
        <v>62</v>
      </c>
      <c r="C23" s="75">
        <v>19</v>
      </c>
      <c r="D23" s="76">
        <v>204</v>
      </c>
      <c r="E23" s="76">
        <f t="shared" si="0"/>
        <v>214.08</v>
      </c>
      <c r="F23" s="94">
        <f t="shared" si="2"/>
        <v>-10.080000000000013</v>
      </c>
      <c r="G23" s="94">
        <f t="shared" si="3"/>
        <v>-23.006250000000005</v>
      </c>
      <c r="H23" s="94">
        <f t="shared" si="4"/>
        <v>12.926249999999992</v>
      </c>
      <c r="I23" s="94"/>
      <c r="J23" s="4"/>
    </row>
    <row r="24" spans="1:10" s="20" customFormat="1" ht="17.25" thickBot="1" x14ac:dyDescent="0.35">
      <c r="A24" s="4"/>
      <c r="B24" s="84" t="s">
        <v>80</v>
      </c>
      <c r="C24" s="105">
        <v>20</v>
      </c>
      <c r="D24" s="85">
        <v>196.8</v>
      </c>
      <c r="E24" s="85">
        <f t="shared" si="0"/>
        <v>216.89</v>
      </c>
      <c r="F24" s="97">
        <f t="shared" si="2"/>
        <v>-20.089999999999975</v>
      </c>
      <c r="G24" s="97">
        <f t="shared" si="3"/>
        <v>-24.356249999999999</v>
      </c>
      <c r="H24" s="97">
        <f t="shared" si="4"/>
        <v>4.2662500000000243</v>
      </c>
      <c r="I24" s="97"/>
      <c r="J24" s="4"/>
    </row>
    <row r="25" spans="1:10" s="20" customFormat="1" ht="17.25" thickTop="1" x14ac:dyDescent="0.3">
      <c r="A25" s="4"/>
      <c r="B25" s="82" t="s">
        <v>27</v>
      </c>
      <c r="C25" s="104">
        <v>21</v>
      </c>
      <c r="D25" s="83">
        <v>200.5</v>
      </c>
      <c r="E25" s="83">
        <f t="shared" si="0"/>
        <v>219.71</v>
      </c>
      <c r="F25" s="96">
        <f t="shared" si="2"/>
        <v>-19.210000000000008</v>
      </c>
      <c r="G25" s="96">
        <f t="shared" si="3"/>
        <v>-24.618749999999995</v>
      </c>
      <c r="H25" s="96">
        <f t="shared" si="4"/>
        <v>5.4087499999999871</v>
      </c>
      <c r="I25" s="96"/>
      <c r="J25" s="4"/>
    </row>
    <row r="26" spans="1:10" s="20" customFormat="1" x14ac:dyDescent="0.3">
      <c r="A26" s="4"/>
      <c r="B26" s="74" t="s">
        <v>45</v>
      </c>
      <c r="C26" s="75">
        <v>22</v>
      </c>
      <c r="D26" s="76">
        <v>172.10000000000002</v>
      </c>
      <c r="E26" s="76">
        <f t="shared" si="0"/>
        <v>222.52</v>
      </c>
      <c r="F26" s="94">
        <f t="shared" si="2"/>
        <v>-50.419999999999987</v>
      </c>
      <c r="G26" s="94">
        <f t="shared" si="3"/>
        <v>-23.369999999999997</v>
      </c>
      <c r="H26" s="94">
        <f t="shared" si="4"/>
        <v>-27.04999999999999</v>
      </c>
      <c r="I26" s="94"/>
      <c r="J26" s="4"/>
    </row>
    <row r="27" spans="1:10" s="20" customFormat="1" x14ac:dyDescent="0.3">
      <c r="A27" s="4"/>
      <c r="B27" s="74" t="s">
        <v>63</v>
      </c>
      <c r="C27" s="75">
        <v>23</v>
      </c>
      <c r="D27" s="76">
        <v>217.9</v>
      </c>
      <c r="E27" s="76">
        <f t="shared" si="0"/>
        <v>225.33</v>
      </c>
      <c r="F27" s="94">
        <f t="shared" si="2"/>
        <v>-7.4300000000000068</v>
      </c>
      <c r="G27" s="94">
        <f t="shared" si="3"/>
        <v>-20.421250000000001</v>
      </c>
      <c r="H27" s="94">
        <f t="shared" si="4"/>
        <v>12.991249999999994</v>
      </c>
      <c r="I27" s="94"/>
      <c r="J27" s="4"/>
    </row>
    <row r="28" spans="1:10" s="20" customFormat="1" ht="17.25" thickBot="1" x14ac:dyDescent="0.35">
      <c r="A28" s="4"/>
      <c r="B28" s="84" t="s">
        <v>81</v>
      </c>
      <c r="C28" s="105">
        <v>24</v>
      </c>
      <c r="D28" s="85">
        <v>215.4</v>
      </c>
      <c r="E28" s="85">
        <f t="shared" si="0"/>
        <v>228.15</v>
      </c>
      <c r="F28" s="97">
        <f t="shared" si="2"/>
        <v>-12.75</v>
      </c>
      <c r="G28" s="97">
        <f t="shared" si="3"/>
        <v>-17.783750000000005</v>
      </c>
      <c r="H28" s="97">
        <f t="shared" si="4"/>
        <v>5.0337500000000048</v>
      </c>
      <c r="I28" s="97"/>
      <c r="J28" s="4"/>
    </row>
    <row r="29" spans="1:10" s="20" customFormat="1" ht="17.25" thickTop="1" x14ac:dyDescent="0.3">
      <c r="A29" s="4"/>
      <c r="B29" s="82" t="s">
        <v>28</v>
      </c>
      <c r="C29" s="104">
        <v>25</v>
      </c>
      <c r="D29" s="83">
        <v>228</v>
      </c>
      <c r="E29" s="83">
        <f t="shared" si="0"/>
        <v>230.96</v>
      </c>
      <c r="F29" s="96">
        <f t="shared" si="2"/>
        <v>-2.960000000000008</v>
      </c>
      <c r="G29" s="96">
        <f t="shared" si="3"/>
        <v>-16.583750000000013</v>
      </c>
      <c r="H29" s="96">
        <f t="shared" si="4"/>
        <v>13.623750000000005</v>
      </c>
      <c r="I29" s="96"/>
      <c r="J29" s="4"/>
    </row>
    <row r="30" spans="1:10" s="20" customFormat="1" x14ac:dyDescent="0.3">
      <c r="A30" s="4"/>
      <c r="B30" s="74" t="s">
        <v>46</v>
      </c>
      <c r="C30" s="75">
        <v>26</v>
      </c>
      <c r="D30" s="76">
        <v>188.2</v>
      </c>
      <c r="E30" s="76">
        <f t="shared" si="0"/>
        <v>233.77</v>
      </c>
      <c r="F30" s="94">
        <f t="shared" si="2"/>
        <v>-45.570000000000022</v>
      </c>
      <c r="G30" s="94">
        <f t="shared" si="3"/>
        <v>-14.046250000000018</v>
      </c>
      <c r="H30" s="94">
        <f t="shared" si="4"/>
        <v>-31.523750000000003</v>
      </c>
      <c r="I30" s="94"/>
      <c r="J30" s="4"/>
    </row>
    <row r="31" spans="1:10" s="20" customFormat="1" x14ac:dyDescent="0.3">
      <c r="A31" s="4"/>
      <c r="B31" s="74" t="s">
        <v>64</v>
      </c>
      <c r="C31" s="75">
        <v>27</v>
      </c>
      <c r="D31" s="76">
        <v>233.89999999999998</v>
      </c>
      <c r="E31" s="76">
        <f t="shared" si="0"/>
        <v>236.58</v>
      </c>
      <c r="F31" s="94">
        <f t="shared" si="2"/>
        <v>-2.6800000000000352</v>
      </c>
      <c r="G31" s="94">
        <f t="shared" si="3"/>
        <v>-13.008750000000024</v>
      </c>
      <c r="H31" s="94">
        <f t="shared" si="4"/>
        <v>10.328749999999989</v>
      </c>
      <c r="I31" s="94"/>
      <c r="J31" s="4"/>
    </row>
    <row r="32" spans="1:10" s="20" customFormat="1" ht="17.25" thickBot="1" x14ac:dyDescent="0.35">
      <c r="A32" s="4"/>
      <c r="B32" s="84" t="s">
        <v>82</v>
      </c>
      <c r="C32" s="105">
        <v>28</v>
      </c>
      <c r="D32" s="85">
        <v>242.2</v>
      </c>
      <c r="E32" s="85">
        <f t="shared" si="0"/>
        <v>239.4</v>
      </c>
      <c r="F32" s="97">
        <f t="shared" si="2"/>
        <v>2.7999999999999829</v>
      </c>
      <c r="G32" s="97">
        <f t="shared" si="3"/>
        <v>-14.408750000000026</v>
      </c>
      <c r="H32" s="97">
        <f t="shared" si="4"/>
        <v>17.208750000000009</v>
      </c>
      <c r="I32" s="97"/>
      <c r="J32" s="4"/>
    </row>
    <row r="33" spans="1:10" s="20" customFormat="1" ht="17.25" thickTop="1" x14ac:dyDescent="0.3">
      <c r="A33" s="4"/>
      <c r="B33" s="82" t="s">
        <v>29</v>
      </c>
      <c r="C33" s="104">
        <v>29</v>
      </c>
      <c r="D33" s="83">
        <v>231.99999999999997</v>
      </c>
      <c r="E33" s="83">
        <f t="shared" si="0"/>
        <v>242.21</v>
      </c>
      <c r="F33" s="96">
        <f t="shared" si="2"/>
        <v>-10.210000000000036</v>
      </c>
      <c r="G33" s="96">
        <f t="shared" si="3"/>
        <v>-12.746250000000018</v>
      </c>
      <c r="H33" s="96">
        <f t="shared" si="4"/>
        <v>2.5362499999999812</v>
      </c>
      <c r="I33" s="96"/>
      <c r="J33" s="4"/>
    </row>
    <row r="34" spans="1:10" s="20" customFormat="1" x14ac:dyDescent="0.3">
      <c r="A34" s="4"/>
      <c r="B34" s="74" t="s">
        <v>47</v>
      </c>
      <c r="C34" s="75">
        <v>30</v>
      </c>
      <c r="D34" s="76">
        <v>195.5</v>
      </c>
      <c r="E34" s="76">
        <f t="shared" si="0"/>
        <v>245.02</v>
      </c>
      <c r="F34" s="94">
        <f t="shared" si="2"/>
        <v>-49.52000000000001</v>
      </c>
      <c r="G34" s="94">
        <f t="shared" si="3"/>
        <v>-11.671250000000008</v>
      </c>
      <c r="H34" s="94">
        <f t="shared" si="4"/>
        <v>-37.848750000000003</v>
      </c>
      <c r="I34" s="94"/>
      <c r="J34" s="4"/>
    </row>
    <row r="35" spans="1:10" s="20" customFormat="1" x14ac:dyDescent="0.3">
      <c r="A35" s="4"/>
      <c r="B35" s="74" t="s">
        <v>65</v>
      </c>
      <c r="C35" s="75">
        <v>31</v>
      </c>
      <c r="D35" s="76">
        <v>262.40000000000003</v>
      </c>
      <c r="E35" s="76">
        <f t="shared" si="0"/>
        <v>247.83</v>
      </c>
      <c r="F35" s="94">
        <f t="shared" si="2"/>
        <v>14.570000000000022</v>
      </c>
      <c r="G35" s="94">
        <f t="shared" si="3"/>
        <v>-12.271249999999998</v>
      </c>
      <c r="H35" s="94">
        <f t="shared" si="4"/>
        <v>26.84125000000002</v>
      </c>
      <c r="I35" s="94"/>
      <c r="J35" s="4"/>
    </row>
    <row r="36" spans="1:10" s="20" customFormat="1" ht="17.25" thickBot="1" x14ac:dyDescent="0.35">
      <c r="A36" s="4"/>
      <c r="B36" s="84" t="s">
        <v>83</v>
      </c>
      <c r="C36" s="105">
        <v>32</v>
      </c>
      <c r="D36" s="85">
        <v>244.8</v>
      </c>
      <c r="E36" s="85">
        <f t="shared" si="0"/>
        <v>250.65</v>
      </c>
      <c r="F36" s="97">
        <f t="shared" si="2"/>
        <v>-5.8499999999999943</v>
      </c>
      <c r="G36" s="97">
        <f t="shared" si="3"/>
        <v>-10.896249999999991</v>
      </c>
      <c r="H36" s="97">
        <f t="shared" si="4"/>
        <v>5.046249999999997</v>
      </c>
      <c r="I36" s="97"/>
      <c r="J36" s="4"/>
    </row>
    <row r="37" spans="1:10" s="20" customFormat="1" ht="17.25" thickTop="1" x14ac:dyDescent="0.3">
      <c r="A37" s="4"/>
      <c r="B37" s="82" t="s">
        <v>30</v>
      </c>
      <c r="C37" s="104">
        <v>33</v>
      </c>
      <c r="D37" s="83">
        <v>247.10000000000002</v>
      </c>
      <c r="E37" s="83">
        <f t="shared" si="0"/>
        <v>253.46</v>
      </c>
      <c r="F37" s="96">
        <f t="shared" ref="F37:F68" si="5">D37-E37</f>
        <v>-6.3599999999999852</v>
      </c>
      <c r="G37" s="96">
        <f t="shared" si="3"/>
        <v>-10.633749999999988</v>
      </c>
      <c r="H37" s="96">
        <f t="shared" si="4"/>
        <v>4.2737500000000033</v>
      </c>
      <c r="I37" s="96"/>
      <c r="J37" s="4"/>
    </row>
    <row r="38" spans="1:10" s="20" customFormat="1" x14ac:dyDescent="0.3">
      <c r="A38" s="4"/>
      <c r="B38" s="74" t="s">
        <v>48</v>
      </c>
      <c r="C38" s="75">
        <v>34</v>
      </c>
      <c r="D38" s="76">
        <v>213.89999999999998</v>
      </c>
      <c r="E38" s="76">
        <f t="shared" si="0"/>
        <v>256.27</v>
      </c>
      <c r="F38" s="94">
        <f t="shared" si="5"/>
        <v>-42.370000000000005</v>
      </c>
      <c r="G38" s="94">
        <f t="shared" si="3"/>
        <v>-11.971249999999984</v>
      </c>
      <c r="H38" s="94">
        <f t="shared" si="4"/>
        <v>-30.398750000000021</v>
      </c>
      <c r="I38" s="94"/>
      <c r="J38" s="4"/>
    </row>
    <row r="39" spans="1:10" s="20" customFormat="1" x14ac:dyDescent="0.3">
      <c r="A39" s="4"/>
      <c r="B39" s="74" t="s">
        <v>66</v>
      </c>
      <c r="C39" s="75">
        <v>35</v>
      </c>
      <c r="D39" s="76">
        <v>268.60000000000002</v>
      </c>
      <c r="E39" s="76">
        <f t="shared" si="0"/>
        <v>259.08</v>
      </c>
      <c r="F39" s="94">
        <f t="shared" si="5"/>
        <v>9.5200000000000387</v>
      </c>
      <c r="G39" s="94">
        <f t="shared" si="3"/>
        <v>-11.65874999999998</v>
      </c>
      <c r="H39" s="94">
        <f t="shared" ref="H39:H70" si="6">F39-G39</f>
        <v>21.178750000000019</v>
      </c>
      <c r="I39" s="94"/>
      <c r="J39" s="4"/>
    </row>
    <row r="40" spans="1:10" s="20" customFormat="1" ht="17.25" thickBot="1" x14ac:dyDescent="0.35">
      <c r="A40" s="4"/>
      <c r="B40" s="84" t="s">
        <v>84</v>
      </c>
      <c r="C40" s="105">
        <v>36</v>
      </c>
      <c r="D40" s="85">
        <v>250.4</v>
      </c>
      <c r="E40" s="85">
        <f t="shared" si="0"/>
        <v>261.89999999999998</v>
      </c>
      <c r="F40" s="97">
        <f t="shared" si="5"/>
        <v>-11.499999999999972</v>
      </c>
      <c r="G40" s="97">
        <f t="shared" si="3"/>
        <v>-9.6962499999999778</v>
      </c>
      <c r="H40" s="97">
        <f t="shared" si="6"/>
        <v>-1.8037499999999937</v>
      </c>
      <c r="I40" s="97"/>
      <c r="J40" s="4"/>
    </row>
    <row r="41" spans="1:10" s="20" customFormat="1" ht="17.25" thickTop="1" x14ac:dyDescent="0.3">
      <c r="A41" s="4"/>
      <c r="B41" s="82" t="s">
        <v>31</v>
      </c>
      <c r="C41" s="104">
        <v>37</v>
      </c>
      <c r="D41" s="83">
        <v>266.5</v>
      </c>
      <c r="E41" s="83">
        <f t="shared" si="0"/>
        <v>264.70999999999998</v>
      </c>
      <c r="F41" s="96">
        <f t="shared" si="5"/>
        <v>1.7900000000000205</v>
      </c>
      <c r="G41" s="96">
        <f t="shared" si="3"/>
        <v>-6.1962499999999778</v>
      </c>
      <c r="H41" s="96">
        <f t="shared" si="6"/>
        <v>7.9862499999999983</v>
      </c>
      <c r="I41" s="96"/>
      <c r="J41" s="4"/>
    </row>
    <row r="42" spans="1:10" s="20" customFormat="1" x14ac:dyDescent="0.3">
      <c r="A42" s="4"/>
      <c r="B42" s="74" t="s">
        <v>49</v>
      </c>
      <c r="C42" s="75">
        <v>38</v>
      </c>
      <c r="D42" s="76">
        <v>232.7</v>
      </c>
      <c r="E42" s="76">
        <f t="shared" si="0"/>
        <v>267.52</v>
      </c>
      <c r="F42" s="94">
        <f t="shared" si="5"/>
        <v>-34.819999999999993</v>
      </c>
      <c r="G42" s="94">
        <f t="shared" si="3"/>
        <v>-0.9837499999999828</v>
      </c>
      <c r="H42" s="94">
        <f t="shared" si="6"/>
        <v>-33.836250000000007</v>
      </c>
      <c r="I42" s="94"/>
      <c r="J42" s="4"/>
    </row>
    <row r="43" spans="1:10" s="20" customFormat="1" x14ac:dyDescent="0.3">
      <c r="A43" s="4"/>
      <c r="B43" s="74" t="s">
        <v>67</v>
      </c>
      <c r="C43" s="75">
        <v>39</v>
      </c>
      <c r="D43" s="76">
        <v>300.3</v>
      </c>
      <c r="E43" s="76">
        <f t="shared" si="0"/>
        <v>270.33</v>
      </c>
      <c r="F43" s="94">
        <f t="shared" si="5"/>
        <v>29.970000000000027</v>
      </c>
      <c r="G43" s="94">
        <f t="shared" si="3"/>
        <v>3.2787500000000165</v>
      </c>
      <c r="H43" s="94">
        <f t="shared" si="6"/>
        <v>26.691250000000011</v>
      </c>
      <c r="I43" s="94"/>
      <c r="J43" s="4"/>
    </row>
    <row r="44" spans="1:10" s="20" customFormat="1" ht="17.25" thickBot="1" x14ac:dyDescent="0.35">
      <c r="A44" s="4"/>
      <c r="B44" s="84" t="s">
        <v>85</v>
      </c>
      <c r="C44" s="105">
        <v>40</v>
      </c>
      <c r="D44" s="85">
        <v>282.89999999999998</v>
      </c>
      <c r="E44" s="85">
        <f t="shared" si="0"/>
        <v>273.14999999999998</v>
      </c>
      <c r="F44" s="97">
        <f t="shared" si="5"/>
        <v>9.75</v>
      </c>
      <c r="G44" s="97">
        <f t="shared" si="3"/>
        <v>7.2412500000000151</v>
      </c>
      <c r="H44" s="97">
        <f t="shared" si="6"/>
        <v>2.5087499999999849</v>
      </c>
      <c r="I44" s="97"/>
      <c r="J44" s="4"/>
    </row>
    <row r="45" spans="1:10" s="20" customFormat="1" ht="17.25" thickTop="1" x14ac:dyDescent="0.3">
      <c r="A45" s="4"/>
      <c r="B45" s="82" t="s">
        <v>32</v>
      </c>
      <c r="C45" s="104">
        <v>41</v>
      </c>
      <c r="D45" s="83">
        <v>290.60000000000002</v>
      </c>
      <c r="E45" s="83">
        <f t="shared" si="0"/>
        <v>275.95999999999998</v>
      </c>
      <c r="F45" s="96">
        <f t="shared" si="5"/>
        <v>14.640000000000043</v>
      </c>
      <c r="G45" s="96">
        <f t="shared" si="3"/>
        <v>12.341250000000009</v>
      </c>
      <c r="H45" s="96">
        <f t="shared" si="6"/>
        <v>2.2987500000000338</v>
      </c>
      <c r="I45" s="96"/>
      <c r="J45" s="4"/>
    </row>
    <row r="46" spans="1:10" s="20" customFormat="1" x14ac:dyDescent="0.3">
      <c r="A46" s="4"/>
      <c r="B46" s="74" t="s">
        <v>50</v>
      </c>
      <c r="C46" s="75">
        <v>42</v>
      </c>
      <c r="D46" s="76">
        <v>262.79999999999995</v>
      </c>
      <c r="E46" s="76">
        <f t="shared" si="0"/>
        <v>278.77</v>
      </c>
      <c r="F46" s="94">
        <f t="shared" si="5"/>
        <v>-15.970000000000027</v>
      </c>
      <c r="G46" s="94">
        <f t="shared" si="3"/>
        <v>17.453750000000014</v>
      </c>
      <c r="H46" s="94">
        <f t="shared" si="6"/>
        <v>-33.423750000000041</v>
      </c>
      <c r="I46" s="94"/>
      <c r="J46" s="4"/>
    </row>
    <row r="47" spans="1:10" s="20" customFormat="1" x14ac:dyDescent="0.3">
      <c r="A47" s="4"/>
      <c r="B47" s="74" t="s">
        <v>68</v>
      </c>
      <c r="C47" s="75">
        <v>43</v>
      </c>
      <c r="D47" s="76">
        <v>333.5</v>
      </c>
      <c r="E47" s="76">
        <f t="shared" si="0"/>
        <v>281.58</v>
      </c>
      <c r="F47" s="94">
        <f t="shared" si="5"/>
        <v>51.920000000000016</v>
      </c>
      <c r="G47" s="94">
        <f t="shared" si="3"/>
        <v>23.578750000000014</v>
      </c>
      <c r="H47" s="94">
        <f t="shared" si="6"/>
        <v>28.341250000000002</v>
      </c>
      <c r="I47" s="94"/>
      <c r="J47" s="4"/>
    </row>
    <row r="48" spans="1:10" s="20" customFormat="1" ht="17.25" thickBot="1" x14ac:dyDescent="0.35">
      <c r="A48" s="4"/>
      <c r="B48" s="84" t="s">
        <v>86</v>
      </c>
      <c r="C48" s="105">
        <v>44</v>
      </c>
      <c r="D48" s="85">
        <v>313.10000000000002</v>
      </c>
      <c r="E48" s="85">
        <f t="shared" si="0"/>
        <v>284.39999999999998</v>
      </c>
      <c r="F48" s="97">
        <f t="shared" si="5"/>
        <v>28.700000000000045</v>
      </c>
      <c r="G48" s="97">
        <f t="shared" si="3"/>
        <v>28.753750000000011</v>
      </c>
      <c r="H48" s="97">
        <f t="shared" si="6"/>
        <v>-5.3749999999965326E-2</v>
      </c>
      <c r="I48" s="97"/>
      <c r="J48" s="4"/>
    </row>
    <row r="49" spans="1:10" s="20" customFormat="1" ht="17.25" thickTop="1" x14ac:dyDescent="0.3">
      <c r="A49" s="4"/>
      <c r="B49" s="82" t="s">
        <v>33</v>
      </c>
      <c r="C49" s="104">
        <v>45</v>
      </c>
      <c r="D49" s="83">
        <v>331.9</v>
      </c>
      <c r="E49" s="83">
        <f t="shared" si="0"/>
        <v>287.20999999999998</v>
      </c>
      <c r="F49" s="96">
        <f t="shared" si="5"/>
        <v>44.69</v>
      </c>
      <c r="G49" s="96">
        <f t="shared" si="3"/>
        <v>31.22750000000002</v>
      </c>
      <c r="H49" s="96">
        <f t="shared" si="6"/>
        <v>13.462499999999977</v>
      </c>
      <c r="I49" s="96"/>
      <c r="J49" s="4"/>
    </row>
    <row r="50" spans="1:10" s="20" customFormat="1" x14ac:dyDescent="0.3">
      <c r="A50" s="4"/>
      <c r="B50" s="74" t="s">
        <v>51</v>
      </c>
      <c r="C50" s="75">
        <v>46</v>
      </c>
      <c r="D50" s="76">
        <v>285.39999999999998</v>
      </c>
      <c r="E50" s="76">
        <f t="shared" si="0"/>
        <v>290.02</v>
      </c>
      <c r="F50" s="94">
        <f t="shared" si="5"/>
        <v>-4.6200000000000045</v>
      </c>
      <c r="G50" s="94">
        <f t="shared" si="3"/>
        <v>36.363750000000024</v>
      </c>
      <c r="H50" s="94">
        <f t="shared" si="6"/>
        <v>-40.983750000000029</v>
      </c>
      <c r="I50" s="94"/>
      <c r="J50" s="4"/>
    </row>
    <row r="51" spans="1:10" s="20" customFormat="1" x14ac:dyDescent="0.3">
      <c r="A51" s="4"/>
      <c r="B51" s="74" t="s">
        <v>69</v>
      </c>
      <c r="C51" s="75">
        <v>47</v>
      </c>
      <c r="D51" s="76">
        <v>353.20000000000005</v>
      </c>
      <c r="E51" s="76">
        <f t="shared" si="0"/>
        <v>292.83999999999997</v>
      </c>
      <c r="F51" s="94">
        <f t="shared" si="5"/>
        <v>60.36000000000007</v>
      </c>
      <c r="G51" s="94">
        <f t="shared" si="3"/>
        <v>40.451250000000023</v>
      </c>
      <c r="H51" s="94">
        <f t="shared" si="6"/>
        <v>19.908750000000047</v>
      </c>
      <c r="I51" s="94"/>
      <c r="J51" s="4"/>
    </row>
    <row r="52" spans="1:10" s="20" customFormat="1" ht="17.25" thickBot="1" x14ac:dyDescent="0.35">
      <c r="A52" s="4"/>
      <c r="B52" s="84" t="s">
        <v>87</v>
      </c>
      <c r="C52" s="105">
        <v>48</v>
      </c>
      <c r="D52" s="85">
        <v>357</v>
      </c>
      <c r="E52" s="85">
        <f t="shared" si="0"/>
        <v>295.64999999999998</v>
      </c>
      <c r="F52" s="97">
        <f t="shared" si="5"/>
        <v>61.350000000000023</v>
      </c>
      <c r="G52" s="97">
        <f t="shared" si="3"/>
        <v>39.913750000000029</v>
      </c>
      <c r="H52" s="97">
        <f t="shared" si="6"/>
        <v>21.436249999999994</v>
      </c>
      <c r="I52" s="97"/>
      <c r="J52" s="4"/>
    </row>
    <row r="53" spans="1:10" s="20" customFormat="1" ht="17.25" thickTop="1" x14ac:dyDescent="0.3">
      <c r="A53" s="4"/>
      <c r="B53" s="82" t="s">
        <v>34</v>
      </c>
      <c r="C53" s="104">
        <v>49</v>
      </c>
      <c r="D53" s="83">
        <v>343.2</v>
      </c>
      <c r="E53" s="83">
        <f t="shared" si="0"/>
        <v>298.45999999999998</v>
      </c>
      <c r="F53" s="96">
        <f t="shared" si="5"/>
        <v>44.740000000000009</v>
      </c>
      <c r="G53" s="96">
        <f t="shared" si="3"/>
        <v>40.088750000000026</v>
      </c>
      <c r="H53" s="96">
        <f t="shared" si="6"/>
        <v>4.6512499999999832</v>
      </c>
      <c r="I53" s="96"/>
      <c r="J53" s="4"/>
    </row>
    <row r="54" spans="1:10" s="20" customFormat="1" x14ac:dyDescent="0.3">
      <c r="A54" s="4"/>
      <c r="B54" s="74" t="s">
        <v>52</v>
      </c>
      <c r="C54" s="75">
        <v>50</v>
      </c>
      <c r="D54" s="76">
        <v>292.3</v>
      </c>
      <c r="E54" s="76">
        <f t="shared" si="0"/>
        <v>301.27</v>
      </c>
      <c r="F54" s="94">
        <f t="shared" si="5"/>
        <v>-8.9699999999999704</v>
      </c>
      <c r="G54" s="94">
        <f t="shared" si="3"/>
        <v>40.676250000000017</v>
      </c>
      <c r="H54" s="94">
        <f t="shared" si="6"/>
        <v>-49.646249999999988</v>
      </c>
      <c r="I54" s="94"/>
      <c r="J54" s="4"/>
    </row>
    <row r="55" spans="1:10" s="20" customFormat="1" x14ac:dyDescent="0.3">
      <c r="A55" s="4"/>
      <c r="B55" s="74" t="s">
        <v>70</v>
      </c>
      <c r="C55" s="75">
        <v>51</v>
      </c>
      <c r="D55" s="76">
        <v>370.2</v>
      </c>
      <c r="E55" s="76">
        <f t="shared" si="0"/>
        <v>304.08999999999997</v>
      </c>
      <c r="F55" s="94">
        <f t="shared" si="5"/>
        <v>66.110000000000014</v>
      </c>
      <c r="G55" s="94">
        <f t="shared" si="3"/>
        <v>40.363750000000017</v>
      </c>
      <c r="H55" s="94">
        <f t="shared" si="6"/>
        <v>25.746249999999996</v>
      </c>
      <c r="I55" s="94"/>
      <c r="J55" s="4"/>
    </row>
    <row r="56" spans="1:10" s="20" customFormat="1" ht="17.25" thickBot="1" x14ac:dyDescent="0.35">
      <c r="A56" s="4"/>
      <c r="B56" s="84" t="s">
        <v>88</v>
      </c>
      <c r="C56" s="105">
        <v>52</v>
      </c>
      <c r="D56" s="85">
        <v>367.2</v>
      </c>
      <c r="E56" s="85">
        <f t="shared" si="0"/>
        <v>306.89999999999998</v>
      </c>
      <c r="F56" s="97">
        <f t="shared" si="5"/>
        <v>60.300000000000011</v>
      </c>
      <c r="G56" s="97">
        <f t="shared" si="3"/>
        <v>39.826250000000023</v>
      </c>
      <c r="H56" s="97">
        <f t="shared" si="6"/>
        <v>20.473749999999988</v>
      </c>
      <c r="I56" s="97"/>
      <c r="J56" s="4"/>
    </row>
    <row r="57" spans="1:10" s="20" customFormat="1" ht="17.25" thickTop="1" x14ac:dyDescent="0.3">
      <c r="A57" s="4"/>
      <c r="B57" s="82" t="s">
        <v>35</v>
      </c>
      <c r="C57" s="104">
        <v>53</v>
      </c>
      <c r="D57" s="83">
        <v>353</v>
      </c>
      <c r="E57" s="83">
        <f t="shared" si="0"/>
        <v>309.70999999999998</v>
      </c>
      <c r="F57" s="96">
        <f t="shared" si="5"/>
        <v>43.29000000000002</v>
      </c>
      <c r="G57" s="96">
        <f t="shared" si="3"/>
        <v>38.926250000000032</v>
      </c>
      <c r="H57" s="96">
        <f t="shared" si="6"/>
        <v>4.3637499999999889</v>
      </c>
      <c r="I57" s="96"/>
      <c r="J57" s="4"/>
    </row>
    <row r="58" spans="1:10" s="20" customFormat="1" x14ac:dyDescent="0.3">
      <c r="A58" s="4"/>
      <c r="B58" s="74" t="s">
        <v>53</v>
      </c>
      <c r="C58" s="75">
        <v>54</v>
      </c>
      <c r="D58" s="76">
        <v>300.70000000000005</v>
      </c>
      <c r="E58" s="76">
        <f t="shared" si="0"/>
        <v>312.52</v>
      </c>
      <c r="F58" s="94">
        <f t="shared" si="5"/>
        <v>-11.819999999999936</v>
      </c>
      <c r="G58" s="94">
        <f t="shared" si="3"/>
        <v>35.813750000000034</v>
      </c>
      <c r="H58" s="94">
        <f t="shared" si="6"/>
        <v>-47.633749999999971</v>
      </c>
      <c r="I58" s="94"/>
      <c r="J58" s="4"/>
    </row>
    <row r="59" spans="1:10" s="20" customFormat="1" x14ac:dyDescent="0.3">
      <c r="A59" s="4"/>
      <c r="B59" s="74" t="s">
        <v>71</v>
      </c>
      <c r="C59" s="75">
        <v>55</v>
      </c>
      <c r="D59" s="76">
        <v>377.1</v>
      </c>
      <c r="E59" s="76">
        <f t="shared" si="0"/>
        <v>315.33999999999997</v>
      </c>
      <c r="F59" s="94">
        <f t="shared" si="5"/>
        <v>61.760000000000048</v>
      </c>
      <c r="G59" s="94">
        <f t="shared" si="3"/>
        <v>31.563750000000027</v>
      </c>
      <c r="H59" s="94">
        <f t="shared" si="6"/>
        <v>30.19625000000002</v>
      </c>
      <c r="I59" s="94"/>
      <c r="J59" s="4"/>
    </row>
    <row r="60" spans="1:10" s="20" customFormat="1" ht="17.25" thickBot="1" x14ac:dyDescent="0.35">
      <c r="A60" s="4"/>
      <c r="B60" s="84" t="s">
        <v>89</v>
      </c>
      <c r="C60" s="105">
        <v>56</v>
      </c>
      <c r="D60" s="85">
        <v>357.9</v>
      </c>
      <c r="E60" s="85">
        <f t="shared" si="0"/>
        <v>318.14999999999998</v>
      </c>
      <c r="F60" s="97">
        <f t="shared" si="5"/>
        <v>39.75</v>
      </c>
      <c r="G60" s="97">
        <f t="shared" si="3"/>
        <v>28.001250000000013</v>
      </c>
      <c r="H60" s="97">
        <f t="shared" si="6"/>
        <v>11.748749999999987</v>
      </c>
      <c r="I60" s="97"/>
      <c r="J60" s="4"/>
    </row>
    <row r="61" spans="1:10" s="20" customFormat="1" ht="17.25" thickTop="1" x14ac:dyDescent="0.3">
      <c r="A61" s="4"/>
      <c r="B61" s="82" t="s">
        <v>36</v>
      </c>
      <c r="C61" s="104">
        <v>57</v>
      </c>
      <c r="D61" s="83">
        <v>350.79999999999995</v>
      </c>
      <c r="E61" s="83">
        <f t="shared" si="0"/>
        <v>320.95999999999998</v>
      </c>
      <c r="F61" s="96">
        <f t="shared" si="5"/>
        <v>29.839999999999975</v>
      </c>
      <c r="G61" s="96">
        <f t="shared" si="3"/>
        <v>20.063749999999999</v>
      </c>
      <c r="H61" s="96">
        <f t="shared" si="6"/>
        <v>9.7762499999999761</v>
      </c>
      <c r="I61" s="96"/>
      <c r="J61" s="4"/>
    </row>
    <row r="62" spans="1:10" s="20" customFormat="1" x14ac:dyDescent="0.3">
      <c r="A62" s="4"/>
      <c r="B62" s="74" t="s">
        <v>54</v>
      </c>
      <c r="C62" s="75">
        <v>58</v>
      </c>
      <c r="D62" s="76">
        <v>296.89999999999998</v>
      </c>
      <c r="E62" s="76">
        <f t="shared" si="0"/>
        <v>323.77</v>
      </c>
      <c r="F62" s="94">
        <f t="shared" si="5"/>
        <v>-26.870000000000005</v>
      </c>
      <c r="G62" s="94">
        <f t="shared" si="3"/>
        <v>11.688749999999999</v>
      </c>
      <c r="H62" s="94">
        <f t="shared" si="6"/>
        <v>-38.558750000000003</v>
      </c>
      <c r="I62" s="94"/>
      <c r="J62" s="4"/>
    </row>
    <row r="63" spans="1:10" s="20" customFormat="1" x14ac:dyDescent="0.3">
      <c r="A63" s="4"/>
      <c r="B63" s="74" t="s">
        <v>72</v>
      </c>
      <c r="C63" s="75">
        <v>59</v>
      </c>
      <c r="D63" s="76">
        <v>339.9</v>
      </c>
      <c r="E63" s="76">
        <f t="shared" si="0"/>
        <v>326.58999999999997</v>
      </c>
      <c r="F63" s="94">
        <f t="shared" si="5"/>
        <v>13.310000000000002</v>
      </c>
      <c r="G63" s="94">
        <f t="shared" si="3"/>
        <v>5.8137500000000131</v>
      </c>
      <c r="H63" s="94">
        <f t="shared" si="6"/>
        <v>7.4962499999999892</v>
      </c>
      <c r="I63" s="94"/>
      <c r="J63" s="4"/>
    </row>
    <row r="64" spans="1:10" s="20" customFormat="1" ht="17.25" thickBot="1" x14ac:dyDescent="0.35">
      <c r="A64" s="4"/>
      <c r="B64" s="84" t="s">
        <v>90</v>
      </c>
      <c r="C64" s="105">
        <v>60</v>
      </c>
      <c r="D64" s="85">
        <v>350.6</v>
      </c>
      <c r="E64" s="85">
        <f t="shared" si="0"/>
        <v>329.4</v>
      </c>
      <c r="F64" s="97">
        <f t="shared" si="5"/>
        <v>21.200000000000045</v>
      </c>
      <c r="G64" s="97">
        <f t="shared" si="3"/>
        <v>-2.2862499999999741</v>
      </c>
      <c r="H64" s="97">
        <f t="shared" si="6"/>
        <v>23.48625000000002</v>
      </c>
      <c r="I64" s="97"/>
      <c r="J64" s="4"/>
    </row>
    <row r="65" spans="1:10" s="20" customFormat="1" ht="17.25" thickTop="1" x14ac:dyDescent="0.3">
      <c r="A65" s="4"/>
      <c r="B65" s="82" t="s">
        <v>37</v>
      </c>
      <c r="C65" s="104">
        <v>61</v>
      </c>
      <c r="D65" s="83">
        <v>333.6</v>
      </c>
      <c r="E65" s="83">
        <f t="shared" si="0"/>
        <v>332.21</v>
      </c>
      <c r="F65" s="96">
        <f t="shared" si="5"/>
        <v>1.3900000000000432</v>
      </c>
      <c r="G65" s="96">
        <f t="shared" si="3"/>
        <v>-7.4487499999999685</v>
      </c>
      <c r="H65" s="96">
        <f t="shared" si="6"/>
        <v>8.8387500000000117</v>
      </c>
      <c r="I65" s="96"/>
      <c r="J65" s="4"/>
    </row>
    <row r="66" spans="1:10" s="20" customFormat="1" x14ac:dyDescent="0.3">
      <c r="A66" s="4"/>
      <c r="B66" s="74" t="s">
        <v>55</v>
      </c>
      <c r="C66" s="75">
        <v>62</v>
      </c>
      <c r="D66" s="76">
        <v>271.8</v>
      </c>
      <c r="E66" s="76">
        <f t="shared" si="0"/>
        <v>335.02</v>
      </c>
      <c r="F66" s="94">
        <f t="shared" si="5"/>
        <v>-63.21999999999997</v>
      </c>
      <c r="G66" s="94">
        <f t="shared" si="3"/>
        <v>-12.123749999999973</v>
      </c>
      <c r="H66" s="94">
        <f t="shared" si="6"/>
        <v>-51.096249999999998</v>
      </c>
      <c r="I66" s="94"/>
      <c r="J66" s="4"/>
    </row>
    <row r="67" spans="1:10" s="20" customFormat="1" x14ac:dyDescent="0.3">
      <c r="A67" s="4"/>
      <c r="B67" s="74" t="s">
        <v>73</v>
      </c>
      <c r="C67" s="75">
        <v>63</v>
      </c>
      <c r="D67" s="76">
        <v>346.2</v>
      </c>
      <c r="E67" s="76">
        <f t="shared" si="0"/>
        <v>337.84</v>
      </c>
      <c r="F67" s="94">
        <f t="shared" si="5"/>
        <v>8.3600000000000136</v>
      </c>
      <c r="G67" s="94">
        <f t="shared" si="3"/>
        <v>-17.93624999999998</v>
      </c>
      <c r="H67" s="94">
        <f t="shared" si="6"/>
        <v>26.296249999999993</v>
      </c>
      <c r="I67" s="94"/>
      <c r="J67" s="4"/>
    </row>
    <row r="68" spans="1:10" s="20" customFormat="1" ht="17.25" thickBot="1" x14ac:dyDescent="0.35">
      <c r="A68" s="4"/>
      <c r="B68" s="84" t="s">
        <v>91</v>
      </c>
      <c r="C68" s="105">
        <v>64</v>
      </c>
      <c r="D68" s="85">
        <v>329.4</v>
      </c>
      <c r="E68" s="85">
        <f t="shared" si="0"/>
        <v>340.65</v>
      </c>
      <c r="F68" s="97">
        <f t="shared" si="5"/>
        <v>-11.25</v>
      </c>
      <c r="G68" s="97">
        <f t="shared" si="3"/>
        <v>-18.236249999999977</v>
      </c>
      <c r="H68" s="97">
        <f t="shared" si="6"/>
        <v>6.986249999999977</v>
      </c>
      <c r="I68" s="97"/>
      <c r="J68" s="4"/>
    </row>
    <row r="69" spans="1:10" s="20" customFormat="1" ht="17.25" thickTop="1" x14ac:dyDescent="0.3">
      <c r="A69" s="4"/>
      <c r="B69" s="82" t="s">
        <v>38</v>
      </c>
      <c r="C69" s="104">
        <v>65</v>
      </c>
      <c r="D69" s="83">
        <v>330.8</v>
      </c>
      <c r="E69" s="83">
        <f t="shared" ref="E69:E80" si="7">ROUND(FORECAST(C69,$D$5:$D$76,$C$5:$C$76),2)</f>
        <v>343.46</v>
      </c>
      <c r="F69" s="96">
        <f t="shared" ref="F69:F100" si="8">D69-E69</f>
        <v>-12.659999999999968</v>
      </c>
      <c r="G69" s="96">
        <f t="shared" si="3"/>
        <v>-16.61124999999997</v>
      </c>
      <c r="H69" s="96">
        <f t="shared" si="6"/>
        <v>3.9512500000000017</v>
      </c>
      <c r="I69" s="96"/>
      <c r="J69" s="4"/>
    </row>
    <row r="70" spans="1:10" s="20" customFormat="1" x14ac:dyDescent="0.3">
      <c r="A70" s="4"/>
      <c r="B70" s="74" t="s">
        <v>56</v>
      </c>
      <c r="C70" s="75">
        <v>66</v>
      </c>
      <c r="D70" s="76">
        <v>294.70000000000005</v>
      </c>
      <c r="E70" s="76">
        <f t="shared" si="7"/>
        <v>346.27</v>
      </c>
      <c r="F70" s="94">
        <f t="shared" si="8"/>
        <v>-51.569999999999936</v>
      </c>
      <c r="G70" s="94">
        <f t="shared" si="3"/>
        <v>-16.773749999999964</v>
      </c>
      <c r="H70" s="94">
        <f t="shared" si="6"/>
        <v>-34.796249999999972</v>
      </c>
      <c r="I70" s="94"/>
      <c r="J70" s="4"/>
    </row>
    <row r="71" spans="1:10" s="20" customFormat="1" x14ac:dyDescent="0.3">
      <c r="A71" s="4"/>
      <c r="B71" s="74" t="s">
        <v>74</v>
      </c>
      <c r="C71" s="75">
        <v>67</v>
      </c>
      <c r="D71" s="76">
        <v>358.8</v>
      </c>
      <c r="E71" s="76">
        <f t="shared" si="7"/>
        <v>349.09</v>
      </c>
      <c r="F71" s="94">
        <f t="shared" si="8"/>
        <v>9.7100000000000364</v>
      </c>
      <c r="G71" s="94">
        <f t="shared" ref="G71:G74" si="9">(AVERAGE(F69:F72)+AVERAGE(F70:F73))/2</f>
        <v>-21.711249999999964</v>
      </c>
      <c r="H71" s="94">
        <f t="shared" ref="H71:H102" si="10">F71-G71</f>
        <v>31.421250000000001</v>
      </c>
      <c r="I71" s="94"/>
      <c r="J71" s="4"/>
    </row>
    <row r="72" spans="1:10" s="20" customFormat="1" ht="17.25" thickBot="1" x14ac:dyDescent="0.35">
      <c r="A72" s="4"/>
      <c r="B72" s="84" t="s">
        <v>92</v>
      </c>
      <c r="C72" s="105">
        <v>68</v>
      </c>
      <c r="D72" s="85">
        <v>338</v>
      </c>
      <c r="E72" s="85">
        <f t="shared" si="7"/>
        <v>351.9</v>
      </c>
      <c r="F72" s="97">
        <f t="shared" si="8"/>
        <v>-13.899999999999977</v>
      </c>
      <c r="G72" s="97">
        <f t="shared" si="9"/>
        <v>-30.086249999999971</v>
      </c>
      <c r="H72" s="97">
        <f t="shared" si="10"/>
        <v>16.186249999999994</v>
      </c>
      <c r="I72" s="97"/>
      <c r="J72" s="4"/>
    </row>
    <row r="73" spans="1:10" s="20" customFormat="1" ht="17.25" thickTop="1" x14ac:dyDescent="0.3">
      <c r="A73" s="4"/>
      <c r="B73" s="82" t="s">
        <v>39</v>
      </c>
      <c r="C73" s="104">
        <v>69</v>
      </c>
      <c r="D73" s="83">
        <v>305.2</v>
      </c>
      <c r="E73" s="83">
        <f t="shared" si="7"/>
        <v>354.71</v>
      </c>
      <c r="F73" s="96">
        <f t="shared" si="8"/>
        <v>-49.509999999999991</v>
      </c>
      <c r="G73" s="96">
        <f t="shared" si="9"/>
        <v>-37.048749999999977</v>
      </c>
      <c r="H73" s="96">
        <f t="shared" si="10"/>
        <v>-12.461250000000014</v>
      </c>
      <c r="I73" s="96"/>
      <c r="J73" s="4"/>
    </row>
    <row r="74" spans="1:10" s="20" customFormat="1" x14ac:dyDescent="0.3">
      <c r="A74" s="4"/>
      <c r="B74" s="74" t="s">
        <v>57</v>
      </c>
      <c r="C74" s="75">
        <v>70</v>
      </c>
      <c r="D74" s="76">
        <v>275.8</v>
      </c>
      <c r="E74" s="76">
        <f t="shared" si="7"/>
        <v>357.52</v>
      </c>
      <c r="F74" s="94">
        <f t="shared" si="8"/>
        <v>-81.71999999999997</v>
      </c>
      <c r="G74" s="94">
        <f t="shared" si="9"/>
        <v>-42.99874999999998</v>
      </c>
      <c r="H74" s="94">
        <f t="shared" si="10"/>
        <v>-38.721249999999991</v>
      </c>
      <c r="I74" s="94"/>
      <c r="J74" s="4"/>
    </row>
    <row r="75" spans="1:10" s="20" customFormat="1" x14ac:dyDescent="0.3">
      <c r="A75" s="4"/>
      <c r="B75" s="74" t="s">
        <v>75</v>
      </c>
      <c r="C75" s="75">
        <v>71</v>
      </c>
      <c r="D75" s="76">
        <v>344.5</v>
      </c>
      <c r="E75" s="76">
        <f t="shared" si="7"/>
        <v>360.34</v>
      </c>
      <c r="F75" s="94">
        <f t="shared" si="8"/>
        <v>-15.839999999999975</v>
      </c>
      <c r="G75" s="94"/>
      <c r="H75" s="94"/>
      <c r="I75" s="94"/>
      <c r="J75" s="4"/>
    </row>
    <row r="76" spans="1:10" s="20" customFormat="1" ht="17.25" thickBot="1" x14ac:dyDescent="0.35">
      <c r="A76" s="4"/>
      <c r="B76" s="84" t="s">
        <v>93</v>
      </c>
      <c r="C76" s="105">
        <v>72</v>
      </c>
      <c r="D76" s="85">
        <v>327.2</v>
      </c>
      <c r="E76" s="85">
        <f t="shared" si="7"/>
        <v>363.15</v>
      </c>
      <c r="F76" s="97">
        <f t="shared" si="8"/>
        <v>-35.949999999999989</v>
      </c>
      <c r="G76" s="97"/>
      <c r="H76" s="97"/>
      <c r="I76" s="97"/>
      <c r="J76" s="4"/>
    </row>
    <row r="77" spans="1:10" ht="17.25" thickTop="1" x14ac:dyDescent="0.3">
      <c r="B77" s="82" t="s">
        <v>130</v>
      </c>
      <c r="C77" s="104">
        <v>69</v>
      </c>
      <c r="D77" s="83"/>
      <c r="E77" s="83">
        <f t="shared" si="7"/>
        <v>354.71</v>
      </c>
      <c r="F77" s="83"/>
      <c r="G77" s="83"/>
      <c r="H77" s="83"/>
      <c r="I77" s="76">
        <f t="shared" ref="I77:I80" si="11">($G$3*C77+$H$3)+M5</f>
        <v>350.91773690055095</v>
      </c>
    </row>
    <row r="78" spans="1:10" x14ac:dyDescent="0.3">
      <c r="B78" s="74" t="s">
        <v>131</v>
      </c>
      <c r="C78" s="75">
        <v>70</v>
      </c>
      <c r="D78" s="76"/>
      <c r="E78" s="76">
        <f t="shared" si="7"/>
        <v>357.52</v>
      </c>
      <c r="F78" s="76"/>
      <c r="G78" s="76"/>
      <c r="H78" s="76"/>
      <c r="I78" s="76">
        <f t="shared" si="11"/>
        <v>356.24523256586713</v>
      </c>
    </row>
    <row r="79" spans="1:10" x14ac:dyDescent="0.3">
      <c r="B79" s="74" t="s">
        <v>132</v>
      </c>
      <c r="C79" s="75">
        <v>71</v>
      </c>
      <c r="D79" s="76"/>
      <c r="E79" s="76">
        <f t="shared" si="7"/>
        <v>360.34</v>
      </c>
      <c r="F79" s="76"/>
      <c r="G79" s="76"/>
      <c r="H79" s="76"/>
      <c r="I79" s="76">
        <f t="shared" si="11"/>
        <v>365.29552823118314</v>
      </c>
    </row>
    <row r="80" spans="1:10" ht="17.25" thickBot="1" x14ac:dyDescent="0.35">
      <c r="B80" s="84" t="s">
        <v>133</v>
      </c>
      <c r="C80" s="105">
        <v>72</v>
      </c>
      <c r="D80" s="85"/>
      <c r="E80" s="85">
        <f t="shared" si="7"/>
        <v>363.15</v>
      </c>
      <c r="F80" s="85"/>
      <c r="G80" s="85"/>
      <c r="H80" s="85"/>
      <c r="I80" s="85">
        <f t="shared" si="11"/>
        <v>363.26562389649928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7" sqref="H7"/>
    </sheetView>
  </sheetViews>
  <sheetFormatPr defaultColWidth="9.140625" defaultRowHeight="16.5" x14ac:dyDescent="0.3"/>
  <cols>
    <col min="1" max="1" width="3.28515625" style="4" customWidth="1"/>
    <col min="2" max="4" width="9.140625" style="20"/>
    <col min="5" max="5" width="10.7109375" style="20" bestFit="1" customWidth="1"/>
    <col min="6" max="6" width="9.140625" style="20"/>
    <col min="7" max="8" width="9.140625" style="20" customWidth="1"/>
    <col min="9" max="9" width="12" style="20" customWidth="1"/>
    <col min="10" max="10" width="1.42578125" style="20" customWidth="1"/>
    <col min="11" max="11" width="8.42578125" style="20" bestFit="1" customWidth="1"/>
    <col min="12" max="12" width="9.42578125" style="20" bestFit="1" customWidth="1"/>
    <col min="13" max="16384" width="9.140625" style="20"/>
  </cols>
  <sheetData>
    <row r="1" spans="1:13" ht="20.25" x14ac:dyDescent="0.35">
      <c r="A1" s="3" t="s">
        <v>120</v>
      </c>
    </row>
    <row r="2" spans="1:13" x14ac:dyDescent="0.3">
      <c r="B2" s="2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7.75" x14ac:dyDescent="0.3">
      <c r="B4" s="106" t="s">
        <v>138</v>
      </c>
      <c r="C4" s="106" t="s">
        <v>139</v>
      </c>
      <c r="D4" s="19" t="s">
        <v>122</v>
      </c>
      <c r="E4" s="19" t="s">
        <v>123</v>
      </c>
      <c r="F4" s="39" t="s">
        <v>99</v>
      </c>
      <c r="G4" s="19" t="s">
        <v>142</v>
      </c>
      <c r="H4" s="19" t="s">
        <v>143</v>
      </c>
      <c r="I4" s="19" t="s">
        <v>144</v>
      </c>
      <c r="K4" s="36" t="s">
        <v>140</v>
      </c>
      <c r="L4" s="36" t="s">
        <v>145</v>
      </c>
      <c r="M4" s="2"/>
    </row>
    <row r="5" spans="1:13" x14ac:dyDescent="0.3">
      <c r="B5" s="22">
        <v>1</v>
      </c>
      <c r="C5" s="22">
        <v>1</v>
      </c>
      <c r="D5" s="1">
        <v>8</v>
      </c>
      <c r="E5" s="1"/>
      <c r="F5" s="23">
        <f>FORECAST(C5,$E$7:$E$14,$C$7:$C$14)</f>
        <v>18.732142857142858</v>
      </c>
      <c r="G5" s="23">
        <f t="shared" ref="G5:G16" si="0">D5/F5</f>
        <v>0.42707340324118209</v>
      </c>
      <c r="H5" s="23">
        <f>F5*L5</f>
        <v>8.959084968464488</v>
      </c>
      <c r="I5" s="23">
        <f t="shared" ref="I5:I16" si="1">ABS(H5-D5)</f>
        <v>0.95908496846448799</v>
      </c>
      <c r="K5" s="1">
        <v>1</v>
      </c>
      <c r="L5" s="23">
        <f>AVERAGE(G5,G9,G13)</f>
        <v>0.47827336342613086</v>
      </c>
      <c r="M5" s="2"/>
    </row>
    <row r="6" spans="1:13" x14ac:dyDescent="0.3">
      <c r="B6" s="27">
        <v>2</v>
      </c>
      <c r="C6" s="27">
        <v>2</v>
      </c>
      <c r="D6" s="28">
        <v>13</v>
      </c>
      <c r="E6" s="28"/>
      <c r="F6" s="29">
        <f t="shared" ref="F6:F21" si="2">FORECAST(C6,$E$7:$E$14,$C$7:$C$14)</f>
        <v>19.241071428571427</v>
      </c>
      <c r="G6" s="29">
        <f t="shared" si="0"/>
        <v>0.67563805104408359</v>
      </c>
      <c r="H6" s="29">
        <f>F6*L6</f>
        <v>13.335802202063331</v>
      </c>
      <c r="I6" s="29">
        <f t="shared" si="1"/>
        <v>0.33580220206333067</v>
      </c>
      <c r="K6" s="28">
        <v>2</v>
      </c>
      <c r="L6" s="29">
        <f>AVERAGE(G6,G10,G14)</f>
        <v>0.69309041607011279</v>
      </c>
      <c r="M6" s="2"/>
    </row>
    <row r="7" spans="1:13" x14ac:dyDescent="0.3">
      <c r="B7" s="22">
        <v>3</v>
      </c>
      <c r="C7" s="22">
        <v>3</v>
      </c>
      <c r="D7" s="1">
        <v>23</v>
      </c>
      <c r="E7" s="23">
        <f>AVERAGE(D5:D8)</f>
        <v>19.5</v>
      </c>
      <c r="F7" s="23">
        <f t="shared" si="2"/>
        <v>19.75</v>
      </c>
      <c r="G7" s="23">
        <f t="shared" si="0"/>
        <v>1.1645569620253164</v>
      </c>
      <c r="H7" s="23">
        <f>F7*L7</f>
        <v>23.460518101604936</v>
      </c>
      <c r="I7" s="23">
        <f t="shared" si="1"/>
        <v>0.46051810160493645</v>
      </c>
      <c r="K7" s="1">
        <v>3</v>
      </c>
      <c r="L7" s="23">
        <f>AVERAGE(G7,G11,G15)</f>
        <v>1.1878743342584779</v>
      </c>
      <c r="M7" s="2"/>
    </row>
    <row r="8" spans="1:13" x14ac:dyDescent="0.3">
      <c r="B8" s="27">
        <v>4</v>
      </c>
      <c r="C8" s="27">
        <v>4</v>
      </c>
      <c r="D8" s="28">
        <v>34</v>
      </c>
      <c r="E8" s="28">
        <f t="shared" ref="E8:E15" si="3">AVERAGE(D6:D9)</f>
        <v>20</v>
      </c>
      <c r="F8" s="29">
        <f t="shared" si="2"/>
        <v>20.258928571428569</v>
      </c>
      <c r="G8" s="29">
        <f t="shared" si="0"/>
        <v>1.6782723666813575</v>
      </c>
      <c r="H8" s="29">
        <f>F8*L8</f>
        <v>34.223106284115865</v>
      </c>
      <c r="I8" s="29">
        <f t="shared" si="1"/>
        <v>0.22310628411586464</v>
      </c>
      <c r="K8" s="28">
        <v>4</v>
      </c>
      <c r="L8" s="29">
        <f>AVERAGE(G8,G12,G16)</f>
        <v>1.6892851052538462</v>
      </c>
      <c r="M8" s="2"/>
    </row>
    <row r="9" spans="1:13" x14ac:dyDescent="0.3">
      <c r="B9" s="22">
        <v>1</v>
      </c>
      <c r="C9" s="22">
        <v>5</v>
      </c>
      <c r="D9" s="1">
        <v>10</v>
      </c>
      <c r="E9" s="23">
        <f t="shared" si="3"/>
        <v>21.25</v>
      </c>
      <c r="F9" s="23">
        <f t="shared" si="2"/>
        <v>20.767857142857142</v>
      </c>
      <c r="G9" s="23">
        <f t="shared" si="0"/>
        <v>0.48151332760103183</v>
      </c>
      <c r="H9" s="23">
        <f>F9*L5</f>
        <v>9.9327128868676819</v>
      </c>
      <c r="I9" s="23">
        <f t="shared" si="1"/>
        <v>6.7287113132318055E-2</v>
      </c>
      <c r="J9" s="24"/>
      <c r="K9" s="2"/>
      <c r="L9" s="2"/>
      <c r="M9" s="2"/>
    </row>
    <row r="10" spans="1:13" x14ac:dyDescent="0.3">
      <c r="B10" s="27">
        <v>2</v>
      </c>
      <c r="C10" s="27">
        <v>6</v>
      </c>
      <c r="D10" s="28">
        <v>18</v>
      </c>
      <c r="E10" s="28">
        <f t="shared" si="3"/>
        <v>21.25</v>
      </c>
      <c r="F10" s="29">
        <f t="shared" si="2"/>
        <v>21.276785714285712</v>
      </c>
      <c r="G10" s="29">
        <f t="shared" si="0"/>
        <v>0.84599244649601357</v>
      </c>
      <c r="H10" s="29">
        <f>F10*L6</f>
        <v>14.746736263348916</v>
      </c>
      <c r="I10" s="29">
        <f t="shared" si="1"/>
        <v>3.2532637366510837</v>
      </c>
      <c r="J10" s="24"/>
      <c r="K10" s="2"/>
      <c r="L10" s="2"/>
      <c r="M10" s="2"/>
    </row>
    <row r="11" spans="1:13" x14ac:dyDescent="0.3">
      <c r="B11" s="22">
        <v>3</v>
      </c>
      <c r="C11" s="22">
        <v>7</v>
      </c>
      <c r="D11" s="1">
        <v>23</v>
      </c>
      <c r="E11" s="23">
        <f t="shared" si="3"/>
        <v>22.25</v>
      </c>
      <c r="F11" s="23">
        <f t="shared" si="2"/>
        <v>21.785714285714285</v>
      </c>
      <c r="G11" s="23">
        <f t="shared" si="0"/>
        <v>1.0557377049180328</v>
      </c>
      <c r="H11" s="23">
        <f>F11*L7</f>
        <v>25.878690853488266</v>
      </c>
      <c r="I11" s="23">
        <f t="shared" si="1"/>
        <v>2.8786908534882656</v>
      </c>
      <c r="J11" s="24"/>
      <c r="K11" s="2"/>
      <c r="L11" s="2"/>
      <c r="M11" s="2"/>
    </row>
    <row r="12" spans="1:13" x14ac:dyDescent="0.3">
      <c r="B12" s="27">
        <v>4</v>
      </c>
      <c r="C12" s="27">
        <v>8</v>
      </c>
      <c r="D12" s="28">
        <v>38</v>
      </c>
      <c r="E12" s="28">
        <f t="shared" si="3"/>
        <v>22.75</v>
      </c>
      <c r="F12" s="29">
        <f t="shared" si="2"/>
        <v>22.294642857142854</v>
      </c>
      <c r="G12" s="29">
        <f t="shared" si="0"/>
        <v>1.7044453344012818</v>
      </c>
      <c r="H12" s="29">
        <f>F12*L8</f>
        <v>37.66200810552548</v>
      </c>
      <c r="I12" s="29">
        <f t="shared" si="1"/>
        <v>0.33799189447451994</v>
      </c>
      <c r="J12" s="24"/>
      <c r="K12" s="2"/>
      <c r="L12" s="2"/>
      <c r="M12" s="2"/>
    </row>
    <row r="13" spans="1:13" x14ac:dyDescent="0.3">
      <c r="B13" s="22">
        <v>1</v>
      </c>
      <c r="C13" s="22">
        <v>9</v>
      </c>
      <c r="D13" s="1">
        <v>12</v>
      </c>
      <c r="E13" s="23">
        <f t="shared" si="3"/>
        <v>21.5</v>
      </c>
      <c r="F13" s="23">
        <f t="shared" si="2"/>
        <v>22.803571428571427</v>
      </c>
      <c r="G13" s="23">
        <f t="shared" si="0"/>
        <v>0.52623335943617855</v>
      </c>
      <c r="H13" s="23">
        <f>F13*L5</f>
        <v>10.906340805270876</v>
      </c>
      <c r="I13" s="23">
        <f t="shared" si="1"/>
        <v>1.0936591947291241</v>
      </c>
      <c r="J13" s="24"/>
      <c r="K13" s="2"/>
      <c r="L13" s="2"/>
      <c r="M13" s="2"/>
    </row>
    <row r="14" spans="1:13" x14ac:dyDescent="0.3">
      <c r="B14" s="27">
        <v>2</v>
      </c>
      <c r="C14" s="27">
        <v>10</v>
      </c>
      <c r="D14" s="28">
        <v>13</v>
      </c>
      <c r="E14" s="28">
        <f t="shared" si="3"/>
        <v>23.75</v>
      </c>
      <c r="F14" s="29">
        <f t="shared" si="2"/>
        <v>23.3125</v>
      </c>
      <c r="G14" s="29">
        <f t="shared" si="0"/>
        <v>0.55764075067024133</v>
      </c>
      <c r="H14" s="29">
        <f>F14*L6</f>
        <v>16.157670324634505</v>
      </c>
      <c r="I14" s="29">
        <f t="shared" si="1"/>
        <v>3.1576703246345055</v>
      </c>
      <c r="J14" s="24"/>
      <c r="K14" s="2"/>
      <c r="L14" s="2"/>
      <c r="M14" s="2"/>
    </row>
    <row r="15" spans="1:13" x14ac:dyDescent="0.3">
      <c r="B15" s="22">
        <v>3</v>
      </c>
      <c r="C15" s="22">
        <v>11</v>
      </c>
      <c r="D15" s="1">
        <v>32</v>
      </c>
      <c r="E15" s="23">
        <f t="shared" si="3"/>
        <v>24.5</v>
      </c>
      <c r="F15" s="23">
        <f t="shared" si="2"/>
        <v>23.821428571428569</v>
      </c>
      <c r="G15" s="23">
        <f t="shared" si="0"/>
        <v>1.343328335832084</v>
      </c>
      <c r="H15" s="23">
        <f>F15*L7</f>
        <v>28.296863605371595</v>
      </c>
      <c r="I15" s="23">
        <f t="shared" si="1"/>
        <v>3.7031363946284053</v>
      </c>
      <c r="J15" s="24"/>
      <c r="K15" s="2"/>
      <c r="L15" s="2"/>
      <c r="M15" s="2"/>
    </row>
    <row r="16" spans="1:13" x14ac:dyDescent="0.3">
      <c r="B16" s="27">
        <v>4</v>
      </c>
      <c r="C16" s="27">
        <v>12</v>
      </c>
      <c r="D16" s="28">
        <v>41</v>
      </c>
      <c r="E16" s="28"/>
      <c r="F16" s="29">
        <f t="shared" si="2"/>
        <v>24.330357142857142</v>
      </c>
      <c r="G16" s="29">
        <f t="shared" si="0"/>
        <v>1.6851376146788992</v>
      </c>
      <c r="H16" s="29">
        <f>F16*L8</f>
        <v>41.100909926935095</v>
      </c>
      <c r="I16" s="29">
        <f t="shared" si="1"/>
        <v>0.10090992693509548</v>
      </c>
      <c r="J16" s="24"/>
      <c r="K16" s="2"/>
      <c r="L16" s="2"/>
      <c r="M16" s="2"/>
    </row>
    <row r="17" spans="2:13" x14ac:dyDescent="0.3">
      <c r="B17" s="25">
        <v>1</v>
      </c>
      <c r="C17" s="25">
        <v>13</v>
      </c>
      <c r="D17" s="1"/>
      <c r="E17" s="1"/>
      <c r="F17" s="26">
        <f t="shared" si="2"/>
        <v>24.839285714285712</v>
      </c>
      <c r="G17" s="1"/>
      <c r="H17" s="26">
        <f>F17*L5</f>
        <v>11.87996872367407</v>
      </c>
      <c r="I17" s="23"/>
      <c r="J17" s="24"/>
      <c r="K17" s="2"/>
      <c r="L17" s="2"/>
      <c r="M17" s="2"/>
    </row>
    <row r="18" spans="2:13" x14ac:dyDescent="0.3">
      <c r="B18" s="30">
        <v>2</v>
      </c>
      <c r="C18" s="30">
        <v>14</v>
      </c>
      <c r="D18" s="28"/>
      <c r="E18" s="28"/>
      <c r="F18" s="31">
        <f t="shared" si="2"/>
        <v>25.348214285714285</v>
      </c>
      <c r="G18" s="28"/>
      <c r="H18" s="31">
        <f>F18*L6</f>
        <v>17.568604385920089</v>
      </c>
      <c r="I18" s="29"/>
      <c r="J18" s="24"/>
      <c r="K18" s="2"/>
      <c r="L18" s="2"/>
      <c r="M18" s="2"/>
    </row>
    <row r="19" spans="2:13" x14ac:dyDescent="0.3">
      <c r="B19" s="25">
        <v>3</v>
      </c>
      <c r="C19" s="25">
        <v>15</v>
      </c>
      <c r="D19" s="1"/>
      <c r="E19" s="1"/>
      <c r="F19" s="26">
        <f t="shared" si="2"/>
        <v>25.857142857142854</v>
      </c>
      <c r="G19" s="1"/>
      <c r="H19" s="26">
        <f>F19*L7</f>
        <v>30.715036357254924</v>
      </c>
      <c r="I19" s="23"/>
      <c r="J19" s="24"/>
      <c r="K19" s="2"/>
      <c r="L19" s="2"/>
      <c r="M19" s="2"/>
    </row>
    <row r="20" spans="2:13" x14ac:dyDescent="0.3">
      <c r="B20" s="32">
        <v>4</v>
      </c>
      <c r="C20" s="32">
        <v>16</v>
      </c>
      <c r="D20" s="33"/>
      <c r="E20" s="33"/>
      <c r="F20" s="34">
        <f t="shared" si="2"/>
        <v>26.366071428571427</v>
      </c>
      <c r="G20" s="33"/>
      <c r="H20" s="34">
        <f>F20*L8</f>
        <v>44.539811748344711</v>
      </c>
      <c r="I20" s="35"/>
      <c r="J20" s="29"/>
      <c r="K20" s="2"/>
      <c r="L20" s="2"/>
      <c r="M20" s="2"/>
    </row>
    <row r="21" spans="2:13" x14ac:dyDescent="0.3">
      <c r="B21" s="5" t="s">
        <v>127</v>
      </c>
      <c r="C21" s="1"/>
      <c r="D21" s="1"/>
      <c r="E21" s="1"/>
      <c r="F21" s="1"/>
      <c r="G21" s="1"/>
      <c r="H21" s="1"/>
      <c r="I21" s="23">
        <f>AVERAGE(I5:I16)</f>
        <v>1.380926749576828</v>
      </c>
      <c r="J21" s="24"/>
      <c r="K21" s="2"/>
      <c r="L21" s="2"/>
      <c r="M21" s="2"/>
    </row>
    <row r="22" spans="2:13" x14ac:dyDescent="0.3">
      <c r="B22" s="2"/>
      <c r="C22" s="2"/>
      <c r="D22" s="2"/>
      <c r="E22" s="2"/>
      <c r="F22" s="2"/>
      <c r="G22" s="2"/>
      <c r="H22" s="2"/>
      <c r="I22" s="24"/>
      <c r="J22" s="24"/>
      <c r="K22" s="2"/>
      <c r="L22" s="2"/>
      <c r="M22" s="2"/>
    </row>
    <row r="23" spans="2:13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</sheetData>
  <phoneticPr fontId="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80"/>
  <sheetViews>
    <sheetView topLeftCell="A64" zoomScaleNormal="100" workbookViewId="0">
      <selection activeCell="J72" sqref="J72"/>
    </sheetView>
  </sheetViews>
  <sheetFormatPr defaultColWidth="8.85546875" defaultRowHeight="16.5" x14ac:dyDescent="0.3"/>
  <cols>
    <col min="1" max="1" width="3.28515625" style="4" customWidth="1"/>
    <col min="2" max="2" width="20.42578125" style="4" customWidth="1"/>
    <col min="3" max="3" width="10.28515625" style="4" customWidth="1"/>
    <col min="4" max="4" width="12.42578125" style="4" customWidth="1"/>
    <col min="5" max="5" width="16" style="4" customWidth="1"/>
    <col min="6" max="6" width="15.85546875" style="4" customWidth="1"/>
    <col min="7" max="9" width="16.85546875" style="4" bestFit="1" customWidth="1"/>
    <col min="10" max="10" width="16.85546875" style="4" customWidth="1"/>
    <col min="11" max="11" width="8.42578125" style="20" bestFit="1" customWidth="1"/>
    <col min="12" max="12" width="13.85546875" style="20" customWidth="1"/>
    <col min="13" max="16384" width="8.85546875" style="4"/>
  </cols>
  <sheetData>
    <row r="1" spans="1:218" x14ac:dyDescent="0.3">
      <c r="B1" s="53" t="s">
        <v>104</v>
      </c>
      <c r="C1" s="53"/>
      <c r="D1" s="5"/>
      <c r="E1" s="5"/>
      <c r="F1" s="5"/>
      <c r="G1" s="89" t="s">
        <v>109</v>
      </c>
      <c r="H1" s="89"/>
      <c r="I1" s="5"/>
      <c r="K1" s="4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</row>
    <row r="2" spans="1:218" ht="13.5" x14ac:dyDescent="0.25">
      <c r="B2" s="54" t="s">
        <v>20</v>
      </c>
      <c r="C2" s="54"/>
      <c r="D2" s="5"/>
      <c r="E2" s="5"/>
      <c r="F2" s="5"/>
      <c r="G2" s="78" t="s">
        <v>110</v>
      </c>
      <c r="H2" s="78" t="s">
        <v>111</v>
      </c>
      <c r="I2" s="5"/>
      <c r="K2" s="4"/>
      <c r="L2" s="2"/>
    </row>
    <row r="3" spans="1:218" ht="13.5" x14ac:dyDescent="0.25">
      <c r="B3" s="5"/>
      <c r="C3" s="5"/>
      <c r="D3" s="5"/>
      <c r="E3" s="5"/>
      <c r="F3" s="5"/>
      <c r="G3" s="78">
        <f>LINEST(D5:D76,C5:C76)</f>
        <v>2.8125956653160986</v>
      </c>
      <c r="H3" s="78">
        <f>AVERAGE(D5:D76)-(AVERAGE(C5:C76)*G3)</f>
        <v>160.64303599374017</v>
      </c>
      <c r="I3" s="5"/>
      <c r="K3" s="4"/>
      <c r="L3" s="2"/>
    </row>
    <row r="4" spans="1:218" ht="40.5" customHeight="1" thickBot="1" x14ac:dyDescent="0.35">
      <c r="B4" s="106" t="s">
        <v>138</v>
      </c>
      <c r="C4" s="106" t="s">
        <v>139</v>
      </c>
      <c r="D4" s="19" t="s">
        <v>122</v>
      </c>
      <c r="E4" s="19" t="s">
        <v>123</v>
      </c>
      <c r="F4" s="39" t="s">
        <v>99</v>
      </c>
      <c r="G4" s="19" t="s">
        <v>142</v>
      </c>
      <c r="H4" s="19" t="s">
        <v>143</v>
      </c>
      <c r="I4" s="19" t="s">
        <v>144</v>
      </c>
      <c r="J4" s="20"/>
      <c r="K4" s="36" t="s">
        <v>140</v>
      </c>
      <c r="L4" s="36" t="s">
        <v>145</v>
      </c>
    </row>
    <row r="5" spans="1:218" s="20" customFormat="1" ht="17.25" thickTop="1" x14ac:dyDescent="0.3">
      <c r="A5" s="4"/>
      <c r="B5" s="82" t="s">
        <v>22</v>
      </c>
      <c r="C5" s="104">
        <v>1</v>
      </c>
      <c r="D5" s="83">
        <v>170.2</v>
      </c>
      <c r="E5" s="83"/>
      <c r="F5" s="83">
        <f t="shared" ref="F5:F36" si="0">FORECAST(C5,$E$7:$E$76,$C$7:$C$76)</f>
        <v>161.73175516869324</v>
      </c>
      <c r="G5" s="83">
        <f t="shared" ref="G5:G36" si="1">D5/F5</f>
        <v>1.0523598153156379</v>
      </c>
      <c r="H5" s="83">
        <f>F5*$L$5</f>
        <v>166.92334450960828</v>
      </c>
      <c r="I5" s="83">
        <f t="shared" ref="I5:I36" si="2">ABS(H5-D5)</f>
        <v>3.276655490391704</v>
      </c>
      <c r="J5" s="4"/>
      <c r="K5" s="1">
        <v>1</v>
      </c>
      <c r="L5" s="68">
        <f t="shared" ref="L5:L8" si="3">ROUND(AVERAGE(G5,G9,G13,G17,G21,G25,G29,G33,G37,G41,G45,G49,G53,G57,G61,G65,G69,G73),4)</f>
        <v>1.0321</v>
      </c>
    </row>
    <row r="6" spans="1:218" s="20" customFormat="1" x14ac:dyDescent="0.3">
      <c r="A6" s="4"/>
      <c r="B6" s="74" t="s">
        <v>40</v>
      </c>
      <c r="C6" s="75">
        <v>2</v>
      </c>
      <c r="D6" s="76">
        <v>148.69999999999999</v>
      </c>
      <c r="E6" s="76"/>
      <c r="F6" s="76">
        <f t="shared" si="0"/>
        <v>164.55674948240156</v>
      </c>
      <c r="G6" s="76">
        <f t="shared" si="1"/>
        <v>0.90363962868568115</v>
      </c>
      <c r="H6" s="76">
        <f>F6*$L$6</f>
        <v>143.04918232505167</v>
      </c>
      <c r="I6" s="76">
        <f t="shared" si="2"/>
        <v>5.6508176749483141</v>
      </c>
      <c r="J6" s="4"/>
      <c r="K6" s="28">
        <v>2</v>
      </c>
      <c r="L6" s="69">
        <f t="shared" si="3"/>
        <v>0.86929999999999996</v>
      </c>
    </row>
    <row r="7" spans="1:218" s="20" customFormat="1" x14ac:dyDescent="0.3">
      <c r="A7" s="4"/>
      <c r="B7" s="74" t="s">
        <v>58</v>
      </c>
      <c r="C7" s="75">
        <v>3</v>
      </c>
      <c r="D7" s="76">
        <v>183.8</v>
      </c>
      <c r="E7" s="23">
        <f t="shared" ref="E7:E38" si="4">AVERAGE(D5:D8)</f>
        <v>170.4</v>
      </c>
      <c r="F7" s="76">
        <f t="shared" si="0"/>
        <v>167.3817437961099</v>
      </c>
      <c r="G7" s="76">
        <f t="shared" si="1"/>
        <v>1.0980886913443166</v>
      </c>
      <c r="H7" s="76">
        <f>F7*$L$7</f>
        <v>181.97743185513067</v>
      </c>
      <c r="I7" s="76">
        <f t="shared" si="2"/>
        <v>1.8225681448693365</v>
      </c>
      <c r="J7" s="4"/>
      <c r="K7" s="1">
        <v>3</v>
      </c>
      <c r="L7" s="70">
        <f t="shared" si="3"/>
        <v>1.0871999999999999</v>
      </c>
    </row>
    <row r="8" spans="1:218" s="20" customFormat="1" ht="17.25" thickBot="1" x14ac:dyDescent="0.35">
      <c r="A8" s="4"/>
      <c r="B8" s="84" t="s">
        <v>76</v>
      </c>
      <c r="C8" s="105">
        <v>4</v>
      </c>
      <c r="D8" s="85">
        <v>178.9</v>
      </c>
      <c r="E8" s="85">
        <f t="shared" si="4"/>
        <v>172.875</v>
      </c>
      <c r="F8" s="85">
        <f t="shared" si="0"/>
        <v>170.20673810981825</v>
      </c>
      <c r="G8" s="85">
        <f t="shared" si="1"/>
        <v>1.0510747223448511</v>
      </c>
      <c r="H8" s="85">
        <f>F8*$L$8</f>
        <v>175.32996092692377</v>
      </c>
      <c r="I8" s="85">
        <f t="shared" si="2"/>
        <v>3.5700390730762308</v>
      </c>
      <c r="J8" s="4"/>
      <c r="K8" s="28">
        <v>4</v>
      </c>
      <c r="L8" s="71">
        <f t="shared" si="3"/>
        <v>1.0301</v>
      </c>
    </row>
    <row r="9" spans="1:218" s="20" customFormat="1" ht="17.25" thickTop="1" x14ac:dyDescent="0.3">
      <c r="A9" s="4"/>
      <c r="B9" s="82" t="s">
        <v>23</v>
      </c>
      <c r="C9" s="104">
        <v>5</v>
      </c>
      <c r="D9" s="83">
        <v>180.1</v>
      </c>
      <c r="E9" s="83">
        <f t="shared" si="4"/>
        <v>173.65000000000003</v>
      </c>
      <c r="F9" s="83">
        <f t="shared" si="0"/>
        <v>173.03173242352659</v>
      </c>
      <c r="G9" s="83">
        <f t="shared" si="1"/>
        <v>1.0408495452104272</v>
      </c>
      <c r="H9" s="83">
        <f t="shared" ref="H9:H40" si="5">F9*$L$5</f>
        <v>178.5860510343218</v>
      </c>
      <c r="I9" s="83">
        <f t="shared" si="2"/>
        <v>1.5139489656781961</v>
      </c>
      <c r="J9" s="4"/>
    </row>
    <row r="10" spans="1:218" s="20" customFormat="1" x14ac:dyDescent="0.3">
      <c r="A10" s="4"/>
      <c r="B10" s="74" t="s">
        <v>41</v>
      </c>
      <c r="C10" s="75">
        <v>6</v>
      </c>
      <c r="D10" s="76">
        <v>151.80000000000001</v>
      </c>
      <c r="E10" s="76">
        <f t="shared" si="4"/>
        <v>179.82499999999999</v>
      </c>
      <c r="F10" s="76">
        <f t="shared" si="0"/>
        <v>175.85672673723491</v>
      </c>
      <c r="G10" s="76">
        <f t="shared" si="1"/>
        <v>0.86320269242142522</v>
      </c>
      <c r="H10" s="76">
        <f t="shared" ref="H10:H41" si="6">F10*$L$6</f>
        <v>152.8722525526783</v>
      </c>
      <c r="I10" s="76">
        <f t="shared" si="2"/>
        <v>1.0722525526782931</v>
      </c>
      <c r="J10" s="4"/>
    </row>
    <row r="11" spans="1:218" s="20" customFormat="1" x14ac:dyDescent="0.3">
      <c r="A11" s="4"/>
      <c r="B11" s="74" t="s">
        <v>59</v>
      </c>
      <c r="C11" s="75">
        <v>7</v>
      </c>
      <c r="D11" s="76">
        <v>208.5</v>
      </c>
      <c r="E11" s="76">
        <f t="shared" si="4"/>
        <v>183.17500000000001</v>
      </c>
      <c r="F11" s="76">
        <f t="shared" si="0"/>
        <v>178.68172105094325</v>
      </c>
      <c r="G11" s="76">
        <f t="shared" si="1"/>
        <v>1.1668792911422392</v>
      </c>
      <c r="H11" s="76">
        <f t="shared" ref="H11:H42" si="7">F11*$L$7</f>
        <v>194.26276712658549</v>
      </c>
      <c r="I11" s="76">
        <f t="shared" si="2"/>
        <v>14.237232873414513</v>
      </c>
      <c r="J11" s="4"/>
    </row>
    <row r="12" spans="1:218" s="20" customFormat="1" ht="17.25" thickBot="1" x14ac:dyDescent="0.35">
      <c r="A12" s="4"/>
      <c r="B12" s="84" t="s">
        <v>77</v>
      </c>
      <c r="C12" s="105">
        <v>8</v>
      </c>
      <c r="D12" s="85">
        <v>192.3</v>
      </c>
      <c r="E12" s="85">
        <f t="shared" si="4"/>
        <v>192.07499999999999</v>
      </c>
      <c r="F12" s="85">
        <f t="shared" si="0"/>
        <v>181.5067153646516</v>
      </c>
      <c r="G12" s="85">
        <f t="shared" si="1"/>
        <v>1.0594649328189563</v>
      </c>
      <c r="H12" s="85">
        <f t="shared" ref="H12:H43" si="8">F12*$L$8</f>
        <v>186.97006749712762</v>
      </c>
      <c r="I12" s="85">
        <f t="shared" si="2"/>
        <v>5.3299325028723956</v>
      </c>
      <c r="J12" s="4"/>
    </row>
    <row r="13" spans="1:218" s="20" customFormat="1" ht="17.25" thickTop="1" x14ac:dyDescent="0.3">
      <c r="A13" s="4"/>
      <c r="B13" s="82" t="s">
        <v>24</v>
      </c>
      <c r="C13" s="104">
        <v>9</v>
      </c>
      <c r="D13" s="83">
        <v>215.7</v>
      </c>
      <c r="E13" s="83">
        <f t="shared" si="4"/>
        <v>196.65</v>
      </c>
      <c r="F13" s="83">
        <f t="shared" si="0"/>
        <v>184.33170967835994</v>
      </c>
      <c r="G13" s="83">
        <f t="shared" si="1"/>
        <v>1.1701730558262304</v>
      </c>
      <c r="H13" s="83">
        <f t="shared" ref="H13:H44" si="9">F13*$L$5</f>
        <v>190.24875755903531</v>
      </c>
      <c r="I13" s="83">
        <f t="shared" si="2"/>
        <v>25.451242440964677</v>
      </c>
      <c r="J13" s="4"/>
    </row>
    <row r="14" spans="1:218" s="20" customFormat="1" x14ac:dyDescent="0.3">
      <c r="A14" s="4"/>
      <c r="B14" s="74" t="s">
        <v>42</v>
      </c>
      <c r="C14" s="75">
        <v>10</v>
      </c>
      <c r="D14" s="76">
        <v>170.1</v>
      </c>
      <c r="E14" s="76">
        <f t="shared" si="4"/>
        <v>202.55</v>
      </c>
      <c r="F14" s="76">
        <f t="shared" si="0"/>
        <v>187.15670399206826</v>
      </c>
      <c r="G14" s="76">
        <f t="shared" si="1"/>
        <v>0.90886405013420657</v>
      </c>
      <c r="H14" s="76">
        <f t="shared" ref="H14:H45" si="10">F14*$L$6</f>
        <v>162.69532278030493</v>
      </c>
      <c r="I14" s="76">
        <f t="shared" si="2"/>
        <v>7.4046772196950599</v>
      </c>
      <c r="J14" s="4"/>
    </row>
    <row r="15" spans="1:218" s="20" customFormat="1" x14ac:dyDescent="0.3">
      <c r="A15" s="4"/>
      <c r="B15" s="74" t="s">
        <v>60</v>
      </c>
      <c r="C15" s="75">
        <v>11</v>
      </c>
      <c r="D15" s="76">
        <v>232.1</v>
      </c>
      <c r="E15" s="76">
        <f t="shared" si="4"/>
        <v>203.89999999999998</v>
      </c>
      <c r="F15" s="76">
        <f t="shared" si="0"/>
        <v>189.9816983057766</v>
      </c>
      <c r="G15" s="76">
        <f t="shared" si="1"/>
        <v>1.2216966269373681</v>
      </c>
      <c r="H15" s="76">
        <f t="shared" ref="H15:H46" si="11">F15*$L$7</f>
        <v>206.5481023980403</v>
      </c>
      <c r="I15" s="76">
        <f t="shared" si="2"/>
        <v>25.551897601959695</v>
      </c>
      <c r="J15" s="4"/>
    </row>
    <row r="16" spans="1:218" s="20" customFormat="1" ht="17.25" thickBot="1" x14ac:dyDescent="0.35">
      <c r="A16" s="4"/>
      <c r="B16" s="84" t="s">
        <v>78</v>
      </c>
      <c r="C16" s="105">
        <v>12</v>
      </c>
      <c r="D16" s="85">
        <v>197.7</v>
      </c>
      <c r="E16" s="85">
        <f t="shared" si="4"/>
        <v>201.57499999999999</v>
      </c>
      <c r="F16" s="85">
        <f t="shared" si="0"/>
        <v>192.80669261948495</v>
      </c>
      <c r="G16" s="85">
        <f t="shared" si="1"/>
        <v>1.0253793440156782</v>
      </c>
      <c r="H16" s="85">
        <f t="shared" ref="H16:H47" si="12">F16*$L$8</f>
        <v>198.61017406733146</v>
      </c>
      <c r="I16" s="85">
        <f t="shared" si="2"/>
        <v>0.910174067331468</v>
      </c>
      <c r="J16" s="4"/>
    </row>
    <row r="17" spans="1:10" s="20" customFormat="1" ht="17.25" thickTop="1" x14ac:dyDescent="0.3">
      <c r="A17" s="4"/>
      <c r="B17" s="82" t="s">
        <v>25</v>
      </c>
      <c r="C17" s="104">
        <v>13</v>
      </c>
      <c r="D17" s="83">
        <v>206.39999999999998</v>
      </c>
      <c r="E17" s="83">
        <f t="shared" si="4"/>
        <v>200.95</v>
      </c>
      <c r="F17" s="83">
        <f t="shared" si="0"/>
        <v>195.63168693319329</v>
      </c>
      <c r="G17" s="83">
        <f t="shared" si="1"/>
        <v>1.0550438082685654</v>
      </c>
      <c r="H17" s="83">
        <f t="shared" ref="H17:H48" si="13">F17*$L$5</f>
        <v>201.9114640837488</v>
      </c>
      <c r="I17" s="83">
        <f t="shared" si="2"/>
        <v>4.4885359162511804</v>
      </c>
      <c r="J17" s="4"/>
    </row>
    <row r="18" spans="1:10" s="20" customFormat="1" x14ac:dyDescent="0.3">
      <c r="A18" s="4"/>
      <c r="B18" s="74" t="s">
        <v>43</v>
      </c>
      <c r="C18" s="75">
        <v>14</v>
      </c>
      <c r="D18" s="76">
        <v>167.6</v>
      </c>
      <c r="E18" s="76">
        <f t="shared" si="4"/>
        <v>195.77499999999998</v>
      </c>
      <c r="F18" s="76">
        <f t="shared" si="0"/>
        <v>198.45668124690161</v>
      </c>
      <c r="G18" s="76">
        <f t="shared" si="1"/>
        <v>0.84451679301987037</v>
      </c>
      <c r="H18" s="76">
        <f t="shared" ref="H18:H49" si="14">F18*$L$6</f>
        <v>172.51839300793156</v>
      </c>
      <c r="I18" s="76">
        <f t="shared" si="2"/>
        <v>4.9183930079315701</v>
      </c>
      <c r="J18" s="4"/>
    </row>
    <row r="19" spans="1:10" s="20" customFormat="1" x14ac:dyDescent="0.3">
      <c r="A19" s="4"/>
      <c r="B19" s="74" t="s">
        <v>61</v>
      </c>
      <c r="C19" s="75">
        <v>15</v>
      </c>
      <c r="D19" s="76">
        <v>211.4</v>
      </c>
      <c r="E19" s="76">
        <f t="shared" si="4"/>
        <v>196.89999999999998</v>
      </c>
      <c r="F19" s="76">
        <f t="shared" si="0"/>
        <v>201.28167556060995</v>
      </c>
      <c r="G19" s="76">
        <f t="shared" si="1"/>
        <v>1.0502694764002163</v>
      </c>
      <c r="H19" s="76">
        <f t="shared" ref="H19:H50" si="15">F19*$L$7</f>
        <v>218.83343766949514</v>
      </c>
      <c r="I19" s="76">
        <f t="shared" si="2"/>
        <v>7.4334376694951345</v>
      </c>
      <c r="J19" s="4"/>
    </row>
    <row r="20" spans="1:10" s="20" customFormat="1" ht="17.25" thickBot="1" x14ac:dyDescent="0.35">
      <c r="A20" s="4"/>
      <c r="B20" s="84" t="s">
        <v>79</v>
      </c>
      <c r="C20" s="105">
        <v>16</v>
      </c>
      <c r="D20" s="85">
        <v>202.2</v>
      </c>
      <c r="E20" s="85">
        <f t="shared" si="4"/>
        <v>194.125</v>
      </c>
      <c r="F20" s="85">
        <f t="shared" si="0"/>
        <v>204.1066698743183</v>
      </c>
      <c r="G20" s="85">
        <f t="shared" si="1"/>
        <v>0.99065846365779042</v>
      </c>
      <c r="H20" s="85">
        <f t="shared" ref="H20:H51" si="16">F20*$L$8</f>
        <v>210.2502806375353</v>
      </c>
      <c r="I20" s="85">
        <f t="shared" si="2"/>
        <v>8.0502806375353089</v>
      </c>
      <c r="J20" s="4"/>
    </row>
    <row r="21" spans="1:10" s="20" customFormat="1" ht="17.25" thickTop="1" x14ac:dyDescent="0.3">
      <c r="A21" s="4"/>
      <c r="B21" s="82" t="s">
        <v>26</v>
      </c>
      <c r="C21" s="104">
        <v>17</v>
      </c>
      <c r="D21" s="83">
        <v>195.29999999999998</v>
      </c>
      <c r="E21" s="83">
        <f t="shared" si="4"/>
        <v>193.625</v>
      </c>
      <c r="F21" s="83">
        <f t="shared" si="0"/>
        <v>206.93166418802662</v>
      </c>
      <c r="G21" s="83">
        <f t="shared" si="1"/>
        <v>0.94378982919956789</v>
      </c>
      <c r="H21" s="83">
        <f t="shared" ref="H21:H52" si="17">F21*$L$5</f>
        <v>213.57417060846228</v>
      </c>
      <c r="I21" s="83">
        <f t="shared" si="2"/>
        <v>18.274170608462299</v>
      </c>
      <c r="J21" s="4"/>
    </row>
    <row r="22" spans="1:10" s="20" customFormat="1" x14ac:dyDescent="0.3">
      <c r="A22" s="4"/>
      <c r="B22" s="74" t="s">
        <v>44</v>
      </c>
      <c r="C22" s="75">
        <v>18</v>
      </c>
      <c r="D22" s="76">
        <v>165.6</v>
      </c>
      <c r="E22" s="76">
        <f t="shared" si="4"/>
        <v>191.77500000000001</v>
      </c>
      <c r="F22" s="76">
        <f t="shared" si="0"/>
        <v>209.75665850173496</v>
      </c>
      <c r="G22" s="76">
        <f t="shared" si="1"/>
        <v>0.78948626080745021</v>
      </c>
      <c r="H22" s="76">
        <f t="shared" ref="H22:H53" si="18">F22*$L$6</f>
        <v>182.34146323555819</v>
      </c>
      <c r="I22" s="76">
        <f t="shared" si="2"/>
        <v>16.7414632355582</v>
      </c>
      <c r="J22" s="4"/>
    </row>
    <row r="23" spans="1:10" s="20" customFormat="1" x14ac:dyDescent="0.3">
      <c r="A23" s="4"/>
      <c r="B23" s="74" t="s">
        <v>62</v>
      </c>
      <c r="C23" s="75">
        <v>19</v>
      </c>
      <c r="D23" s="76">
        <v>204</v>
      </c>
      <c r="E23" s="76">
        <f t="shared" si="4"/>
        <v>190.42500000000001</v>
      </c>
      <c r="F23" s="76">
        <f t="shared" si="0"/>
        <v>212.58165281544331</v>
      </c>
      <c r="G23" s="76">
        <f t="shared" si="1"/>
        <v>0.95963126308509028</v>
      </c>
      <c r="H23" s="76">
        <f t="shared" ref="H23:H54" si="19">F23*$L$7</f>
        <v>231.11877294094995</v>
      </c>
      <c r="I23" s="76">
        <f t="shared" si="2"/>
        <v>27.118772940949952</v>
      </c>
      <c r="J23" s="4"/>
    </row>
    <row r="24" spans="1:10" s="20" customFormat="1" ht="17.25" thickBot="1" x14ac:dyDescent="0.35">
      <c r="A24" s="4"/>
      <c r="B24" s="84" t="s">
        <v>80</v>
      </c>
      <c r="C24" s="105">
        <v>20</v>
      </c>
      <c r="D24" s="85">
        <v>196.8</v>
      </c>
      <c r="E24" s="85">
        <f t="shared" si="4"/>
        <v>191.72500000000002</v>
      </c>
      <c r="F24" s="85">
        <f t="shared" si="0"/>
        <v>215.40664712915165</v>
      </c>
      <c r="G24" s="85">
        <f t="shared" si="1"/>
        <v>0.91362083121791671</v>
      </c>
      <c r="H24" s="85">
        <f t="shared" ref="H24:H55" si="20">F24*$L$8</f>
        <v>221.89038720773911</v>
      </c>
      <c r="I24" s="85">
        <f t="shared" si="2"/>
        <v>25.090387207739099</v>
      </c>
      <c r="J24" s="4"/>
    </row>
    <row r="25" spans="1:10" s="20" customFormat="1" ht="17.25" thickTop="1" x14ac:dyDescent="0.3">
      <c r="A25" s="4"/>
      <c r="B25" s="82" t="s">
        <v>27</v>
      </c>
      <c r="C25" s="104">
        <v>21</v>
      </c>
      <c r="D25" s="83">
        <v>200.5</v>
      </c>
      <c r="E25" s="83">
        <f t="shared" si="4"/>
        <v>193.35</v>
      </c>
      <c r="F25" s="83">
        <f t="shared" si="0"/>
        <v>218.23164144286</v>
      </c>
      <c r="G25" s="83">
        <f t="shared" si="1"/>
        <v>0.91874853103048892</v>
      </c>
      <c r="H25" s="83">
        <f t="shared" ref="H25:H56" si="21">F25*$L$5</f>
        <v>225.2368771331758</v>
      </c>
      <c r="I25" s="83">
        <f t="shared" si="2"/>
        <v>24.736877133175796</v>
      </c>
      <c r="J25" s="4"/>
    </row>
    <row r="26" spans="1:10" s="20" customFormat="1" x14ac:dyDescent="0.3">
      <c r="A26" s="4"/>
      <c r="B26" s="74" t="s">
        <v>45</v>
      </c>
      <c r="C26" s="75">
        <v>22</v>
      </c>
      <c r="D26" s="76">
        <v>172.10000000000002</v>
      </c>
      <c r="E26" s="76">
        <f t="shared" si="4"/>
        <v>196.82500000000002</v>
      </c>
      <c r="F26" s="76">
        <f t="shared" si="0"/>
        <v>221.05663575656831</v>
      </c>
      <c r="G26" s="76">
        <f t="shared" si="1"/>
        <v>0.77853351658495229</v>
      </c>
      <c r="H26" s="76">
        <f t="shared" ref="H26:H57" si="22">F26*$L$6</f>
        <v>192.16453346318482</v>
      </c>
      <c r="I26" s="76">
        <f t="shared" si="2"/>
        <v>20.064533463184802</v>
      </c>
      <c r="J26" s="4"/>
    </row>
    <row r="27" spans="1:10" s="20" customFormat="1" x14ac:dyDescent="0.3">
      <c r="A27" s="4"/>
      <c r="B27" s="74" t="s">
        <v>63</v>
      </c>
      <c r="C27" s="75">
        <v>23</v>
      </c>
      <c r="D27" s="76">
        <v>217.9</v>
      </c>
      <c r="E27" s="76">
        <f t="shared" si="4"/>
        <v>201.47499999999999</v>
      </c>
      <c r="F27" s="76">
        <f t="shared" si="0"/>
        <v>223.88163007027666</v>
      </c>
      <c r="G27" s="76">
        <f t="shared" si="1"/>
        <v>0.97328217563719266</v>
      </c>
      <c r="H27" s="76">
        <f t="shared" ref="H27:H58" si="23">F27*$L$7</f>
        <v>243.40410821240476</v>
      </c>
      <c r="I27" s="76">
        <f t="shared" si="2"/>
        <v>25.504108212404759</v>
      </c>
      <c r="J27" s="4"/>
    </row>
    <row r="28" spans="1:10" s="20" customFormat="1" ht="17.25" thickBot="1" x14ac:dyDescent="0.35">
      <c r="A28" s="4"/>
      <c r="B28" s="84" t="s">
        <v>81</v>
      </c>
      <c r="C28" s="105">
        <v>24</v>
      </c>
      <c r="D28" s="85">
        <v>215.4</v>
      </c>
      <c r="E28" s="85">
        <f t="shared" si="4"/>
        <v>208.35</v>
      </c>
      <c r="F28" s="85">
        <f t="shared" si="0"/>
        <v>226.706624383985</v>
      </c>
      <c r="G28" s="85">
        <f t="shared" si="1"/>
        <v>0.95012662548036375</v>
      </c>
      <c r="H28" s="85">
        <f t="shared" ref="H28:H59" si="24">F28*$L$8</f>
        <v>233.53049377794295</v>
      </c>
      <c r="I28" s="85">
        <f t="shared" si="2"/>
        <v>18.130493777942945</v>
      </c>
      <c r="J28" s="4"/>
    </row>
    <row r="29" spans="1:10" s="20" customFormat="1" ht="17.25" thickTop="1" x14ac:dyDescent="0.3">
      <c r="A29" s="4"/>
      <c r="B29" s="82" t="s">
        <v>28</v>
      </c>
      <c r="C29" s="104">
        <v>25</v>
      </c>
      <c r="D29" s="83">
        <v>228</v>
      </c>
      <c r="E29" s="83">
        <f t="shared" si="4"/>
        <v>212.375</v>
      </c>
      <c r="F29" s="83">
        <f t="shared" si="0"/>
        <v>229.53161869769332</v>
      </c>
      <c r="G29" s="83">
        <f t="shared" si="1"/>
        <v>0.99332719951010084</v>
      </c>
      <c r="H29" s="83">
        <f t="shared" ref="H29:H60" si="25">F29*$L$5</f>
        <v>236.89958365788928</v>
      </c>
      <c r="I29" s="83">
        <f t="shared" si="2"/>
        <v>8.8995836578892806</v>
      </c>
      <c r="J29" s="4"/>
    </row>
    <row r="30" spans="1:10" s="20" customFormat="1" x14ac:dyDescent="0.3">
      <c r="A30" s="4"/>
      <c r="B30" s="74" t="s">
        <v>46</v>
      </c>
      <c r="C30" s="75">
        <v>26</v>
      </c>
      <c r="D30" s="76">
        <v>188.2</v>
      </c>
      <c r="E30" s="76">
        <f t="shared" si="4"/>
        <v>216.37499999999997</v>
      </c>
      <c r="F30" s="76">
        <f t="shared" si="0"/>
        <v>232.35661301140166</v>
      </c>
      <c r="G30" s="76">
        <f t="shared" si="1"/>
        <v>0.8099618838512036</v>
      </c>
      <c r="H30" s="76">
        <f t="shared" ref="H30:H61" si="26">F30*$L$6</f>
        <v>201.98760369081145</v>
      </c>
      <c r="I30" s="76">
        <f t="shared" si="2"/>
        <v>13.787603690811466</v>
      </c>
      <c r="J30" s="4"/>
    </row>
    <row r="31" spans="1:10" s="20" customFormat="1" x14ac:dyDescent="0.3">
      <c r="A31" s="4"/>
      <c r="B31" s="74" t="s">
        <v>64</v>
      </c>
      <c r="C31" s="75">
        <v>27</v>
      </c>
      <c r="D31" s="76">
        <v>233.89999999999998</v>
      </c>
      <c r="E31" s="76">
        <f t="shared" si="4"/>
        <v>223.07499999999999</v>
      </c>
      <c r="F31" s="76">
        <f t="shared" si="0"/>
        <v>235.18160732511001</v>
      </c>
      <c r="G31" s="76">
        <f t="shared" si="1"/>
        <v>0.99455056311721535</v>
      </c>
      <c r="H31" s="76">
        <f t="shared" ref="H31:H62" si="27">F31*$L$7</f>
        <v>255.68944348385958</v>
      </c>
      <c r="I31" s="76">
        <f t="shared" si="2"/>
        <v>21.7894434838596</v>
      </c>
      <c r="J31" s="4"/>
    </row>
    <row r="32" spans="1:10" s="20" customFormat="1" ht="17.25" thickBot="1" x14ac:dyDescent="0.35">
      <c r="A32" s="4"/>
      <c r="B32" s="84" t="s">
        <v>82</v>
      </c>
      <c r="C32" s="105">
        <v>28</v>
      </c>
      <c r="D32" s="85">
        <v>242.2</v>
      </c>
      <c r="E32" s="85">
        <f t="shared" si="4"/>
        <v>224.07499999999999</v>
      </c>
      <c r="F32" s="85">
        <f t="shared" si="0"/>
        <v>238.00660163881832</v>
      </c>
      <c r="G32" s="85">
        <f t="shared" si="1"/>
        <v>1.017618832134519</v>
      </c>
      <c r="H32" s="85">
        <f t="shared" ref="H32:H63" si="28">F32*$L$8</f>
        <v>245.17060034814676</v>
      </c>
      <c r="I32" s="85">
        <f t="shared" si="2"/>
        <v>2.9706003481467746</v>
      </c>
      <c r="J32" s="4"/>
    </row>
    <row r="33" spans="1:10" s="20" customFormat="1" ht="17.25" thickTop="1" x14ac:dyDescent="0.3">
      <c r="A33" s="4"/>
      <c r="B33" s="82" t="s">
        <v>29</v>
      </c>
      <c r="C33" s="104">
        <v>29</v>
      </c>
      <c r="D33" s="83">
        <v>231.99999999999997</v>
      </c>
      <c r="E33" s="83">
        <f t="shared" si="4"/>
        <v>225.89999999999998</v>
      </c>
      <c r="F33" s="83">
        <f t="shared" si="0"/>
        <v>240.8315959525267</v>
      </c>
      <c r="G33" s="83">
        <f t="shared" si="1"/>
        <v>0.96332874879811192</v>
      </c>
      <c r="H33" s="83">
        <f t="shared" ref="H33:H80" si="29">F33*$L$5</f>
        <v>248.56229018260282</v>
      </c>
      <c r="I33" s="83">
        <f t="shared" si="2"/>
        <v>16.562290182602851</v>
      </c>
      <c r="J33" s="4"/>
    </row>
    <row r="34" spans="1:10" s="20" customFormat="1" x14ac:dyDescent="0.3">
      <c r="A34" s="4"/>
      <c r="B34" s="74" t="s">
        <v>47</v>
      </c>
      <c r="C34" s="75">
        <v>30</v>
      </c>
      <c r="D34" s="76">
        <v>195.5</v>
      </c>
      <c r="E34" s="76">
        <f t="shared" si="4"/>
        <v>233.02499999999998</v>
      </c>
      <c r="F34" s="76">
        <f t="shared" si="0"/>
        <v>243.65659026623501</v>
      </c>
      <c r="G34" s="76">
        <f t="shared" si="1"/>
        <v>0.80235876151096097</v>
      </c>
      <c r="H34" s="76">
        <f t="shared" ref="H34:H80" si="30">F34*$L$6</f>
        <v>211.81067391843808</v>
      </c>
      <c r="I34" s="76">
        <f t="shared" si="2"/>
        <v>16.310673918438084</v>
      </c>
      <c r="J34" s="4"/>
    </row>
    <row r="35" spans="1:10" s="20" customFormat="1" x14ac:dyDescent="0.3">
      <c r="A35" s="4"/>
      <c r="B35" s="74" t="s">
        <v>65</v>
      </c>
      <c r="C35" s="75">
        <v>31</v>
      </c>
      <c r="D35" s="76">
        <v>262.40000000000003</v>
      </c>
      <c r="E35" s="76">
        <f t="shared" si="4"/>
        <v>233.67500000000001</v>
      </c>
      <c r="F35" s="76">
        <f t="shared" si="0"/>
        <v>246.48158457994336</v>
      </c>
      <c r="G35" s="76">
        <f t="shared" si="1"/>
        <v>1.0645825749910891</v>
      </c>
      <c r="H35" s="76">
        <f t="shared" ref="H35:H80" si="31">F35*$L$7</f>
        <v>267.97477875531439</v>
      </c>
      <c r="I35" s="76">
        <f t="shared" si="2"/>
        <v>5.5747787553143553</v>
      </c>
      <c r="J35" s="4"/>
    </row>
    <row r="36" spans="1:10" s="20" customFormat="1" ht="17.25" thickBot="1" x14ac:dyDescent="0.35">
      <c r="A36" s="4"/>
      <c r="B36" s="84" t="s">
        <v>83</v>
      </c>
      <c r="C36" s="105">
        <v>32</v>
      </c>
      <c r="D36" s="85">
        <v>244.8</v>
      </c>
      <c r="E36" s="85">
        <f t="shared" si="4"/>
        <v>237.45000000000002</v>
      </c>
      <c r="F36" s="85">
        <f t="shared" si="0"/>
        <v>249.3065788936517</v>
      </c>
      <c r="G36" s="85">
        <f t="shared" si="1"/>
        <v>0.98192354604659637</v>
      </c>
      <c r="H36" s="85">
        <f t="shared" ref="H36:H80" si="32">F36*$L$8</f>
        <v>256.8107069183506</v>
      </c>
      <c r="I36" s="85">
        <f t="shared" si="2"/>
        <v>12.010706918350593</v>
      </c>
      <c r="J36" s="4"/>
    </row>
    <row r="37" spans="1:10" s="20" customFormat="1" ht="17.25" thickTop="1" x14ac:dyDescent="0.3">
      <c r="A37" s="4"/>
      <c r="B37" s="82" t="s">
        <v>30</v>
      </c>
      <c r="C37" s="104">
        <v>33</v>
      </c>
      <c r="D37" s="83">
        <v>247.10000000000002</v>
      </c>
      <c r="E37" s="83">
        <f t="shared" si="4"/>
        <v>242.05</v>
      </c>
      <c r="F37" s="83">
        <f t="shared" ref="F37:F68" si="33">FORECAST(C37,$E$7:$E$76,$C$7:$C$76)</f>
        <v>252.13157320736002</v>
      </c>
      <c r="G37" s="83">
        <f t="shared" ref="G37:G68" si="34">D37/F37</f>
        <v>0.98004385907185887</v>
      </c>
      <c r="H37" s="83">
        <f t="shared" ref="H37:H80" si="35">F37*$L$5</f>
        <v>260.22499670731628</v>
      </c>
      <c r="I37" s="83">
        <f t="shared" ref="I37:I68" si="36">ABS(H37-D37)</f>
        <v>13.124996707316257</v>
      </c>
      <c r="J37" s="4"/>
    </row>
    <row r="38" spans="1:10" s="20" customFormat="1" x14ac:dyDescent="0.3">
      <c r="A38" s="4"/>
      <c r="B38" s="74" t="s">
        <v>48</v>
      </c>
      <c r="C38" s="75">
        <v>34</v>
      </c>
      <c r="D38" s="76">
        <v>213.89999999999998</v>
      </c>
      <c r="E38" s="76">
        <f t="shared" si="4"/>
        <v>243.6</v>
      </c>
      <c r="F38" s="76">
        <f t="shared" si="33"/>
        <v>254.95656752106837</v>
      </c>
      <c r="G38" s="76">
        <f t="shared" si="34"/>
        <v>0.83896642506502339</v>
      </c>
      <c r="H38" s="76">
        <f t="shared" ref="H38:H80" si="37">F38*$L$6</f>
        <v>221.63374414606471</v>
      </c>
      <c r="I38" s="76">
        <f t="shared" si="36"/>
        <v>7.7337441460647369</v>
      </c>
      <c r="J38" s="4"/>
    </row>
    <row r="39" spans="1:10" s="20" customFormat="1" x14ac:dyDescent="0.3">
      <c r="A39" s="4"/>
      <c r="B39" s="74" t="s">
        <v>66</v>
      </c>
      <c r="C39" s="75">
        <v>35</v>
      </c>
      <c r="D39" s="76">
        <v>268.60000000000002</v>
      </c>
      <c r="E39" s="76">
        <f t="shared" ref="E39:E70" si="38">AVERAGE(D37:D40)</f>
        <v>245</v>
      </c>
      <c r="F39" s="76">
        <f t="shared" si="33"/>
        <v>257.78156183477671</v>
      </c>
      <c r="G39" s="76">
        <f t="shared" si="34"/>
        <v>1.0419674630265345</v>
      </c>
      <c r="H39" s="76">
        <f t="shared" ref="H39:H80" si="39">F39*$L$7</f>
        <v>280.2601140267692</v>
      </c>
      <c r="I39" s="76">
        <f t="shared" si="36"/>
        <v>11.660114026769179</v>
      </c>
      <c r="J39" s="4"/>
    </row>
    <row r="40" spans="1:10" s="20" customFormat="1" ht="17.25" thickBot="1" x14ac:dyDescent="0.35">
      <c r="A40" s="4"/>
      <c r="B40" s="84" t="s">
        <v>84</v>
      </c>
      <c r="C40" s="105">
        <v>36</v>
      </c>
      <c r="D40" s="85">
        <v>250.4</v>
      </c>
      <c r="E40" s="85">
        <f t="shared" si="38"/>
        <v>249.85</v>
      </c>
      <c r="F40" s="85">
        <f t="shared" si="33"/>
        <v>260.60655614848503</v>
      </c>
      <c r="G40" s="85">
        <f t="shared" si="34"/>
        <v>0.96083538227384557</v>
      </c>
      <c r="H40" s="85">
        <f t="shared" ref="H40:H80" si="40">F40*$L$8</f>
        <v>268.45081348855445</v>
      </c>
      <c r="I40" s="85">
        <f t="shared" si="36"/>
        <v>18.050813488554439</v>
      </c>
      <c r="J40" s="4"/>
    </row>
    <row r="41" spans="1:10" s="20" customFormat="1" ht="17.25" thickTop="1" x14ac:dyDescent="0.3">
      <c r="A41" s="4"/>
      <c r="B41" s="82" t="s">
        <v>31</v>
      </c>
      <c r="C41" s="104">
        <v>37</v>
      </c>
      <c r="D41" s="83">
        <v>266.5</v>
      </c>
      <c r="E41" s="83">
        <f t="shared" si="38"/>
        <v>254.55</v>
      </c>
      <c r="F41" s="83">
        <f t="shared" si="33"/>
        <v>263.4315504621934</v>
      </c>
      <c r="G41" s="83">
        <f t="shared" si="34"/>
        <v>1.0116479955890743</v>
      </c>
      <c r="H41" s="83">
        <f t="shared" ref="H41:H80" si="41">F41*$L$5</f>
        <v>271.88770323202982</v>
      </c>
      <c r="I41" s="83">
        <f t="shared" si="36"/>
        <v>5.3877032320298213</v>
      </c>
      <c r="J41" s="4"/>
    </row>
    <row r="42" spans="1:10" s="20" customFormat="1" x14ac:dyDescent="0.3">
      <c r="A42" s="4"/>
      <c r="B42" s="74" t="s">
        <v>49</v>
      </c>
      <c r="C42" s="75">
        <v>38</v>
      </c>
      <c r="D42" s="76">
        <v>232.7</v>
      </c>
      <c r="E42" s="76">
        <f t="shared" si="38"/>
        <v>262.47499999999997</v>
      </c>
      <c r="F42" s="76">
        <f t="shared" si="33"/>
        <v>266.25654477590172</v>
      </c>
      <c r="G42" s="76">
        <f t="shared" si="34"/>
        <v>0.87396912701565688</v>
      </c>
      <c r="H42" s="76">
        <f t="shared" ref="H42:H80" si="42">F42*$L$6</f>
        <v>231.45681437369134</v>
      </c>
      <c r="I42" s="76">
        <f t="shared" si="36"/>
        <v>1.2431856263086445</v>
      </c>
      <c r="J42" s="4"/>
    </row>
    <row r="43" spans="1:10" s="20" customFormat="1" x14ac:dyDescent="0.3">
      <c r="A43" s="4"/>
      <c r="B43" s="74" t="s">
        <v>67</v>
      </c>
      <c r="C43" s="75">
        <v>39</v>
      </c>
      <c r="D43" s="76">
        <v>300.3</v>
      </c>
      <c r="E43" s="76">
        <f t="shared" si="38"/>
        <v>270.60000000000002</v>
      </c>
      <c r="F43" s="76">
        <f t="shared" si="33"/>
        <v>269.08153908961003</v>
      </c>
      <c r="G43" s="76">
        <f t="shared" si="34"/>
        <v>1.1160185905581339</v>
      </c>
      <c r="H43" s="76">
        <f t="shared" ref="H43:H80" si="43">F43*$L$7</f>
        <v>292.54544929822401</v>
      </c>
      <c r="I43" s="76">
        <f t="shared" si="36"/>
        <v>7.7545507017759974</v>
      </c>
      <c r="J43" s="4"/>
    </row>
    <row r="44" spans="1:10" s="20" customFormat="1" ht="17.25" thickBot="1" x14ac:dyDescent="0.35">
      <c r="A44" s="4"/>
      <c r="B44" s="84" t="s">
        <v>85</v>
      </c>
      <c r="C44" s="105">
        <v>40</v>
      </c>
      <c r="D44" s="85">
        <v>282.89999999999998</v>
      </c>
      <c r="E44" s="85">
        <f t="shared" si="38"/>
        <v>276.625</v>
      </c>
      <c r="F44" s="85">
        <f t="shared" si="33"/>
        <v>271.90653340331841</v>
      </c>
      <c r="G44" s="85">
        <f t="shared" si="34"/>
        <v>1.040431049813632</v>
      </c>
      <c r="H44" s="85">
        <f t="shared" ref="H44:H80" si="44">F44*$L$8</f>
        <v>280.09092005875829</v>
      </c>
      <c r="I44" s="85">
        <f t="shared" si="36"/>
        <v>2.8090799412416914</v>
      </c>
      <c r="J44" s="4"/>
    </row>
    <row r="45" spans="1:10" s="20" customFormat="1" ht="17.25" thickTop="1" x14ac:dyDescent="0.3">
      <c r="A45" s="4"/>
      <c r="B45" s="82" t="s">
        <v>32</v>
      </c>
      <c r="C45" s="104">
        <v>41</v>
      </c>
      <c r="D45" s="83">
        <v>290.60000000000002</v>
      </c>
      <c r="E45" s="83">
        <f t="shared" si="38"/>
        <v>284.14999999999998</v>
      </c>
      <c r="F45" s="83">
        <f t="shared" si="33"/>
        <v>274.73152771702672</v>
      </c>
      <c r="G45" s="83">
        <f t="shared" si="34"/>
        <v>1.0577599244427376</v>
      </c>
      <c r="H45" s="83">
        <f t="shared" ref="H45:H80" si="45">F45*$L$5</f>
        <v>283.55040975674331</v>
      </c>
      <c r="I45" s="83">
        <f t="shared" si="36"/>
        <v>7.0495902432567163</v>
      </c>
      <c r="J45" s="4"/>
    </row>
    <row r="46" spans="1:10" s="20" customFormat="1" x14ac:dyDescent="0.3">
      <c r="A46" s="4"/>
      <c r="B46" s="74" t="s">
        <v>50</v>
      </c>
      <c r="C46" s="75">
        <v>42</v>
      </c>
      <c r="D46" s="76">
        <v>262.79999999999995</v>
      </c>
      <c r="E46" s="76">
        <f t="shared" si="38"/>
        <v>292.45</v>
      </c>
      <c r="F46" s="76">
        <f t="shared" si="33"/>
        <v>277.5565220307351</v>
      </c>
      <c r="G46" s="76">
        <f t="shared" si="34"/>
        <v>0.94683417300818795</v>
      </c>
      <c r="H46" s="76">
        <f t="shared" ref="H46:H80" si="46">F46*$L$6</f>
        <v>241.279884601318</v>
      </c>
      <c r="I46" s="76">
        <f t="shared" si="36"/>
        <v>21.520115398681952</v>
      </c>
      <c r="J46" s="4"/>
    </row>
    <row r="47" spans="1:10" s="20" customFormat="1" x14ac:dyDescent="0.3">
      <c r="A47" s="4"/>
      <c r="B47" s="74" t="s">
        <v>68</v>
      </c>
      <c r="C47" s="75">
        <v>43</v>
      </c>
      <c r="D47" s="76">
        <v>333.5</v>
      </c>
      <c r="E47" s="76">
        <f t="shared" si="38"/>
        <v>300</v>
      </c>
      <c r="F47" s="76">
        <f t="shared" si="33"/>
        <v>280.38151634444341</v>
      </c>
      <c r="G47" s="76">
        <f t="shared" si="34"/>
        <v>1.1894507325165526</v>
      </c>
      <c r="H47" s="76">
        <f t="shared" ref="H47:H80" si="47">F47*$L$7</f>
        <v>304.83078456967888</v>
      </c>
      <c r="I47" s="76">
        <f t="shared" si="36"/>
        <v>28.669215430321117</v>
      </c>
      <c r="J47" s="4"/>
    </row>
    <row r="48" spans="1:10" s="20" customFormat="1" ht="17.25" thickBot="1" x14ac:dyDescent="0.35">
      <c r="A48" s="4"/>
      <c r="B48" s="84" t="s">
        <v>86</v>
      </c>
      <c r="C48" s="105">
        <v>44</v>
      </c>
      <c r="D48" s="85">
        <v>313.10000000000002</v>
      </c>
      <c r="E48" s="85">
        <f t="shared" si="38"/>
        <v>310.32499999999999</v>
      </c>
      <c r="F48" s="85">
        <f t="shared" si="33"/>
        <v>283.20651065815173</v>
      </c>
      <c r="G48" s="85">
        <f t="shared" si="34"/>
        <v>1.1055536797949241</v>
      </c>
      <c r="H48" s="85">
        <f t="shared" ref="H48:H80" si="48">F48*$L$8</f>
        <v>291.73102662896213</v>
      </c>
      <c r="I48" s="85">
        <f t="shared" si="36"/>
        <v>21.368973371037896</v>
      </c>
      <c r="J48" s="4"/>
    </row>
    <row r="49" spans="1:10" s="20" customFormat="1" ht="17.25" thickTop="1" x14ac:dyDescent="0.3">
      <c r="A49" s="4"/>
      <c r="B49" s="82" t="s">
        <v>33</v>
      </c>
      <c r="C49" s="104">
        <v>45</v>
      </c>
      <c r="D49" s="83">
        <v>331.9</v>
      </c>
      <c r="E49" s="83">
        <f t="shared" si="38"/>
        <v>315.97500000000002</v>
      </c>
      <c r="F49" s="83">
        <f t="shared" si="33"/>
        <v>286.03150497186004</v>
      </c>
      <c r="G49" s="83">
        <f t="shared" si="34"/>
        <v>1.1603616882435819</v>
      </c>
      <c r="H49" s="83">
        <f t="shared" ref="H49:H80" si="49">F49*$L$5</f>
        <v>295.21311628145673</v>
      </c>
      <c r="I49" s="83">
        <f t="shared" si="36"/>
        <v>36.686883718543243</v>
      </c>
      <c r="J49" s="4"/>
    </row>
    <row r="50" spans="1:10" s="20" customFormat="1" x14ac:dyDescent="0.3">
      <c r="A50" s="4"/>
      <c r="B50" s="74" t="s">
        <v>51</v>
      </c>
      <c r="C50" s="75">
        <v>46</v>
      </c>
      <c r="D50" s="76">
        <v>285.39999999999998</v>
      </c>
      <c r="E50" s="76">
        <f t="shared" si="38"/>
        <v>320.89999999999998</v>
      </c>
      <c r="F50" s="76">
        <f t="shared" si="33"/>
        <v>288.85649928556842</v>
      </c>
      <c r="G50" s="76">
        <f t="shared" si="34"/>
        <v>0.98803385316197689</v>
      </c>
      <c r="H50" s="76">
        <f t="shared" ref="H50:H80" si="50">F50*$L$6</f>
        <v>251.1029548289446</v>
      </c>
      <c r="I50" s="76">
        <f t="shared" si="36"/>
        <v>34.297045171055373</v>
      </c>
      <c r="J50" s="4"/>
    </row>
    <row r="51" spans="1:10" s="20" customFormat="1" x14ac:dyDescent="0.3">
      <c r="A51" s="4"/>
      <c r="B51" s="74" t="s">
        <v>69</v>
      </c>
      <c r="C51" s="75">
        <v>47</v>
      </c>
      <c r="D51" s="76">
        <v>353.20000000000005</v>
      </c>
      <c r="E51" s="76">
        <f t="shared" si="38"/>
        <v>331.875</v>
      </c>
      <c r="F51" s="76">
        <f t="shared" si="33"/>
        <v>291.68149359927679</v>
      </c>
      <c r="G51" s="76">
        <f t="shared" si="34"/>
        <v>1.21090987172892</v>
      </c>
      <c r="H51" s="76">
        <f t="shared" ref="H51:H80" si="51">F51*$L$7</f>
        <v>317.1161198411337</v>
      </c>
      <c r="I51" s="76">
        <f t="shared" si="36"/>
        <v>36.08388015886635</v>
      </c>
      <c r="J51" s="4"/>
    </row>
    <row r="52" spans="1:10" s="20" customFormat="1" ht="17.25" thickBot="1" x14ac:dyDescent="0.35">
      <c r="A52" s="4"/>
      <c r="B52" s="84" t="s">
        <v>87</v>
      </c>
      <c r="C52" s="105">
        <v>48</v>
      </c>
      <c r="D52" s="85">
        <v>357</v>
      </c>
      <c r="E52" s="85">
        <f t="shared" si="38"/>
        <v>334.7</v>
      </c>
      <c r="F52" s="85">
        <f t="shared" si="33"/>
        <v>294.50648791298511</v>
      </c>
      <c r="G52" s="85">
        <f t="shared" si="34"/>
        <v>1.2121974036289456</v>
      </c>
      <c r="H52" s="85">
        <f t="shared" ref="H52:H80" si="52">F52*$L$8</f>
        <v>303.37113319916597</v>
      </c>
      <c r="I52" s="85">
        <f t="shared" si="36"/>
        <v>53.628866800834032</v>
      </c>
      <c r="J52" s="4"/>
    </row>
    <row r="53" spans="1:10" s="20" customFormat="1" ht="17.25" thickTop="1" x14ac:dyDescent="0.3">
      <c r="A53" s="4"/>
      <c r="B53" s="82" t="s">
        <v>34</v>
      </c>
      <c r="C53" s="104">
        <v>49</v>
      </c>
      <c r="D53" s="83">
        <v>343.2</v>
      </c>
      <c r="E53" s="83">
        <f t="shared" si="38"/>
        <v>336.42500000000001</v>
      </c>
      <c r="F53" s="83">
        <f t="shared" si="33"/>
        <v>297.33148222669342</v>
      </c>
      <c r="G53" s="83">
        <f t="shared" si="34"/>
        <v>1.15426727580208</v>
      </c>
      <c r="H53" s="83">
        <f t="shared" ref="H53:H80" si="53">F53*$L$5</f>
        <v>306.87582280617028</v>
      </c>
      <c r="I53" s="83">
        <f t="shared" si="36"/>
        <v>36.324177193829712</v>
      </c>
      <c r="J53" s="4"/>
    </row>
    <row r="54" spans="1:10" s="20" customFormat="1" x14ac:dyDescent="0.3">
      <c r="A54" s="4"/>
      <c r="B54" s="74" t="s">
        <v>52</v>
      </c>
      <c r="C54" s="75">
        <v>50</v>
      </c>
      <c r="D54" s="76">
        <v>292.3</v>
      </c>
      <c r="E54" s="76">
        <f t="shared" si="38"/>
        <v>340.67500000000001</v>
      </c>
      <c r="F54" s="76">
        <f t="shared" si="33"/>
        <v>300.15647654040174</v>
      </c>
      <c r="G54" s="76">
        <f t="shared" si="34"/>
        <v>0.97382539723628381</v>
      </c>
      <c r="H54" s="76">
        <f t="shared" ref="H54:H80" si="54">F54*$L$6</f>
        <v>260.92602505657123</v>
      </c>
      <c r="I54" s="76">
        <f t="shared" si="36"/>
        <v>31.373974943428777</v>
      </c>
      <c r="J54" s="4"/>
    </row>
    <row r="55" spans="1:10" s="20" customFormat="1" x14ac:dyDescent="0.3">
      <c r="A55" s="4"/>
      <c r="B55" s="74" t="s">
        <v>70</v>
      </c>
      <c r="C55" s="75">
        <v>51</v>
      </c>
      <c r="D55" s="76">
        <v>370.2</v>
      </c>
      <c r="E55" s="76">
        <f t="shared" si="38"/>
        <v>343.22500000000002</v>
      </c>
      <c r="F55" s="76">
        <f t="shared" si="33"/>
        <v>302.98147085411006</v>
      </c>
      <c r="G55" s="76">
        <f t="shared" si="34"/>
        <v>1.2218568975733062</v>
      </c>
      <c r="H55" s="76">
        <f t="shared" ref="H55:H80" si="55">F55*$L$7</f>
        <v>329.40145511258845</v>
      </c>
      <c r="I55" s="76">
        <f t="shared" si="36"/>
        <v>40.798544887411538</v>
      </c>
      <c r="J55" s="4"/>
    </row>
    <row r="56" spans="1:10" s="20" customFormat="1" ht="17.25" thickBot="1" x14ac:dyDescent="0.35">
      <c r="A56" s="4"/>
      <c r="B56" s="84" t="s">
        <v>88</v>
      </c>
      <c r="C56" s="105">
        <v>52</v>
      </c>
      <c r="D56" s="85">
        <v>367.2</v>
      </c>
      <c r="E56" s="85">
        <f t="shared" si="38"/>
        <v>345.67500000000001</v>
      </c>
      <c r="F56" s="85">
        <f t="shared" si="33"/>
        <v>305.80646516781843</v>
      </c>
      <c r="G56" s="85">
        <f t="shared" si="34"/>
        <v>1.2007594404470501</v>
      </c>
      <c r="H56" s="85">
        <f t="shared" ref="H56:H80" si="56">F56*$L$8</f>
        <v>315.01123976936975</v>
      </c>
      <c r="I56" s="85">
        <f t="shared" si="36"/>
        <v>52.188760230630237</v>
      </c>
      <c r="J56" s="4"/>
    </row>
    <row r="57" spans="1:10" s="20" customFormat="1" ht="17.25" thickTop="1" x14ac:dyDescent="0.3">
      <c r="A57" s="4"/>
      <c r="B57" s="82" t="s">
        <v>35</v>
      </c>
      <c r="C57" s="104">
        <v>53</v>
      </c>
      <c r="D57" s="83">
        <v>353</v>
      </c>
      <c r="E57" s="83">
        <f t="shared" si="38"/>
        <v>347.77500000000003</v>
      </c>
      <c r="F57" s="83">
        <f t="shared" si="33"/>
        <v>308.6314594815268</v>
      </c>
      <c r="G57" s="83">
        <f t="shared" si="34"/>
        <v>1.1437589693319286</v>
      </c>
      <c r="H57" s="83">
        <f t="shared" ref="H57:H80" si="57">F57*$L$5</f>
        <v>318.53852933088382</v>
      </c>
      <c r="I57" s="83">
        <f t="shared" si="36"/>
        <v>34.461470669116181</v>
      </c>
      <c r="J57" s="4"/>
    </row>
    <row r="58" spans="1:10" s="20" customFormat="1" x14ac:dyDescent="0.3">
      <c r="A58" s="4"/>
      <c r="B58" s="74" t="s">
        <v>53</v>
      </c>
      <c r="C58" s="75">
        <v>54</v>
      </c>
      <c r="D58" s="76">
        <v>300.70000000000005</v>
      </c>
      <c r="E58" s="76">
        <f t="shared" si="38"/>
        <v>349.5</v>
      </c>
      <c r="F58" s="76">
        <f t="shared" si="33"/>
        <v>311.45645379523512</v>
      </c>
      <c r="G58" s="76">
        <f t="shared" si="34"/>
        <v>0.96546402020519106</v>
      </c>
      <c r="H58" s="76">
        <f t="shared" ref="H58:H80" si="58">F58*$L$6</f>
        <v>270.74909528419789</v>
      </c>
      <c r="I58" s="76">
        <f t="shared" si="36"/>
        <v>29.950904715802153</v>
      </c>
      <c r="J58" s="4"/>
    </row>
    <row r="59" spans="1:10" s="20" customFormat="1" x14ac:dyDescent="0.3">
      <c r="A59" s="4"/>
      <c r="B59" s="74" t="s">
        <v>71</v>
      </c>
      <c r="C59" s="75">
        <v>55</v>
      </c>
      <c r="D59" s="76">
        <v>377.1</v>
      </c>
      <c r="E59" s="76">
        <f t="shared" si="38"/>
        <v>347.17500000000007</v>
      </c>
      <c r="F59" s="76">
        <f t="shared" si="33"/>
        <v>314.28144810894344</v>
      </c>
      <c r="G59" s="76">
        <f t="shared" si="34"/>
        <v>1.1998799237722775</v>
      </c>
      <c r="H59" s="76">
        <f t="shared" ref="H59:H80" si="59">F59*$L$7</f>
        <v>341.68679038404326</v>
      </c>
      <c r="I59" s="76">
        <f t="shared" si="36"/>
        <v>35.41320961595676</v>
      </c>
      <c r="J59" s="4"/>
    </row>
    <row r="60" spans="1:10" s="20" customFormat="1" ht="17.25" thickBot="1" x14ac:dyDescent="0.35">
      <c r="A60" s="4"/>
      <c r="B60" s="84" t="s">
        <v>89</v>
      </c>
      <c r="C60" s="105">
        <v>56</v>
      </c>
      <c r="D60" s="85">
        <v>357.9</v>
      </c>
      <c r="E60" s="85">
        <f t="shared" si="38"/>
        <v>346.625</v>
      </c>
      <c r="F60" s="85">
        <f t="shared" si="33"/>
        <v>317.10644242265175</v>
      </c>
      <c r="G60" s="85">
        <f t="shared" si="34"/>
        <v>1.1286431056578061</v>
      </c>
      <c r="H60" s="85">
        <f t="shared" ref="H60:H80" si="60">F60*$L$8</f>
        <v>326.65134633957359</v>
      </c>
      <c r="I60" s="85">
        <f t="shared" si="36"/>
        <v>31.248653660426385</v>
      </c>
      <c r="J60" s="4"/>
    </row>
    <row r="61" spans="1:10" s="20" customFormat="1" ht="17.25" thickTop="1" x14ac:dyDescent="0.3">
      <c r="A61" s="4"/>
      <c r="B61" s="82" t="s">
        <v>36</v>
      </c>
      <c r="C61" s="104">
        <v>57</v>
      </c>
      <c r="D61" s="83">
        <v>350.79999999999995</v>
      </c>
      <c r="E61" s="83">
        <f t="shared" si="38"/>
        <v>345.67499999999995</v>
      </c>
      <c r="F61" s="83">
        <f t="shared" si="33"/>
        <v>319.93143673636013</v>
      </c>
      <c r="G61" s="83">
        <f t="shared" si="34"/>
        <v>1.0964849330798245</v>
      </c>
      <c r="H61" s="83">
        <f t="shared" ref="H61:H80" si="61">F61*$L$5</f>
        <v>330.2012358555973</v>
      </c>
      <c r="I61" s="83">
        <f t="shared" si="36"/>
        <v>20.598764144402651</v>
      </c>
      <c r="J61" s="4"/>
    </row>
    <row r="62" spans="1:10" s="20" customFormat="1" x14ac:dyDescent="0.3">
      <c r="A62" s="4"/>
      <c r="B62" s="74" t="s">
        <v>54</v>
      </c>
      <c r="C62" s="75">
        <v>58</v>
      </c>
      <c r="D62" s="76">
        <v>296.89999999999998</v>
      </c>
      <c r="E62" s="76">
        <f t="shared" si="38"/>
        <v>336.375</v>
      </c>
      <c r="F62" s="76">
        <f t="shared" si="33"/>
        <v>322.7564310500685</v>
      </c>
      <c r="G62" s="76">
        <f t="shared" si="34"/>
        <v>0.91988871928610005</v>
      </c>
      <c r="H62" s="76">
        <f t="shared" ref="H62:H80" si="62">F62*$L$6</f>
        <v>280.57216551182455</v>
      </c>
      <c r="I62" s="76">
        <f t="shared" si="36"/>
        <v>16.327834488175426</v>
      </c>
      <c r="J62" s="4"/>
    </row>
    <row r="63" spans="1:10" s="20" customFormat="1" x14ac:dyDescent="0.3">
      <c r="A63" s="4"/>
      <c r="B63" s="74" t="s">
        <v>72</v>
      </c>
      <c r="C63" s="75">
        <v>59</v>
      </c>
      <c r="D63" s="76">
        <v>339.9</v>
      </c>
      <c r="E63" s="76">
        <f t="shared" si="38"/>
        <v>334.54999999999995</v>
      </c>
      <c r="F63" s="76">
        <f t="shared" si="33"/>
        <v>325.58142536377682</v>
      </c>
      <c r="G63" s="76">
        <f t="shared" si="34"/>
        <v>1.0439784751855079</v>
      </c>
      <c r="H63" s="76">
        <f t="shared" ref="H63:H80" si="63">F63*$L$7</f>
        <v>353.97212565549813</v>
      </c>
      <c r="I63" s="76">
        <f t="shared" si="36"/>
        <v>14.072125655498155</v>
      </c>
      <c r="J63" s="4"/>
    </row>
    <row r="64" spans="1:10" s="20" customFormat="1" ht="17.25" thickBot="1" x14ac:dyDescent="0.35">
      <c r="A64" s="4"/>
      <c r="B64" s="84" t="s">
        <v>90</v>
      </c>
      <c r="C64" s="105">
        <v>60</v>
      </c>
      <c r="D64" s="85">
        <v>350.6</v>
      </c>
      <c r="E64" s="85">
        <f t="shared" si="38"/>
        <v>330.25</v>
      </c>
      <c r="F64" s="85">
        <f t="shared" si="33"/>
        <v>328.40641967748513</v>
      </c>
      <c r="G64" s="85">
        <f t="shared" si="34"/>
        <v>1.0675796177928261</v>
      </c>
      <c r="H64" s="85">
        <f t="shared" ref="H64:H80" si="64">F64*$L$8</f>
        <v>338.29145290977743</v>
      </c>
      <c r="I64" s="85">
        <f t="shared" si="36"/>
        <v>12.308547090222589</v>
      </c>
      <c r="J64" s="4"/>
    </row>
    <row r="65" spans="1:10" s="20" customFormat="1" ht="17.25" thickTop="1" x14ac:dyDescent="0.3">
      <c r="A65" s="4"/>
      <c r="B65" s="82" t="s">
        <v>37</v>
      </c>
      <c r="C65" s="104">
        <v>61</v>
      </c>
      <c r="D65" s="83">
        <v>333.6</v>
      </c>
      <c r="E65" s="83">
        <f t="shared" si="38"/>
        <v>323.97499999999997</v>
      </c>
      <c r="F65" s="83">
        <f t="shared" si="33"/>
        <v>331.23141399119345</v>
      </c>
      <c r="G65" s="83">
        <f t="shared" si="34"/>
        <v>1.0071508495533867</v>
      </c>
      <c r="H65" s="83">
        <f t="shared" ref="H65:H80" si="65">F65*$L$5</f>
        <v>341.86394238031079</v>
      </c>
      <c r="I65" s="83">
        <f t="shared" si="36"/>
        <v>8.2639423803107661</v>
      </c>
      <c r="J65" s="4"/>
    </row>
    <row r="66" spans="1:10" s="20" customFormat="1" x14ac:dyDescent="0.3">
      <c r="A66" s="4"/>
      <c r="B66" s="74" t="s">
        <v>55</v>
      </c>
      <c r="C66" s="75">
        <v>62</v>
      </c>
      <c r="D66" s="76">
        <v>271.8</v>
      </c>
      <c r="E66" s="76">
        <f t="shared" si="38"/>
        <v>325.55</v>
      </c>
      <c r="F66" s="76">
        <f t="shared" si="33"/>
        <v>334.05640830490182</v>
      </c>
      <c r="G66" s="76">
        <f t="shared" si="34"/>
        <v>0.81363504259412744</v>
      </c>
      <c r="H66" s="76">
        <f t="shared" ref="H66:H80" si="66">F66*$L$6</f>
        <v>290.39523573945115</v>
      </c>
      <c r="I66" s="76">
        <f t="shared" si="36"/>
        <v>18.595235739451141</v>
      </c>
      <c r="J66" s="4"/>
    </row>
    <row r="67" spans="1:10" s="20" customFormat="1" x14ac:dyDescent="0.3">
      <c r="A67" s="4"/>
      <c r="B67" s="74" t="s">
        <v>73</v>
      </c>
      <c r="C67" s="75">
        <v>63</v>
      </c>
      <c r="D67" s="76">
        <v>346.2</v>
      </c>
      <c r="E67" s="76">
        <f t="shared" si="38"/>
        <v>320.25</v>
      </c>
      <c r="F67" s="76">
        <f t="shared" si="33"/>
        <v>336.88140261861014</v>
      </c>
      <c r="G67" s="76">
        <f t="shared" si="34"/>
        <v>1.0276613588905636</v>
      </c>
      <c r="H67" s="76">
        <f t="shared" ref="H67:H80" si="67">F67*$L$7</f>
        <v>366.25746092695294</v>
      </c>
      <c r="I67" s="76">
        <f t="shared" si="36"/>
        <v>20.057460926952956</v>
      </c>
      <c r="J67" s="4"/>
    </row>
    <row r="68" spans="1:10" s="20" customFormat="1" ht="17.25" thickBot="1" x14ac:dyDescent="0.35">
      <c r="A68" s="4"/>
      <c r="B68" s="84" t="s">
        <v>91</v>
      </c>
      <c r="C68" s="105">
        <v>64</v>
      </c>
      <c r="D68" s="85">
        <v>329.4</v>
      </c>
      <c r="E68" s="85">
        <f t="shared" si="38"/>
        <v>319.55</v>
      </c>
      <c r="F68" s="85">
        <f t="shared" si="33"/>
        <v>339.70639693231851</v>
      </c>
      <c r="G68" s="85">
        <f t="shared" si="34"/>
        <v>0.96966086884030056</v>
      </c>
      <c r="H68" s="85">
        <f t="shared" ref="H68:H80" si="68">F68*$L$8</f>
        <v>349.93155947998133</v>
      </c>
      <c r="I68" s="85">
        <f t="shared" si="36"/>
        <v>20.531559479981354</v>
      </c>
      <c r="J68" s="4"/>
    </row>
    <row r="69" spans="1:10" s="20" customFormat="1" ht="17.25" thickTop="1" x14ac:dyDescent="0.3">
      <c r="A69" s="4"/>
      <c r="B69" s="82" t="s">
        <v>38</v>
      </c>
      <c r="C69" s="104">
        <v>65</v>
      </c>
      <c r="D69" s="83">
        <v>330.8</v>
      </c>
      <c r="E69" s="83">
        <f t="shared" si="38"/>
        <v>325.27499999999998</v>
      </c>
      <c r="F69" s="83">
        <f t="shared" ref="F69:F75" si="69">FORECAST(C69,$E$7:$E$76,$C$7:$C$76)</f>
        <v>342.53139124602683</v>
      </c>
      <c r="G69" s="83">
        <f t="shared" ref="G69:G100" si="70">D69/F69</f>
        <v>0.96575090182727041</v>
      </c>
      <c r="H69" s="83">
        <f t="shared" ref="H69:H80" si="71">F69*$L$5</f>
        <v>353.52664890502427</v>
      </c>
      <c r="I69" s="83">
        <f t="shared" ref="I69:I100" si="72">ABS(H69-D69)</f>
        <v>22.726648905024263</v>
      </c>
      <c r="J69" s="4"/>
    </row>
    <row r="70" spans="1:10" s="20" customFormat="1" x14ac:dyDescent="0.3">
      <c r="A70" s="4"/>
      <c r="B70" s="74" t="s">
        <v>56</v>
      </c>
      <c r="C70" s="75">
        <v>66</v>
      </c>
      <c r="D70" s="76">
        <v>294.70000000000005</v>
      </c>
      <c r="E70" s="76">
        <f t="shared" si="38"/>
        <v>328.42500000000001</v>
      </c>
      <c r="F70" s="76">
        <f t="shared" si="69"/>
        <v>345.35638555973514</v>
      </c>
      <c r="G70" s="76">
        <f t="shared" si="70"/>
        <v>0.85332141614340229</v>
      </c>
      <c r="H70" s="76">
        <f t="shared" ref="H70:H80" si="73">F70*$L$6</f>
        <v>300.21830596707775</v>
      </c>
      <c r="I70" s="76">
        <f t="shared" si="72"/>
        <v>5.5183059670777084</v>
      </c>
      <c r="J70" s="4"/>
    </row>
    <row r="71" spans="1:10" s="20" customFormat="1" x14ac:dyDescent="0.3">
      <c r="A71" s="4"/>
      <c r="B71" s="74" t="s">
        <v>74</v>
      </c>
      <c r="C71" s="75">
        <v>67</v>
      </c>
      <c r="D71" s="76">
        <v>358.8</v>
      </c>
      <c r="E71" s="76">
        <f t="shared" ref="E71:E76" si="74">AVERAGE(D69:D72)</f>
        <v>330.57499999999999</v>
      </c>
      <c r="F71" s="76">
        <f t="shared" si="69"/>
        <v>348.18137987344346</v>
      </c>
      <c r="G71" s="76">
        <f t="shared" si="70"/>
        <v>1.0304973807916329</v>
      </c>
      <c r="H71" s="76">
        <f t="shared" ref="H71:H80" si="75">F71*$L$7</f>
        <v>378.5427961984077</v>
      </c>
      <c r="I71" s="76">
        <f t="shared" si="72"/>
        <v>19.742796198407689</v>
      </c>
      <c r="J71" s="4"/>
    </row>
    <row r="72" spans="1:10" s="20" customFormat="1" ht="17.25" thickBot="1" x14ac:dyDescent="0.35">
      <c r="A72" s="4"/>
      <c r="B72" s="84" t="s">
        <v>92</v>
      </c>
      <c r="C72" s="105">
        <v>68</v>
      </c>
      <c r="D72" s="85">
        <v>338</v>
      </c>
      <c r="E72" s="85">
        <f t="shared" si="74"/>
        <v>324.17500000000001</v>
      </c>
      <c r="F72" s="85">
        <f t="shared" si="69"/>
        <v>351.00637418715183</v>
      </c>
      <c r="G72" s="85">
        <f t="shared" si="70"/>
        <v>0.96294547579863321</v>
      </c>
      <c r="H72" s="85">
        <f t="shared" ref="H72:H80" si="76">F72*$L$8</f>
        <v>361.57166605018512</v>
      </c>
      <c r="I72" s="85">
        <f t="shared" si="72"/>
        <v>23.571666050185115</v>
      </c>
      <c r="J72" s="4"/>
    </row>
    <row r="73" spans="1:10" s="20" customFormat="1" ht="17.25" thickTop="1" x14ac:dyDescent="0.3">
      <c r="A73" s="4"/>
      <c r="B73" s="82" t="s">
        <v>39</v>
      </c>
      <c r="C73" s="104">
        <v>69</v>
      </c>
      <c r="D73" s="83">
        <v>305.2</v>
      </c>
      <c r="E73" s="83">
        <f t="shared" si="74"/>
        <v>319.45</v>
      </c>
      <c r="F73" s="83">
        <f t="shared" si="69"/>
        <v>353.83136850086021</v>
      </c>
      <c r="G73" s="83">
        <f t="shared" si="70"/>
        <v>0.86255778082394075</v>
      </c>
      <c r="H73" s="83">
        <f t="shared" ref="H73:H80" si="77">F73*$L$5</f>
        <v>365.18935542973782</v>
      </c>
      <c r="I73" s="83">
        <f t="shared" si="72"/>
        <v>59.989355429737827</v>
      </c>
      <c r="J73" s="4"/>
    </row>
    <row r="74" spans="1:10" s="20" customFormat="1" x14ac:dyDescent="0.3">
      <c r="A74" s="4"/>
      <c r="B74" s="74" t="s">
        <v>57</v>
      </c>
      <c r="C74" s="75">
        <v>70</v>
      </c>
      <c r="D74" s="76">
        <v>275.8</v>
      </c>
      <c r="E74" s="76">
        <f t="shared" si="74"/>
        <v>315.875</v>
      </c>
      <c r="F74" s="76">
        <f t="shared" si="69"/>
        <v>356.65636281456852</v>
      </c>
      <c r="G74" s="76">
        <f t="shared" si="70"/>
        <v>0.77329336794530412</v>
      </c>
      <c r="H74" s="76">
        <f t="shared" ref="H74:H80" si="78">F74*$L$6</f>
        <v>310.04137619470441</v>
      </c>
      <c r="I74" s="76">
        <f t="shared" si="72"/>
        <v>34.241376194704401</v>
      </c>
      <c r="J74" s="4"/>
    </row>
    <row r="75" spans="1:10" s="20" customFormat="1" x14ac:dyDescent="0.3">
      <c r="A75" s="4"/>
      <c r="B75" s="74" t="s">
        <v>75</v>
      </c>
      <c r="C75" s="75">
        <v>71</v>
      </c>
      <c r="D75" s="76">
        <v>344.5</v>
      </c>
      <c r="E75" s="76">
        <f t="shared" si="74"/>
        <v>313.17500000000001</v>
      </c>
      <c r="F75" s="76">
        <f t="shared" si="69"/>
        <v>359.48135712827684</v>
      </c>
      <c r="G75" s="76">
        <f t="shared" si="70"/>
        <v>0.95832507908628228</v>
      </c>
      <c r="H75" s="76">
        <f t="shared" ref="H75:H80" si="79">F75*$L$7</f>
        <v>390.82813146986257</v>
      </c>
      <c r="I75" s="76">
        <f t="shared" si="72"/>
        <v>46.328131469862569</v>
      </c>
      <c r="J75" s="4"/>
    </row>
    <row r="76" spans="1:10" s="20" customFormat="1" ht="17.25" thickBot="1" x14ac:dyDescent="0.35">
      <c r="A76" s="4"/>
      <c r="B76" s="84" t="s">
        <v>93</v>
      </c>
      <c r="C76" s="105">
        <v>72</v>
      </c>
      <c r="D76" s="85">
        <v>327.2</v>
      </c>
      <c r="E76" s="85">
        <f t="shared" si="74"/>
        <v>315.83333333333331</v>
      </c>
      <c r="F76" s="85">
        <f t="shared" ref="F76:F80" si="80">FORECAST(C76,$E$7:$E$76,$C$7:$C$76)</f>
        <v>362.30635144198516</v>
      </c>
      <c r="G76" s="85">
        <f t="shared" si="70"/>
        <v>0.90310312998306175</v>
      </c>
      <c r="H76" s="85">
        <f t="shared" ref="H76:H80" si="81">F76*$L$8</f>
        <v>373.2117726203889</v>
      </c>
      <c r="I76" s="85">
        <f>ABS(H76-D76)</f>
        <v>46.011772620388911</v>
      </c>
      <c r="J76" s="4"/>
    </row>
    <row r="77" spans="1:10" ht="17.25" thickTop="1" x14ac:dyDescent="0.3">
      <c r="B77" s="82" t="s">
        <v>130</v>
      </c>
      <c r="C77" s="104">
        <v>69</v>
      </c>
      <c r="D77" s="83"/>
      <c r="E77" s="83"/>
      <c r="F77" s="83">
        <f t="shared" si="80"/>
        <v>353.83136850086021</v>
      </c>
      <c r="G77" s="83"/>
      <c r="H77" s="107">
        <f t="shared" ref="H77:H80" si="82">F77*$L$5</f>
        <v>365.18935542973782</v>
      </c>
      <c r="I77" s="76"/>
    </row>
    <row r="78" spans="1:10" x14ac:dyDescent="0.3">
      <c r="B78" s="74" t="s">
        <v>131</v>
      </c>
      <c r="C78" s="75">
        <v>70</v>
      </c>
      <c r="D78" s="76"/>
      <c r="E78" s="76"/>
      <c r="F78" s="76">
        <f t="shared" si="80"/>
        <v>356.65636281456852</v>
      </c>
      <c r="G78" s="76"/>
      <c r="H78" s="108">
        <f t="shared" ref="H78:H80" si="83">F78*$L$6</f>
        <v>310.04137619470441</v>
      </c>
      <c r="I78" s="76"/>
    </row>
    <row r="79" spans="1:10" x14ac:dyDescent="0.3">
      <c r="B79" s="74" t="s">
        <v>132</v>
      </c>
      <c r="C79" s="75">
        <v>71</v>
      </c>
      <c r="D79" s="76"/>
      <c r="E79" s="76"/>
      <c r="F79" s="76">
        <f t="shared" si="80"/>
        <v>359.48135712827684</v>
      </c>
      <c r="G79" s="76"/>
      <c r="H79" s="79">
        <f t="shared" ref="H79:H80" si="84">F79*$L$7</f>
        <v>390.82813146986257</v>
      </c>
      <c r="I79" s="76"/>
    </row>
    <row r="80" spans="1:10" ht="17.25" thickBot="1" x14ac:dyDescent="0.35">
      <c r="B80" s="84" t="s">
        <v>133</v>
      </c>
      <c r="C80" s="105">
        <v>72</v>
      </c>
      <c r="D80" s="85"/>
      <c r="E80" s="85"/>
      <c r="F80" s="85">
        <f t="shared" si="80"/>
        <v>362.30635144198516</v>
      </c>
      <c r="G80" s="85"/>
      <c r="H80" s="93">
        <f t="shared" ref="H80" si="85">F80*$L$8</f>
        <v>373.2117726203889</v>
      </c>
      <c r="I80" s="85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Regression(회귀)</vt:lpstr>
      <vt:lpstr>Regression_실습(백화점경상지수)</vt:lpstr>
      <vt:lpstr>참고_승법모델링전</vt:lpstr>
      <vt:lpstr>승법모델(Multiplicative)_중심이동평균</vt:lpstr>
      <vt:lpstr>가법모델(Additive)_중심이동평균</vt:lpstr>
      <vt:lpstr>승법모델중심이동평균_실습(백화점경상지수)</vt:lpstr>
      <vt:lpstr>가법모델중심이동평균_실습(백화점경상지수)</vt:lpstr>
      <vt:lpstr>승법모델_이동평균</vt:lpstr>
      <vt:lpstr>승법모델_이동평균_실습(백화점경상지수) (2)</vt:lpstr>
      <vt:lpstr>가법모델_이동평균</vt:lpstr>
      <vt:lpstr>MA</vt:lpstr>
      <vt:lpstr>New 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series forecasting</dc:title>
  <dc:creator>Keith Lee</dc:creator>
  <cp:lastModifiedBy>Windows 사용자</cp:lastModifiedBy>
  <cp:lastPrinted>2004-11-17T12:44:12Z</cp:lastPrinted>
  <dcterms:created xsi:type="dcterms:W3CDTF">2002-11-28T12:48:19Z</dcterms:created>
  <dcterms:modified xsi:type="dcterms:W3CDTF">2018-05-29T18:34:06Z</dcterms:modified>
</cp:coreProperties>
</file>