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13_ncr:1_{0C1924B6-1902-490F-AFB3-30A3FABDA5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2_09_01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3" i="1"/>
  <c r="Q4" i="1"/>
  <c r="Q7" i="1"/>
  <c r="Q17" i="1"/>
  <c r="Q18" i="1"/>
  <c r="Q19" i="1"/>
  <c r="Q14" i="1"/>
  <c r="Q15" i="1"/>
  <c r="Q5" i="1"/>
  <c r="Q16" i="1"/>
  <c r="Q8" i="1"/>
  <c r="Q9" i="1"/>
  <c r="Q10" i="1"/>
  <c r="Q20" i="1"/>
  <c r="Q11" i="1"/>
  <c r="Q12" i="1"/>
  <c r="Q25" i="1"/>
  <c r="Q27" i="1"/>
  <c r="Q26" i="1"/>
  <c r="Q13" i="1"/>
  <c r="Q28" i="1"/>
  <c r="Q29" i="1"/>
  <c r="Q22" i="1"/>
  <c r="Q21" i="1"/>
  <c r="Q23" i="1"/>
  <c r="Q24" i="1"/>
  <c r="C24" i="1"/>
  <c r="C23" i="1"/>
  <c r="C21" i="1"/>
  <c r="C22" i="1"/>
  <c r="C29" i="1"/>
  <c r="C28" i="1"/>
  <c r="C13" i="1"/>
  <c r="C26" i="1"/>
  <c r="C27" i="1"/>
  <c r="C25" i="1"/>
  <c r="C12" i="1"/>
  <c r="C11" i="1"/>
  <c r="C20" i="1"/>
  <c r="C10" i="1"/>
  <c r="C9" i="1"/>
  <c r="C8" i="1"/>
  <c r="C16" i="1"/>
  <c r="C5" i="1"/>
  <c r="C15" i="1"/>
  <c r="C14" i="1"/>
  <c r="C19" i="1"/>
  <c r="C18" i="1"/>
  <c r="C17" i="1"/>
  <c r="C7" i="1"/>
  <c r="C4" i="1"/>
  <c r="C3" i="1"/>
  <c r="C6" i="1"/>
</calcChain>
</file>

<file path=xl/sharedStrings.xml><?xml version="1.0" encoding="utf-8"?>
<sst xmlns="http://schemas.openxmlformats.org/spreadsheetml/2006/main" count="46" uniqueCount="28">
  <si>
    <t>MgO</t>
  </si>
  <si>
    <t>Al2O3</t>
  </si>
  <si>
    <t>SiO2</t>
  </si>
  <si>
    <t>P2O5</t>
  </si>
  <si>
    <t>NEUP_Sample_#</t>
  </si>
  <si>
    <t>drying_in_air</t>
  </si>
  <si>
    <t>Ar_pruge</t>
  </si>
  <si>
    <t>All_Pre-scan_drying</t>
  </si>
  <si>
    <t>L/S</t>
  </si>
  <si>
    <t>PC_name</t>
  </si>
  <si>
    <t>Al-Axial</t>
  </si>
  <si>
    <t>Al-Corner</t>
  </si>
  <si>
    <t>Centroid</t>
  </si>
  <si>
    <t>Mg-Axial</t>
  </si>
  <si>
    <t>Mg-Corner</t>
  </si>
  <si>
    <t>P-Axial</t>
  </si>
  <si>
    <t>P-Corner</t>
  </si>
  <si>
    <t>Si-Axial</t>
  </si>
  <si>
    <t>Si-Corner</t>
  </si>
  <si>
    <t>Index</t>
  </si>
  <si>
    <t>NaOH Concentration(mM)</t>
  </si>
  <si>
    <t>Unbound_water (40-105°C)</t>
  </si>
  <si>
    <t>Bound_water (105-1000°C)</t>
  </si>
  <si>
    <t>loose_bound_water  (105-180°C)</t>
  </si>
  <si>
    <t>Tight_bound_water (180-550°C)</t>
  </si>
  <si>
    <t>Total weight loss (40-1000°C)</t>
  </si>
  <si>
    <t>Weight loss</t>
  </si>
  <si>
    <t>Sample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</si>
</sst>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33" borderId="0" xfId="1" applyNumberFormat="1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Q29" totalsRowShown="0" headerRowDxfId="16">
  <autoFilter ref="A2:Q29" xr:uid="{00000000-0009-0000-0100-000002000000}"/>
  <sortState xmlns:xlrd2="http://schemas.microsoft.com/office/spreadsheetml/2017/richdata2" ref="A3:Q29">
    <sortCondition ref="B2:B29"/>
  </sortState>
  <tableColumns count="17">
    <tableColumn id="1" xr3:uid="{00000000-0010-0000-0000-000001000000}" name="Index"/>
    <tableColumn id="16" xr3:uid="{00000000-0010-0000-0000-000010000000}" name="PC_name" dataDxfId="15"/>
    <tableColumn id="15" xr3:uid="{00000000-0010-0000-0000-00000F000000}" name="L/S" dataDxfId="14"/>
    <tableColumn id="14" xr3:uid="{00000000-0010-0000-0000-00000E000000}" name="NaOH Concentration(mM)" dataDxfId="13"/>
    <tableColumn id="2" xr3:uid="{00000000-0010-0000-0000-000002000000}" name="MgO" dataDxfId="12"/>
    <tableColumn id="3" xr3:uid="{00000000-0010-0000-0000-000003000000}" name="Al2O3" dataDxfId="11"/>
    <tableColumn id="4" xr3:uid="{00000000-0010-0000-0000-000004000000}" name="SiO2" dataDxfId="10"/>
    <tableColumn id="5" xr3:uid="{00000000-0010-0000-0000-000005000000}" name="P2O5" dataDxfId="9"/>
    <tableColumn id="6" xr3:uid="{00000000-0010-0000-0000-000006000000}" name="NEUP_Sample_#" dataDxfId="8"/>
    <tableColumn id="7" xr3:uid="{00000000-0010-0000-0000-000007000000}" name="drying_in_air" dataDxfId="7"/>
    <tableColumn id="8" xr3:uid="{00000000-0010-0000-0000-000008000000}" name="Ar_pruge" dataDxfId="6" dataCellStyle="Percent"/>
    <tableColumn id="9" xr3:uid="{00000000-0010-0000-0000-000009000000}" name="All_Pre-scan_drying" dataDxfId="5" dataCellStyle="Percent"/>
    <tableColumn id="10" xr3:uid="{00000000-0010-0000-0000-00000A000000}" name="Unbound_water (40-105°C)" dataDxfId="4" dataCellStyle="Percent"/>
    <tableColumn id="11" xr3:uid="{00000000-0010-0000-0000-00000B000000}" name="Bound_water (105-1000°C)" dataDxfId="3" dataCellStyle="Percent"/>
    <tableColumn id="12" xr3:uid="{00000000-0010-0000-0000-00000C000000}" name="loose_bound_water  (105-180°C)" dataDxfId="2" dataCellStyle="Percent"/>
    <tableColumn id="13" xr3:uid="{00000000-0010-0000-0000-00000D000000}" name="Tight_bound_water (180-550°C)" dataDxfId="1" dataCellStyle="Percent"/>
    <tableColumn id="18" xr3:uid="{77DF76B4-9696-411E-8576-228D41DA1732}" name="Total weight loss (40-1000°C)" dataDxfId="0" dataCellStyle="Percent">
      <calculatedColumnFormula>SUM(Table2[[#This Row],[Unbound_water (40-105°C)]],Table2[[#This Row],[Bound_water (105-1000°C)]])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O4" sqref="O4"/>
    </sheetView>
  </sheetViews>
  <sheetFormatPr defaultRowHeight="14.4" x14ac:dyDescent="0.3"/>
  <cols>
    <col min="2" max="2" width="10.5546875" customWidth="1"/>
    <col min="4" max="4" width="22.21875" customWidth="1"/>
    <col min="9" max="9" width="16.44140625" customWidth="1"/>
    <col min="10" max="10" width="13.33203125" hidden="1" customWidth="1"/>
    <col min="11" max="11" width="10.21875" style="2" hidden="1" customWidth="1"/>
    <col min="12" max="12" width="18.77734375" style="2" hidden="1" customWidth="1"/>
    <col min="13" max="13" width="19.5546875" style="2" bestFit="1" customWidth="1"/>
    <col min="14" max="14" width="16.88671875" style="2" bestFit="1" customWidth="1"/>
    <col min="15" max="15" width="22.88671875" style="2" bestFit="1" customWidth="1"/>
    <col min="17" max="17" width="22.44140625" style="2" bestFit="1" customWidth="1"/>
    <col min="18" max="18" width="22.88671875" style="2" customWidth="1"/>
  </cols>
  <sheetData>
    <row r="1" spans="1:18" x14ac:dyDescent="0.3">
      <c r="B1" s="8" t="s">
        <v>27</v>
      </c>
      <c r="C1" s="8"/>
      <c r="D1" s="8"/>
      <c r="E1" s="8"/>
      <c r="F1" s="8"/>
      <c r="G1" s="8"/>
      <c r="H1" s="8"/>
      <c r="I1" s="8"/>
      <c r="M1" s="7" t="s">
        <v>26</v>
      </c>
      <c r="N1" s="7"/>
      <c r="O1" s="7"/>
      <c r="P1" s="7"/>
      <c r="Q1" s="7"/>
    </row>
    <row r="2" spans="1:18" s="1" customFormat="1" ht="57.6" x14ac:dyDescent="0.3">
      <c r="A2" s="1" t="s">
        <v>19</v>
      </c>
      <c r="B2" s="3" t="s">
        <v>9</v>
      </c>
      <c r="C2" s="3" t="s">
        <v>8</v>
      </c>
      <c r="D2" s="3" t="s">
        <v>20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4" t="s">
        <v>6</v>
      </c>
      <c r="L2" s="4" t="s">
        <v>7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</row>
    <row r="3" spans="1:18" x14ac:dyDescent="0.3">
      <c r="A3">
        <v>0</v>
      </c>
      <c r="B3" s="5" t="s">
        <v>10</v>
      </c>
      <c r="C3" s="5">
        <f>124/100</f>
        <v>1.24</v>
      </c>
      <c r="D3" s="5">
        <v>1000</v>
      </c>
      <c r="E3" s="5">
        <v>0.13</v>
      </c>
      <c r="F3" s="5">
        <v>0.36</v>
      </c>
      <c r="G3" s="5">
        <v>0.22</v>
      </c>
      <c r="H3" s="5">
        <v>0.2</v>
      </c>
      <c r="I3" s="5">
        <v>28</v>
      </c>
      <c r="J3" s="5">
        <v>2.1246006389776299E-2</v>
      </c>
      <c r="K3" s="6">
        <v>5.3533540068548997E-2</v>
      </c>
      <c r="L3" s="6">
        <v>7.3642172523961602E-2</v>
      </c>
      <c r="M3" s="6">
        <v>5.9389549922400399E-2</v>
      </c>
      <c r="N3" s="6">
        <v>0.217106397654768</v>
      </c>
      <c r="O3" s="6">
        <v>4.3455768235902602E-2</v>
      </c>
      <c r="P3" s="6">
        <v>0.16026901189860299</v>
      </c>
      <c r="Q3" s="6">
        <f>SUM(Table2[[#This Row],[Unbound_water (40-105°C)]],Table2[[#This Row],[Bound_water (105-1000°C)]])</f>
        <v>0.27649594757716839</v>
      </c>
      <c r="R3"/>
    </row>
    <row r="4" spans="1:18" x14ac:dyDescent="0.3">
      <c r="A4">
        <v>1</v>
      </c>
      <c r="B4" s="5" t="s">
        <v>10</v>
      </c>
      <c r="C4" s="5">
        <f>109/100</f>
        <v>1.0900000000000001</v>
      </c>
      <c r="D4" s="5">
        <v>807</v>
      </c>
      <c r="E4" s="5">
        <v>0.13</v>
      </c>
      <c r="F4" s="5">
        <v>0.36</v>
      </c>
      <c r="G4" s="5">
        <v>0.22</v>
      </c>
      <c r="H4" s="5">
        <v>0.2</v>
      </c>
      <c r="I4" s="5">
        <v>65</v>
      </c>
      <c r="J4" s="5">
        <v>4.6006389776358401E-3</v>
      </c>
      <c r="K4" s="6">
        <v>2.08306586211322E-2</v>
      </c>
      <c r="L4" s="6">
        <v>2.5335463258785901E-2</v>
      </c>
      <c r="M4" s="6">
        <v>6.8508866817451705E-2</v>
      </c>
      <c r="N4" s="6">
        <v>0.23578195168322</v>
      </c>
      <c r="O4" s="6">
        <v>7.3884682204084298E-2</v>
      </c>
      <c r="P4" s="6">
        <v>0.150916183171075</v>
      </c>
      <c r="Q4" s="6">
        <f>SUM(Table2[[#This Row],[Unbound_water (40-105°C)]],Table2[[#This Row],[Bound_water (105-1000°C)]])</f>
        <v>0.30429081850067169</v>
      </c>
      <c r="R4"/>
    </row>
    <row r="5" spans="1:18" x14ac:dyDescent="0.3">
      <c r="A5">
        <v>2</v>
      </c>
      <c r="B5" s="5" t="s">
        <v>10</v>
      </c>
      <c r="C5" s="5">
        <f>94/100</f>
        <v>0.94</v>
      </c>
      <c r="D5" s="5">
        <v>617</v>
      </c>
      <c r="E5" s="5">
        <v>0.13</v>
      </c>
      <c r="F5" s="5">
        <v>0.36</v>
      </c>
      <c r="G5" s="5">
        <v>0.22</v>
      </c>
      <c r="H5" s="5">
        <v>0.2</v>
      </c>
      <c r="I5" s="5">
        <v>86</v>
      </c>
      <c r="J5" s="5">
        <v>-6.8867924528301103E-3</v>
      </c>
      <c r="K5" s="6">
        <v>3.3448889721727597E-2</v>
      </c>
      <c r="L5" s="6">
        <v>2.67924528301886E-2</v>
      </c>
      <c r="M5" s="6">
        <v>4.7240532506139299E-2</v>
      </c>
      <c r="N5" s="6">
        <v>0.190642367842833</v>
      </c>
      <c r="O5" s="6">
        <v>4.4914049373142001E-2</v>
      </c>
      <c r="P5" s="6">
        <v>0.12595321183921401</v>
      </c>
      <c r="Q5" s="6">
        <f>SUM(Table2[[#This Row],[Unbound_water (40-105°C)]],Table2[[#This Row],[Bound_water (105-1000°C)]])</f>
        <v>0.2378829003489723</v>
      </c>
      <c r="R5"/>
    </row>
    <row r="6" spans="1:18" x14ac:dyDescent="0.3">
      <c r="A6">
        <v>3</v>
      </c>
      <c r="B6" s="5" t="s">
        <v>11</v>
      </c>
      <c r="C6" s="5">
        <f>143/100</f>
        <v>1.43</v>
      </c>
      <c r="D6" s="5">
        <v>833</v>
      </c>
      <c r="E6" s="5">
        <v>0.09</v>
      </c>
      <c r="F6" s="5">
        <v>0.51</v>
      </c>
      <c r="G6" s="5">
        <v>0.16</v>
      </c>
      <c r="H6" s="5">
        <v>0.14000000000000001</v>
      </c>
      <c r="I6" s="5">
        <v>34</v>
      </c>
      <c r="J6" s="5">
        <v>3.0697674418604701E-2</v>
      </c>
      <c r="K6" s="6">
        <v>5.8198519330956801E-2</v>
      </c>
      <c r="L6" s="6">
        <v>8.7109634551494994E-2</v>
      </c>
      <c r="M6" s="6">
        <v>3.1588907489628101E-2</v>
      </c>
      <c r="N6" s="6">
        <v>0.246233350316616</v>
      </c>
      <c r="O6" s="6">
        <v>4.70922192299294E-2</v>
      </c>
      <c r="P6" s="6">
        <v>0.183019142586796</v>
      </c>
      <c r="Q6" s="6">
        <f>SUM(Table2[[#This Row],[Unbound_water (40-105°C)]],Table2[[#This Row],[Bound_water (105-1000°C)]])</f>
        <v>0.27782225780624409</v>
      </c>
      <c r="R6"/>
    </row>
    <row r="7" spans="1:18" x14ac:dyDescent="0.3">
      <c r="A7">
        <v>4</v>
      </c>
      <c r="B7" s="5" t="s">
        <v>11</v>
      </c>
      <c r="C7" s="5">
        <f>120/100</f>
        <v>1.2</v>
      </c>
      <c r="D7" s="5">
        <v>465</v>
      </c>
      <c r="E7" s="5">
        <v>0.09</v>
      </c>
      <c r="F7" s="5">
        <v>0.51</v>
      </c>
      <c r="G7" s="5">
        <v>0.16</v>
      </c>
      <c r="H7" s="5">
        <v>0.14000000000000001</v>
      </c>
      <c r="I7" s="5">
        <v>77</v>
      </c>
      <c r="J7" s="5">
        <v>-1.00914634146342E-2</v>
      </c>
      <c r="K7" s="6">
        <v>4.7538559053454402E-2</v>
      </c>
      <c r="L7" s="6">
        <v>3.7926829268292502E-2</v>
      </c>
      <c r="M7" s="6">
        <v>5.70731398149322E-2</v>
      </c>
      <c r="N7" s="6">
        <v>0.22166941310685701</v>
      </c>
      <c r="O7" s="6">
        <v>5.7453416149068202E-2</v>
      </c>
      <c r="P7" s="6">
        <v>0.148624667258207</v>
      </c>
      <c r="Q7" s="6">
        <f>SUM(Table2[[#This Row],[Unbound_water (40-105°C)]],Table2[[#This Row],[Bound_water (105-1000°C)]])</f>
        <v>0.27874255292178918</v>
      </c>
      <c r="R7"/>
    </row>
    <row r="8" spans="1:18" x14ac:dyDescent="0.3">
      <c r="A8">
        <v>12</v>
      </c>
      <c r="B8" s="5" t="s">
        <v>12</v>
      </c>
      <c r="C8" s="5">
        <f>172/100</f>
        <v>1.72</v>
      </c>
      <c r="D8" s="5">
        <v>714</v>
      </c>
      <c r="E8" s="5">
        <v>0.16</v>
      </c>
      <c r="F8" s="5">
        <v>0.21</v>
      </c>
      <c r="G8" s="5">
        <v>0.28000000000000003</v>
      </c>
      <c r="H8" s="5">
        <v>0.27</v>
      </c>
      <c r="I8" s="5">
        <v>109</v>
      </c>
      <c r="J8" s="5">
        <v>0.19896341463414599</v>
      </c>
      <c r="K8" s="6">
        <v>3.0562533302885001E-2</v>
      </c>
      <c r="L8" s="6">
        <v>0.22344512195121899</v>
      </c>
      <c r="M8" s="6">
        <v>7.8010286207844101E-2</v>
      </c>
      <c r="N8" s="6">
        <v>0.20034549095049201</v>
      </c>
      <c r="O8" s="6">
        <v>7.9227356601625401E-2</v>
      </c>
      <c r="P8" s="6">
        <v>0.112206038239566</v>
      </c>
      <c r="Q8" s="6">
        <f>SUM(Table2[[#This Row],[Unbound_water (40-105°C)]],Table2[[#This Row],[Bound_water (105-1000°C)]])</f>
        <v>0.27835577715833609</v>
      </c>
      <c r="R8"/>
    </row>
    <row r="9" spans="1:18" x14ac:dyDescent="0.3">
      <c r="A9">
        <v>10</v>
      </c>
      <c r="B9" s="5" t="s">
        <v>12</v>
      </c>
      <c r="C9" s="5">
        <f>181/100</f>
        <v>1.81</v>
      </c>
      <c r="D9" s="5">
        <v>893</v>
      </c>
      <c r="E9" s="5">
        <v>0.16</v>
      </c>
      <c r="F9" s="5">
        <v>0.21</v>
      </c>
      <c r="G9" s="5">
        <v>0.28000000000000003</v>
      </c>
      <c r="H9" s="5">
        <v>0.27</v>
      </c>
      <c r="I9" s="5">
        <v>107</v>
      </c>
      <c r="J9" s="5">
        <v>4.3289036544850501E-2</v>
      </c>
      <c r="K9" s="6">
        <v>3.3753515991249101E-2</v>
      </c>
      <c r="L9" s="6">
        <v>7.5581395348837205E-2</v>
      </c>
      <c r="M9" s="6">
        <v>9.1931716082659404E-2</v>
      </c>
      <c r="N9" s="6">
        <v>0.212111410601976</v>
      </c>
      <c r="O9" s="6">
        <v>9.3620844564240802E-2</v>
      </c>
      <c r="P9" s="6">
        <v>0.107708894878706</v>
      </c>
      <c r="Q9" s="6">
        <f>SUM(Table2[[#This Row],[Unbound_water (40-105°C)]],Table2[[#This Row],[Bound_water (105-1000°C)]])</f>
        <v>0.3040431266846354</v>
      </c>
      <c r="R9"/>
    </row>
    <row r="10" spans="1:18" x14ac:dyDescent="0.3">
      <c r="A10">
        <v>8</v>
      </c>
      <c r="B10" s="5" t="s">
        <v>12</v>
      </c>
      <c r="C10" s="5">
        <f>157/100</f>
        <v>1.57</v>
      </c>
      <c r="D10" s="5">
        <v>655</v>
      </c>
      <c r="E10" s="5">
        <v>0.16</v>
      </c>
      <c r="F10" s="5">
        <v>0.21</v>
      </c>
      <c r="G10" s="5">
        <v>0.28000000000000003</v>
      </c>
      <c r="H10" s="5">
        <v>0.27</v>
      </c>
      <c r="I10" s="5">
        <v>105</v>
      </c>
      <c r="J10" s="5">
        <v>5.5363321799308E-3</v>
      </c>
      <c r="K10" s="6">
        <v>3.8726513569937303E-2</v>
      </c>
      <c r="L10" s="6">
        <v>4.4048442906574302E-2</v>
      </c>
      <c r="M10" s="6">
        <v>6.8230354363484902E-2</v>
      </c>
      <c r="N10" s="6">
        <v>0.20396713360118701</v>
      </c>
      <c r="O10" s="6">
        <v>8.8898541282079094E-2</v>
      </c>
      <c r="P10" s="6">
        <v>0.105512723060773</v>
      </c>
      <c r="Q10" s="6">
        <f>SUM(Table2[[#This Row],[Unbound_water (40-105°C)]],Table2[[#This Row],[Bound_water (105-1000°C)]])</f>
        <v>0.27219748796467191</v>
      </c>
      <c r="R10"/>
    </row>
    <row r="11" spans="1:18" x14ac:dyDescent="0.3">
      <c r="A11">
        <v>7</v>
      </c>
      <c r="B11" s="5" t="s">
        <v>12</v>
      </c>
      <c r="C11" s="5">
        <f>153/100</f>
        <v>1.53</v>
      </c>
      <c r="D11" s="5">
        <v>593</v>
      </c>
      <c r="E11" s="5">
        <v>0.16</v>
      </c>
      <c r="F11" s="5">
        <v>0.21</v>
      </c>
      <c r="G11" s="5">
        <v>0.28000000000000003</v>
      </c>
      <c r="H11" s="5">
        <v>0.27</v>
      </c>
      <c r="I11" s="5">
        <v>104</v>
      </c>
      <c r="J11" s="5">
        <v>8.7936507936508205E-3</v>
      </c>
      <c r="K11" s="6">
        <v>3.8625372321685898E-2</v>
      </c>
      <c r="L11" s="6">
        <v>4.7079365079364999E-2</v>
      </c>
      <c r="M11" s="6">
        <v>5.9666189159476302E-2</v>
      </c>
      <c r="N11" s="6">
        <v>0.19755471899256999</v>
      </c>
      <c r="O11" s="6">
        <v>8.6717526734850101E-2</v>
      </c>
      <c r="P11" s="6">
        <v>0.10030982443282099</v>
      </c>
      <c r="Q11" s="6">
        <f>SUM(Table2[[#This Row],[Unbound_water (40-105°C)]],Table2[[#This Row],[Bound_water (105-1000°C)]])</f>
        <v>0.25722090815204629</v>
      </c>
      <c r="R11"/>
    </row>
    <row r="12" spans="1:18" x14ac:dyDescent="0.3">
      <c r="A12">
        <v>9</v>
      </c>
      <c r="B12" s="5" t="s">
        <v>12</v>
      </c>
      <c r="C12" s="5">
        <f>178/100</f>
        <v>1.78</v>
      </c>
      <c r="D12" s="5">
        <v>821</v>
      </c>
      <c r="E12" s="5">
        <v>0.16</v>
      </c>
      <c r="F12" s="5">
        <v>0.21</v>
      </c>
      <c r="G12" s="5">
        <v>0.28000000000000003</v>
      </c>
      <c r="H12" s="5">
        <v>0.27</v>
      </c>
      <c r="I12" s="5">
        <v>106</v>
      </c>
      <c r="J12" s="5">
        <v>1.32542372881355E-2</v>
      </c>
      <c r="K12" s="6">
        <v>3.40788072417465E-2</v>
      </c>
      <c r="L12" s="6">
        <v>4.68813559322033E-2</v>
      </c>
      <c r="M12" s="6">
        <v>9.0123412881886494E-2</v>
      </c>
      <c r="N12" s="6">
        <v>0.22136074261123101</v>
      </c>
      <c r="O12" s="6">
        <v>0.116868798235942</v>
      </c>
      <c r="P12" s="6">
        <v>9.5529395027919004E-2</v>
      </c>
      <c r="Q12" s="6">
        <f>SUM(Table2[[#This Row],[Unbound_water (40-105°C)]],Table2[[#This Row],[Bound_water (105-1000°C)]])</f>
        <v>0.31148415549311748</v>
      </c>
      <c r="R12"/>
    </row>
    <row r="13" spans="1:18" x14ac:dyDescent="0.3">
      <c r="A13">
        <v>13</v>
      </c>
      <c r="B13" s="5" t="s">
        <v>12</v>
      </c>
      <c r="C13" s="5">
        <f>171/100</f>
        <v>1.71</v>
      </c>
      <c r="D13" s="5">
        <v>1000</v>
      </c>
      <c r="E13" s="5">
        <v>0.16</v>
      </c>
      <c r="F13" s="5">
        <v>0.21</v>
      </c>
      <c r="G13" s="5">
        <v>0.28000000000000003</v>
      </c>
      <c r="H13" s="5">
        <v>0.27</v>
      </c>
      <c r="I13" s="5">
        <v>73</v>
      </c>
      <c r="J13" s="5">
        <v>-9.6573208722739896E-3</v>
      </c>
      <c r="K13" s="6">
        <v>6.8836778771983895E-2</v>
      </c>
      <c r="L13" s="6">
        <v>5.9844236760124701E-2</v>
      </c>
      <c r="M13" s="6">
        <v>0.147453527287186</v>
      </c>
      <c r="N13" s="6">
        <v>0.16243082938467099</v>
      </c>
      <c r="O13" s="6">
        <v>6.6138705722522201E-2</v>
      </c>
      <c r="P13" s="6">
        <v>8.73455051525895E-2</v>
      </c>
      <c r="Q13" s="6">
        <f>SUM(Table2[[#This Row],[Unbound_water (40-105°C)]],Table2[[#This Row],[Bound_water (105-1000°C)]])</f>
        <v>0.30988435667185699</v>
      </c>
      <c r="R13"/>
    </row>
    <row r="14" spans="1:18" x14ac:dyDescent="0.3">
      <c r="A14">
        <v>14</v>
      </c>
      <c r="B14" s="5" t="s">
        <v>13</v>
      </c>
      <c r="C14" s="5">
        <f>161/100</f>
        <v>1.61</v>
      </c>
      <c r="D14" s="5">
        <v>714</v>
      </c>
      <c r="E14" s="5">
        <v>0.27</v>
      </c>
      <c r="F14" s="5">
        <v>0.18</v>
      </c>
      <c r="G14" s="5">
        <v>0.23</v>
      </c>
      <c r="H14" s="5">
        <v>0.22</v>
      </c>
      <c r="I14" s="5">
        <v>30</v>
      </c>
      <c r="J14" s="5">
        <v>7.8301886792453493E-3</v>
      </c>
      <c r="K14" s="6">
        <v>2.80815188108142E-2</v>
      </c>
      <c r="L14" s="6">
        <v>3.5691823899371103E-2</v>
      </c>
      <c r="M14" s="6">
        <v>7.6406326430784197E-2</v>
      </c>
      <c r="N14" s="6">
        <v>0.25370944073047402</v>
      </c>
      <c r="O14" s="6">
        <v>0.100798956465025</v>
      </c>
      <c r="P14" s="6">
        <v>0.13275721506603599</v>
      </c>
      <c r="Q14" s="6">
        <f>SUM(Table2[[#This Row],[Unbound_water (40-105°C)]],Table2[[#This Row],[Bound_water (105-1000°C)]])</f>
        <v>0.33011576716125823</v>
      </c>
      <c r="R14"/>
    </row>
    <row r="15" spans="1:18" x14ac:dyDescent="0.3">
      <c r="A15">
        <v>17</v>
      </c>
      <c r="B15" s="5" t="s">
        <v>13</v>
      </c>
      <c r="C15" s="5">
        <f>149/100</f>
        <v>1.49</v>
      </c>
      <c r="D15" s="5">
        <v>255</v>
      </c>
      <c r="E15" s="5">
        <v>0.27</v>
      </c>
      <c r="F15" s="5">
        <v>0.18</v>
      </c>
      <c r="G15" s="5">
        <v>0.23</v>
      </c>
      <c r="H15" s="5">
        <v>0.22</v>
      </c>
      <c r="I15" s="5">
        <v>58</v>
      </c>
      <c r="J15" s="5">
        <v>-7.7702702702701595E-4</v>
      </c>
      <c r="K15" s="6">
        <v>2.3225196637747698E-2</v>
      </c>
      <c r="L15" s="6">
        <v>2.2466216216216299E-2</v>
      </c>
      <c r="M15" s="6">
        <v>3.51823051667529E-2</v>
      </c>
      <c r="N15" s="6">
        <v>0.24803870744772699</v>
      </c>
      <c r="O15" s="6">
        <v>9.4383964057369998E-2</v>
      </c>
      <c r="P15" s="6">
        <v>0.12790737860722301</v>
      </c>
      <c r="Q15" s="6">
        <f>SUM(Table2[[#This Row],[Unbound_water (40-105°C)]],Table2[[#This Row],[Bound_water (105-1000°C)]])</f>
        <v>0.28322101261447991</v>
      </c>
      <c r="R15"/>
    </row>
    <row r="16" spans="1:18" x14ac:dyDescent="0.3">
      <c r="A16">
        <v>18</v>
      </c>
      <c r="B16" s="5" t="s">
        <v>13</v>
      </c>
      <c r="C16" s="5">
        <f>149/100</f>
        <v>1.49</v>
      </c>
      <c r="D16" s="5">
        <v>362</v>
      </c>
      <c r="E16" s="5">
        <v>0.27</v>
      </c>
      <c r="F16" s="5">
        <v>0.18</v>
      </c>
      <c r="G16" s="5">
        <v>0.23</v>
      </c>
      <c r="H16" s="5">
        <v>0.22</v>
      </c>
      <c r="I16" s="5">
        <v>88</v>
      </c>
      <c r="J16" s="5">
        <v>0.33907348242811403</v>
      </c>
      <c r="K16" s="6">
        <v>3.9928457485377301E-2</v>
      </c>
      <c r="L16" s="6">
        <v>0.36546325878594199</v>
      </c>
      <c r="M16" s="6">
        <v>6.58073611600625E-2</v>
      </c>
      <c r="N16" s="6">
        <v>0.21912290418407901</v>
      </c>
      <c r="O16" s="6">
        <v>6.7619958713055706E-2</v>
      </c>
      <c r="P16" s="6">
        <v>0.125472030612758</v>
      </c>
      <c r="Q16" s="6">
        <f>SUM(Table2[[#This Row],[Unbound_water (40-105°C)]],Table2[[#This Row],[Bound_water (105-1000°C)]])</f>
        <v>0.28493026534414151</v>
      </c>
      <c r="R16"/>
    </row>
    <row r="17" spans="1:18" x14ac:dyDescent="0.3">
      <c r="A17">
        <v>21</v>
      </c>
      <c r="B17" s="5" t="s">
        <v>14</v>
      </c>
      <c r="C17" s="5">
        <f>127/100</f>
        <v>1.27</v>
      </c>
      <c r="D17" s="5">
        <v>455</v>
      </c>
      <c r="E17" s="5">
        <v>0.39</v>
      </c>
      <c r="F17" s="5">
        <v>0.14000000000000001</v>
      </c>
      <c r="G17" s="5">
        <v>0.19</v>
      </c>
      <c r="H17" s="5">
        <v>0.15</v>
      </c>
      <c r="I17" s="5">
        <v>80</v>
      </c>
      <c r="J17" s="5">
        <v>-2.8703703703704701E-3</v>
      </c>
      <c r="K17" s="6">
        <v>3.2653186840242598E-2</v>
      </c>
      <c r="L17" s="6">
        <v>2.98765432098765E-2</v>
      </c>
      <c r="M17" s="6">
        <v>5.3925935352506997E-2</v>
      </c>
      <c r="N17" s="6">
        <v>0.246245864087554</v>
      </c>
      <c r="O17" s="6">
        <v>7.1933061847798394E-2</v>
      </c>
      <c r="P17" s="6">
        <v>0.14526597098498301</v>
      </c>
      <c r="Q17" s="6">
        <f>SUM(Table2[[#This Row],[Unbound_water (40-105°C)]],Table2[[#This Row],[Bound_water (105-1000°C)]])</f>
        <v>0.300171799440061</v>
      </c>
      <c r="R17"/>
    </row>
    <row r="18" spans="1:18" x14ac:dyDescent="0.3">
      <c r="A18">
        <v>19</v>
      </c>
      <c r="B18" s="5" t="s">
        <v>14</v>
      </c>
      <c r="C18" s="5">
        <f>162/100</f>
        <v>1.62</v>
      </c>
      <c r="D18" s="5">
        <v>714</v>
      </c>
      <c r="E18" s="5">
        <v>0.39</v>
      </c>
      <c r="F18" s="5">
        <v>0.14000000000000001</v>
      </c>
      <c r="G18" s="5">
        <v>0.19</v>
      </c>
      <c r="H18" s="5">
        <v>0.15</v>
      </c>
      <c r="I18" s="5">
        <v>32</v>
      </c>
      <c r="J18" s="5">
        <v>-5.0000000000000296E-3</v>
      </c>
      <c r="K18" s="6">
        <v>5.8900130221376398E-2</v>
      </c>
      <c r="L18" s="6">
        <v>5.4194630872483197E-2</v>
      </c>
      <c r="M18" s="6">
        <v>8.36970019513925E-2</v>
      </c>
      <c r="N18" s="6">
        <v>0.22621962036544199</v>
      </c>
      <c r="O18" s="6">
        <v>5.5561468866418197E-2</v>
      </c>
      <c r="P18" s="6">
        <v>0.14096150434628299</v>
      </c>
      <c r="Q18" s="6">
        <f>SUM(Table2[[#This Row],[Unbound_water (40-105°C)]],Table2[[#This Row],[Bound_water (105-1000°C)]])</f>
        <v>0.30991662231683448</v>
      </c>
      <c r="R18"/>
    </row>
    <row r="19" spans="1:18" x14ac:dyDescent="0.3">
      <c r="A19">
        <v>20</v>
      </c>
      <c r="B19" s="5" t="s">
        <v>14</v>
      </c>
      <c r="C19" s="5">
        <f>113/100</f>
        <v>1.1299999999999999</v>
      </c>
      <c r="D19" s="5">
        <v>251</v>
      </c>
      <c r="E19" s="5">
        <v>0.39</v>
      </c>
      <c r="F19" s="5">
        <v>0.14000000000000001</v>
      </c>
      <c r="G19" s="5">
        <v>0.19</v>
      </c>
      <c r="H19" s="5">
        <v>0.15</v>
      </c>
      <c r="I19" s="5">
        <v>55</v>
      </c>
      <c r="J19" s="5">
        <v>3.20388349514563E-3</v>
      </c>
      <c r="K19" s="6">
        <v>3.5550793805395803E-2</v>
      </c>
      <c r="L19" s="6">
        <v>3.86407766990291E-2</v>
      </c>
      <c r="M19" s="6">
        <v>4.1035481047599798E-2</v>
      </c>
      <c r="N19" s="6">
        <v>0.22827038308759101</v>
      </c>
      <c r="O19" s="6">
        <v>6.0526492964384199E-2</v>
      </c>
      <c r="P19" s="6">
        <v>0.13886083619470799</v>
      </c>
      <c r="Q19" s="6">
        <f>SUM(Table2[[#This Row],[Unbound_water (40-105°C)]],Table2[[#This Row],[Bound_water (105-1000°C)]])</f>
        <v>0.26930586413519081</v>
      </c>
      <c r="R19"/>
    </row>
    <row r="20" spans="1:18" x14ac:dyDescent="0.3">
      <c r="A20">
        <v>22</v>
      </c>
      <c r="B20" s="5" t="s">
        <v>15</v>
      </c>
      <c r="C20" s="5">
        <f>143/100</f>
        <v>1.43</v>
      </c>
      <c r="D20" s="5">
        <v>833</v>
      </c>
      <c r="E20" s="5">
        <v>0.12</v>
      </c>
      <c r="F20" s="5">
        <v>0.16</v>
      </c>
      <c r="G20" s="5">
        <v>0.21</v>
      </c>
      <c r="H20" s="5">
        <v>0.47</v>
      </c>
      <c r="I20" s="5">
        <v>24</v>
      </c>
      <c r="J20" s="5">
        <v>0.47452229299363002</v>
      </c>
      <c r="K20" s="6">
        <v>0.10581818181818101</v>
      </c>
      <c r="L20" s="6">
        <v>0.53012738853503105</v>
      </c>
      <c r="M20" s="6">
        <v>5.69337128914192E-2</v>
      </c>
      <c r="N20" s="6">
        <v>0.17242781618544101</v>
      </c>
      <c r="O20" s="6">
        <v>5.4222583706113499E-2</v>
      </c>
      <c r="P20" s="6">
        <v>0.104446251863901</v>
      </c>
      <c r="Q20" s="6">
        <f>SUM(Table2[[#This Row],[Unbound_water (40-105°C)]],Table2[[#This Row],[Bound_water (105-1000°C)]])</f>
        <v>0.22936152907686019</v>
      </c>
      <c r="R20"/>
    </row>
    <row r="21" spans="1:18" x14ac:dyDescent="0.3">
      <c r="A21">
        <v>23</v>
      </c>
      <c r="B21" s="5" t="s">
        <v>15</v>
      </c>
      <c r="C21" s="5">
        <f>124/100</f>
        <v>1.24</v>
      </c>
      <c r="D21" s="5">
        <v>455</v>
      </c>
      <c r="E21" s="5">
        <v>0.12</v>
      </c>
      <c r="F21" s="5">
        <v>0.16</v>
      </c>
      <c r="G21" s="5">
        <v>0.21</v>
      </c>
      <c r="H21" s="5">
        <v>0.47</v>
      </c>
      <c r="I21" s="5">
        <v>90</v>
      </c>
      <c r="J21" s="5">
        <v>1.75265017667845E-2</v>
      </c>
      <c r="K21" s="6">
        <v>4.2943461372464298E-2</v>
      </c>
      <c r="L21" s="6">
        <v>5.9717314487632497E-2</v>
      </c>
      <c r="M21" s="6">
        <v>5.49417512213453E-2</v>
      </c>
      <c r="N21" s="6">
        <v>0.13100338218714699</v>
      </c>
      <c r="O21" s="6">
        <v>7.6925967681322802E-2</v>
      </c>
      <c r="P21" s="6">
        <v>5.1183765501691E-2</v>
      </c>
      <c r="Q21" s="6">
        <f>SUM(Table2[[#This Row],[Unbound_water (40-105°C)]],Table2[[#This Row],[Bound_water (105-1000°C)]])</f>
        <v>0.18594513340849228</v>
      </c>
      <c r="R21"/>
    </row>
    <row r="22" spans="1:18" x14ac:dyDescent="0.3">
      <c r="A22">
        <v>24</v>
      </c>
      <c r="B22" s="5" t="s">
        <v>16</v>
      </c>
      <c r="C22" s="5">
        <f>124/100</f>
        <v>1.24</v>
      </c>
      <c r="D22" s="5">
        <v>1000</v>
      </c>
      <c r="E22" s="5">
        <v>0.09</v>
      </c>
      <c r="F22" s="5">
        <v>0.11</v>
      </c>
      <c r="G22" s="5">
        <v>0.14000000000000001</v>
      </c>
      <c r="H22" s="5">
        <v>0.62</v>
      </c>
      <c r="I22" s="5">
        <v>36</v>
      </c>
      <c r="J22" s="5">
        <v>1.23076923076922E-2</v>
      </c>
      <c r="K22" s="6">
        <v>3.1321955844507601E-2</v>
      </c>
      <c r="L22" s="6">
        <v>4.3244147157190597E-2</v>
      </c>
      <c r="M22" s="6">
        <v>4.4499598000489297E-2</v>
      </c>
      <c r="N22" s="6">
        <v>0.10438004684168201</v>
      </c>
      <c r="O22" s="6">
        <v>3.5620652287901497E-2</v>
      </c>
      <c r="P22" s="6">
        <v>5.8097668402838497E-2</v>
      </c>
      <c r="Q22" s="6">
        <f>SUM(Table2[[#This Row],[Unbound_water (40-105°C)]],Table2[[#This Row],[Bound_water (105-1000°C)]])</f>
        <v>0.14887964484217131</v>
      </c>
      <c r="R22"/>
    </row>
    <row r="23" spans="1:18" x14ac:dyDescent="0.3">
      <c r="A23">
        <v>25</v>
      </c>
      <c r="B23" s="5" t="s">
        <v>16</v>
      </c>
      <c r="C23" s="5">
        <f>117/100</f>
        <v>1.17</v>
      </c>
      <c r="D23" s="5">
        <v>500</v>
      </c>
      <c r="E23" s="5">
        <v>0.09</v>
      </c>
      <c r="F23" s="5">
        <v>0.11</v>
      </c>
      <c r="G23" s="5">
        <v>0.14000000000000001</v>
      </c>
      <c r="H23" s="5">
        <v>0.62</v>
      </c>
      <c r="I23" s="5">
        <v>82</v>
      </c>
      <c r="J23" s="5">
        <v>2.9780564263322501E-3</v>
      </c>
      <c r="K23" s="6">
        <v>2.2952365980191802E-2</v>
      </c>
      <c r="L23" s="6">
        <v>2.5862068965517199E-2</v>
      </c>
      <c r="M23" s="6">
        <v>3.5816572807723199E-2</v>
      </c>
      <c r="N23" s="6">
        <v>0.13493161705550999</v>
      </c>
      <c r="O23" s="6">
        <v>7.5172968624295997E-2</v>
      </c>
      <c r="P23" s="6">
        <v>4.8141592920353998E-2</v>
      </c>
      <c r="Q23" s="6">
        <f>SUM(Table2[[#This Row],[Unbound_water (40-105°C)]],Table2[[#This Row],[Bound_water (105-1000°C)]])</f>
        <v>0.1707481898632332</v>
      </c>
      <c r="R23"/>
    </row>
    <row r="24" spans="1:18" x14ac:dyDescent="0.3">
      <c r="A24">
        <v>26</v>
      </c>
      <c r="B24" s="5" t="s">
        <v>16</v>
      </c>
      <c r="C24" s="5">
        <f>106/100</f>
        <v>1.06</v>
      </c>
      <c r="D24" s="5">
        <v>209</v>
      </c>
      <c r="E24" s="5">
        <v>0.09</v>
      </c>
      <c r="F24" s="5">
        <v>0.11</v>
      </c>
      <c r="G24" s="5">
        <v>0.14000000000000001</v>
      </c>
      <c r="H24" s="5">
        <v>0.62</v>
      </c>
      <c r="I24" s="5">
        <v>49</v>
      </c>
      <c r="J24" s="5">
        <v>4.2492012779552397E-3</v>
      </c>
      <c r="K24" s="6">
        <v>2.57965155452883E-2</v>
      </c>
      <c r="L24" s="6">
        <v>2.9936102236421701E-2</v>
      </c>
      <c r="M24" s="6">
        <v>3.5141455060435402E-2</v>
      </c>
      <c r="N24" s="6">
        <v>0.123439712808352</v>
      </c>
      <c r="O24" s="6">
        <v>5.1246583012218801E-2</v>
      </c>
      <c r="P24" s="6">
        <v>3.3626453249020097E-2</v>
      </c>
      <c r="Q24" s="6">
        <f>SUM(Table2[[#This Row],[Unbound_water (40-105°C)]],Table2[[#This Row],[Bound_water (105-1000°C)]])</f>
        <v>0.1585811678687874</v>
      </c>
      <c r="R24"/>
    </row>
    <row r="25" spans="1:18" x14ac:dyDescent="0.3">
      <c r="A25">
        <v>29</v>
      </c>
      <c r="B25" s="5" t="s">
        <v>17</v>
      </c>
      <c r="C25" s="5">
        <f>146/100</f>
        <v>1.46</v>
      </c>
      <c r="D25" s="5">
        <v>385</v>
      </c>
      <c r="E25" s="5">
        <v>0.13</v>
      </c>
      <c r="F25" s="5">
        <v>0.17</v>
      </c>
      <c r="G25" s="5">
        <v>0.41</v>
      </c>
      <c r="H25" s="5">
        <v>0.21</v>
      </c>
      <c r="I25" s="5">
        <v>99</v>
      </c>
      <c r="J25" s="5">
        <v>1.11920529801324E-2</v>
      </c>
      <c r="K25" s="6">
        <v>2.0561248409349499E-2</v>
      </c>
      <c r="L25" s="6">
        <v>3.1523178807946903E-2</v>
      </c>
      <c r="M25" s="6">
        <v>3.7233315098468299E-2</v>
      </c>
      <c r="N25" s="6">
        <v>0.172216903719912</v>
      </c>
      <c r="O25" s="6">
        <v>7.4124726477024006E-2</v>
      </c>
      <c r="P25" s="6">
        <v>9.1083150984682601E-2</v>
      </c>
      <c r="Q25" s="6">
        <f>SUM(Table2[[#This Row],[Unbound_water (40-105°C)]],Table2[[#This Row],[Bound_water (105-1000°C)]])</f>
        <v>0.2094502188183803</v>
      </c>
      <c r="R25"/>
    </row>
    <row r="26" spans="1:18" x14ac:dyDescent="0.3">
      <c r="A26">
        <v>28</v>
      </c>
      <c r="B26" s="5" t="s">
        <v>17</v>
      </c>
      <c r="C26" s="5">
        <f>162/100</f>
        <v>1.62</v>
      </c>
      <c r="D26" s="5">
        <v>714</v>
      </c>
      <c r="E26" s="5">
        <v>0.13</v>
      </c>
      <c r="F26" s="5">
        <v>0.17</v>
      </c>
      <c r="G26" s="5">
        <v>0.41</v>
      </c>
      <c r="H26" s="5">
        <v>0.21</v>
      </c>
      <c r="I26" s="5">
        <v>38</v>
      </c>
      <c r="J26" s="5">
        <v>4.9833887043191196E-4</v>
      </c>
      <c r="K26" s="6">
        <v>6.4417483795911598E-2</v>
      </c>
      <c r="L26" s="6">
        <v>6.4883720930232605E-2</v>
      </c>
      <c r="M26" s="6">
        <v>8.0612498667708699E-2</v>
      </c>
      <c r="N26" s="6">
        <v>0.14957189043237201</v>
      </c>
      <c r="O26" s="6">
        <v>5.4002202721426702E-2</v>
      </c>
      <c r="P26" s="6">
        <v>8.8570718016129604E-2</v>
      </c>
      <c r="Q26" s="6">
        <f>SUM(Table2[[#This Row],[Unbound_water (40-105°C)]],Table2[[#This Row],[Bound_water (105-1000°C)]])</f>
        <v>0.23018438910008071</v>
      </c>
      <c r="R26"/>
    </row>
    <row r="27" spans="1:18" x14ac:dyDescent="0.3">
      <c r="A27">
        <v>31</v>
      </c>
      <c r="B27" s="5" t="s">
        <v>18</v>
      </c>
      <c r="C27" s="5">
        <f>143/100</f>
        <v>1.43</v>
      </c>
      <c r="D27" s="5">
        <v>833</v>
      </c>
      <c r="E27" s="5">
        <v>0.1</v>
      </c>
      <c r="F27" s="5">
        <v>0.12</v>
      </c>
      <c r="G27" s="5">
        <v>0.57999999999999996</v>
      </c>
      <c r="H27" s="5">
        <v>0.14000000000000001</v>
      </c>
      <c r="I27" s="5">
        <v>40</v>
      </c>
      <c r="J27" s="5">
        <v>2.09830508474576E-2</v>
      </c>
      <c r="K27" s="6">
        <v>5.68539870503098E-2</v>
      </c>
      <c r="L27" s="6">
        <v>7.6644067796610094E-2</v>
      </c>
      <c r="M27" s="6">
        <v>6.8761701971437994E-2</v>
      </c>
      <c r="N27" s="6">
        <v>0.15143727743309199</v>
      </c>
      <c r="O27" s="6">
        <v>5.4811116413965202E-2</v>
      </c>
      <c r="P27" s="6">
        <v>8.8769778626234502E-2</v>
      </c>
      <c r="Q27" s="6">
        <f>SUM(Table2[[#This Row],[Unbound_water (40-105°C)]],Table2[[#This Row],[Bound_water (105-1000°C)]])</f>
        <v>0.22019897940452998</v>
      </c>
      <c r="R27"/>
    </row>
    <row r="28" spans="1:18" x14ac:dyDescent="0.3">
      <c r="A28">
        <v>30</v>
      </c>
      <c r="B28" s="5" t="s">
        <v>18</v>
      </c>
      <c r="C28" s="5">
        <f>126/100</f>
        <v>1.26</v>
      </c>
      <c r="D28" s="5">
        <v>455</v>
      </c>
      <c r="E28" s="5">
        <v>0.1</v>
      </c>
      <c r="F28" s="5">
        <v>0.12</v>
      </c>
      <c r="G28" s="5">
        <v>0.57999999999999996</v>
      </c>
      <c r="H28" s="5">
        <v>0.14000000000000001</v>
      </c>
      <c r="I28" s="5">
        <v>100</v>
      </c>
      <c r="J28" s="5">
        <v>-6.9078947368423596E-4</v>
      </c>
      <c r="K28" s="6">
        <v>2.61990072647184E-2</v>
      </c>
      <c r="L28" s="6">
        <v>2.5526315789473598E-2</v>
      </c>
      <c r="M28" s="6">
        <v>4.8609235754793298E-2</v>
      </c>
      <c r="N28" s="6">
        <v>0.1351606805293</v>
      </c>
      <c r="O28" s="6">
        <v>6.18417499324872E-2</v>
      </c>
      <c r="P28" s="6">
        <v>7.0618417499324806E-2</v>
      </c>
      <c r="Q28" s="6">
        <f>SUM(Table2[[#This Row],[Unbound_water (40-105°C)]],Table2[[#This Row],[Bound_water (105-1000°C)]])</f>
        <v>0.18376991628409328</v>
      </c>
      <c r="R28"/>
    </row>
    <row r="29" spans="1:18" x14ac:dyDescent="0.3">
      <c r="A29">
        <v>32</v>
      </c>
      <c r="B29" s="5" t="s">
        <v>18</v>
      </c>
      <c r="C29" s="5">
        <f>108/100</f>
        <v>1.08</v>
      </c>
      <c r="D29" s="5">
        <v>242</v>
      </c>
      <c r="E29" s="5">
        <v>0.1</v>
      </c>
      <c r="F29" s="5">
        <v>0.12</v>
      </c>
      <c r="G29" s="5">
        <v>0.57999999999999996</v>
      </c>
      <c r="H29" s="5">
        <v>0.14000000000000001</v>
      </c>
      <c r="I29" s="5">
        <v>53</v>
      </c>
      <c r="J29" s="5">
        <v>7.67857142857142E-3</v>
      </c>
      <c r="K29" s="6">
        <v>2.14504228900485E-2</v>
      </c>
      <c r="L29" s="6">
        <v>2.8964285714285699E-2</v>
      </c>
      <c r="M29" s="6">
        <v>2.5083673544448001E-2</v>
      </c>
      <c r="N29" s="6">
        <v>0.14182206039206999</v>
      </c>
      <c r="O29" s="6">
        <v>6.7674427158041797E-2</v>
      </c>
      <c r="P29" s="6">
        <v>6.9108830777152505E-2</v>
      </c>
      <c r="Q29" s="6">
        <f>SUM(Table2[[#This Row],[Unbound_water (40-105°C)]],Table2[[#This Row],[Bound_water (105-1000°C)]])</f>
        <v>0.16690573393651797</v>
      </c>
      <c r="R29"/>
    </row>
  </sheetData>
  <mergeCells count="2">
    <mergeCell ref="M1:Q1"/>
    <mergeCell ref="B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22_09_01data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2022-09-01T16:01:33Z</dcterms:created>
  <dcterms:modified xsi:type="dcterms:W3CDTF">2023-01-26T16:56:53Z</dcterms:modified>
</cp:coreProperties>
</file>