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vautier\Documents\Git\Sailboat-Meca\"/>
    </mc:Choice>
  </mc:AlternateContent>
  <bookViews>
    <workbookView xWindow="0" yWindow="0" windowWidth="21570" windowHeight="8070" activeTab="3"/>
  </bookViews>
  <sheets>
    <sheet name="BOM" sheetId="1" r:id="rId1"/>
    <sheet name="Card Component" sheetId="2" r:id="rId2"/>
    <sheet name="Mechanical Parts" sheetId="3" r:id="rId3"/>
    <sheet name="Sensors" sheetId="4" r:id="rId4"/>
  </sheets>
  <definedNames>
    <definedName name="_xlnm._FilterDatabase" localSheetId="0" hidden="1">BOM!$A$1:$C$9</definedName>
    <definedName name="_xlnm._FilterDatabase" localSheetId="1" hidden="1">'Card Component'!$A$1:$I$1</definedName>
    <definedName name="_xlnm._FilterDatabase" localSheetId="2" hidden="1">'Mechanical Parts'!$A$1:$I$1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2" l="1"/>
  <c r="H25" i="2"/>
  <c r="G9" i="3"/>
  <c r="H9" i="3"/>
  <c r="G7" i="4" l="1"/>
  <c r="H7" i="4"/>
  <c r="G8" i="3" l="1"/>
  <c r="H8" i="3"/>
  <c r="G6" i="4" l="1"/>
  <c r="H6" i="4"/>
  <c r="G5" i="4"/>
  <c r="H5" i="4"/>
  <c r="H2" i="4"/>
  <c r="H3" i="4"/>
  <c r="H8" i="4" s="1"/>
  <c r="H9" i="4" s="1"/>
  <c r="H4" i="4"/>
  <c r="G3" i="4"/>
  <c r="G4" i="4"/>
  <c r="G2" i="4"/>
  <c r="C7" i="1"/>
  <c r="G7" i="3"/>
  <c r="H7" i="3"/>
  <c r="H13" i="3" s="1"/>
  <c r="G6" i="3"/>
  <c r="H6" i="3"/>
  <c r="H5" i="3"/>
  <c r="G5" i="3"/>
  <c r="G4" i="3"/>
  <c r="F3" i="3"/>
  <c r="H3" i="3" s="1"/>
  <c r="H2" i="3"/>
  <c r="H4" i="3"/>
  <c r="G2" i="3"/>
  <c r="H10" i="3" l="1"/>
  <c r="C5" i="1" s="1"/>
  <c r="C6" i="1"/>
  <c r="H11" i="3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6" i="2" s="1"/>
  <c r="H27" i="2" s="1"/>
  <c r="C3" i="1" s="1"/>
  <c r="C10" i="1" s="1"/>
  <c r="H22" i="2"/>
  <c r="H23" i="2"/>
  <c r="H24" i="2"/>
  <c r="H2" i="2"/>
</calcChain>
</file>

<file path=xl/sharedStrings.xml><?xml version="1.0" encoding="utf-8"?>
<sst xmlns="http://schemas.openxmlformats.org/spreadsheetml/2006/main" count="168" uniqueCount="139">
  <si>
    <t>Name</t>
  </si>
  <si>
    <t>Description</t>
  </si>
  <si>
    <t>Value</t>
  </si>
  <si>
    <t>Source</t>
  </si>
  <si>
    <t>Price</t>
  </si>
  <si>
    <t>G</t>
  </si>
  <si>
    <t>L7805</t>
  </si>
  <si>
    <t>3.3uH</t>
  </si>
  <si>
    <t>0.33uF</t>
  </si>
  <si>
    <t>0.1uF</t>
  </si>
  <si>
    <t>4.7uF</t>
  </si>
  <si>
    <t>4k7</t>
  </si>
  <si>
    <t>Resistor</t>
  </si>
  <si>
    <t>LED</t>
  </si>
  <si>
    <t>Regulator</t>
  </si>
  <si>
    <t>Inductor</t>
  </si>
  <si>
    <t>Quantity</t>
  </si>
  <si>
    <t>Capacitor</t>
  </si>
  <si>
    <t>Pin Header 1x2</t>
  </si>
  <si>
    <t>Pin Header 1x3 Angled</t>
  </si>
  <si>
    <t>Pin Header 1x6</t>
  </si>
  <si>
    <t>Pin Header 2x2</t>
  </si>
  <si>
    <t>Pin Header 1x8</t>
  </si>
  <si>
    <t>Pin Header 2x18</t>
  </si>
  <si>
    <t>Socket Header 2x20</t>
  </si>
  <si>
    <t>Socket Header 1x3</t>
  </si>
  <si>
    <t>Socket Header 2x2</t>
  </si>
  <si>
    <t>Socket Header 1x6</t>
  </si>
  <si>
    <t>Socket Header 1x8</t>
  </si>
  <si>
    <t>Reference</t>
  </si>
  <si>
    <t>5V 2A</t>
  </si>
  <si>
    <t>R-78B5.0-2.0</t>
  </si>
  <si>
    <t>5V 1.5A</t>
  </si>
  <si>
    <t>L7805CV</t>
  </si>
  <si>
    <t>Price exc VAT</t>
  </si>
  <si>
    <t>Total</t>
  </si>
  <si>
    <t>VAT</t>
  </si>
  <si>
    <t>https://uk.rs-online.com/web/p/linear-voltage-regulators/7931346/</t>
  </si>
  <si>
    <t>https://uk.rs-online.com/web/p/switching-regulators/1392959/</t>
  </si>
  <si>
    <t>S2B-PH-K-S</t>
  </si>
  <si>
    <t>S3B-PH-K-S</t>
  </si>
  <si>
    <t>S4B-PH-K-S</t>
  </si>
  <si>
    <t>JST-PH-S2B Angled</t>
  </si>
  <si>
    <t>JST-PH-S3B Angled</t>
  </si>
  <si>
    <t>JST-PH-S4B Angled</t>
  </si>
  <si>
    <t>https://uk.rs-online.com/web/p/pcb-headers/8201504</t>
  </si>
  <si>
    <t>https://uk.rs-online.com/web/p/pcb-headers/8201494</t>
  </si>
  <si>
    <t>https://uk.rs-online.com/web/p/pcb-headers/8201507/</t>
  </si>
  <si>
    <t>https://uk.rs-online.com/web/p/ceramic-multilayer-capacitors/8015390/</t>
  </si>
  <si>
    <t>C320C334M5U5TA</t>
  </si>
  <si>
    <t>https://uk.rs-online.com/web/p/ceramic-multilayer-capacitors/5381203/</t>
  </si>
  <si>
    <t>C315C104M5U5TA</t>
  </si>
  <si>
    <t>C320C475K3N5TA91707301</t>
  </si>
  <si>
    <t>https://uk.rs-online.com/web/p/ceramic-multilayer-capacitors/1365581/</t>
  </si>
  <si>
    <t>https://uk.rs-online.com/web/p/leaded-inductors/1910431/</t>
  </si>
  <si>
    <t>B78108S1332K000</t>
  </si>
  <si>
    <t>https://uk.rs-online.com/web/p/pcb-headers/3606437/</t>
  </si>
  <si>
    <t>https://uk.rs-online.com/web/p/pcb-headers/2518086/</t>
  </si>
  <si>
    <t>https://uk.rs-online.com/web/p/pcb-headers/6812991/</t>
  </si>
  <si>
    <t>https://uk.rs-online.com/web/p/pcb-headers/6695288/</t>
  </si>
  <si>
    <t>https://uk.rs-online.com/web/p/pcb-headers/6703487/</t>
  </si>
  <si>
    <t>https://uk.rs-online.com/web/p/pcb-sockets/2518187/</t>
  </si>
  <si>
    <t>4320-01074-0</t>
  </si>
  <si>
    <t>https://uk.rs-online.com/web/p/pcb-sockets/4958587/</t>
  </si>
  <si>
    <t>215297-8</t>
  </si>
  <si>
    <t>https://uk.rs-online.com/web/p/pcb-sockets/7022899/</t>
  </si>
  <si>
    <t>803-87-004-10-012101</t>
  </si>
  <si>
    <t>https://uk.rs-online.com/web/p/pcb-sockets/6742369/</t>
  </si>
  <si>
    <t>A-BL254-DG-G40D</t>
  </si>
  <si>
    <t>https://uk.rs-online.com/web/p/through-hole-fixed-resistors/0148382/</t>
  </si>
  <si>
    <t>LR1F330R</t>
  </si>
  <si>
    <t>https://uk.rs-online.com/web/p/through-hole-fixed-resistors/7077726/</t>
  </si>
  <si>
    <t>707-7726</t>
  </si>
  <si>
    <t>251-8187</t>
  </si>
  <si>
    <t>251-8086</t>
  </si>
  <si>
    <t>90121-0763</t>
  </si>
  <si>
    <t>68000-406HLF</t>
  </si>
  <si>
    <t>M20-9990846</t>
  </si>
  <si>
    <t>90131-0138</t>
  </si>
  <si>
    <t>826632-2</t>
  </si>
  <si>
    <t>Boat</t>
  </si>
  <si>
    <t>PCB Boards</t>
  </si>
  <si>
    <t>SeeedStudio</t>
  </si>
  <si>
    <t>Mechanical Parts</t>
  </si>
  <si>
    <t>Rubix</t>
  </si>
  <si>
    <t>Battery</t>
  </si>
  <si>
    <t>2S 4000mAh</t>
  </si>
  <si>
    <t>RMG Sailwinch</t>
  </si>
  <si>
    <t>KingMax Servo</t>
  </si>
  <si>
    <t>Threaded Inserts M3</t>
  </si>
  <si>
    <t>https://uk.rs-online.com/web/p/inserts/0278534/</t>
  </si>
  <si>
    <t>Spacers</t>
  </si>
  <si>
    <t>10mm</t>
  </si>
  <si>
    <t>https://uk.rs-online.com/web/p/threaded-hex-spacers/1256002/</t>
  </si>
  <si>
    <t>R30-3001002</t>
  </si>
  <si>
    <t>Card Component'!A1</t>
  </si>
  <si>
    <t>Mechanical Parts'!A1</t>
  </si>
  <si>
    <t>https://hobbyking.com/en_us/turnigy-4000mah-2s-30c-hardcase-pack-roar-approved-de-warehouse.html</t>
  </si>
  <si>
    <t>Excluded in total</t>
  </si>
  <si>
    <t>https://www.seeedstudio.com/fusion_pcb.html</t>
  </si>
  <si>
    <t>Sensors</t>
  </si>
  <si>
    <t>Xsens</t>
  </si>
  <si>
    <t>https://shop.xsens.com/shop/mti-1-series/mti-1-series-dk/mti-3-8a7g6-dk</t>
  </si>
  <si>
    <t>GPS Module</t>
  </si>
  <si>
    <t>Radio Transmitter + Receiver 6CH</t>
  </si>
  <si>
    <t>T6A</t>
  </si>
  <si>
    <t>https://hobbyking.com/en_us/hobby-king-2-4ghz-6ch-tx-rx-v2-mode-1.html</t>
  </si>
  <si>
    <t>Sensors!A1</t>
  </si>
  <si>
    <t>Mti-3-8A7G6-DK</t>
  </si>
  <si>
    <t>https://www.banggood.com/GPS-Module-with-Ceramic-Antenna-GPS-Receiver-TTL9600-Ublox-Module-for-Multirotor-p-1100984.html</t>
  </si>
  <si>
    <t>AHRS+Compass</t>
  </si>
  <si>
    <t>Wind Sensor</t>
  </si>
  <si>
    <t>e-vane</t>
  </si>
  <si>
    <t>https://www.inspeed.com/wind_speed_direction/Vane.asp</t>
  </si>
  <si>
    <t>https://www.componentshop.co.uk/61g-digital-sail-winch-servo-6-turn-programmable.html</t>
  </si>
  <si>
    <t>https://www.rmgsailwinch.com.au/rmg/products/380ES.html</t>
  </si>
  <si>
    <t>Arduino Mega</t>
  </si>
  <si>
    <t>Raspberry Pi 3 B</t>
  </si>
  <si>
    <t>https://thepihut.com/products/raspberry-pi-3-model-b</t>
  </si>
  <si>
    <t>https://hobbyking.com/en_us/mega-2560-r3-atmega2560-16au-board-plus-usb-cable-1.html</t>
  </si>
  <si>
    <t>PCB Manufacturing x 2</t>
  </si>
  <si>
    <t>Raspberry Pi Camera</t>
  </si>
  <si>
    <t>https://www.modmypi.com/pis-and-peripherals-1139/raspberry-pi-camera-board-v2-8mp1080p</t>
  </si>
  <si>
    <t>HXT4mm Cable</t>
  </si>
  <si>
    <t>https://hobbyking.com/en_us/hxt4mm-w-12awg-silicon-wire-10cm-esc-side-5pcs-bag.html</t>
  </si>
  <si>
    <t>Big Boat</t>
  </si>
  <si>
    <t>Flex Ribbon Rpi</t>
  </si>
  <si>
    <t>300mm</t>
  </si>
  <si>
    <t>https://thepihut.com/products/adafruit-flex-cable-for-raspberry-pi-camera-300mm-12</t>
  </si>
  <si>
    <t>Velcro</t>
  </si>
  <si>
    <t>1m</t>
  </si>
  <si>
    <t>https://hobbyking.com/en_us/polyester-velcro-peel-n-stick-self-adhesive-v-strong-1mtr.html</t>
  </si>
  <si>
    <t>AIS Receiver</t>
  </si>
  <si>
    <t>https://www.amazon.co.uk/NooElec-NESDR-SMArt-Enclosure-R820T2-Based/dp/B01GDN1T4S</t>
  </si>
  <si>
    <t>B01GDN1T4S</t>
  </si>
  <si>
    <t>RMG Switch</t>
  </si>
  <si>
    <t>https://www.rmgsailwinch.com.au/rmg/products/RMGSwitch%252dStd.html</t>
  </si>
  <si>
    <t>https://uk.rs-online.com/web/p/pcb-headers/6812994/</t>
  </si>
  <si>
    <t>https://uk.rs-online.com/web/p/pcb-sockets/1613692/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</si>
</sst>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£-809]* #,##0.00_-;\-[$£-809]* #,##0.00_-;_-[$£-809]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/>
    <xf numFmtId="164" fontId="0" fillId="0" borderId="0" xfId="0" applyNumberFormat="1"/>
    <xf numFmtId="0" fontId="1" fillId="2" borderId="0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1" quotePrefix="1"/>
  </cellXfs>
  <cellStyles count="2">
    <cellStyle name="Hyperlink" xfId="1" builtinId="8"/>
    <cellStyle name="Normal" xfId="0" builtinId="0"/>
  </cellStyles>
  <dxfs count="18"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4" displayName="Table4" ref="A1:D10" totalsRowCount="1">
  <autoFilter ref="A1:D9"/>
  <tableColumns count="4">
    <tableColumn id="1" name="Name"/>
    <tableColumn id="2" name="Description"/>
    <tableColumn id="3" name="Price" totalsRowFunction="custom" dataDxfId="17" totalsRowDxfId="5">
      <totalsRowFormula>SUM(Table4[Price])</totalsRowFormula>
    </tableColumn>
    <tableColumn id="5" name="Sourc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I26" totalsRowCount="1">
  <autoFilter ref="A1:I25"/>
  <tableColumns count="9">
    <tableColumn id="1" name="Name"/>
    <tableColumn id="2" name="Value"/>
    <tableColumn id="3" name="Quantity"/>
    <tableColumn id="4" name="Reference"/>
    <tableColumn id="5" name="Description"/>
    <tableColumn id="6" name="Price exc VAT"/>
    <tableColumn id="7" name="Price">
      <calculatedColumnFormula>F2*$M$1</calculatedColumnFormula>
    </tableColumn>
    <tableColumn id="8" name="Total" totalsRowFunction="custom" dataDxfId="16" totalsRowDxfId="0">
      <calculatedColumnFormula>F2*C2</calculatedColumnFormula>
      <totalsRowFormula>SUM(Table1[Total])</totalsRowFormula>
    </tableColumn>
    <tableColumn id="9" name="Source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I10" totalsRowCount="1" headerRowDxfId="15" headerRowBorderDxfId="14" tableBorderDxfId="13">
  <autoFilter ref="A1:I9"/>
  <tableColumns count="9">
    <tableColumn id="1" name="Name"/>
    <tableColumn id="2" name="Value"/>
    <tableColumn id="3" name="Quantity"/>
    <tableColumn id="4" name="Reference"/>
    <tableColumn id="5" name="Description"/>
    <tableColumn id="6" name="Price exc VAT"/>
    <tableColumn id="7" name="Price" dataDxfId="12">
      <calculatedColumnFormula>F2*$L$1</calculatedColumnFormula>
    </tableColumn>
    <tableColumn id="8" name="Total" totalsRowFunction="custom" dataDxfId="11" totalsRowDxfId="1">
      <calculatedColumnFormula>F2*C2</calculatedColumnFormula>
      <totalsRowFormula>SUM(Table5[Total])-H2</totalsRowFormula>
    </tableColumn>
    <tableColumn id="9" name="Source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I8" totalsRowCount="1" headerRowDxfId="10" headerRowBorderDxfId="9">
  <autoFilter ref="A1:I7"/>
  <tableColumns count="9">
    <tableColumn id="1" name="Name"/>
    <tableColumn id="2" name="Value"/>
    <tableColumn id="3" name="Quantity"/>
    <tableColumn id="4" name="Reference"/>
    <tableColumn id="5" name="Description"/>
    <tableColumn id="6" name="Price exc VAT" dataDxfId="8" totalsRowDxfId="4"/>
    <tableColumn id="7" name="Price" dataDxfId="7" totalsRowDxfId="3">
      <calculatedColumnFormula>F2*$L$1</calculatedColumnFormula>
    </tableColumn>
    <tableColumn id="8" name="Total" totalsRowFunction="custom" dataDxfId="6" totalsRowDxfId="2">
      <calculatedColumnFormula>F2*C2</calculatedColumnFormula>
      <totalsRowFormula>SUM(Table6[Total])</totalsRowFormula>
    </tableColumn>
    <tableColumn id="9" name="Sourc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hepihut.com/products/raspberry-pi-3-model-b" TargetMode="External"/><Relationship Id="rId2" Type="http://schemas.openxmlformats.org/officeDocument/2006/relationships/hyperlink" Target="https://www.seeedstudio.com/fusion_pcb.html" TargetMode="External"/><Relationship Id="rId1" Type="http://schemas.openxmlformats.org/officeDocument/2006/relationships/hyperlink" Target="https://hobbyking.com/en_us/turnigy-4000mah-2s-30c-hardcase-pack-roar-approved-de-warehouse.html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hobbyking.com/en_us/mega-2560-r3-atmega2560-16au-board-plus-usb-cable-1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uk.rs-online.com/web/p/ceramic-multilayer-capacitors/5381203/" TargetMode="External"/><Relationship Id="rId13" Type="http://schemas.openxmlformats.org/officeDocument/2006/relationships/hyperlink" Target="https://uk.rs-online.com/web/p/pcb-sockets/7022899/" TargetMode="External"/><Relationship Id="rId18" Type="http://schemas.openxmlformats.org/officeDocument/2006/relationships/hyperlink" Target="https://uk.rs-online.com/web/p/pcb-headers/6695288/" TargetMode="External"/><Relationship Id="rId3" Type="http://schemas.openxmlformats.org/officeDocument/2006/relationships/hyperlink" Target="https://uk.rs-online.com/web/p/linear-voltage-regulators/7931346/" TargetMode="External"/><Relationship Id="rId21" Type="http://schemas.openxmlformats.org/officeDocument/2006/relationships/hyperlink" Target="https://uk.rs-online.com/web/p/pcb-sockets/4958587/" TargetMode="External"/><Relationship Id="rId7" Type="http://schemas.openxmlformats.org/officeDocument/2006/relationships/hyperlink" Target="https://uk.rs-online.com/web/p/ceramic-multilayer-capacitors/1365581/" TargetMode="External"/><Relationship Id="rId12" Type="http://schemas.openxmlformats.org/officeDocument/2006/relationships/hyperlink" Target="https://uk.rs-online.com/web/p/pcb-sockets/1613692/" TargetMode="External"/><Relationship Id="rId17" Type="http://schemas.openxmlformats.org/officeDocument/2006/relationships/hyperlink" Target="https://uk.rs-online.com/web/p/pcb-headers/6703487/" TargetMode="External"/><Relationship Id="rId2" Type="http://schemas.openxmlformats.org/officeDocument/2006/relationships/hyperlink" Target="https://uk.rs-online.com/web/p/pcb-headers/8201494" TargetMode="External"/><Relationship Id="rId16" Type="http://schemas.openxmlformats.org/officeDocument/2006/relationships/hyperlink" Target="https://uk.rs-online.com/web/p/pcb-headers/6812991/" TargetMode="External"/><Relationship Id="rId20" Type="http://schemas.openxmlformats.org/officeDocument/2006/relationships/hyperlink" Target="https://uk.rs-online.com/web/p/through-hole-fixed-resistors/7077726/" TargetMode="External"/><Relationship Id="rId1" Type="http://schemas.openxmlformats.org/officeDocument/2006/relationships/hyperlink" Target="https://uk.rs-online.com/web/p/pcb-headers/8201504" TargetMode="External"/><Relationship Id="rId6" Type="http://schemas.openxmlformats.org/officeDocument/2006/relationships/hyperlink" Target="https://uk.rs-online.com/web/p/ceramic-multilayer-capacitors/8015390/" TargetMode="External"/><Relationship Id="rId11" Type="http://schemas.openxmlformats.org/officeDocument/2006/relationships/hyperlink" Target="https://uk.rs-online.com/web/p/pcb-sockets/2518187/" TargetMode="External"/><Relationship Id="rId5" Type="http://schemas.openxmlformats.org/officeDocument/2006/relationships/hyperlink" Target="https://uk.rs-online.com/web/p/pcb-headers/8201507/" TargetMode="External"/><Relationship Id="rId15" Type="http://schemas.openxmlformats.org/officeDocument/2006/relationships/hyperlink" Target="https://uk.rs-online.com/web/p/pcb-headers/3606437/" TargetMode="External"/><Relationship Id="rId10" Type="http://schemas.openxmlformats.org/officeDocument/2006/relationships/hyperlink" Target="https://uk.rs-online.com/web/p/pcb-headers/2518086/" TargetMode="External"/><Relationship Id="rId19" Type="http://schemas.openxmlformats.org/officeDocument/2006/relationships/hyperlink" Target="https://uk.rs-online.com/web/p/through-hole-fixed-resistors/0148382/" TargetMode="External"/><Relationship Id="rId4" Type="http://schemas.openxmlformats.org/officeDocument/2006/relationships/hyperlink" Target="https://uk.rs-online.com/web/p/switching-regulators/1392959/" TargetMode="External"/><Relationship Id="rId9" Type="http://schemas.openxmlformats.org/officeDocument/2006/relationships/hyperlink" Target="https://uk.rs-online.com/web/p/leaded-inductors/1910431/" TargetMode="External"/><Relationship Id="rId14" Type="http://schemas.openxmlformats.org/officeDocument/2006/relationships/hyperlink" Target="https://uk.rs-online.com/web/p/pcb-sockets/6742369/" TargetMode="External"/><Relationship Id="rId2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www.componentshop.co.uk/61g-digital-sail-winch-servo-6-turn-programmable.html" TargetMode="External"/><Relationship Id="rId7" Type="http://schemas.openxmlformats.org/officeDocument/2006/relationships/hyperlink" Target="https://hobbyking.com/en_us/polyester-velcro-peel-n-stick-self-adhesive-v-strong-1mtr.html" TargetMode="External"/><Relationship Id="rId2" Type="http://schemas.openxmlformats.org/officeDocument/2006/relationships/hyperlink" Target="https://uk.rs-online.com/web/p/threaded-hex-spacers/1256002/" TargetMode="External"/><Relationship Id="rId1" Type="http://schemas.openxmlformats.org/officeDocument/2006/relationships/hyperlink" Target="https://uk.rs-online.com/web/p/inserts/0278534/" TargetMode="External"/><Relationship Id="rId6" Type="http://schemas.openxmlformats.org/officeDocument/2006/relationships/hyperlink" Target="https://thepihut.com/products/adafruit-flex-cable-for-raspberry-pi-camera-300mm-12" TargetMode="External"/><Relationship Id="rId5" Type="http://schemas.openxmlformats.org/officeDocument/2006/relationships/hyperlink" Target="https://hobbyking.com/en_us/hxt4mm-w-12awg-silicon-wire-10cm-esc-side-5pcs-bag.html" TargetMode="External"/><Relationship Id="rId4" Type="http://schemas.openxmlformats.org/officeDocument/2006/relationships/hyperlink" Target="https://www.rmgsailwinch.com.au/rmg/products/380ES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nggood.com/GPS-Module-with-Ceramic-Antenna-GPS-Receiver-TTL9600-Ublox-Module-for-Multirotor-p-1100984.html" TargetMode="External"/><Relationship Id="rId2" Type="http://schemas.openxmlformats.org/officeDocument/2006/relationships/hyperlink" Target="https://hobbyking.com/en_us/hobby-king-2-4ghz-6ch-tx-rx-v2-mode-1.html" TargetMode="External"/><Relationship Id="rId1" Type="http://schemas.openxmlformats.org/officeDocument/2006/relationships/hyperlink" Target="https://shop.xsens.com/shop/mti-1-series/mti-1-series-dk/mti-3-8a7g6-dk" TargetMode="External"/><Relationship Id="rId6" Type="http://schemas.openxmlformats.org/officeDocument/2006/relationships/table" Target="../tables/table4.xml"/><Relationship Id="rId5" Type="http://schemas.openxmlformats.org/officeDocument/2006/relationships/hyperlink" Target="https://www.modmypi.com/pis-and-peripherals-1139/raspberry-pi-camera-board-v2-8mp1080p" TargetMode="External"/><Relationship Id="rId4" Type="http://schemas.openxmlformats.org/officeDocument/2006/relationships/hyperlink" Target="https://www.inspeed.com/wind_speed_direction/Vane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7" sqref="A7"/>
    </sheetView>
  </sheetViews>
  <sheetFormatPr defaultRowHeight="15" x14ac:dyDescent="0.25"/>
  <cols>
    <col min="1" max="1" width="18.5703125" customWidth="1"/>
    <col min="2" max="2" width="22.28515625" customWidth="1"/>
    <col min="4" max="4" width="95.28515625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3</v>
      </c>
    </row>
    <row r="2" spans="1:4" x14ac:dyDescent="0.25">
      <c r="A2" t="s">
        <v>80</v>
      </c>
      <c r="B2" t="s">
        <v>84</v>
      </c>
      <c r="C2" s="2"/>
    </row>
    <row r="3" spans="1:4" x14ac:dyDescent="0.25">
      <c r="A3" t="s">
        <v>81</v>
      </c>
      <c r="C3" s="2">
        <f>'Card Component'!H27</f>
        <v>81.0732</v>
      </c>
      <c r="D3" s="7" t="s">
        <v>95</v>
      </c>
    </row>
    <row r="4" spans="1:4" x14ac:dyDescent="0.25">
      <c r="A4" t="s">
        <v>82</v>
      </c>
      <c r="B4" t="s">
        <v>120</v>
      </c>
      <c r="C4" s="2">
        <v>6</v>
      </c>
      <c r="D4" s="1" t="s">
        <v>99</v>
      </c>
    </row>
    <row r="5" spans="1:4" x14ac:dyDescent="0.25">
      <c r="A5" t="s">
        <v>83</v>
      </c>
      <c r="C5" s="2">
        <f>Table5[[#Totals],[Total]]</f>
        <v>32.816666666666691</v>
      </c>
      <c r="D5" s="7" t="s">
        <v>96</v>
      </c>
    </row>
    <row r="6" spans="1:4" x14ac:dyDescent="0.25">
      <c r="A6" t="s">
        <v>100</v>
      </c>
      <c r="C6" s="2">
        <f>Table6[[#Totals],[Total]]</f>
        <v>427.10999999999996</v>
      </c>
      <c r="D6" s="7" t="s">
        <v>107</v>
      </c>
    </row>
    <row r="7" spans="1:4" x14ac:dyDescent="0.25">
      <c r="A7" t="s">
        <v>85</v>
      </c>
      <c r="B7" t="s">
        <v>86</v>
      </c>
      <c r="C7" s="2">
        <f>14.93/1.2</f>
        <v>12.441666666666666</v>
      </c>
      <c r="D7" s="1" t="s">
        <v>97</v>
      </c>
    </row>
    <row r="8" spans="1:4" x14ac:dyDescent="0.25">
      <c r="A8" t="s">
        <v>117</v>
      </c>
      <c r="C8" s="2">
        <v>32</v>
      </c>
      <c r="D8" s="1" t="s">
        <v>118</v>
      </c>
    </row>
    <row r="9" spans="1:4" x14ac:dyDescent="0.25">
      <c r="A9" t="s">
        <v>116</v>
      </c>
      <c r="C9" s="2">
        <v>7.53</v>
      </c>
      <c r="D9" s="1" t="s">
        <v>119</v>
      </c>
    </row>
    <row r="10" spans="1:4" x14ac:dyDescent="0.25">
      <c r="C10" s="2">
        <f>SUM(Table4[Price])</f>
        <v>598.97153333333335</v>
      </c>
    </row>
  </sheetData>
  <hyperlinks>
    <hyperlink ref="D3" location="'Card Component'!A1" display="'Card Component'!A1"/>
    <hyperlink ref="D5" location="'Mechanical Parts'!A1" display="'Mechanical Parts'!A1"/>
    <hyperlink ref="D7" r:id="rId1"/>
    <hyperlink ref="D4" r:id="rId2"/>
    <hyperlink ref="D6" location="Sensors!A1" display="Sensors!A1"/>
    <hyperlink ref="D8" r:id="rId3"/>
    <hyperlink ref="D9" r:id="rId4"/>
  </hyperlinks>
  <pageMargins left="0.7" right="0.7" top="0.75" bottom="0.75" header="0.3" footer="0.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18.140625" customWidth="1"/>
    <col min="2" max="2" width="11.5703125" customWidth="1"/>
    <col min="3" max="3" width="10.85546875" customWidth="1"/>
    <col min="4" max="4" width="24.140625" customWidth="1"/>
    <col min="5" max="5" width="16.140625" customWidth="1"/>
    <col min="6" max="8" width="15.42578125" customWidth="1"/>
    <col min="9" max="9" width="67.42578125" customWidth="1"/>
  </cols>
  <sheetData>
    <row r="1" spans="1:13" x14ac:dyDescent="0.25">
      <c r="A1" t="s">
        <v>0</v>
      </c>
      <c r="B1" t="s">
        <v>2</v>
      </c>
      <c r="C1" t="s">
        <v>16</v>
      </c>
      <c r="D1" t="s">
        <v>29</v>
      </c>
      <c r="E1" t="s">
        <v>1</v>
      </c>
      <c r="F1" t="s">
        <v>34</v>
      </c>
      <c r="G1" t="s">
        <v>4</v>
      </c>
      <c r="H1" t="s">
        <v>35</v>
      </c>
      <c r="I1" t="s">
        <v>3</v>
      </c>
      <c r="L1" t="s">
        <v>36</v>
      </c>
      <c r="M1">
        <v>1.2</v>
      </c>
    </row>
    <row r="2" spans="1:13" x14ac:dyDescent="0.25">
      <c r="A2" t="s">
        <v>17</v>
      </c>
      <c r="B2" t="s">
        <v>8</v>
      </c>
      <c r="C2">
        <v>1</v>
      </c>
      <c r="D2" t="s">
        <v>49</v>
      </c>
      <c r="F2">
        <v>0.111</v>
      </c>
      <c r="G2">
        <f>F2*$M$1</f>
        <v>0.13319999999999999</v>
      </c>
      <c r="H2" s="2">
        <f>F2*C2</f>
        <v>0.111</v>
      </c>
      <c r="I2" s="1" t="s">
        <v>48</v>
      </c>
    </row>
    <row r="3" spans="1:13" x14ac:dyDescent="0.25">
      <c r="A3" t="s">
        <v>17</v>
      </c>
      <c r="B3" t="s">
        <v>9</v>
      </c>
      <c r="C3">
        <v>1</v>
      </c>
      <c r="D3" t="s">
        <v>51</v>
      </c>
      <c r="F3">
        <v>0.06</v>
      </c>
      <c r="G3">
        <f t="shared" ref="G3:G24" si="0">F3*$M$1</f>
        <v>7.1999999999999995E-2</v>
      </c>
      <c r="H3" s="2">
        <f t="shared" ref="H3:H24" si="1">F3*C3</f>
        <v>0.06</v>
      </c>
      <c r="I3" s="1" t="s">
        <v>50</v>
      </c>
    </row>
    <row r="4" spans="1:13" x14ac:dyDescent="0.25">
      <c r="A4" t="s">
        <v>17</v>
      </c>
      <c r="B4" t="s">
        <v>10</v>
      </c>
      <c r="C4">
        <v>2</v>
      </c>
      <c r="D4" t="s">
        <v>52</v>
      </c>
      <c r="F4">
        <v>0.29199999999999998</v>
      </c>
      <c r="G4">
        <f t="shared" si="0"/>
        <v>0.35039999999999999</v>
      </c>
      <c r="H4" s="2">
        <f t="shared" si="1"/>
        <v>0.58399999999999996</v>
      </c>
      <c r="I4" s="1" t="s">
        <v>53</v>
      </c>
    </row>
    <row r="5" spans="1:13" x14ac:dyDescent="0.25">
      <c r="A5" t="s">
        <v>15</v>
      </c>
      <c r="B5" t="s">
        <v>7</v>
      </c>
      <c r="C5">
        <v>2</v>
      </c>
      <c r="D5" t="s">
        <v>55</v>
      </c>
      <c r="F5">
        <v>0.28899999999999998</v>
      </c>
      <c r="G5">
        <f t="shared" si="0"/>
        <v>0.34679999999999994</v>
      </c>
      <c r="H5" s="2">
        <f t="shared" si="1"/>
        <v>0.57799999999999996</v>
      </c>
      <c r="I5" s="1" t="s">
        <v>54</v>
      </c>
    </row>
    <row r="6" spans="1:13" x14ac:dyDescent="0.25">
      <c r="A6" t="s">
        <v>42</v>
      </c>
      <c r="C6">
        <v>2</v>
      </c>
      <c r="D6" t="s">
        <v>39</v>
      </c>
      <c r="F6">
        <v>0.38</v>
      </c>
      <c r="G6">
        <f t="shared" si="0"/>
        <v>0.45599999999999996</v>
      </c>
      <c r="H6" s="2">
        <f t="shared" si="1"/>
        <v>0.76</v>
      </c>
      <c r="I6" s="1" t="s">
        <v>46</v>
      </c>
    </row>
    <row r="7" spans="1:13" x14ac:dyDescent="0.25">
      <c r="A7" t="s">
        <v>43</v>
      </c>
      <c r="C7">
        <v>3</v>
      </c>
      <c r="D7" t="s">
        <v>40</v>
      </c>
      <c r="F7">
        <v>0.38</v>
      </c>
      <c r="G7">
        <f t="shared" si="0"/>
        <v>0.45599999999999996</v>
      </c>
      <c r="H7" s="2">
        <f t="shared" si="1"/>
        <v>1.1400000000000001</v>
      </c>
      <c r="I7" s="1" t="s">
        <v>45</v>
      </c>
    </row>
    <row r="8" spans="1:13" x14ac:dyDescent="0.25">
      <c r="A8" t="s">
        <v>44</v>
      </c>
      <c r="C8">
        <v>4</v>
      </c>
      <c r="D8" t="s">
        <v>41</v>
      </c>
      <c r="F8" s="2">
        <v>0.38</v>
      </c>
      <c r="G8" s="2">
        <f t="shared" si="0"/>
        <v>0.45599999999999996</v>
      </c>
      <c r="H8" s="2">
        <f t="shared" si="1"/>
        <v>1.52</v>
      </c>
      <c r="I8" s="1" t="s">
        <v>47</v>
      </c>
    </row>
    <row r="9" spans="1:13" x14ac:dyDescent="0.25">
      <c r="A9" t="s">
        <v>13</v>
      </c>
      <c r="B9" t="s">
        <v>5</v>
      </c>
      <c r="C9">
        <v>1</v>
      </c>
      <c r="F9" s="2"/>
      <c r="G9" s="2">
        <f t="shared" si="0"/>
        <v>0</v>
      </c>
      <c r="H9" s="2">
        <f t="shared" si="1"/>
        <v>0</v>
      </c>
    </row>
    <row r="10" spans="1:13" x14ac:dyDescent="0.25">
      <c r="A10" t="s">
        <v>18</v>
      </c>
      <c r="C10">
        <v>2</v>
      </c>
      <c r="D10" t="s">
        <v>74</v>
      </c>
      <c r="F10" s="2">
        <v>0.08</v>
      </c>
      <c r="G10" s="2">
        <f t="shared" si="0"/>
        <v>9.6000000000000002E-2</v>
      </c>
      <c r="H10" s="2">
        <f t="shared" si="1"/>
        <v>0.16</v>
      </c>
      <c r="I10" s="1" t="s">
        <v>57</v>
      </c>
    </row>
    <row r="11" spans="1:13" x14ac:dyDescent="0.25">
      <c r="A11" t="s">
        <v>19</v>
      </c>
      <c r="C11">
        <v>4</v>
      </c>
      <c r="D11" t="s">
        <v>75</v>
      </c>
      <c r="F11" s="2">
        <v>0.432</v>
      </c>
      <c r="G11" s="2">
        <f t="shared" si="0"/>
        <v>0.51839999999999997</v>
      </c>
      <c r="H11" s="2">
        <f t="shared" si="1"/>
        <v>1.728</v>
      </c>
      <c r="I11" s="1" t="s">
        <v>56</v>
      </c>
    </row>
    <row r="12" spans="1:13" x14ac:dyDescent="0.25">
      <c r="A12" t="s">
        <v>20</v>
      </c>
      <c r="C12">
        <v>2</v>
      </c>
      <c r="D12" t="s">
        <v>76</v>
      </c>
      <c r="F12" s="2">
        <v>0.2</v>
      </c>
      <c r="G12" s="2">
        <f t="shared" si="0"/>
        <v>0.24</v>
      </c>
      <c r="H12" s="2">
        <f t="shared" si="1"/>
        <v>0.4</v>
      </c>
      <c r="I12" s="1" t="s">
        <v>137</v>
      </c>
    </row>
    <row r="13" spans="1:13" x14ac:dyDescent="0.25">
      <c r="A13" t="s">
        <v>22</v>
      </c>
      <c r="C13">
        <v>6</v>
      </c>
      <c r="D13" t="s">
        <v>77</v>
      </c>
      <c r="F13" s="2">
        <v>0.2</v>
      </c>
      <c r="G13" s="2">
        <f t="shared" si="0"/>
        <v>0.24</v>
      </c>
      <c r="H13" s="2">
        <f t="shared" si="1"/>
        <v>1.2000000000000002</v>
      </c>
      <c r="I13" s="1" t="s">
        <v>58</v>
      </c>
    </row>
    <row r="14" spans="1:13" x14ac:dyDescent="0.25">
      <c r="A14" t="s">
        <v>23</v>
      </c>
      <c r="C14">
        <v>1</v>
      </c>
      <c r="D14" t="s">
        <v>78</v>
      </c>
      <c r="F14" s="2">
        <v>0.84199999999999997</v>
      </c>
      <c r="G14" s="2">
        <f t="shared" si="0"/>
        <v>1.0104</v>
      </c>
      <c r="H14" s="2">
        <f t="shared" si="1"/>
        <v>0.84199999999999997</v>
      </c>
      <c r="I14" s="1" t="s">
        <v>60</v>
      </c>
    </row>
    <row r="15" spans="1:13" x14ac:dyDescent="0.25">
      <c r="A15" t="s">
        <v>21</v>
      </c>
      <c r="C15">
        <v>1</v>
      </c>
      <c r="D15" t="s">
        <v>79</v>
      </c>
      <c r="F15" s="2">
        <v>0.27500000000000002</v>
      </c>
      <c r="G15" s="2">
        <f t="shared" si="0"/>
        <v>0.33</v>
      </c>
      <c r="H15" s="2">
        <f t="shared" si="1"/>
        <v>0.27500000000000002</v>
      </c>
      <c r="I15" s="1" t="s">
        <v>59</v>
      </c>
    </row>
    <row r="16" spans="1:13" x14ac:dyDescent="0.25">
      <c r="A16" t="s">
        <v>14</v>
      </c>
      <c r="B16" t="s">
        <v>6</v>
      </c>
      <c r="C16">
        <v>1</v>
      </c>
      <c r="D16" t="s">
        <v>33</v>
      </c>
      <c r="E16" t="s">
        <v>32</v>
      </c>
      <c r="F16" s="2">
        <v>0.59099999999999997</v>
      </c>
      <c r="G16" s="2">
        <f t="shared" si="0"/>
        <v>0.70919999999999994</v>
      </c>
      <c r="H16" s="2">
        <f t="shared" si="1"/>
        <v>0.59099999999999997</v>
      </c>
      <c r="I16" s="1" t="s">
        <v>37</v>
      </c>
    </row>
    <row r="17" spans="1:9" x14ac:dyDescent="0.25">
      <c r="A17" t="s">
        <v>14</v>
      </c>
      <c r="B17" t="s">
        <v>31</v>
      </c>
      <c r="C17">
        <v>2</v>
      </c>
      <c r="D17" t="s">
        <v>31</v>
      </c>
      <c r="E17" t="s">
        <v>30</v>
      </c>
      <c r="F17" s="2">
        <v>7.94</v>
      </c>
      <c r="G17" s="2">
        <f t="shared" si="0"/>
        <v>9.5280000000000005</v>
      </c>
      <c r="H17" s="2">
        <f t="shared" si="1"/>
        <v>15.88</v>
      </c>
      <c r="I17" s="1" t="s">
        <v>38</v>
      </c>
    </row>
    <row r="18" spans="1:9" x14ac:dyDescent="0.25">
      <c r="A18" t="s">
        <v>12</v>
      </c>
      <c r="B18">
        <v>330</v>
      </c>
      <c r="C18">
        <v>1</v>
      </c>
      <c r="D18" t="s">
        <v>70</v>
      </c>
      <c r="F18" s="2">
        <v>5.3999999999999999E-2</v>
      </c>
      <c r="G18" s="2">
        <f t="shared" si="0"/>
        <v>6.4799999999999996E-2</v>
      </c>
      <c r="H18" s="2">
        <f t="shared" si="1"/>
        <v>5.3999999999999999E-2</v>
      </c>
      <c r="I18" s="1" t="s">
        <v>69</v>
      </c>
    </row>
    <row r="19" spans="1:9" x14ac:dyDescent="0.25">
      <c r="A19" t="s">
        <v>12</v>
      </c>
      <c r="B19" t="s">
        <v>11</v>
      </c>
      <c r="C19">
        <v>2</v>
      </c>
      <c r="D19" t="s">
        <v>72</v>
      </c>
      <c r="F19" s="2">
        <v>0.1</v>
      </c>
      <c r="G19" s="2">
        <f t="shared" si="0"/>
        <v>0.12</v>
      </c>
      <c r="H19" s="2">
        <f t="shared" si="1"/>
        <v>0.2</v>
      </c>
      <c r="I19" s="1" t="s">
        <v>71</v>
      </c>
    </row>
    <row r="20" spans="1:9" x14ac:dyDescent="0.25">
      <c r="A20" t="s">
        <v>25</v>
      </c>
      <c r="C20">
        <v>7</v>
      </c>
      <c r="D20" t="s">
        <v>73</v>
      </c>
      <c r="F20" s="2">
        <v>0.317</v>
      </c>
      <c r="G20" s="2">
        <f t="shared" si="0"/>
        <v>0.38040000000000002</v>
      </c>
      <c r="H20" s="2">
        <f t="shared" si="1"/>
        <v>2.2189999999999999</v>
      </c>
      <c r="I20" s="1" t="s">
        <v>61</v>
      </c>
    </row>
    <row r="21" spans="1:9" x14ac:dyDescent="0.25">
      <c r="A21" t="s">
        <v>27</v>
      </c>
      <c r="C21">
        <v>2</v>
      </c>
      <c r="D21" t="s">
        <v>62</v>
      </c>
      <c r="F21" s="2">
        <v>0.93600000000000005</v>
      </c>
      <c r="G21" s="2">
        <f t="shared" si="0"/>
        <v>1.1232</v>
      </c>
      <c r="H21" s="2">
        <f t="shared" si="1"/>
        <v>1.8720000000000001</v>
      </c>
      <c r="I21" s="1" t="s">
        <v>138</v>
      </c>
    </row>
    <row r="22" spans="1:9" x14ac:dyDescent="0.25">
      <c r="A22" t="s">
        <v>28</v>
      </c>
      <c r="C22">
        <v>1</v>
      </c>
      <c r="D22" t="s">
        <v>64</v>
      </c>
      <c r="F22" s="2">
        <v>0.69099999999999995</v>
      </c>
      <c r="G22" s="2">
        <f t="shared" si="0"/>
        <v>0.82919999999999994</v>
      </c>
      <c r="H22" s="2">
        <f t="shared" si="1"/>
        <v>0.69099999999999995</v>
      </c>
      <c r="I22" s="1" t="s">
        <v>63</v>
      </c>
    </row>
    <row r="23" spans="1:9" x14ac:dyDescent="0.25">
      <c r="A23" t="s">
        <v>26</v>
      </c>
      <c r="C23">
        <v>1</v>
      </c>
      <c r="D23" t="s">
        <v>66</v>
      </c>
      <c r="F23" s="2">
        <v>0.41799999999999998</v>
      </c>
      <c r="G23" s="2">
        <f t="shared" si="0"/>
        <v>0.50159999999999993</v>
      </c>
      <c r="H23" s="2">
        <f t="shared" si="1"/>
        <v>0.41799999999999998</v>
      </c>
      <c r="I23" s="1" t="s">
        <v>65</v>
      </c>
    </row>
    <row r="24" spans="1:9" x14ac:dyDescent="0.25">
      <c r="A24" t="s">
        <v>24</v>
      </c>
      <c r="C24">
        <v>1</v>
      </c>
      <c r="D24" t="s">
        <v>68</v>
      </c>
      <c r="F24" s="2">
        <v>1.778</v>
      </c>
      <c r="G24" s="2">
        <f t="shared" si="0"/>
        <v>2.1335999999999999</v>
      </c>
      <c r="H24" s="2">
        <f t="shared" si="1"/>
        <v>1.778</v>
      </c>
      <c r="I24" s="1" t="s">
        <v>67</v>
      </c>
    </row>
    <row r="25" spans="1:9" x14ac:dyDescent="0.25">
      <c r="A25" t="s">
        <v>135</v>
      </c>
      <c r="C25">
        <v>1</v>
      </c>
      <c r="F25" s="2">
        <v>34.5</v>
      </c>
      <c r="G25" s="2">
        <f>F25*$M$1</f>
        <v>41.4</v>
      </c>
      <c r="H25" s="2">
        <f>F25*C25</f>
        <v>34.5</v>
      </c>
      <c r="I25" s="1" t="s">
        <v>136</v>
      </c>
    </row>
    <row r="26" spans="1:9" x14ac:dyDescent="0.25">
      <c r="H26" s="2">
        <f>SUM(Table1[Total])</f>
        <v>67.561000000000007</v>
      </c>
    </row>
    <row r="27" spans="1:9" x14ac:dyDescent="0.25">
      <c r="H27" s="2">
        <f>Table1[[#Totals],[Total]]*M1</f>
        <v>81.0732</v>
      </c>
    </row>
  </sheetData>
  <hyperlinks>
    <hyperlink ref="I7" r:id="rId1"/>
    <hyperlink ref="I6" r:id="rId2"/>
    <hyperlink ref="I16" r:id="rId3"/>
    <hyperlink ref="I17" r:id="rId4"/>
    <hyperlink ref="I8" r:id="rId5"/>
    <hyperlink ref="I2" r:id="rId6"/>
    <hyperlink ref="I4" r:id="rId7"/>
    <hyperlink ref="I3" r:id="rId8"/>
    <hyperlink ref="I5" r:id="rId9"/>
    <hyperlink ref="I10" r:id="rId10"/>
    <hyperlink ref="I20" r:id="rId11"/>
    <hyperlink ref="I21" r:id="rId12"/>
    <hyperlink ref="I23" r:id="rId13"/>
    <hyperlink ref="I24" r:id="rId14"/>
    <hyperlink ref="I11" r:id="rId15"/>
    <hyperlink ref="I13" r:id="rId16"/>
    <hyperlink ref="I14" r:id="rId17"/>
    <hyperlink ref="I15" r:id="rId18"/>
    <hyperlink ref="I18" r:id="rId19"/>
    <hyperlink ref="I19" r:id="rId20"/>
    <hyperlink ref="I22" r:id="rId21"/>
  </hyperlinks>
  <pageMargins left="0.7" right="0.7" top="0.75" bottom="0.75" header="0.3" footer="0.3"/>
  <pageSetup paperSize="9" orientation="portrait"/>
  <tableParts count="1">
    <tablePart r:id="rId2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0.140625" customWidth="1"/>
    <col min="3" max="3" width="10.85546875" customWidth="1"/>
    <col min="4" max="4" width="12.85546875" customWidth="1"/>
    <col min="5" max="5" width="17.5703125" customWidth="1"/>
    <col min="6" max="6" width="15" customWidth="1"/>
    <col min="9" max="9" width="82.42578125" customWidth="1"/>
  </cols>
  <sheetData>
    <row r="1" spans="1:12" x14ac:dyDescent="0.25">
      <c r="A1" s="4" t="s">
        <v>0</v>
      </c>
      <c r="B1" s="5" t="s">
        <v>2</v>
      </c>
      <c r="C1" s="5" t="s">
        <v>16</v>
      </c>
      <c r="D1" s="5" t="s">
        <v>29</v>
      </c>
      <c r="E1" s="5" t="s">
        <v>1</v>
      </c>
      <c r="F1" s="5" t="s">
        <v>34</v>
      </c>
      <c r="G1" s="5" t="s">
        <v>4</v>
      </c>
      <c r="H1" s="5" t="s">
        <v>35</v>
      </c>
      <c r="I1" s="6" t="s">
        <v>3</v>
      </c>
      <c r="K1" s="3" t="s">
        <v>36</v>
      </c>
      <c r="L1">
        <v>1.2</v>
      </c>
    </row>
    <row r="2" spans="1:12" x14ac:dyDescent="0.25">
      <c r="A2" t="s">
        <v>87</v>
      </c>
      <c r="C2">
        <v>1</v>
      </c>
      <c r="E2" t="s">
        <v>98</v>
      </c>
      <c r="F2" s="2">
        <v>206.6</v>
      </c>
      <c r="G2" s="2">
        <f>F2*$L$1</f>
        <v>247.92</v>
      </c>
      <c r="H2" s="2">
        <f t="shared" ref="H2:H8" si="0">F2*C2</f>
        <v>206.6</v>
      </c>
      <c r="I2" s="1" t="s">
        <v>115</v>
      </c>
    </row>
    <row r="3" spans="1:12" x14ac:dyDescent="0.25">
      <c r="A3" t="s">
        <v>88</v>
      </c>
      <c r="C3">
        <v>1</v>
      </c>
      <c r="F3" s="2">
        <f>G3/L1</f>
        <v>24.991666666666667</v>
      </c>
      <c r="G3" s="2">
        <v>29.99</v>
      </c>
      <c r="H3" s="2">
        <f t="shared" si="0"/>
        <v>24.991666666666667</v>
      </c>
      <c r="I3" s="1" t="s">
        <v>114</v>
      </c>
    </row>
    <row r="4" spans="1:12" x14ac:dyDescent="0.25">
      <c r="A4" t="s">
        <v>89</v>
      </c>
      <c r="C4">
        <v>20</v>
      </c>
      <c r="F4" s="2">
        <v>9.6199999999999994E-2</v>
      </c>
      <c r="G4" s="2">
        <f t="shared" ref="G4:G9" si="1">F4*$L$1</f>
        <v>0.11543999999999999</v>
      </c>
      <c r="H4" s="2">
        <f t="shared" si="0"/>
        <v>1.9239999999999999</v>
      </c>
      <c r="I4" s="1" t="s">
        <v>90</v>
      </c>
    </row>
    <row r="5" spans="1:12" x14ac:dyDescent="0.25">
      <c r="A5" t="s">
        <v>91</v>
      </c>
      <c r="B5" t="s">
        <v>92</v>
      </c>
      <c r="C5">
        <v>10</v>
      </c>
      <c r="D5" t="s">
        <v>94</v>
      </c>
      <c r="F5" s="2">
        <v>6.7000000000000002E-3</v>
      </c>
      <c r="G5" s="2">
        <f t="shared" si="1"/>
        <v>8.0400000000000003E-3</v>
      </c>
      <c r="H5" s="2">
        <f t="shared" si="0"/>
        <v>6.7000000000000004E-2</v>
      </c>
      <c r="I5" s="1" t="s">
        <v>93</v>
      </c>
    </row>
    <row r="6" spans="1:12" x14ac:dyDescent="0.25">
      <c r="A6" t="s">
        <v>123</v>
      </c>
      <c r="C6">
        <v>1</v>
      </c>
      <c r="F6" s="2">
        <v>0.76400000000000001</v>
      </c>
      <c r="G6" s="2">
        <f t="shared" si="1"/>
        <v>0.91679999999999995</v>
      </c>
      <c r="H6" s="2">
        <f t="shared" si="0"/>
        <v>0.76400000000000001</v>
      </c>
      <c r="I6" s="1" t="s">
        <v>124</v>
      </c>
    </row>
    <row r="7" spans="1:12" x14ac:dyDescent="0.25">
      <c r="A7" t="s">
        <v>126</v>
      </c>
      <c r="B7" t="s">
        <v>127</v>
      </c>
      <c r="C7">
        <v>1</v>
      </c>
      <c r="F7" s="2">
        <v>2</v>
      </c>
      <c r="G7" s="2">
        <f t="shared" si="1"/>
        <v>2.4</v>
      </c>
      <c r="H7" s="2">
        <f t="shared" si="0"/>
        <v>2</v>
      </c>
      <c r="I7" s="1" t="s">
        <v>128</v>
      </c>
    </row>
    <row r="8" spans="1:12" x14ac:dyDescent="0.25">
      <c r="A8" t="s">
        <v>129</v>
      </c>
      <c r="B8" t="s">
        <v>130</v>
      </c>
      <c r="C8">
        <v>1</v>
      </c>
      <c r="F8" s="2">
        <v>3.07</v>
      </c>
      <c r="G8" s="2">
        <f t="shared" si="1"/>
        <v>3.6839999999999997</v>
      </c>
      <c r="H8" s="2">
        <f t="shared" si="0"/>
        <v>3.07</v>
      </c>
      <c r="I8" s="1" t="s">
        <v>131</v>
      </c>
    </row>
    <row r="9" spans="1:12" x14ac:dyDescent="0.25">
      <c r="F9" s="2"/>
      <c r="G9" s="2">
        <f t="shared" si="1"/>
        <v>0</v>
      </c>
      <c r="H9" s="2">
        <f>F9*C9</f>
        <v>0</v>
      </c>
      <c r="I9" s="1"/>
    </row>
    <row r="10" spans="1:12" x14ac:dyDescent="0.25">
      <c r="H10" s="2">
        <f>SUM(Table5[Total])-H2</f>
        <v>32.816666666666691</v>
      </c>
    </row>
    <row r="11" spans="1:12" x14ac:dyDescent="0.25">
      <c r="H11" s="2">
        <f>Table5[[#Totals],[Total]]*L1</f>
        <v>39.380000000000031</v>
      </c>
    </row>
    <row r="13" spans="1:12" x14ac:dyDescent="0.25">
      <c r="G13" t="s">
        <v>125</v>
      </c>
      <c r="H13" s="2">
        <f>SUM(Table5[Total])-H3</f>
        <v>214.42500000000001</v>
      </c>
    </row>
  </sheetData>
  <hyperlinks>
    <hyperlink ref="I4" r:id="rId1"/>
    <hyperlink ref="I5" r:id="rId2"/>
    <hyperlink ref="I3" r:id="rId3"/>
    <hyperlink ref="I2" r:id="rId4"/>
    <hyperlink ref="I6" r:id="rId5"/>
    <hyperlink ref="I7" r:id="rId6"/>
    <hyperlink ref="I8" r:id="rId7"/>
  </hyperlinks>
  <pageMargins left="0.7" right="0.7" top="0.75" bottom="0.75" header="0.3" footer="0.3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F8" sqref="F8"/>
    </sheetView>
  </sheetViews>
  <sheetFormatPr defaultRowHeight="15" x14ac:dyDescent="0.25"/>
  <cols>
    <col min="1" max="1" width="29.7109375" customWidth="1"/>
    <col min="3" max="3" width="10.85546875" customWidth="1"/>
    <col min="4" max="5" width="15.7109375" customWidth="1"/>
    <col min="6" max="6" width="15" customWidth="1"/>
    <col min="9" max="9" width="120.85546875" customWidth="1"/>
  </cols>
  <sheetData>
    <row r="1" spans="1:12" x14ac:dyDescent="0.25">
      <c r="A1" s="4" t="s">
        <v>0</v>
      </c>
      <c r="B1" s="5" t="s">
        <v>2</v>
      </c>
      <c r="C1" s="5" t="s">
        <v>16</v>
      </c>
      <c r="D1" s="5" t="s">
        <v>29</v>
      </c>
      <c r="E1" s="5" t="s">
        <v>1</v>
      </c>
      <c r="F1" s="5" t="s">
        <v>34</v>
      </c>
      <c r="G1" s="5" t="s">
        <v>4</v>
      </c>
      <c r="H1" s="5" t="s">
        <v>35</v>
      </c>
      <c r="I1" s="6" t="s">
        <v>3</v>
      </c>
      <c r="K1" s="3" t="s">
        <v>36</v>
      </c>
      <c r="L1">
        <v>1.2</v>
      </c>
    </row>
    <row r="2" spans="1:12" x14ac:dyDescent="0.25">
      <c r="A2" t="s">
        <v>101</v>
      </c>
      <c r="C2">
        <v>1</v>
      </c>
      <c r="D2" t="s">
        <v>108</v>
      </c>
      <c r="E2" t="s">
        <v>110</v>
      </c>
      <c r="F2" s="2">
        <v>262.77999999999997</v>
      </c>
      <c r="G2" s="2">
        <f>F2*$L$1</f>
        <v>315.33599999999996</v>
      </c>
      <c r="H2" s="2">
        <f>F2*C2</f>
        <v>262.77999999999997</v>
      </c>
      <c r="I2" s="1" t="s">
        <v>102</v>
      </c>
    </row>
    <row r="3" spans="1:12" x14ac:dyDescent="0.25">
      <c r="A3" t="s">
        <v>103</v>
      </c>
      <c r="C3">
        <v>1</v>
      </c>
      <c r="F3" s="2">
        <v>5.08</v>
      </c>
      <c r="G3" s="2">
        <f t="shared" ref="G3:G4" si="0">F3*$L$1</f>
        <v>6.0960000000000001</v>
      </c>
      <c r="H3" s="2">
        <f t="shared" ref="H3:H4" si="1">F3*C3</f>
        <v>5.08</v>
      </c>
      <c r="I3" s="1" t="s">
        <v>109</v>
      </c>
    </row>
    <row r="4" spans="1:12" x14ac:dyDescent="0.25">
      <c r="A4" t="s">
        <v>104</v>
      </c>
      <c r="C4">
        <v>1</v>
      </c>
      <c r="D4" t="s">
        <v>105</v>
      </c>
      <c r="F4" s="2">
        <v>14.27</v>
      </c>
      <c r="G4" s="2">
        <f t="shared" si="0"/>
        <v>17.123999999999999</v>
      </c>
      <c r="H4" s="2">
        <f t="shared" si="1"/>
        <v>14.27</v>
      </c>
      <c r="I4" s="1" t="s">
        <v>106</v>
      </c>
    </row>
    <row r="5" spans="1:12" x14ac:dyDescent="0.25">
      <c r="A5" t="s">
        <v>111</v>
      </c>
      <c r="C5">
        <v>1</v>
      </c>
      <c r="D5" t="s">
        <v>112</v>
      </c>
      <c r="F5" s="2">
        <v>91.5</v>
      </c>
      <c r="G5" s="2">
        <f>F5*$L$1</f>
        <v>109.8</v>
      </c>
      <c r="H5" s="2">
        <f>F5*C5</f>
        <v>91.5</v>
      </c>
      <c r="I5" s="1" t="s">
        <v>113</v>
      </c>
    </row>
    <row r="6" spans="1:12" x14ac:dyDescent="0.25">
      <c r="A6" t="s">
        <v>121</v>
      </c>
      <c r="C6">
        <v>1</v>
      </c>
      <c r="F6" s="2">
        <v>24.5</v>
      </c>
      <c r="G6" s="2">
        <f>F6*$L$1</f>
        <v>29.4</v>
      </c>
      <c r="H6" s="2">
        <f>F6*C6</f>
        <v>24.5</v>
      </c>
      <c r="I6" s="1" t="s">
        <v>122</v>
      </c>
    </row>
    <row r="7" spans="1:12" x14ac:dyDescent="0.25">
      <c r="A7" t="s">
        <v>132</v>
      </c>
      <c r="C7">
        <v>1</v>
      </c>
      <c r="D7" t="s">
        <v>134</v>
      </c>
      <c r="F7" s="2">
        <v>28.98</v>
      </c>
      <c r="G7" s="2">
        <f>F7*$L$1</f>
        <v>34.775999999999996</v>
      </c>
      <c r="H7" s="2">
        <f>F7*C7</f>
        <v>28.98</v>
      </c>
      <c r="I7" s="1" t="s">
        <v>133</v>
      </c>
    </row>
    <row r="8" spans="1:12" x14ac:dyDescent="0.25">
      <c r="F8" s="2"/>
      <c r="G8" s="2"/>
      <c r="H8" s="2">
        <f>SUM(Table6[Total])</f>
        <v>427.10999999999996</v>
      </c>
    </row>
    <row r="9" spans="1:12" x14ac:dyDescent="0.25">
      <c r="H9" s="2">
        <f>Table6[[#Totals],[Total]]*L1</f>
        <v>512.53199999999993</v>
      </c>
    </row>
  </sheetData>
  <hyperlinks>
    <hyperlink ref="I2" r:id="rId1"/>
    <hyperlink ref="I4" r:id="rId2"/>
    <hyperlink ref="I3" r:id="rId3"/>
    <hyperlink ref="I5" r:id="rId4"/>
    <hyperlink ref="I6" r:id="rId5"/>
  </hyperlinks>
  <pageMargins left="0.7" right="0.7" top="0.75" bottom="0.75" header="0.3" footer="0.3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</vt:lpstr>
      <vt:lpstr>Card Component</vt:lpstr>
      <vt:lpstr>Mechanical Parts</vt:lpstr>
      <vt:lpstr>Sensors</vt:lpstr>
    </vt:vector>
  </TitlesOfParts>
  <Company>Plymouth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Ulysse Vautier</dc:creator>
  <cp:lastModifiedBy>Ulysse Vautier</cp:lastModifiedBy>
  <dcterms:created xsi:type="dcterms:W3CDTF">2018-03-28T10:11:55Z</dcterms:created>
  <dcterms:modified xsi:type="dcterms:W3CDTF">2018-03-28T16:27:43Z</dcterms:modified>
</cp:coreProperties>
</file>