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7968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">Sheet4!$C$15:$E$17</definedName>
    <definedName name="B">Sheet4!$D$21:$F$23</definedName>
    <definedName name="dan">Sheet4!$B$7</definedName>
    <definedName name="godina">Sheet4!$B$3</definedName>
    <definedName name="mesec">Sheet4!$B$5</definedName>
    <definedName name="x">Sheet4!$G$3</definedName>
  </definedNames>
  <calcPr calcId="145621"/>
</workbook>
</file>

<file path=xl/calcChain.xml><?xml version="1.0" encoding="utf-8"?>
<calcChain xmlns="http://schemas.openxmlformats.org/spreadsheetml/2006/main">
  <c r="B26" i="1" l="1" a="1"/>
  <c r="B26" i="1" s="1"/>
  <c r="F20" i="1"/>
  <c r="D23" i="1"/>
  <c r="B21" i="1"/>
  <c r="H23" i="4" a="1"/>
  <c r="H24" i="4" s="1"/>
  <c r="H17" i="4" a="1"/>
  <c r="H17" i="4" s="1"/>
  <c r="H15" i="4"/>
  <c r="L3" i="4"/>
  <c r="K3" i="4"/>
  <c r="I7" i="4"/>
  <c r="I6" i="4"/>
  <c r="I5" i="4"/>
  <c r="I4" i="4"/>
  <c r="I3" i="4"/>
  <c r="B11" i="4"/>
  <c r="D11" i="4" s="1"/>
  <c r="B9" i="4"/>
  <c r="K31" i="1" l="1"/>
  <c r="C31" i="1"/>
  <c r="E30" i="1"/>
  <c r="G29" i="1"/>
  <c r="I28" i="1"/>
  <c r="K27" i="1"/>
  <c r="C27" i="1"/>
  <c r="E26" i="1"/>
  <c r="J31" i="1"/>
  <c r="F31" i="1"/>
  <c r="B31" i="1"/>
  <c r="H30" i="1"/>
  <c r="D30" i="1"/>
  <c r="J29" i="1"/>
  <c r="F29" i="1"/>
  <c r="B29" i="1"/>
  <c r="H28" i="1"/>
  <c r="D28" i="1"/>
  <c r="J27" i="1"/>
  <c r="F27" i="1"/>
  <c r="B27" i="1"/>
  <c r="H26" i="1"/>
  <c r="D26" i="1"/>
  <c r="I31" i="1"/>
  <c r="E31" i="1"/>
  <c r="K30" i="1"/>
  <c r="G30" i="1"/>
  <c r="C30" i="1"/>
  <c r="I29" i="1"/>
  <c r="E29" i="1"/>
  <c r="K28" i="1"/>
  <c r="G28" i="1"/>
  <c r="C28" i="1"/>
  <c r="I27" i="1"/>
  <c r="E27" i="1"/>
  <c r="K26" i="1"/>
  <c r="G26" i="1"/>
  <c r="C26" i="1"/>
  <c r="G31" i="1"/>
  <c r="I30" i="1"/>
  <c r="K29" i="1"/>
  <c r="C29" i="1"/>
  <c r="E28" i="1"/>
  <c r="G27" i="1"/>
  <c r="I26" i="1"/>
  <c r="H31" i="1"/>
  <c r="D31" i="1"/>
  <c r="J30" i="1"/>
  <c r="F30" i="1"/>
  <c r="B30" i="1"/>
  <c r="H29" i="1"/>
  <c r="D29" i="1"/>
  <c r="J28" i="1"/>
  <c r="F28" i="1"/>
  <c r="B28" i="1"/>
  <c r="H27" i="1"/>
  <c r="D27" i="1"/>
  <c r="J26" i="1"/>
  <c r="F26" i="1"/>
  <c r="H25" i="4"/>
  <c r="J23" i="4"/>
  <c r="I25" i="4"/>
  <c r="J24" i="4"/>
  <c r="I23" i="4"/>
  <c r="J25" i="4"/>
  <c r="I24" i="4"/>
  <c r="H23" i="4"/>
  <c r="I19" i="4"/>
  <c r="H18" i="4"/>
  <c r="H19" i="4"/>
  <c r="J17" i="4"/>
  <c r="J18" i="4"/>
  <c r="I17" i="4"/>
  <c r="J19" i="4"/>
  <c r="I18" i="4"/>
  <c r="F11" i="4"/>
  <c r="E11" i="4"/>
  <c r="B1" i="3"/>
  <c r="C1" i="3"/>
  <c r="D1" i="3"/>
  <c r="E1" i="3"/>
  <c r="F1" i="3"/>
  <c r="G1" i="3"/>
  <c r="H1" i="3"/>
  <c r="B5" i="3"/>
  <c r="C5" i="3"/>
  <c r="D5" i="3"/>
  <c r="E5" i="3"/>
  <c r="F5" i="3"/>
  <c r="G5" i="3"/>
  <c r="H2" i="3"/>
  <c r="B8" i="3"/>
  <c r="C8" i="3"/>
  <c r="D8" i="3"/>
  <c r="E8" i="3"/>
  <c r="F8" i="3"/>
  <c r="G8" i="3"/>
  <c r="H3" i="3"/>
  <c r="B11" i="3"/>
  <c r="C11" i="3"/>
  <c r="D11" i="3"/>
  <c r="E11" i="3"/>
  <c r="F11" i="3"/>
  <c r="G11" i="3"/>
  <c r="H4" i="3"/>
  <c r="B4" i="3"/>
  <c r="C4" i="3"/>
  <c r="D4" i="3"/>
  <c r="E4" i="3"/>
  <c r="F4" i="3"/>
  <c r="G4" i="3"/>
  <c r="H5" i="3"/>
  <c r="B7" i="3"/>
  <c r="C7" i="3"/>
  <c r="D7" i="3"/>
  <c r="E7" i="3"/>
  <c r="F7" i="3"/>
  <c r="G7" i="3"/>
  <c r="H6" i="3"/>
  <c r="B10" i="3"/>
  <c r="C10" i="3"/>
  <c r="D10" i="3"/>
  <c r="E10" i="3"/>
  <c r="F10" i="3"/>
  <c r="G10" i="3"/>
  <c r="H7" i="3"/>
  <c r="B3" i="3"/>
  <c r="C3" i="3"/>
  <c r="D3" i="3"/>
  <c r="E3" i="3"/>
  <c r="F3" i="3"/>
  <c r="G3" i="3"/>
  <c r="H8" i="3"/>
  <c r="B6" i="3"/>
  <c r="C6" i="3"/>
  <c r="D6" i="3"/>
  <c r="E6" i="3"/>
  <c r="F6" i="3"/>
  <c r="G6" i="3"/>
  <c r="H9" i="3"/>
  <c r="B9" i="3"/>
  <c r="C9" i="3"/>
  <c r="D9" i="3"/>
  <c r="E9" i="3"/>
  <c r="F9" i="3"/>
  <c r="G9" i="3"/>
  <c r="H10" i="3"/>
  <c r="B12" i="3"/>
  <c r="C12" i="3"/>
  <c r="D12" i="3"/>
  <c r="E12" i="3"/>
  <c r="F12" i="3"/>
  <c r="G12" i="3"/>
  <c r="H11" i="3"/>
  <c r="B2" i="3"/>
  <c r="C2" i="3"/>
  <c r="D2" i="3"/>
  <c r="E2" i="3"/>
  <c r="F2" i="3"/>
  <c r="G2" i="3"/>
  <c r="H12" i="3"/>
  <c r="B13" i="3"/>
  <c r="C13" i="3"/>
  <c r="D13" i="3"/>
  <c r="E13" i="3"/>
  <c r="F13" i="3"/>
  <c r="G13" i="3"/>
  <c r="H13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A5" i="3"/>
  <c r="A8" i="3"/>
  <c r="A11" i="3"/>
  <c r="A4" i="3"/>
  <c r="A7" i="3"/>
  <c r="A10" i="3"/>
  <c r="A3" i="3"/>
  <c r="A6" i="3"/>
  <c r="A9" i="3"/>
  <c r="A12" i="3"/>
  <c r="A2" i="3"/>
  <c r="A13" i="3"/>
  <c r="A14" i="3"/>
  <c r="A15" i="3"/>
  <c r="A16" i="3"/>
  <c r="A1" i="3"/>
  <c r="E5" i="2"/>
  <c r="C3" i="2"/>
  <c r="D3" i="2"/>
  <c r="E3" i="2"/>
  <c r="F3" i="2"/>
  <c r="G3" i="2"/>
  <c r="H3" i="2"/>
  <c r="I3" i="2"/>
  <c r="J3" i="2"/>
  <c r="K3" i="2"/>
  <c r="L3" i="2"/>
  <c r="C4" i="2"/>
  <c r="D4" i="2"/>
  <c r="E4" i="2"/>
  <c r="F4" i="2"/>
  <c r="G4" i="2"/>
  <c r="H4" i="2"/>
  <c r="I4" i="2"/>
  <c r="J4" i="2"/>
  <c r="K4" i="2"/>
  <c r="L4" i="2"/>
  <c r="C5" i="2"/>
  <c r="D5" i="2"/>
  <c r="F5" i="2"/>
  <c r="G5" i="2"/>
  <c r="H5" i="2"/>
  <c r="I5" i="2"/>
  <c r="J5" i="2"/>
  <c r="K5" i="2"/>
  <c r="L5" i="2"/>
  <c r="C6" i="2"/>
  <c r="D6" i="2"/>
  <c r="E6" i="2"/>
  <c r="F6" i="2"/>
  <c r="G6" i="2"/>
  <c r="H6" i="2"/>
  <c r="I6" i="2"/>
  <c r="J6" i="2"/>
  <c r="K6" i="2"/>
  <c r="L6" i="2"/>
  <c r="C7" i="2"/>
  <c r="D7" i="2"/>
  <c r="E7" i="2"/>
  <c r="F7" i="2"/>
  <c r="G7" i="2"/>
  <c r="H7" i="2"/>
  <c r="I7" i="2"/>
  <c r="J7" i="2"/>
  <c r="K7" i="2"/>
  <c r="L7" i="2"/>
  <c r="C8" i="2"/>
  <c r="D8" i="2"/>
  <c r="E8" i="2"/>
  <c r="F8" i="2"/>
  <c r="G8" i="2"/>
  <c r="H8" i="2"/>
  <c r="I8" i="2"/>
  <c r="J8" i="2"/>
  <c r="K8" i="2"/>
  <c r="L8" i="2"/>
  <c r="C9" i="2"/>
  <c r="D9" i="2"/>
  <c r="E9" i="2"/>
  <c r="F9" i="2"/>
  <c r="G9" i="2"/>
  <c r="H9" i="2"/>
  <c r="I9" i="2"/>
  <c r="J9" i="2"/>
  <c r="K9" i="2"/>
  <c r="L9" i="2"/>
  <c r="C10" i="2"/>
  <c r="D10" i="2"/>
  <c r="E10" i="2"/>
  <c r="F10" i="2"/>
  <c r="G10" i="2"/>
  <c r="H10" i="2"/>
  <c r="I10" i="2"/>
  <c r="J10" i="2"/>
  <c r="K10" i="2"/>
  <c r="L10" i="2"/>
  <c r="C11" i="2"/>
  <c r="D11" i="2"/>
  <c r="E11" i="2"/>
  <c r="F11" i="2"/>
  <c r="G11" i="2"/>
  <c r="H11" i="2"/>
  <c r="I11" i="2"/>
  <c r="J11" i="2"/>
  <c r="K11" i="2"/>
  <c r="L11" i="2"/>
  <c r="C12" i="2"/>
  <c r="D12" i="2"/>
  <c r="E12" i="2"/>
  <c r="F12" i="2"/>
  <c r="G12" i="2"/>
  <c r="H12" i="2"/>
  <c r="I12" i="2"/>
  <c r="J12" i="2"/>
  <c r="K12" i="2"/>
  <c r="L12" i="2"/>
  <c r="C13" i="2"/>
  <c r="D13" i="2"/>
  <c r="E13" i="2"/>
  <c r="F13" i="2"/>
  <c r="G13" i="2"/>
  <c r="H13" i="2"/>
  <c r="I13" i="2"/>
  <c r="J13" i="2"/>
  <c r="K13" i="2"/>
  <c r="L13" i="2"/>
  <c r="C14" i="2"/>
  <c r="D14" i="2"/>
  <c r="E14" i="2"/>
  <c r="F14" i="2"/>
  <c r="G14" i="2"/>
  <c r="H14" i="2"/>
  <c r="I14" i="2"/>
  <c r="J14" i="2"/>
  <c r="K14" i="2"/>
  <c r="L14" i="2"/>
  <c r="C15" i="2"/>
  <c r="D15" i="2"/>
  <c r="E15" i="2"/>
  <c r="F15" i="2"/>
  <c r="G15" i="2"/>
  <c r="H15" i="2"/>
  <c r="I15" i="2"/>
  <c r="J15" i="2"/>
  <c r="K15" i="2"/>
  <c r="L15" i="2"/>
  <c r="C16" i="2"/>
  <c r="D16" i="2"/>
  <c r="E16" i="2"/>
  <c r="F16" i="2"/>
  <c r="G16" i="2"/>
  <c r="H16" i="2"/>
  <c r="I16" i="2"/>
  <c r="J16" i="2"/>
  <c r="K16" i="2"/>
  <c r="L16" i="2"/>
  <c r="C17" i="2"/>
  <c r="D17" i="2"/>
  <c r="E17" i="2"/>
  <c r="F17" i="2"/>
  <c r="G17" i="2"/>
  <c r="H17" i="2"/>
  <c r="I17" i="2"/>
  <c r="J17" i="2"/>
  <c r="K17" i="2"/>
  <c r="L1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3" i="2"/>
  <c r="C19" i="2" l="1"/>
  <c r="C20" i="2"/>
  <c r="D18" i="3"/>
</calcChain>
</file>

<file path=xl/sharedStrings.xml><?xml version="1.0" encoding="utf-8"?>
<sst xmlns="http://schemas.openxmlformats.org/spreadsheetml/2006/main" count="55" uniqueCount="24">
  <si>
    <t>Fakultet</t>
  </si>
  <si>
    <t>Godina</t>
  </si>
  <si>
    <t>Broj zaposlenih</t>
  </si>
  <si>
    <t>Broj upisanih</t>
  </si>
  <si>
    <t>Broj diplomiranih</t>
  </si>
  <si>
    <t>Prosečno trajanje studija</t>
  </si>
  <si>
    <t>Prirodno - Matematički fakultet</t>
  </si>
  <si>
    <t>Elektrotehnički fakultet</t>
  </si>
  <si>
    <t>Ekonomski fakultet</t>
  </si>
  <si>
    <t>Broj na budžetu</t>
  </si>
  <si>
    <t>Ukupno na buzetu PMF:</t>
  </si>
  <si>
    <t>Ukupno na buzetu 2013, 2014, 2015</t>
  </si>
  <si>
    <t>&gt;100</t>
  </si>
  <si>
    <t>Ukupno upisanih</t>
  </si>
  <si>
    <t>rodjendan</t>
  </si>
  <si>
    <t>godina</t>
  </si>
  <si>
    <t>mesec</t>
  </si>
  <si>
    <t>dan</t>
  </si>
  <si>
    <t>sad je</t>
  </si>
  <si>
    <t>x</t>
  </si>
  <si>
    <t>broj vrste</t>
  </si>
  <si>
    <t>broj kolone</t>
  </si>
  <si>
    <t>adresa</t>
  </si>
  <si>
    <t>selektor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</si>
</sst>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4" workbookViewId="0">
      <selection activeCell="C12" sqref="C12"/>
    </sheetView>
  </sheetViews>
  <sheetFormatPr defaultRowHeight="14.4" x14ac:dyDescent="0.3"/>
  <cols>
    <col min="1" max="1" width="29.109375" customWidth="1"/>
    <col min="2" max="2" width="22.88671875" customWidth="1"/>
    <col min="3" max="3" width="15.21875" customWidth="1"/>
    <col min="5" max="5" width="12.109375" customWidth="1"/>
    <col min="6" max="6" width="15.88671875" customWidth="1"/>
    <col min="7" max="7" width="13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2013</v>
      </c>
      <c r="C2">
        <v>57</v>
      </c>
      <c r="D2">
        <v>275</v>
      </c>
      <c r="E2">
        <v>300</v>
      </c>
      <c r="F2">
        <v>120</v>
      </c>
      <c r="G2" s="2">
        <v>7.2</v>
      </c>
    </row>
    <row r="3" spans="1:7" x14ac:dyDescent="0.3">
      <c r="A3" t="s">
        <v>6</v>
      </c>
      <c r="B3">
        <v>2014</v>
      </c>
      <c r="C3">
        <v>56</v>
      </c>
      <c r="D3">
        <v>250</v>
      </c>
      <c r="E3">
        <v>310</v>
      </c>
      <c r="F3">
        <v>134</v>
      </c>
      <c r="G3">
        <v>7.33</v>
      </c>
    </row>
    <row r="4" spans="1:7" x14ac:dyDescent="0.3">
      <c r="A4" t="s">
        <v>6</v>
      </c>
      <c r="B4">
        <v>2015</v>
      </c>
      <c r="C4">
        <v>58</v>
      </c>
      <c r="D4">
        <v>250</v>
      </c>
      <c r="E4">
        <v>320</v>
      </c>
      <c r="F4">
        <v>127</v>
      </c>
      <c r="G4">
        <v>7.14</v>
      </c>
    </row>
    <row r="5" spans="1:7" x14ac:dyDescent="0.3">
      <c r="A5" t="s">
        <v>7</v>
      </c>
      <c r="B5">
        <v>2013</v>
      </c>
      <c r="C5">
        <v>127</v>
      </c>
      <c r="D5">
        <v>450</v>
      </c>
      <c r="E5">
        <v>512</v>
      </c>
      <c r="F5">
        <v>320</v>
      </c>
      <c r="G5" s="2">
        <v>7.14</v>
      </c>
    </row>
    <row r="6" spans="1:7" x14ac:dyDescent="0.3">
      <c r="A6" t="s">
        <v>7</v>
      </c>
      <c r="B6">
        <v>2014</v>
      </c>
      <c r="C6">
        <v>120</v>
      </c>
      <c r="D6">
        <v>450</v>
      </c>
      <c r="E6">
        <v>486</v>
      </c>
      <c r="F6">
        <v>297</v>
      </c>
      <c r="G6">
        <v>7.08</v>
      </c>
    </row>
    <row r="7" spans="1:7" x14ac:dyDescent="0.3">
      <c r="A7" t="s">
        <v>7</v>
      </c>
      <c r="B7">
        <v>2015</v>
      </c>
      <c r="C7">
        <v>124</v>
      </c>
      <c r="D7">
        <v>450</v>
      </c>
      <c r="E7">
        <v>505</v>
      </c>
      <c r="F7">
        <v>322</v>
      </c>
      <c r="G7">
        <v>6.99</v>
      </c>
    </row>
    <row r="8" spans="1:7" x14ac:dyDescent="0.3">
      <c r="A8" t="s">
        <v>8</v>
      </c>
      <c r="B8">
        <v>2013</v>
      </c>
      <c r="C8">
        <v>150</v>
      </c>
      <c r="D8">
        <v>370</v>
      </c>
      <c r="E8">
        <v>430</v>
      </c>
      <c r="F8">
        <v>300</v>
      </c>
      <c r="G8" s="2">
        <v>6.24</v>
      </c>
    </row>
    <row r="9" spans="1:7" x14ac:dyDescent="0.3">
      <c r="A9" t="s">
        <v>8</v>
      </c>
      <c r="B9">
        <v>2014</v>
      </c>
      <c r="C9">
        <v>150</v>
      </c>
      <c r="D9">
        <v>370</v>
      </c>
      <c r="E9">
        <v>435</v>
      </c>
      <c r="F9">
        <v>310</v>
      </c>
      <c r="G9">
        <v>6.32</v>
      </c>
    </row>
    <row r="10" spans="1:7" x14ac:dyDescent="0.3">
      <c r="A10" t="s">
        <v>8</v>
      </c>
      <c r="B10">
        <v>2015</v>
      </c>
      <c r="C10">
        <v>145</v>
      </c>
      <c r="D10">
        <v>370</v>
      </c>
      <c r="E10">
        <v>430</v>
      </c>
      <c r="F10">
        <v>315</v>
      </c>
      <c r="G10">
        <v>6.4</v>
      </c>
    </row>
    <row r="11" spans="1:7" x14ac:dyDescent="0.3">
      <c r="A11" t="s">
        <v>6</v>
      </c>
      <c r="B11">
        <v>2016</v>
      </c>
      <c r="C11">
        <v>58</v>
      </c>
      <c r="D11">
        <v>59</v>
      </c>
      <c r="E11">
        <v>320</v>
      </c>
      <c r="F11">
        <v>127</v>
      </c>
      <c r="G11">
        <v>7.14</v>
      </c>
    </row>
    <row r="18" spans="1:11" x14ac:dyDescent="0.3">
      <c r="A18" t="s">
        <v>20</v>
      </c>
      <c r="B18">
        <v>4</v>
      </c>
    </row>
    <row r="19" spans="1:11" x14ac:dyDescent="0.3">
      <c r="A19" t="s">
        <v>21</v>
      </c>
      <c r="B19">
        <v>6</v>
      </c>
    </row>
    <row r="20" spans="1:11" x14ac:dyDescent="0.3">
      <c r="F20">
        <f>INDEX(A1:G11, 2, 3)</f>
        <v>57</v>
      </c>
    </row>
    <row r="21" spans="1:11" x14ac:dyDescent="0.3">
      <c r="A21" t="s">
        <v>22</v>
      </c>
      <c r="B21" t="str">
        <f>ADDRESS(B18,B19)</f>
        <v>$F$4</v>
      </c>
    </row>
    <row r="23" spans="1:11" x14ac:dyDescent="0.3">
      <c r="A23" t="s">
        <v>23</v>
      </c>
      <c r="B23">
        <v>4</v>
      </c>
      <c r="D23">
        <f>HLOOKUP(E1,A1:G11,B23)</f>
        <v>127</v>
      </c>
    </row>
    <row r="26" spans="1:11" x14ac:dyDescent="0.3">
      <c r="B26" t="str">
        <f t="array" ref="B26:K31">TRANSPOSE(A1:G11)</f>
        <v>Fakultet</v>
      </c>
      <c r="C26" t="str">
        <v>Prirodno - Matematički fakultet</v>
      </c>
      <c r="D26" t="str">
        <v>Prirodno - Matematički fakultet</v>
      </c>
      <c r="E26" t="str">
        <v>Prirodno - Matematički fakultet</v>
      </c>
      <c r="F26" t="str">
        <v>Elektrotehnički fakultet</v>
      </c>
      <c r="G26" t="str">
        <v>Elektrotehnički fakultet</v>
      </c>
      <c r="H26" t="str">
        <v>Elektrotehnički fakultet</v>
      </c>
      <c r="I26" t="str">
        <v>Ekonomski fakultet</v>
      </c>
      <c r="J26" t="str">
        <v>Ekonomski fakultet</v>
      </c>
      <c r="K26" t="str">
        <v>Ekonomski fakultet</v>
      </c>
    </row>
    <row r="27" spans="1:11" x14ac:dyDescent="0.3">
      <c r="B27" t="str">
        <v>Godina</v>
      </c>
      <c r="C27">
        <v>2013</v>
      </c>
      <c r="D27">
        <v>2014</v>
      </c>
      <c r="E27">
        <v>2015</v>
      </c>
      <c r="F27">
        <v>2013</v>
      </c>
      <c r="G27">
        <v>2014</v>
      </c>
      <c r="H27">
        <v>2015</v>
      </c>
      <c r="I27">
        <v>2013</v>
      </c>
      <c r="J27">
        <v>2014</v>
      </c>
      <c r="K27">
        <v>2015</v>
      </c>
    </row>
    <row r="28" spans="1:11" x14ac:dyDescent="0.3">
      <c r="B28" t="str">
        <v>Broj zaposlenih</v>
      </c>
      <c r="C28">
        <v>57</v>
      </c>
      <c r="D28">
        <v>56</v>
      </c>
      <c r="E28">
        <v>58</v>
      </c>
      <c r="F28">
        <v>127</v>
      </c>
      <c r="G28">
        <v>120</v>
      </c>
      <c r="H28">
        <v>124</v>
      </c>
      <c r="I28">
        <v>150</v>
      </c>
      <c r="J28">
        <v>150</v>
      </c>
      <c r="K28">
        <v>145</v>
      </c>
    </row>
    <row r="29" spans="1:11" x14ac:dyDescent="0.3">
      <c r="B29" t="str">
        <v>Broj na budžetu</v>
      </c>
      <c r="C29">
        <v>275</v>
      </c>
      <c r="D29">
        <v>250</v>
      </c>
      <c r="E29">
        <v>250</v>
      </c>
      <c r="F29">
        <v>450</v>
      </c>
      <c r="G29">
        <v>450</v>
      </c>
      <c r="H29">
        <v>450</v>
      </c>
      <c r="I29">
        <v>370</v>
      </c>
      <c r="J29">
        <v>370</v>
      </c>
      <c r="K29">
        <v>370</v>
      </c>
    </row>
    <row r="30" spans="1:11" x14ac:dyDescent="0.3">
      <c r="B30" t="str">
        <v>Broj upisanih</v>
      </c>
      <c r="C30">
        <v>300</v>
      </c>
      <c r="D30">
        <v>310</v>
      </c>
      <c r="E30">
        <v>320</v>
      </c>
      <c r="F30">
        <v>512</v>
      </c>
      <c r="G30">
        <v>486</v>
      </c>
      <c r="H30">
        <v>505</v>
      </c>
      <c r="I30">
        <v>430</v>
      </c>
      <c r="J30">
        <v>435</v>
      </c>
      <c r="K30">
        <v>430</v>
      </c>
    </row>
    <row r="31" spans="1:11" x14ac:dyDescent="0.3">
      <c r="B31" t="str">
        <v>Broj diplomiranih</v>
      </c>
      <c r="C31">
        <v>120</v>
      </c>
      <c r="D31">
        <v>134</v>
      </c>
      <c r="E31">
        <v>127</v>
      </c>
      <c r="F31">
        <v>320</v>
      </c>
      <c r="G31">
        <v>297</v>
      </c>
      <c r="H31">
        <v>322</v>
      </c>
      <c r="I31">
        <v>300</v>
      </c>
      <c r="J31">
        <v>310</v>
      </c>
      <c r="K31">
        <v>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topLeftCell="A2" workbookViewId="0">
      <selection activeCell="G13" activeCellId="19" sqref="C4 C5 C6 C13 E13 E6 E5 E4 F4 F5 F6 F13 C3 E3 F3 G3 G4 G5 G6 G13"/>
    </sheetView>
  </sheetViews>
  <sheetFormatPr defaultRowHeight="14.4" x14ac:dyDescent="0.3"/>
  <cols>
    <col min="2" max="2" width="30.21875" customWidth="1"/>
    <col min="3" max="3" width="9.88671875" customWidth="1"/>
    <col min="8" max="8" width="16.77734375" customWidth="1"/>
  </cols>
  <sheetData>
    <row r="3" spans="2:12" x14ac:dyDescent="0.3">
      <c r="B3" t="str">
        <f>Sheet1!A1</f>
        <v>Fakultet</v>
      </c>
      <c r="C3" t="str">
        <f>Sheet1!B1</f>
        <v>Godina</v>
      </c>
      <c r="D3" t="str">
        <f>Sheet1!C1</f>
        <v>Broj zaposlenih</v>
      </c>
      <c r="E3" t="str">
        <f>Sheet1!D1</f>
        <v>Broj na budžetu</v>
      </c>
      <c r="F3" t="str">
        <f>Sheet1!E1</f>
        <v>Broj upisanih</v>
      </c>
      <c r="G3" t="str">
        <f>Sheet1!F1</f>
        <v>Broj diplomiranih</v>
      </c>
      <c r="H3" t="str">
        <f>Sheet1!G1</f>
        <v>Prosečno trajanje studija</v>
      </c>
      <c r="I3">
        <f>Sheet1!H1</f>
        <v>0</v>
      </c>
      <c r="J3">
        <f>Sheet1!I1</f>
        <v>0</v>
      </c>
      <c r="K3">
        <f>Sheet1!J1</f>
        <v>0</v>
      </c>
      <c r="L3">
        <f>Sheet1!K1</f>
        <v>0</v>
      </c>
    </row>
    <row r="4" spans="2:12" x14ac:dyDescent="0.3">
      <c r="B4" t="str">
        <f>Sheet1!A2</f>
        <v>Prirodno - Matematički fakultet</v>
      </c>
      <c r="C4">
        <f>Sheet1!B2</f>
        <v>2013</v>
      </c>
      <c r="D4">
        <f>Sheet1!C2</f>
        <v>57</v>
      </c>
      <c r="E4">
        <f>Sheet1!D2</f>
        <v>275</v>
      </c>
      <c r="F4">
        <f>Sheet1!E2</f>
        <v>300</v>
      </c>
      <c r="G4">
        <f>Sheet1!F2</f>
        <v>120</v>
      </c>
      <c r="H4">
        <f>Sheet1!G2</f>
        <v>7.2</v>
      </c>
      <c r="I4">
        <f>Sheet1!H2</f>
        <v>0</v>
      </c>
      <c r="J4">
        <f>Sheet1!I2</f>
        <v>0</v>
      </c>
      <c r="K4">
        <f>Sheet1!J2</f>
        <v>0</v>
      </c>
      <c r="L4">
        <f>Sheet1!K2</f>
        <v>0</v>
      </c>
    </row>
    <row r="5" spans="2:12" x14ac:dyDescent="0.3">
      <c r="B5" t="str">
        <f>Sheet1!A3</f>
        <v>Prirodno - Matematički fakultet</v>
      </c>
      <c r="C5">
        <f>Sheet1!B3</f>
        <v>2014</v>
      </c>
      <c r="D5">
        <f>Sheet1!C3</f>
        <v>56</v>
      </c>
      <c r="E5">
        <f>Sheet1!D3</f>
        <v>250</v>
      </c>
      <c r="F5">
        <f>Sheet1!E3</f>
        <v>310</v>
      </c>
      <c r="G5">
        <f>Sheet1!F3</f>
        <v>134</v>
      </c>
      <c r="H5">
        <f>Sheet1!G3</f>
        <v>7.33</v>
      </c>
      <c r="I5">
        <f>Sheet1!H3</f>
        <v>0</v>
      </c>
      <c r="J5">
        <f>Sheet1!I3</f>
        <v>0</v>
      </c>
      <c r="K5">
        <f>Sheet1!J3</f>
        <v>0</v>
      </c>
      <c r="L5">
        <f>Sheet1!K3</f>
        <v>0</v>
      </c>
    </row>
    <row r="6" spans="2:12" x14ac:dyDescent="0.3">
      <c r="B6" t="str">
        <f>Sheet1!A4</f>
        <v>Prirodno - Matematički fakultet</v>
      </c>
      <c r="C6">
        <f>Sheet1!B4</f>
        <v>2015</v>
      </c>
      <c r="D6">
        <f>Sheet1!C4</f>
        <v>58</v>
      </c>
      <c r="E6">
        <f>Sheet1!D4</f>
        <v>250</v>
      </c>
      <c r="F6">
        <f>Sheet1!E4</f>
        <v>320</v>
      </c>
      <c r="G6">
        <f>Sheet1!F4</f>
        <v>127</v>
      </c>
      <c r="H6">
        <f>Sheet1!G4</f>
        <v>7.14</v>
      </c>
      <c r="I6">
        <f>Sheet1!H4</f>
        <v>0</v>
      </c>
      <c r="J6">
        <f>Sheet1!I4</f>
        <v>0</v>
      </c>
      <c r="K6">
        <f>Sheet1!J4</f>
        <v>0</v>
      </c>
      <c r="L6">
        <f>Sheet1!K4</f>
        <v>0</v>
      </c>
    </row>
    <row r="7" spans="2:12" x14ac:dyDescent="0.3">
      <c r="B7" t="str">
        <f>Sheet1!A5</f>
        <v>Elektrotehnički fakultet</v>
      </c>
      <c r="C7">
        <f>Sheet1!B5</f>
        <v>2013</v>
      </c>
      <c r="D7">
        <f>Sheet1!C5</f>
        <v>127</v>
      </c>
      <c r="E7">
        <f>Sheet1!D5</f>
        <v>450</v>
      </c>
      <c r="F7">
        <f>Sheet1!E5</f>
        <v>512</v>
      </c>
      <c r="G7">
        <f>Sheet1!F5</f>
        <v>320</v>
      </c>
      <c r="H7">
        <f>Sheet1!G5</f>
        <v>7.14</v>
      </c>
      <c r="I7">
        <f>Sheet1!H5</f>
        <v>0</v>
      </c>
      <c r="J7">
        <f>Sheet1!I5</f>
        <v>0</v>
      </c>
      <c r="K7">
        <f>Sheet1!J5</f>
        <v>0</v>
      </c>
      <c r="L7">
        <f>Sheet1!K5</f>
        <v>0</v>
      </c>
    </row>
    <row r="8" spans="2:12" x14ac:dyDescent="0.3">
      <c r="B8" t="str">
        <f>Sheet1!A6</f>
        <v>Elektrotehnički fakultet</v>
      </c>
      <c r="C8">
        <f>Sheet1!B6</f>
        <v>2014</v>
      </c>
      <c r="D8">
        <f>Sheet1!C6</f>
        <v>120</v>
      </c>
      <c r="E8">
        <f>Sheet1!D6</f>
        <v>450</v>
      </c>
      <c r="F8">
        <f>Sheet1!E6</f>
        <v>486</v>
      </c>
      <c r="G8">
        <f>Sheet1!F6</f>
        <v>297</v>
      </c>
      <c r="H8">
        <f>Sheet1!G6</f>
        <v>7.08</v>
      </c>
      <c r="I8">
        <f>Sheet1!H6</f>
        <v>0</v>
      </c>
      <c r="J8">
        <f>Sheet1!I6</f>
        <v>0</v>
      </c>
      <c r="K8">
        <f>Sheet1!J6</f>
        <v>0</v>
      </c>
      <c r="L8">
        <f>Sheet1!K6</f>
        <v>0</v>
      </c>
    </row>
    <row r="9" spans="2:12" x14ac:dyDescent="0.3">
      <c r="B9" t="str">
        <f>Sheet1!A7</f>
        <v>Elektrotehnički fakultet</v>
      </c>
      <c r="C9">
        <f>Sheet1!B7</f>
        <v>2015</v>
      </c>
      <c r="D9">
        <f>Sheet1!C7</f>
        <v>124</v>
      </c>
      <c r="E9">
        <f>Sheet1!D7</f>
        <v>450</v>
      </c>
      <c r="F9">
        <f>Sheet1!E7</f>
        <v>505</v>
      </c>
      <c r="G9">
        <f>Sheet1!F7</f>
        <v>322</v>
      </c>
      <c r="H9">
        <f>Sheet1!G7</f>
        <v>6.99</v>
      </c>
      <c r="I9">
        <f>Sheet1!H7</f>
        <v>0</v>
      </c>
      <c r="J9">
        <f>Sheet1!I7</f>
        <v>0</v>
      </c>
      <c r="K9">
        <f>Sheet1!J7</f>
        <v>0</v>
      </c>
      <c r="L9">
        <f>Sheet1!K7</f>
        <v>0</v>
      </c>
    </row>
    <row r="10" spans="2:12" x14ac:dyDescent="0.3">
      <c r="B10" t="str">
        <f>Sheet1!A8</f>
        <v>Ekonomski fakultet</v>
      </c>
      <c r="C10">
        <f>Sheet1!B8</f>
        <v>2013</v>
      </c>
      <c r="D10">
        <f>Sheet1!C8</f>
        <v>150</v>
      </c>
      <c r="E10">
        <f>Sheet1!D8</f>
        <v>370</v>
      </c>
      <c r="F10">
        <f>Sheet1!E8</f>
        <v>430</v>
      </c>
      <c r="G10">
        <f>Sheet1!F8</f>
        <v>300</v>
      </c>
      <c r="H10">
        <f>Sheet1!G8</f>
        <v>6.24</v>
      </c>
      <c r="I10">
        <f>Sheet1!H8</f>
        <v>0</v>
      </c>
      <c r="J10">
        <f>Sheet1!I8</f>
        <v>0</v>
      </c>
      <c r="K10">
        <f>Sheet1!J8</f>
        <v>0</v>
      </c>
      <c r="L10">
        <f>Sheet1!K8</f>
        <v>0</v>
      </c>
    </row>
    <row r="11" spans="2:12" x14ac:dyDescent="0.3">
      <c r="B11" t="str">
        <f>Sheet1!A9</f>
        <v>Ekonomski fakultet</v>
      </c>
      <c r="C11">
        <f>Sheet1!B9</f>
        <v>2014</v>
      </c>
      <c r="D11">
        <f>Sheet1!C9</f>
        <v>150</v>
      </c>
      <c r="E11">
        <f>Sheet1!D9</f>
        <v>370</v>
      </c>
      <c r="F11">
        <f>Sheet1!E9</f>
        <v>435</v>
      </c>
      <c r="G11">
        <f>Sheet1!F9</f>
        <v>310</v>
      </c>
      <c r="H11">
        <f>Sheet1!G9</f>
        <v>6.32</v>
      </c>
      <c r="I11">
        <f>Sheet1!H9</f>
        <v>0</v>
      </c>
      <c r="J11">
        <f>Sheet1!I9</f>
        <v>0</v>
      </c>
      <c r="K11">
        <f>Sheet1!J9</f>
        <v>0</v>
      </c>
      <c r="L11">
        <f>Sheet1!K9</f>
        <v>0</v>
      </c>
    </row>
    <row r="12" spans="2:12" x14ac:dyDescent="0.3">
      <c r="B12" t="str">
        <f>Sheet1!A10</f>
        <v>Ekonomski fakultet</v>
      </c>
      <c r="C12">
        <f>Sheet1!B10</f>
        <v>2015</v>
      </c>
      <c r="D12">
        <f>Sheet1!C10</f>
        <v>145</v>
      </c>
      <c r="E12">
        <f>Sheet1!D10</f>
        <v>370</v>
      </c>
      <c r="F12">
        <f>Sheet1!E10</f>
        <v>430</v>
      </c>
      <c r="G12">
        <f>Sheet1!F10</f>
        <v>315</v>
      </c>
      <c r="H12">
        <f>Sheet1!G10</f>
        <v>6.4</v>
      </c>
      <c r="I12">
        <f>Sheet1!H10</f>
        <v>0</v>
      </c>
      <c r="J12">
        <f>Sheet1!I10</f>
        <v>0</v>
      </c>
      <c r="K12">
        <f>Sheet1!J10</f>
        <v>0</v>
      </c>
      <c r="L12">
        <f>Sheet1!K10</f>
        <v>0</v>
      </c>
    </row>
    <row r="13" spans="2:12" x14ac:dyDescent="0.3">
      <c r="B13" t="str">
        <f>Sheet1!A11</f>
        <v>Prirodno - Matematički fakultet</v>
      </c>
      <c r="C13">
        <f>Sheet1!B11</f>
        <v>2016</v>
      </c>
      <c r="D13">
        <f>Sheet1!C11</f>
        <v>58</v>
      </c>
      <c r="E13">
        <f>Sheet1!D11</f>
        <v>59</v>
      </c>
      <c r="F13">
        <f>Sheet1!E11</f>
        <v>320</v>
      </c>
      <c r="G13">
        <f>Sheet1!F11</f>
        <v>127</v>
      </c>
      <c r="H13">
        <f>Sheet1!G11</f>
        <v>7.14</v>
      </c>
      <c r="I13">
        <f>Sheet1!H11</f>
        <v>0</v>
      </c>
      <c r="J13">
        <f>Sheet1!I11</f>
        <v>0</v>
      </c>
      <c r="K13">
        <f>Sheet1!J11</f>
        <v>0</v>
      </c>
      <c r="L13">
        <f>Sheet1!K11</f>
        <v>0</v>
      </c>
    </row>
    <row r="14" spans="2:12" x14ac:dyDescent="0.3">
      <c r="B14">
        <f>Sheet1!A12</f>
        <v>0</v>
      </c>
      <c r="C14">
        <f>Sheet1!B12</f>
        <v>0</v>
      </c>
      <c r="D14">
        <f>Sheet1!C12</f>
        <v>0</v>
      </c>
      <c r="E14">
        <f>Sheet1!D12</f>
        <v>0</v>
      </c>
      <c r="F14">
        <f>Sheet1!E12</f>
        <v>0</v>
      </c>
      <c r="G14">
        <f>Sheet1!F12</f>
        <v>0</v>
      </c>
      <c r="H14">
        <f>Sheet1!G12</f>
        <v>0</v>
      </c>
      <c r="I14">
        <f>Sheet1!H12</f>
        <v>0</v>
      </c>
      <c r="J14">
        <f>Sheet1!I12</f>
        <v>0</v>
      </c>
      <c r="K14">
        <f>Sheet1!J12</f>
        <v>0</v>
      </c>
      <c r="L14">
        <f>Sheet1!K12</f>
        <v>0</v>
      </c>
    </row>
    <row r="15" spans="2:12" x14ac:dyDescent="0.3">
      <c r="B15">
        <f>Sheet1!A13</f>
        <v>0</v>
      </c>
      <c r="C15">
        <f>Sheet1!B13</f>
        <v>0</v>
      </c>
      <c r="D15">
        <f>Sheet1!C13</f>
        <v>0</v>
      </c>
      <c r="E15">
        <f>Sheet1!D13</f>
        <v>0</v>
      </c>
      <c r="F15">
        <f>Sheet1!E13</f>
        <v>0</v>
      </c>
      <c r="G15">
        <f>Sheet1!F13</f>
        <v>0</v>
      </c>
      <c r="H15">
        <f>Sheet1!G13</f>
        <v>0</v>
      </c>
      <c r="I15">
        <f>Sheet1!H13</f>
        <v>0</v>
      </c>
      <c r="J15">
        <f>Sheet1!I13</f>
        <v>0</v>
      </c>
      <c r="K15">
        <f>Sheet1!J13</f>
        <v>0</v>
      </c>
      <c r="L15">
        <f>Sheet1!K13</f>
        <v>0</v>
      </c>
    </row>
    <row r="16" spans="2:12" x14ac:dyDescent="0.3">
      <c r="B16">
        <f>Sheet1!A14</f>
        <v>0</v>
      </c>
      <c r="C16">
        <f>Sheet1!B14</f>
        <v>0</v>
      </c>
      <c r="D16">
        <f>Sheet1!C14</f>
        <v>0</v>
      </c>
      <c r="E16">
        <f>Sheet1!D14</f>
        <v>0</v>
      </c>
      <c r="F16">
        <f>Sheet1!E14</f>
        <v>0</v>
      </c>
      <c r="G16">
        <f>Sheet1!F14</f>
        <v>0</v>
      </c>
      <c r="H16">
        <f>Sheet1!G14</f>
        <v>0</v>
      </c>
      <c r="I16">
        <f>Sheet1!H14</f>
        <v>0</v>
      </c>
      <c r="J16">
        <f>Sheet1!I14</f>
        <v>0</v>
      </c>
      <c r="K16">
        <f>Sheet1!J14</f>
        <v>0</v>
      </c>
      <c r="L16">
        <f>Sheet1!K14</f>
        <v>0</v>
      </c>
    </row>
    <row r="17" spans="2:12" x14ac:dyDescent="0.3">
      <c r="B17">
        <f>Sheet1!A15</f>
        <v>0</v>
      </c>
      <c r="C17">
        <f>Sheet1!B15</f>
        <v>0</v>
      </c>
      <c r="D17">
        <f>Sheet1!C15</f>
        <v>0</v>
      </c>
      <c r="E17">
        <f>Sheet1!D15</f>
        <v>0</v>
      </c>
      <c r="F17">
        <f>Sheet1!E15</f>
        <v>0</v>
      </c>
      <c r="G17">
        <f>Sheet1!F15</f>
        <v>0</v>
      </c>
      <c r="H17">
        <f>Sheet1!G15</f>
        <v>0</v>
      </c>
      <c r="I17">
        <f>Sheet1!H15</f>
        <v>0</v>
      </c>
      <c r="J17">
        <f>Sheet1!I15</f>
        <v>0</v>
      </c>
      <c r="K17">
        <f>Sheet1!J15</f>
        <v>0</v>
      </c>
      <c r="L17">
        <f>Sheet1!K15</f>
        <v>0</v>
      </c>
    </row>
    <row r="19" spans="2:12" x14ac:dyDescent="0.3">
      <c r="B19" t="s">
        <v>10</v>
      </c>
      <c r="C19">
        <f>DSUM(B3:H13,E3,B22:H23)</f>
        <v>834</v>
      </c>
    </row>
    <row r="20" spans="2:12" x14ac:dyDescent="0.3">
      <c r="B20" t="s">
        <v>11</v>
      </c>
      <c r="C20">
        <f>DSUM(B3:H13,E3,B25:H28)</f>
        <v>2460</v>
      </c>
    </row>
    <row r="22" spans="2:12" x14ac:dyDescent="0.3">
      <c r="B22" t="s">
        <v>0</v>
      </c>
      <c r="C22" t="s">
        <v>1</v>
      </c>
      <c r="D22" t="s">
        <v>2</v>
      </c>
      <c r="E22" t="s">
        <v>9</v>
      </c>
      <c r="F22" t="s">
        <v>3</v>
      </c>
      <c r="G22" t="s">
        <v>4</v>
      </c>
      <c r="H22" t="s">
        <v>5</v>
      </c>
    </row>
    <row r="23" spans="2:12" x14ac:dyDescent="0.3">
      <c r="B23" t="s">
        <v>6</v>
      </c>
    </row>
    <row r="25" spans="2:12" x14ac:dyDescent="0.3">
      <c r="B25" t="s">
        <v>0</v>
      </c>
      <c r="C25" t="s">
        <v>1</v>
      </c>
      <c r="D25" t="s">
        <v>2</v>
      </c>
      <c r="E25" t="s">
        <v>9</v>
      </c>
      <c r="F25" t="s">
        <v>3</v>
      </c>
      <c r="G25" t="s">
        <v>4</v>
      </c>
      <c r="H25" t="s">
        <v>5</v>
      </c>
    </row>
    <row r="26" spans="2:12" x14ac:dyDescent="0.3">
      <c r="C26">
        <v>2013</v>
      </c>
      <c r="D26" t="s">
        <v>12</v>
      </c>
    </row>
    <row r="27" spans="2:12" x14ac:dyDescent="0.3">
      <c r="C27">
        <v>2014</v>
      </c>
      <c r="D27" t="s">
        <v>12</v>
      </c>
    </row>
    <row r="28" spans="2:12" x14ac:dyDescent="0.3">
      <c r="C28">
        <v>2015</v>
      </c>
      <c r="D2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4" sqref="A4"/>
    </sheetView>
  </sheetViews>
  <sheetFormatPr defaultRowHeight="14.4" x14ac:dyDescent="0.3"/>
  <cols>
    <col min="1" max="1" width="26.77734375" customWidth="1"/>
    <col min="3" max="3" width="12.109375" customWidth="1"/>
    <col min="4" max="4" width="13.33203125" customWidth="1"/>
    <col min="5" max="5" width="13.5546875" customWidth="1"/>
    <col min="6" max="6" width="13.6640625" customWidth="1"/>
    <col min="7" max="7" width="16.33203125" customWidth="1"/>
  </cols>
  <sheetData>
    <row r="1" spans="1:8" s="1" customFormat="1" x14ac:dyDescent="0.3">
      <c r="A1" s="1" t="str">
        <f>Sheet1!A1</f>
        <v>Fakultet</v>
      </c>
      <c r="B1" s="1" t="str">
        <f>Sheet1!B1</f>
        <v>Godina</v>
      </c>
      <c r="C1" s="1" t="str">
        <f>Sheet1!C1</f>
        <v>Broj zaposlenih</v>
      </c>
      <c r="D1" s="1" t="str">
        <f>Sheet1!D1</f>
        <v>Broj na budžetu</v>
      </c>
      <c r="E1" s="1" t="str">
        <f>Sheet1!E1</f>
        <v>Broj upisanih</v>
      </c>
      <c r="F1" s="1" t="str">
        <f>Sheet1!F1</f>
        <v>Broj diplomiranih</v>
      </c>
      <c r="G1" s="1" t="str">
        <f>Sheet1!G1</f>
        <v>Prosečno trajanje studija</v>
      </c>
      <c r="H1" s="1">
        <f>Sheet1!H1</f>
        <v>0</v>
      </c>
    </row>
    <row r="2" spans="1:8" x14ac:dyDescent="0.3">
      <c r="A2">
        <f>Sheet1!A12</f>
        <v>0</v>
      </c>
      <c r="B2">
        <f>Sheet1!B12</f>
        <v>0</v>
      </c>
      <c r="C2">
        <f>Sheet1!C12</f>
        <v>0</v>
      </c>
      <c r="D2">
        <f>Sheet1!D12</f>
        <v>0</v>
      </c>
      <c r="E2">
        <f>Sheet1!E12</f>
        <v>0</v>
      </c>
      <c r="F2">
        <f>Sheet1!F12</f>
        <v>0</v>
      </c>
      <c r="G2">
        <f>Sheet1!G12</f>
        <v>0</v>
      </c>
      <c r="H2">
        <f>Sheet1!H2</f>
        <v>0</v>
      </c>
    </row>
    <row r="3" spans="1:8" x14ac:dyDescent="0.3">
      <c r="A3" t="str">
        <f>Sheet1!A8</f>
        <v>Ekonomski fakultet</v>
      </c>
      <c r="B3">
        <f>Sheet1!B8</f>
        <v>2013</v>
      </c>
      <c r="C3">
        <f>Sheet1!C8</f>
        <v>150</v>
      </c>
      <c r="D3">
        <f>Sheet1!D8</f>
        <v>370</v>
      </c>
      <c r="E3">
        <f>Sheet1!E8</f>
        <v>430</v>
      </c>
      <c r="F3">
        <f>Sheet1!F8</f>
        <v>300</v>
      </c>
      <c r="G3">
        <f>Sheet1!G8</f>
        <v>6.24</v>
      </c>
      <c r="H3">
        <f>Sheet1!H3</f>
        <v>0</v>
      </c>
    </row>
    <row r="4" spans="1:8" x14ac:dyDescent="0.3">
      <c r="A4" t="str">
        <f>Sheet1!A5</f>
        <v>Elektrotehnički fakultet</v>
      </c>
      <c r="B4">
        <f>Sheet1!B5</f>
        <v>2013</v>
      </c>
      <c r="C4">
        <f>Sheet1!C5</f>
        <v>127</v>
      </c>
      <c r="D4">
        <f>Sheet1!D5</f>
        <v>450</v>
      </c>
      <c r="E4">
        <f>Sheet1!E5</f>
        <v>512</v>
      </c>
      <c r="F4">
        <f>Sheet1!F5</f>
        <v>320</v>
      </c>
      <c r="G4">
        <f>Sheet1!G5</f>
        <v>7.14</v>
      </c>
      <c r="H4">
        <f>Sheet1!H4</f>
        <v>0</v>
      </c>
    </row>
    <row r="5" spans="1:8" x14ac:dyDescent="0.3">
      <c r="A5" t="str">
        <f>Sheet1!A2</f>
        <v>Prirodno - Matematički fakultet</v>
      </c>
      <c r="B5">
        <f>Sheet1!B2</f>
        <v>2013</v>
      </c>
      <c r="C5">
        <f>Sheet1!C2</f>
        <v>57</v>
      </c>
      <c r="D5">
        <f>Sheet1!D2</f>
        <v>275</v>
      </c>
      <c r="E5">
        <f>Sheet1!E2</f>
        <v>300</v>
      </c>
      <c r="F5">
        <f>Sheet1!F2</f>
        <v>120</v>
      </c>
      <c r="G5">
        <f>Sheet1!G2</f>
        <v>7.2</v>
      </c>
      <c r="H5">
        <f>Sheet1!H5</f>
        <v>0</v>
      </c>
    </row>
    <row r="6" spans="1:8" x14ac:dyDescent="0.3">
      <c r="A6" t="str">
        <f>Sheet1!A9</f>
        <v>Ekonomski fakultet</v>
      </c>
      <c r="B6">
        <f>Sheet1!B9</f>
        <v>2014</v>
      </c>
      <c r="C6">
        <f>Sheet1!C9</f>
        <v>150</v>
      </c>
      <c r="D6">
        <f>Sheet1!D9</f>
        <v>370</v>
      </c>
      <c r="E6">
        <f>Sheet1!E9</f>
        <v>435</v>
      </c>
      <c r="F6">
        <f>Sheet1!F9</f>
        <v>310</v>
      </c>
      <c r="G6">
        <f>Sheet1!G9</f>
        <v>6.32</v>
      </c>
      <c r="H6">
        <f>Sheet1!H6</f>
        <v>0</v>
      </c>
    </row>
    <row r="7" spans="1:8" x14ac:dyDescent="0.3">
      <c r="A7" t="str">
        <f>Sheet1!A6</f>
        <v>Elektrotehnički fakultet</v>
      </c>
      <c r="B7">
        <f>Sheet1!B6</f>
        <v>2014</v>
      </c>
      <c r="C7">
        <f>Sheet1!C6</f>
        <v>120</v>
      </c>
      <c r="D7">
        <f>Sheet1!D6</f>
        <v>450</v>
      </c>
      <c r="E7">
        <f>Sheet1!E6</f>
        <v>486</v>
      </c>
      <c r="F7">
        <f>Sheet1!F6</f>
        <v>297</v>
      </c>
      <c r="G7">
        <f>Sheet1!G6</f>
        <v>7.08</v>
      </c>
      <c r="H7">
        <f>Sheet1!H7</f>
        <v>0</v>
      </c>
    </row>
    <row r="8" spans="1:8" x14ac:dyDescent="0.3">
      <c r="A8" t="str">
        <f>Sheet1!A3</f>
        <v>Prirodno - Matematički fakultet</v>
      </c>
      <c r="B8">
        <f>Sheet1!B3</f>
        <v>2014</v>
      </c>
      <c r="C8">
        <f>Sheet1!C3</f>
        <v>56</v>
      </c>
      <c r="D8">
        <f>Sheet1!D3</f>
        <v>250</v>
      </c>
      <c r="E8">
        <f>Sheet1!E3</f>
        <v>310</v>
      </c>
      <c r="F8">
        <f>Sheet1!F3</f>
        <v>134</v>
      </c>
      <c r="G8">
        <f>Sheet1!G3</f>
        <v>7.33</v>
      </c>
      <c r="H8">
        <f>Sheet1!H8</f>
        <v>0</v>
      </c>
    </row>
    <row r="9" spans="1:8" x14ac:dyDescent="0.3">
      <c r="A9" t="str">
        <f>Sheet1!A10</f>
        <v>Ekonomski fakultet</v>
      </c>
      <c r="B9">
        <f>Sheet1!B10</f>
        <v>2015</v>
      </c>
      <c r="C9">
        <f>Sheet1!C10</f>
        <v>145</v>
      </c>
      <c r="D9">
        <f>Sheet1!D10</f>
        <v>370</v>
      </c>
      <c r="E9">
        <f>Sheet1!E10</f>
        <v>430</v>
      </c>
      <c r="F9">
        <f>Sheet1!F10</f>
        <v>315</v>
      </c>
      <c r="G9">
        <f>Sheet1!G10</f>
        <v>6.4</v>
      </c>
      <c r="H9">
        <f>Sheet1!H9</f>
        <v>0</v>
      </c>
    </row>
    <row r="10" spans="1:8" x14ac:dyDescent="0.3">
      <c r="A10" t="str">
        <f>Sheet1!A7</f>
        <v>Elektrotehnički fakultet</v>
      </c>
      <c r="B10">
        <f>Sheet1!B7</f>
        <v>2015</v>
      </c>
      <c r="C10">
        <f>Sheet1!C7</f>
        <v>124</v>
      </c>
      <c r="D10">
        <f>Sheet1!D7</f>
        <v>450</v>
      </c>
      <c r="E10">
        <f>Sheet1!E7</f>
        <v>505</v>
      </c>
      <c r="F10">
        <f>Sheet1!F7</f>
        <v>322</v>
      </c>
      <c r="G10">
        <f>Sheet1!G7</f>
        <v>6.99</v>
      </c>
      <c r="H10">
        <f>Sheet1!H10</f>
        <v>0</v>
      </c>
    </row>
    <row r="11" spans="1:8" x14ac:dyDescent="0.3">
      <c r="A11" t="str">
        <f>Sheet1!A4</f>
        <v>Prirodno - Matematički fakultet</v>
      </c>
      <c r="B11">
        <f>Sheet1!B4</f>
        <v>2015</v>
      </c>
      <c r="C11">
        <f>Sheet1!C4</f>
        <v>58</v>
      </c>
      <c r="D11">
        <f>Sheet1!D4</f>
        <v>250</v>
      </c>
      <c r="E11">
        <f>Sheet1!E4</f>
        <v>320</v>
      </c>
      <c r="F11">
        <f>Sheet1!F4</f>
        <v>127</v>
      </c>
      <c r="G11">
        <f>Sheet1!G4</f>
        <v>7.14</v>
      </c>
      <c r="H11">
        <f>Sheet1!H11</f>
        <v>0</v>
      </c>
    </row>
    <row r="12" spans="1:8" x14ac:dyDescent="0.3">
      <c r="A12" t="str">
        <f>Sheet1!A11</f>
        <v>Prirodno - Matematički fakultet</v>
      </c>
      <c r="B12">
        <f>Sheet1!B11</f>
        <v>2016</v>
      </c>
      <c r="C12">
        <f>Sheet1!C11</f>
        <v>58</v>
      </c>
      <c r="D12">
        <f>Sheet1!D11</f>
        <v>59</v>
      </c>
      <c r="E12">
        <f>Sheet1!E11</f>
        <v>320</v>
      </c>
      <c r="F12">
        <f>Sheet1!F11</f>
        <v>127</v>
      </c>
      <c r="G12">
        <f>Sheet1!G11</f>
        <v>7.14</v>
      </c>
      <c r="H12">
        <f>Sheet1!H12</f>
        <v>0</v>
      </c>
    </row>
    <row r="13" spans="1:8" x14ac:dyDescent="0.3">
      <c r="A13">
        <f>Sheet1!A13</f>
        <v>0</v>
      </c>
      <c r="B13">
        <f>Sheet1!B13</f>
        <v>0</v>
      </c>
      <c r="C13">
        <f>Sheet1!C13</f>
        <v>0</v>
      </c>
      <c r="D13">
        <f>Sheet1!D13</f>
        <v>0</v>
      </c>
      <c r="E13">
        <f>Sheet1!E13</f>
        <v>0</v>
      </c>
      <c r="F13">
        <f>Sheet1!F13</f>
        <v>0</v>
      </c>
      <c r="G13">
        <f>Sheet1!G13</f>
        <v>0</v>
      </c>
      <c r="H13">
        <f>Sheet1!H13</f>
        <v>0</v>
      </c>
    </row>
    <row r="14" spans="1:8" x14ac:dyDescent="0.3">
      <c r="A14">
        <f>Sheet1!A14</f>
        <v>0</v>
      </c>
      <c r="B14">
        <f>Sheet1!B14</f>
        <v>0</v>
      </c>
      <c r="C14">
        <f>Sheet1!C14</f>
        <v>0</v>
      </c>
      <c r="D14">
        <f>Sheet1!D14</f>
        <v>0</v>
      </c>
      <c r="E14">
        <f>Sheet1!E14</f>
        <v>0</v>
      </c>
      <c r="F14">
        <f>Sheet1!F14</f>
        <v>0</v>
      </c>
      <c r="G14">
        <f>Sheet1!G14</f>
        <v>0</v>
      </c>
      <c r="H14">
        <f>Sheet1!H14</f>
        <v>0</v>
      </c>
    </row>
    <row r="15" spans="1:8" x14ac:dyDescent="0.3">
      <c r="A15">
        <f>Sheet1!A15</f>
        <v>0</v>
      </c>
      <c r="B15">
        <f>Sheet1!B15</f>
        <v>0</v>
      </c>
      <c r="C15">
        <f>Sheet1!C15</f>
        <v>0</v>
      </c>
      <c r="D15">
        <f>Sheet1!D15</f>
        <v>0</v>
      </c>
      <c r="E15">
        <f>Sheet1!E15</f>
        <v>0</v>
      </c>
      <c r="F15">
        <f>Sheet1!F15</f>
        <v>0</v>
      </c>
      <c r="G15">
        <f>Sheet1!G15</f>
        <v>0</v>
      </c>
      <c r="H15">
        <f>Sheet1!H15</f>
        <v>0</v>
      </c>
    </row>
    <row r="16" spans="1:8" x14ac:dyDescent="0.3">
      <c r="A16">
        <f>Sheet1!A16</f>
        <v>0</v>
      </c>
      <c r="B16">
        <f>Sheet1!B16</f>
        <v>0</v>
      </c>
      <c r="C16">
        <f>Sheet1!C16</f>
        <v>0</v>
      </c>
      <c r="D16">
        <f>Sheet1!D16</f>
        <v>0</v>
      </c>
      <c r="E16">
        <f>Sheet1!E16</f>
        <v>0</v>
      </c>
      <c r="F16">
        <f>Sheet1!F16</f>
        <v>0</v>
      </c>
      <c r="G16">
        <f>Sheet1!G16</f>
        <v>0</v>
      </c>
      <c r="H16">
        <f>Sheet1!H16</f>
        <v>0</v>
      </c>
    </row>
    <row r="17" spans="1:7" x14ac:dyDescent="0.3">
      <c r="A17" t="s">
        <v>13</v>
      </c>
    </row>
    <row r="18" spans="1:7" x14ac:dyDescent="0.3">
      <c r="A18">
        <v>2013</v>
      </c>
      <c r="B18">
        <v>1240</v>
      </c>
      <c r="D18">
        <f>DSUM(A1:G11,E1,A23:G24)</f>
        <v>1242</v>
      </c>
    </row>
    <row r="19" spans="1:7" x14ac:dyDescent="0.3">
      <c r="A19">
        <v>2014</v>
      </c>
      <c r="B19">
        <v>1231</v>
      </c>
    </row>
    <row r="20" spans="1:7" x14ac:dyDescent="0.3">
      <c r="A20">
        <v>2015</v>
      </c>
    </row>
    <row r="21" spans="1:7" x14ac:dyDescent="0.3">
      <c r="A21">
        <v>2016</v>
      </c>
    </row>
    <row r="23" spans="1:7" x14ac:dyDescent="0.3">
      <c r="A23" t="s">
        <v>0</v>
      </c>
      <c r="B23" t="s">
        <v>1</v>
      </c>
      <c r="C23" t="s">
        <v>2</v>
      </c>
      <c r="D23" t="s">
        <v>9</v>
      </c>
      <c r="E23" t="s">
        <v>3</v>
      </c>
      <c r="F23" t="s">
        <v>4</v>
      </c>
      <c r="G23" t="s">
        <v>5</v>
      </c>
    </row>
    <row r="24" spans="1:7" x14ac:dyDescent="0.3">
      <c r="B24">
        <v>2013</v>
      </c>
    </row>
  </sheetData>
  <sortState ref="A2:G12">
    <sortCondition ref="B2:B12"/>
    <sortCondition ref="A2:A12"/>
    <sortCondition ref="E2:E12"/>
  </sortState>
  <conditionalFormatting sqref="B18">
    <cfRule type="expression" dxfId="0" priority="1">
      <formula>$B$18&lt;&gt;$D$18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C22" sqref="C22"/>
    </sheetView>
  </sheetViews>
  <sheetFormatPr defaultRowHeight="14.4" x14ac:dyDescent="0.3"/>
  <cols>
    <col min="2" max="2" width="16.109375" bestFit="1" customWidth="1"/>
    <col min="8" max="8" width="12.6640625" bestFit="1" customWidth="1"/>
    <col min="11" max="11" width="11" customWidth="1"/>
  </cols>
  <sheetData>
    <row r="3" spans="1:12" x14ac:dyDescent="0.3">
      <c r="A3" t="s">
        <v>15</v>
      </c>
      <c r="B3">
        <v>2007</v>
      </c>
      <c r="F3" t="s">
        <v>19</v>
      </c>
      <c r="G3">
        <v>112.45699999999999</v>
      </c>
      <c r="I3">
        <f>CEILING(x, 1)</f>
        <v>113</v>
      </c>
      <c r="K3">
        <f>PI()/40</f>
        <v>7.8539816339744828E-2</v>
      </c>
      <c r="L3">
        <f>DEGREES(K3)</f>
        <v>4.5</v>
      </c>
    </row>
    <row r="4" spans="1:12" x14ac:dyDescent="0.3">
      <c r="I4">
        <f>CEILING(x, 0.1)</f>
        <v>112.5</v>
      </c>
    </row>
    <row r="5" spans="1:12" x14ac:dyDescent="0.3">
      <c r="A5" t="s">
        <v>16</v>
      </c>
      <c r="B5">
        <v>2</v>
      </c>
      <c r="I5">
        <f>CEILING(x, 0.01)</f>
        <v>112.46000000000001</v>
      </c>
    </row>
    <row r="6" spans="1:12" x14ac:dyDescent="0.3">
      <c r="I6">
        <f>CEILING(x, 10)</f>
        <v>120</v>
      </c>
    </row>
    <row r="7" spans="1:12" x14ac:dyDescent="0.3">
      <c r="A7" t="s">
        <v>17</v>
      </c>
      <c r="B7">
        <v>3</v>
      </c>
      <c r="I7">
        <f>CEILING(x, 100)</f>
        <v>200</v>
      </c>
    </row>
    <row r="9" spans="1:12" x14ac:dyDescent="0.3">
      <c r="A9" t="s">
        <v>14</v>
      </c>
      <c r="B9" s="3">
        <f>DATE(godina,mesec,dan)</f>
        <v>39116</v>
      </c>
    </row>
    <row r="11" spans="1:12" x14ac:dyDescent="0.3">
      <c r="A11" t="s">
        <v>18</v>
      </c>
      <c r="B11" s="4">
        <f ca="1">NOW()</f>
        <v>42387.570351504626</v>
      </c>
      <c r="D11">
        <f ca="1">HOUR(B11)</f>
        <v>13</v>
      </c>
      <c r="E11">
        <f ca="1">MINUTE(B11)</f>
        <v>41</v>
      </c>
      <c r="F11">
        <f ca="1">SECOND(B11)</f>
        <v>18</v>
      </c>
    </row>
    <row r="15" spans="1:12" x14ac:dyDescent="0.3">
      <c r="C15">
        <v>7</v>
      </c>
      <c r="D15">
        <v>2</v>
      </c>
      <c r="E15">
        <v>8</v>
      </c>
      <c r="H15">
        <f>MDETERM(C15:E17)</f>
        <v>176</v>
      </c>
    </row>
    <row r="16" spans="1:12" x14ac:dyDescent="0.3">
      <c r="C16">
        <v>2</v>
      </c>
      <c r="D16">
        <v>12</v>
      </c>
      <c r="E16">
        <v>4</v>
      </c>
    </row>
    <row r="17" spans="3:10" x14ac:dyDescent="0.3">
      <c r="C17">
        <v>2</v>
      </c>
      <c r="D17">
        <v>4</v>
      </c>
      <c r="E17">
        <v>5</v>
      </c>
      <c r="H17">
        <f t="array" ref="H17:J19">MINVERSE(C15:E17)</f>
        <v>0.25</v>
      </c>
      <c r="I17">
        <v>0.12499999999999999</v>
      </c>
      <c r="J17">
        <v>-0.5</v>
      </c>
    </row>
    <row r="18" spans="3:10" x14ac:dyDescent="0.3">
      <c r="H18">
        <v>-1.136363636363636E-2</v>
      </c>
      <c r="I18">
        <v>0.10795454545454546</v>
      </c>
      <c r="J18">
        <v>-6.8181818181818177E-2</v>
      </c>
    </row>
    <row r="19" spans="3:10" x14ac:dyDescent="0.3">
      <c r="H19">
        <v>-9.0909090909090912E-2</v>
      </c>
      <c r="I19">
        <v>-0.13636363636363635</v>
      </c>
      <c r="J19">
        <v>0.45454545454545453</v>
      </c>
    </row>
    <row r="21" spans="3:10" x14ac:dyDescent="0.3">
      <c r="D21">
        <v>1</v>
      </c>
      <c r="E21">
        <v>2</v>
      </c>
      <c r="F21">
        <v>1</v>
      </c>
    </row>
    <row r="22" spans="3:10" x14ac:dyDescent="0.3">
      <c r="D22">
        <v>1</v>
      </c>
      <c r="E22">
        <v>2</v>
      </c>
      <c r="F22">
        <v>1</v>
      </c>
    </row>
    <row r="23" spans="3:10" x14ac:dyDescent="0.3">
      <c r="D23">
        <v>1</v>
      </c>
      <c r="E23">
        <v>3</v>
      </c>
      <c r="F23">
        <v>1</v>
      </c>
      <c r="H23">
        <f t="array" ref="H23:J25">MMULT(A,B)</f>
        <v>17</v>
      </c>
      <c r="I23">
        <v>42</v>
      </c>
      <c r="J23">
        <v>17</v>
      </c>
    </row>
    <row r="24" spans="3:10" x14ac:dyDescent="0.3">
      <c r="H24">
        <v>18</v>
      </c>
      <c r="I24">
        <v>40</v>
      </c>
      <c r="J24">
        <v>18</v>
      </c>
    </row>
    <row r="25" spans="3:10" x14ac:dyDescent="0.3">
      <c r="H25">
        <v>11</v>
      </c>
      <c r="I25">
        <v>27</v>
      </c>
      <c r="J2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Sheet2</vt:lpstr>
      <vt:lpstr>Sheet3</vt:lpstr>
      <vt:lpstr>Sheet4</vt:lpstr>
      <vt:lpstr>A</vt:lpstr>
      <vt:lpstr>B</vt:lpstr>
      <vt:lpstr>dan</vt:lpstr>
      <vt:lpstr>godina</vt:lpstr>
      <vt:lpstr>mesec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Vladimir Filipovic</cp:lastModifiedBy>
  <dcterms:created xsi:type="dcterms:W3CDTF">2015-12-17T11:42:50Z</dcterms:created>
  <dcterms:modified xsi:type="dcterms:W3CDTF">2016-01-18T12:42:13Z</dcterms:modified>
</cp:coreProperties>
</file>