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cbc460e808c1f0/Desktop/inventory/"/>
    </mc:Choice>
  </mc:AlternateContent>
  <xr:revisionPtr revIDLastSave="0" documentId="14_{E777A150-059C-4F77-9B1D-AB46D5519B02}" xr6:coauthVersionLast="47" xr6:coauthVersionMax="47" xr10:uidLastSave="{00000000-0000-0000-0000-000000000000}"/>
  <workbookProtection workbookAlgorithmName="SHA-512" workbookHashValue="14AcA2N1BtxaRHsQmbtj2+kAuS67Iv36M+QKxet06+JcJnU/6s5FzZpgNodO4aKWWEUe4F+LsojcPobWm5VU1w==" workbookSaltValue="X4ZbAqHX6ISDYMvxlVPzvg==" workbookSpinCount="100000" lockStructure="1"/>
  <bookViews>
    <workbookView xWindow="-120" yWindow="-120" windowWidth="29040" windowHeight="16440" xr2:uid="{68525C9A-F982-4D6B-BC72-95FBBC7A15E0}"/>
  </bookViews>
  <sheets>
    <sheet name="Cost Margin" sheetId="1" r:id="rId1"/>
    <sheet name="Inventory" sheetId="3" r:id="rId2"/>
    <sheet name="Empties" sheetId="4" r:id="rId3"/>
    <sheet name="Purchases" sheetId="6" r:id="rId4"/>
    <sheet name="Liquor" sheetId="5" r:id="rId5"/>
    <sheet name="Beer" sheetId="7" r:id="rId6"/>
    <sheet name="Wine &amp; Sodas" sheetId="8" r:id="rId7"/>
    <sheet name="Inventory Shee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16" i="1"/>
  <c r="F17" i="1"/>
  <c r="H209" i="1"/>
  <c r="E3" i="4"/>
  <c r="E2" i="4"/>
  <c r="M3" i="7"/>
  <c r="M2" i="7"/>
  <c r="L8" i="1"/>
  <c r="L6" i="1"/>
  <c r="A97" i="9" l="1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F15" i="8"/>
  <c r="F16" i="8"/>
  <c r="F17" i="8"/>
  <c r="F18" i="8"/>
  <c r="F19" i="8"/>
  <c r="G19" i="8" s="1"/>
  <c r="F20" i="8"/>
  <c r="G20" i="8" s="1"/>
  <c r="F21" i="8"/>
  <c r="F22" i="8"/>
  <c r="F23" i="8"/>
  <c r="F24" i="8"/>
  <c r="F25" i="8"/>
  <c r="G25" i="8" s="1"/>
  <c r="F26" i="8"/>
  <c r="G26" i="8" s="1"/>
  <c r="F27" i="8"/>
  <c r="G27" i="8" s="1"/>
  <c r="F28" i="8"/>
  <c r="G28" i="8" s="1"/>
  <c r="F14" i="8"/>
  <c r="F4" i="8"/>
  <c r="F5" i="8"/>
  <c r="F6" i="8"/>
  <c r="F7" i="8"/>
  <c r="F8" i="8"/>
  <c r="F3" i="8"/>
  <c r="C29" i="8"/>
  <c r="G29" i="8"/>
  <c r="C30" i="8"/>
  <c r="G30" i="8"/>
  <c r="C31" i="8"/>
  <c r="G31" i="8"/>
  <c r="C32" i="8"/>
  <c r="G32" i="8"/>
  <c r="C28" i="8"/>
  <c r="C27" i="8"/>
  <c r="C26" i="8"/>
  <c r="C25" i="8"/>
  <c r="G24" i="8"/>
  <c r="C24" i="8"/>
  <c r="G23" i="8"/>
  <c r="C23" i="8"/>
  <c r="G22" i="8"/>
  <c r="C22" i="8"/>
  <c r="G21" i="8"/>
  <c r="C21" i="8"/>
  <c r="C20" i="8"/>
  <c r="C19" i="8"/>
  <c r="G18" i="8"/>
  <c r="C18" i="8"/>
  <c r="G17" i="8"/>
  <c r="C17" i="8"/>
  <c r="G16" i="8"/>
  <c r="C16" i="8"/>
  <c r="C15" i="8"/>
  <c r="E15" i="8" s="1"/>
  <c r="G15" i="8" s="1"/>
  <c r="C14" i="8"/>
  <c r="E14" i="8" s="1"/>
  <c r="G14" i="8" s="1"/>
  <c r="C9" i="8"/>
  <c r="E9" i="8"/>
  <c r="G9" i="8"/>
  <c r="C10" i="8"/>
  <c r="E10" i="8" s="1"/>
  <c r="G10" i="8"/>
  <c r="C11" i="8"/>
  <c r="E11" i="8"/>
  <c r="G11" i="8"/>
  <c r="C8" i="8"/>
  <c r="E8" i="8" s="1"/>
  <c r="C7" i="8"/>
  <c r="E7" i="8" s="1"/>
  <c r="C6" i="8"/>
  <c r="E6" i="8" s="1"/>
  <c r="C5" i="8"/>
  <c r="E5" i="8" s="1"/>
  <c r="C4" i="8"/>
  <c r="E4" i="8" s="1"/>
  <c r="C3" i="8"/>
  <c r="E3" i="8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I32" i="7"/>
  <c r="D32" i="7" s="1"/>
  <c r="I33" i="7"/>
  <c r="D33" i="7" s="1"/>
  <c r="C34" i="7"/>
  <c r="I34" i="7"/>
  <c r="D34" i="7" s="1"/>
  <c r="E34" i="7" s="1"/>
  <c r="C35" i="7"/>
  <c r="I35" i="7"/>
  <c r="D35" i="7" s="1"/>
  <c r="E35" i="7" s="1"/>
  <c r="D4" i="7"/>
  <c r="E5" i="7"/>
  <c r="E6" i="7"/>
  <c r="E9" i="7"/>
  <c r="D10" i="7"/>
  <c r="D11" i="7"/>
  <c r="D12" i="7"/>
  <c r="D13" i="7"/>
  <c r="D14" i="7"/>
  <c r="D15" i="7"/>
  <c r="D16" i="7"/>
  <c r="D17" i="7"/>
  <c r="D20" i="7"/>
  <c r="D21" i="7"/>
  <c r="D22" i="7"/>
  <c r="E22" i="7" s="1"/>
  <c r="D23" i="7"/>
  <c r="E23" i="7" s="1"/>
  <c r="D24" i="7"/>
  <c r="E24" i="7" s="1"/>
  <c r="D25" i="7"/>
  <c r="E25" i="7" s="1"/>
  <c r="D26" i="7"/>
  <c r="D27" i="7"/>
  <c r="E27" i="7" s="1"/>
  <c r="D28" i="7"/>
  <c r="D29" i="7"/>
  <c r="D30" i="7"/>
  <c r="D31" i="7"/>
  <c r="D2" i="7"/>
  <c r="I3" i="7"/>
  <c r="E3" i="7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D19" i="7" s="1"/>
  <c r="I20" i="7"/>
  <c r="I21" i="7"/>
  <c r="I22" i="7"/>
  <c r="I23" i="7"/>
  <c r="I24" i="7"/>
  <c r="I25" i="7"/>
  <c r="I26" i="7"/>
  <c r="I27" i="7"/>
  <c r="I28" i="7"/>
  <c r="I29" i="7"/>
  <c r="I30" i="7"/>
  <c r="I31" i="7"/>
  <c r="I2" i="7"/>
  <c r="E21" i="7"/>
  <c r="E8" i="7"/>
  <c r="G34" i="7" l="1"/>
  <c r="G35" i="7"/>
  <c r="G5" i="8"/>
  <c r="G3" i="8"/>
  <c r="G4" i="8"/>
  <c r="G6" i="8"/>
  <c r="G7" i="8"/>
  <c r="G8" i="8"/>
  <c r="E15" i="7"/>
  <c r="E11" i="7"/>
  <c r="E10" i="7"/>
  <c r="E32" i="7"/>
  <c r="G32" i="7" s="1"/>
  <c r="E17" i="7"/>
  <c r="G17" i="7" s="1"/>
  <c r="E16" i="7"/>
  <c r="G16" i="7" s="1"/>
  <c r="E14" i="7"/>
  <c r="G14" i="7" s="1"/>
  <c r="E13" i="7"/>
  <c r="E19" i="7"/>
  <c r="G19" i="7" s="1"/>
  <c r="E31" i="7"/>
  <c r="E30" i="7"/>
  <c r="G30" i="7" s="1"/>
  <c r="E29" i="7"/>
  <c r="G29" i="7" s="1"/>
  <c r="E28" i="7"/>
  <c r="G28" i="7" s="1"/>
  <c r="E12" i="7"/>
  <c r="G12" i="7" s="1"/>
  <c r="E26" i="7"/>
  <c r="E7" i="7"/>
  <c r="G7" i="7" s="1"/>
  <c r="E20" i="7"/>
  <c r="G20" i="7" s="1"/>
  <c r="D18" i="7"/>
  <c r="E18" i="7" s="1"/>
  <c r="G18" i="7" s="1"/>
  <c r="E33" i="7"/>
  <c r="G33" i="7" s="1"/>
  <c r="G8" i="7"/>
  <c r="E4" i="7"/>
  <c r="G21" i="7"/>
  <c r="G10" i="7"/>
  <c r="G27" i="7"/>
  <c r="G5" i="7"/>
  <c r="G25" i="7"/>
  <c r="G6" i="7"/>
  <c r="G13" i="7"/>
  <c r="G9" i="7"/>
  <c r="G22" i="7"/>
  <c r="G26" i="7"/>
  <c r="G15" i="7"/>
  <c r="G3" i="7"/>
  <c r="G23" i="7"/>
  <c r="G11" i="7"/>
  <c r="G24" i="7"/>
  <c r="G31" i="7"/>
  <c r="AE102" i="6" l="1"/>
  <c r="Y102" i="6"/>
  <c r="S102" i="6"/>
  <c r="M102" i="6"/>
  <c r="G102" i="6"/>
  <c r="AF102" i="6" s="1"/>
  <c r="C2" i="7" s="1"/>
  <c r="E2" i="7" s="1"/>
  <c r="G2" i="7" s="1"/>
  <c r="AE141" i="6"/>
  <c r="Y141" i="6"/>
  <c r="S141" i="6"/>
  <c r="M141" i="6"/>
  <c r="G141" i="6"/>
  <c r="AF141" i="6" s="1"/>
  <c r="AE140" i="6"/>
  <c r="Y140" i="6"/>
  <c r="S140" i="6"/>
  <c r="M140" i="6"/>
  <c r="G140" i="6"/>
  <c r="AF140" i="6" s="1"/>
  <c r="AE139" i="6"/>
  <c r="Y139" i="6"/>
  <c r="S139" i="6"/>
  <c r="AF139" i="6" s="1"/>
  <c r="M139" i="6"/>
  <c r="G139" i="6"/>
  <c r="AE138" i="6"/>
  <c r="Y138" i="6"/>
  <c r="S138" i="6"/>
  <c r="M138" i="6"/>
  <c r="G138" i="6"/>
  <c r="AF138" i="6" s="1"/>
  <c r="AE137" i="6"/>
  <c r="Y137" i="6"/>
  <c r="S137" i="6"/>
  <c r="M137" i="6"/>
  <c r="G137" i="6"/>
  <c r="AF137" i="6" s="1"/>
  <c r="AE136" i="6"/>
  <c r="AF136" i="6" s="1"/>
  <c r="Y136" i="6"/>
  <c r="S136" i="6"/>
  <c r="M136" i="6"/>
  <c r="G136" i="6"/>
  <c r="AE135" i="6"/>
  <c r="Y135" i="6"/>
  <c r="S135" i="6"/>
  <c r="M135" i="6"/>
  <c r="G135" i="6"/>
  <c r="AF135" i="6" s="1"/>
  <c r="AE134" i="6"/>
  <c r="Y134" i="6"/>
  <c r="S134" i="6"/>
  <c r="M134" i="6"/>
  <c r="G134" i="6"/>
  <c r="AF134" i="6" s="1"/>
  <c r="AE133" i="6"/>
  <c r="Y133" i="6"/>
  <c r="S133" i="6"/>
  <c r="M133" i="6"/>
  <c r="G133" i="6"/>
  <c r="AF133" i="6" s="1"/>
  <c r="AE132" i="6"/>
  <c r="Y132" i="6"/>
  <c r="S132" i="6"/>
  <c r="M132" i="6"/>
  <c r="G132" i="6"/>
  <c r="AF132" i="6" s="1"/>
  <c r="AE131" i="6"/>
  <c r="Y131" i="6"/>
  <c r="S131" i="6"/>
  <c r="M131" i="6"/>
  <c r="G131" i="6"/>
  <c r="AF131" i="6" s="1"/>
  <c r="AE130" i="6"/>
  <c r="Y130" i="6"/>
  <c r="S130" i="6"/>
  <c r="M130" i="6"/>
  <c r="G130" i="6"/>
  <c r="AF130" i="6" s="1"/>
  <c r="AE129" i="6"/>
  <c r="Y129" i="6"/>
  <c r="S129" i="6"/>
  <c r="AF129" i="6" s="1"/>
  <c r="M129" i="6"/>
  <c r="G129" i="6"/>
  <c r="AE128" i="6"/>
  <c r="Y128" i="6"/>
  <c r="S128" i="6"/>
  <c r="M128" i="6"/>
  <c r="G128" i="6"/>
  <c r="AF128" i="6" s="1"/>
  <c r="AE127" i="6"/>
  <c r="Y127" i="6"/>
  <c r="S127" i="6"/>
  <c r="M127" i="6"/>
  <c r="G127" i="6"/>
  <c r="AF127" i="6" s="1"/>
  <c r="AE126" i="6"/>
  <c r="AF126" i="6" s="1"/>
  <c r="Y126" i="6"/>
  <c r="S126" i="6"/>
  <c r="M126" i="6"/>
  <c r="G126" i="6"/>
  <c r="AE125" i="6"/>
  <c r="Y125" i="6"/>
  <c r="S125" i="6"/>
  <c r="M125" i="6"/>
  <c r="G125" i="6"/>
  <c r="AF125" i="6" s="1"/>
  <c r="AE124" i="6"/>
  <c r="Y124" i="6"/>
  <c r="S124" i="6"/>
  <c r="M124" i="6"/>
  <c r="G124" i="6"/>
  <c r="AF124" i="6" s="1"/>
  <c r="AE123" i="6"/>
  <c r="Y123" i="6"/>
  <c r="S123" i="6"/>
  <c r="M123" i="6"/>
  <c r="G123" i="6"/>
  <c r="AF123" i="6" s="1"/>
  <c r="AE122" i="6"/>
  <c r="Y122" i="6"/>
  <c r="S122" i="6"/>
  <c r="M122" i="6"/>
  <c r="G122" i="6"/>
  <c r="AF122" i="6" s="1"/>
  <c r="AE121" i="6"/>
  <c r="Y121" i="6"/>
  <c r="S121" i="6"/>
  <c r="M121" i="6"/>
  <c r="G121" i="6"/>
  <c r="AF121" i="6" s="1"/>
  <c r="AE120" i="6"/>
  <c r="Y120" i="6"/>
  <c r="S120" i="6"/>
  <c r="M120" i="6"/>
  <c r="G120" i="6"/>
  <c r="AF120" i="6" s="1"/>
  <c r="AE119" i="6"/>
  <c r="Y119" i="6"/>
  <c r="S119" i="6"/>
  <c r="AF119" i="6" s="1"/>
  <c r="M119" i="6"/>
  <c r="G119" i="6"/>
  <c r="AE118" i="6"/>
  <c r="Y118" i="6"/>
  <c r="S118" i="6"/>
  <c r="M118" i="6"/>
  <c r="G118" i="6"/>
  <c r="AF118" i="6" s="1"/>
  <c r="AE117" i="6"/>
  <c r="Y117" i="6"/>
  <c r="S117" i="6"/>
  <c r="M117" i="6"/>
  <c r="G117" i="6"/>
  <c r="AF117" i="6" s="1"/>
  <c r="AE116" i="6"/>
  <c r="AF116" i="6" s="1"/>
  <c r="Y116" i="6"/>
  <c r="S116" i="6"/>
  <c r="M116" i="6"/>
  <c r="G116" i="6"/>
  <c r="AE115" i="6"/>
  <c r="Y115" i="6"/>
  <c r="S115" i="6"/>
  <c r="M115" i="6"/>
  <c r="G115" i="6"/>
  <c r="AF115" i="6" s="1"/>
  <c r="AE114" i="6"/>
  <c r="Y114" i="6"/>
  <c r="S114" i="6"/>
  <c r="M114" i="6"/>
  <c r="G114" i="6"/>
  <c r="AF114" i="6" s="1"/>
  <c r="AE113" i="6"/>
  <c r="Y113" i="6"/>
  <c r="S113" i="6"/>
  <c r="M113" i="6"/>
  <c r="G113" i="6"/>
  <c r="AF113" i="6" s="1"/>
  <c r="AE112" i="6"/>
  <c r="Y112" i="6"/>
  <c r="S112" i="6"/>
  <c r="M112" i="6"/>
  <c r="G112" i="6"/>
  <c r="AF112" i="6" s="1"/>
  <c r="AE111" i="6"/>
  <c r="Y111" i="6"/>
  <c r="S111" i="6"/>
  <c r="M111" i="6"/>
  <c r="G111" i="6"/>
  <c r="AF111" i="6" s="1"/>
  <c r="AE110" i="6"/>
  <c r="Y110" i="6"/>
  <c r="S110" i="6"/>
  <c r="M110" i="6"/>
  <c r="G110" i="6"/>
  <c r="AF110" i="6" s="1"/>
  <c r="AE109" i="6"/>
  <c r="Y109" i="6"/>
  <c r="S109" i="6"/>
  <c r="AF109" i="6" s="1"/>
  <c r="M109" i="6"/>
  <c r="G109" i="6"/>
  <c r="AE108" i="6"/>
  <c r="Y108" i="6"/>
  <c r="S108" i="6"/>
  <c r="M108" i="6"/>
  <c r="G108" i="6"/>
  <c r="AF108" i="6" s="1"/>
  <c r="AE107" i="6"/>
  <c r="Y107" i="6"/>
  <c r="S107" i="6"/>
  <c r="M107" i="6"/>
  <c r="G107" i="6"/>
  <c r="AF107" i="6" s="1"/>
  <c r="AE106" i="6"/>
  <c r="AF106" i="6" s="1"/>
  <c r="Y106" i="6"/>
  <c r="S106" i="6"/>
  <c r="M106" i="6"/>
  <c r="G106" i="6"/>
  <c r="AE105" i="6"/>
  <c r="Y105" i="6"/>
  <c r="S105" i="6"/>
  <c r="M105" i="6"/>
  <c r="G105" i="6"/>
  <c r="AF105" i="6" s="1"/>
  <c r="AE104" i="6"/>
  <c r="Y104" i="6"/>
  <c r="S104" i="6"/>
  <c r="M104" i="6"/>
  <c r="G104" i="6"/>
  <c r="AF104" i="6" s="1"/>
  <c r="AE103" i="6"/>
  <c r="Y103" i="6"/>
  <c r="S103" i="6"/>
  <c r="M103" i="6"/>
  <c r="G103" i="6"/>
  <c r="AF103" i="6" s="1"/>
  <c r="AE99" i="6"/>
  <c r="Y99" i="6"/>
  <c r="S99" i="6"/>
  <c r="M99" i="6"/>
  <c r="G99" i="6"/>
  <c r="AF99" i="6" s="1"/>
  <c r="AE98" i="6"/>
  <c r="Y98" i="6"/>
  <c r="S98" i="6"/>
  <c r="AF98" i="6" s="1"/>
  <c r="M98" i="6"/>
  <c r="G98" i="6"/>
  <c r="AE97" i="6"/>
  <c r="Y97" i="6"/>
  <c r="S97" i="6"/>
  <c r="M97" i="6"/>
  <c r="AF97" i="6" s="1"/>
  <c r="G97" i="6"/>
  <c r="AE96" i="6"/>
  <c r="Y96" i="6"/>
  <c r="S96" i="6"/>
  <c r="M96" i="6"/>
  <c r="G96" i="6"/>
  <c r="AF96" i="6" s="1"/>
  <c r="AE95" i="6"/>
  <c r="AF95" i="6" s="1"/>
  <c r="Y95" i="6"/>
  <c r="S95" i="6"/>
  <c r="M95" i="6"/>
  <c r="G95" i="6"/>
  <c r="AE94" i="6"/>
  <c r="Y94" i="6"/>
  <c r="S94" i="6"/>
  <c r="M94" i="6"/>
  <c r="G94" i="6"/>
  <c r="AF94" i="6" s="1"/>
  <c r="AE93" i="6"/>
  <c r="Y93" i="6"/>
  <c r="S93" i="6"/>
  <c r="M93" i="6"/>
  <c r="G93" i="6"/>
  <c r="AF93" i="6" s="1"/>
  <c r="AE92" i="6"/>
  <c r="Y92" i="6"/>
  <c r="S92" i="6"/>
  <c r="M92" i="6"/>
  <c r="G92" i="6"/>
  <c r="AF92" i="6" s="1"/>
  <c r="AE91" i="6"/>
  <c r="Y91" i="6"/>
  <c r="S91" i="6"/>
  <c r="M91" i="6"/>
  <c r="G91" i="6"/>
  <c r="AF91" i="6" s="1"/>
  <c r="AE90" i="6"/>
  <c r="Y90" i="6"/>
  <c r="S90" i="6"/>
  <c r="AF90" i="6" s="1"/>
  <c r="M90" i="6"/>
  <c r="G90" i="6"/>
  <c r="AE89" i="6"/>
  <c r="Y89" i="6"/>
  <c r="S89" i="6"/>
  <c r="M89" i="6"/>
  <c r="AF89" i="6" s="1"/>
  <c r="G89" i="6"/>
  <c r="AE88" i="6"/>
  <c r="Y88" i="6"/>
  <c r="S88" i="6"/>
  <c r="M88" i="6"/>
  <c r="G88" i="6"/>
  <c r="AF88" i="6" s="1"/>
  <c r="AE87" i="6"/>
  <c r="AF87" i="6" s="1"/>
  <c r="Y87" i="6"/>
  <c r="S87" i="6"/>
  <c r="M87" i="6"/>
  <c r="G87" i="6"/>
  <c r="AE86" i="6"/>
  <c r="Y86" i="6"/>
  <c r="S86" i="6"/>
  <c r="M86" i="6"/>
  <c r="G86" i="6"/>
  <c r="AF86" i="6" s="1"/>
  <c r="AE85" i="6"/>
  <c r="Y85" i="6"/>
  <c r="S85" i="6"/>
  <c r="M85" i="6"/>
  <c r="G85" i="6"/>
  <c r="AF85" i="6" s="1"/>
  <c r="AE84" i="6"/>
  <c r="Y84" i="6"/>
  <c r="S84" i="6"/>
  <c r="M84" i="6"/>
  <c r="G84" i="6"/>
  <c r="AF84" i="6" s="1"/>
  <c r="AE83" i="6"/>
  <c r="Y83" i="6"/>
  <c r="S83" i="6"/>
  <c r="M83" i="6"/>
  <c r="G83" i="6"/>
  <c r="AF83" i="6" s="1"/>
  <c r="AE82" i="6"/>
  <c r="Y82" i="6"/>
  <c r="S82" i="6"/>
  <c r="M82" i="6"/>
  <c r="G82" i="6"/>
  <c r="AF82" i="6" s="1"/>
  <c r="AE81" i="6"/>
  <c r="Y81" i="6"/>
  <c r="S81" i="6"/>
  <c r="AF81" i="6" s="1"/>
  <c r="M81" i="6"/>
  <c r="G81" i="6"/>
  <c r="AE80" i="6"/>
  <c r="Y80" i="6"/>
  <c r="S80" i="6"/>
  <c r="M80" i="6"/>
  <c r="G80" i="6"/>
  <c r="AF80" i="6" s="1"/>
  <c r="AE79" i="6"/>
  <c r="Y79" i="6"/>
  <c r="S79" i="6"/>
  <c r="M79" i="6"/>
  <c r="G79" i="6"/>
  <c r="AF79" i="6" s="1"/>
  <c r="AE78" i="6"/>
  <c r="AF78" i="6" s="1"/>
  <c r="Y78" i="6"/>
  <c r="S78" i="6"/>
  <c r="M78" i="6"/>
  <c r="G78" i="6"/>
  <c r="AE77" i="6"/>
  <c r="Y77" i="6"/>
  <c r="S77" i="6"/>
  <c r="M77" i="6"/>
  <c r="G77" i="6"/>
  <c r="AF77" i="6" s="1"/>
  <c r="AE76" i="6"/>
  <c r="Y76" i="6"/>
  <c r="S76" i="6"/>
  <c r="M76" i="6"/>
  <c r="G76" i="6"/>
  <c r="AF76" i="6" s="1"/>
  <c r="AE75" i="6"/>
  <c r="Y75" i="6"/>
  <c r="S75" i="6"/>
  <c r="M75" i="6"/>
  <c r="G75" i="6"/>
  <c r="AF75" i="6" s="1"/>
  <c r="AE74" i="6"/>
  <c r="Y74" i="6"/>
  <c r="S74" i="6"/>
  <c r="M74" i="6"/>
  <c r="G74" i="6"/>
  <c r="AF74" i="6" s="1"/>
  <c r="AE73" i="6"/>
  <c r="Y73" i="6"/>
  <c r="S73" i="6"/>
  <c r="AF73" i="6" s="1"/>
  <c r="M73" i="6"/>
  <c r="G73" i="6"/>
  <c r="AE72" i="6"/>
  <c r="Y72" i="6"/>
  <c r="S72" i="6"/>
  <c r="M72" i="6"/>
  <c r="G72" i="6"/>
  <c r="AF72" i="6" s="1"/>
  <c r="AE71" i="6"/>
  <c r="Y71" i="6"/>
  <c r="S71" i="6"/>
  <c r="M71" i="6"/>
  <c r="G71" i="6"/>
  <c r="AF71" i="6" s="1"/>
  <c r="AE70" i="6"/>
  <c r="AF70" i="6" s="1"/>
  <c r="Y70" i="6"/>
  <c r="S70" i="6"/>
  <c r="M70" i="6"/>
  <c r="G70" i="6"/>
  <c r="AE69" i="6"/>
  <c r="Y69" i="6"/>
  <c r="S69" i="6"/>
  <c r="M69" i="6"/>
  <c r="G69" i="6"/>
  <c r="AF69" i="6" s="1"/>
  <c r="AE68" i="6"/>
  <c r="Y68" i="6"/>
  <c r="S68" i="6"/>
  <c r="M68" i="6"/>
  <c r="G68" i="6"/>
  <c r="AF68" i="6" s="1"/>
  <c r="AE67" i="6"/>
  <c r="Y67" i="6"/>
  <c r="S67" i="6"/>
  <c r="M67" i="6"/>
  <c r="G67" i="6"/>
  <c r="AF67" i="6" s="1"/>
  <c r="AE66" i="6"/>
  <c r="Y66" i="6"/>
  <c r="S66" i="6"/>
  <c r="M66" i="6"/>
  <c r="G66" i="6"/>
  <c r="AF66" i="6" s="1"/>
  <c r="AE65" i="6"/>
  <c r="Y65" i="6"/>
  <c r="S65" i="6"/>
  <c r="AF65" i="6" s="1"/>
  <c r="M65" i="6"/>
  <c r="G65" i="6"/>
  <c r="AE64" i="6"/>
  <c r="Y64" i="6"/>
  <c r="S64" i="6"/>
  <c r="M64" i="6"/>
  <c r="G64" i="6"/>
  <c r="AF64" i="6" s="1"/>
  <c r="AE63" i="6"/>
  <c r="Y63" i="6"/>
  <c r="S63" i="6"/>
  <c r="M63" i="6"/>
  <c r="G63" i="6"/>
  <c r="AF63" i="6" s="1"/>
  <c r="AE62" i="6"/>
  <c r="AF62" i="6" s="1"/>
  <c r="Y62" i="6"/>
  <c r="S62" i="6"/>
  <c r="M62" i="6"/>
  <c r="G62" i="6"/>
  <c r="AE61" i="6"/>
  <c r="Y61" i="6"/>
  <c r="S61" i="6"/>
  <c r="M61" i="6"/>
  <c r="G61" i="6"/>
  <c r="AF61" i="6" s="1"/>
  <c r="AE60" i="6"/>
  <c r="Y60" i="6"/>
  <c r="S60" i="6"/>
  <c r="M60" i="6"/>
  <c r="G60" i="6"/>
  <c r="AF60" i="6" s="1"/>
  <c r="AE59" i="6"/>
  <c r="Y59" i="6"/>
  <c r="S59" i="6"/>
  <c r="M59" i="6"/>
  <c r="G59" i="6"/>
  <c r="AF59" i="6" s="1"/>
  <c r="AE58" i="6"/>
  <c r="Y58" i="6"/>
  <c r="S58" i="6"/>
  <c r="M58" i="6"/>
  <c r="G58" i="6"/>
  <c r="AF58" i="6" s="1"/>
  <c r="AE57" i="6"/>
  <c r="Y57" i="6"/>
  <c r="S57" i="6"/>
  <c r="AF57" i="6" s="1"/>
  <c r="M57" i="6"/>
  <c r="G57" i="6"/>
  <c r="AE56" i="6"/>
  <c r="Y56" i="6"/>
  <c r="S56" i="6"/>
  <c r="M56" i="6"/>
  <c r="G56" i="6"/>
  <c r="AF56" i="6" s="1"/>
  <c r="AE55" i="6"/>
  <c r="Y55" i="6"/>
  <c r="S55" i="6"/>
  <c r="M55" i="6"/>
  <c r="G55" i="6"/>
  <c r="AF55" i="6" s="1"/>
  <c r="AE54" i="6"/>
  <c r="AF54" i="6" s="1"/>
  <c r="Y54" i="6"/>
  <c r="S54" i="6"/>
  <c r="M54" i="6"/>
  <c r="G54" i="6"/>
  <c r="AE53" i="6"/>
  <c r="Y53" i="6"/>
  <c r="S53" i="6"/>
  <c r="M53" i="6"/>
  <c r="G53" i="6"/>
  <c r="AF53" i="6" s="1"/>
  <c r="AE52" i="6"/>
  <c r="Y52" i="6"/>
  <c r="S52" i="6"/>
  <c r="M52" i="6"/>
  <c r="G52" i="6"/>
  <c r="AF52" i="6" s="1"/>
  <c r="AE51" i="6"/>
  <c r="Y51" i="6"/>
  <c r="S51" i="6"/>
  <c r="M51" i="6"/>
  <c r="G51" i="6"/>
  <c r="AF51" i="6" s="1"/>
  <c r="AE50" i="6"/>
  <c r="Y50" i="6"/>
  <c r="S50" i="6"/>
  <c r="M50" i="6"/>
  <c r="G50" i="6"/>
  <c r="AF50" i="6" s="1"/>
  <c r="AE49" i="6"/>
  <c r="Y49" i="6"/>
  <c r="S49" i="6"/>
  <c r="AF49" i="6" s="1"/>
  <c r="M49" i="6"/>
  <c r="G49" i="6"/>
  <c r="AE48" i="6"/>
  <c r="Y48" i="6"/>
  <c r="S48" i="6"/>
  <c r="M48" i="6"/>
  <c r="G48" i="6"/>
  <c r="AF48" i="6" s="1"/>
  <c r="AE47" i="6"/>
  <c r="Y47" i="6"/>
  <c r="S47" i="6"/>
  <c r="M47" i="6"/>
  <c r="G47" i="6"/>
  <c r="AF47" i="6" s="1"/>
  <c r="AE46" i="6"/>
  <c r="AF46" i="6" s="1"/>
  <c r="Y46" i="6"/>
  <c r="S46" i="6"/>
  <c r="M46" i="6"/>
  <c r="G46" i="6"/>
  <c r="AE45" i="6"/>
  <c r="Y45" i="6"/>
  <c r="S45" i="6"/>
  <c r="M45" i="6"/>
  <c r="G45" i="6"/>
  <c r="AF45" i="6" s="1"/>
  <c r="AE44" i="6"/>
  <c r="Y44" i="6"/>
  <c r="S44" i="6"/>
  <c r="M44" i="6"/>
  <c r="G44" i="6"/>
  <c r="AF44" i="6" s="1"/>
  <c r="AE43" i="6"/>
  <c r="Y43" i="6"/>
  <c r="S43" i="6"/>
  <c r="M43" i="6"/>
  <c r="G43" i="6"/>
  <c r="AF43" i="6" s="1"/>
  <c r="AE42" i="6"/>
  <c r="Y42" i="6"/>
  <c r="S42" i="6"/>
  <c r="M42" i="6"/>
  <c r="G42" i="6"/>
  <c r="AF42" i="6" s="1"/>
  <c r="AE41" i="6"/>
  <c r="Y41" i="6"/>
  <c r="S41" i="6"/>
  <c r="AF41" i="6" s="1"/>
  <c r="M41" i="6"/>
  <c r="G41" i="6"/>
  <c r="AE40" i="6"/>
  <c r="Y40" i="6"/>
  <c r="S40" i="6"/>
  <c r="M40" i="6"/>
  <c r="G40" i="6"/>
  <c r="AF40" i="6" s="1"/>
  <c r="AE39" i="6"/>
  <c r="Y39" i="6"/>
  <c r="S39" i="6"/>
  <c r="M39" i="6"/>
  <c r="G39" i="6"/>
  <c r="AF39" i="6" s="1"/>
  <c r="AE38" i="6"/>
  <c r="AF38" i="6" s="1"/>
  <c r="Y38" i="6"/>
  <c r="S38" i="6"/>
  <c r="M38" i="6"/>
  <c r="G38" i="6"/>
  <c r="AE37" i="6"/>
  <c r="Y37" i="6"/>
  <c r="S37" i="6"/>
  <c r="M37" i="6"/>
  <c r="G37" i="6"/>
  <c r="AF37" i="6" s="1"/>
  <c r="AE36" i="6"/>
  <c r="Y36" i="6"/>
  <c r="S36" i="6"/>
  <c r="M36" i="6"/>
  <c r="G36" i="6"/>
  <c r="AF36" i="6" s="1"/>
  <c r="AE35" i="6"/>
  <c r="Y35" i="6"/>
  <c r="S35" i="6"/>
  <c r="M35" i="6"/>
  <c r="G35" i="6"/>
  <c r="AF35" i="6" s="1"/>
  <c r="AE34" i="6"/>
  <c r="Y34" i="6"/>
  <c r="S34" i="6"/>
  <c r="M34" i="6"/>
  <c r="G34" i="6"/>
  <c r="AF34" i="6" s="1"/>
  <c r="AE33" i="6"/>
  <c r="Y33" i="6"/>
  <c r="S33" i="6"/>
  <c r="AF33" i="6" s="1"/>
  <c r="M33" i="6"/>
  <c r="G33" i="6"/>
  <c r="AE32" i="6"/>
  <c r="Y32" i="6"/>
  <c r="S32" i="6"/>
  <c r="M32" i="6"/>
  <c r="G32" i="6"/>
  <c r="AF32" i="6" s="1"/>
  <c r="AE31" i="6"/>
  <c r="Y31" i="6"/>
  <c r="S31" i="6"/>
  <c r="M31" i="6"/>
  <c r="G31" i="6"/>
  <c r="AF31" i="6" s="1"/>
  <c r="AE30" i="6"/>
  <c r="AF30" i="6" s="1"/>
  <c r="Y30" i="6"/>
  <c r="S30" i="6"/>
  <c r="M30" i="6"/>
  <c r="G30" i="6"/>
  <c r="AE29" i="6"/>
  <c r="Y29" i="6"/>
  <c r="S29" i="6"/>
  <c r="M29" i="6"/>
  <c r="G29" i="6"/>
  <c r="AF29" i="6" s="1"/>
  <c r="AE28" i="6"/>
  <c r="Y28" i="6"/>
  <c r="S28" i="6"/>
  <c r="M28" i="6"/>
  <c r="G28" i="6"/>
  <c r="AF28" i="6" s="1"/>
  <c r="AE27" i="6"/>
  <c r="Y27" i="6"/>
  <c r="S27" i="6"/>
  <c r="M27" i="6"/>
  <c r="G27" i="6"/>
  <c r="AF27" i="6" s="1"/>
  <c r="AE26" i="6"/>
  <c r="Y26" i="6"/>
  <c r="S26" i="6"/>
  <c r="M26" i="6"/>
  <c r="G26" i="6"/>
  <c r="AF26" i="6" s="1"/>
  <c r="AE25" i="6"/>
  <c r="Y25" i="6"/>
  <c r="S25" i="6"/>
  <c r="AF25" i="6" s="1"/>
  <c r="M25" i="6"/>
  <c r="G25" i="6"/>
  <c r="AE24" i="6"/>
  <c r="Y24" i="6"/>
  <c r="S24" i="6"/>
  <c r="M24" i="6"/>
  <c r="G24" i="6"/>
  <c r="AF24" i="6" s="1"/>
  <c r="AE23" i="6"/>
  <c r="Y23" i="6"/>
  <c r="S23" i="6"/>
  <c r="M23" i="6"/>
  <c r="G23" i="6"/>
  <c r="AF23" i="6" s="1"/>
  <c r="AE22" i="6"/>
  <c r="AF22" i="6" s="1"/>
  <c r="Y22" i="6"/>
  <c r="S22" i="6"/>
  <c r="M22" i="6"/>
  <c r="G22" i="6"/>
  <c r="AE21" i="6"/>
  <c r="Y21" i="6"/>
  <c r="S21" i="6"/>
  <c r="M21" i="6"/>
  <c r="G21" i="6"/>
  <c r="AF21" i="6" s="1"/>
  <c r="AE20" i="6"/>
  <c r="Y20" i="6"/>
  <c r="S20" i="6"/>
  <c r="M20" i="6"/>
  <c r="G20" i="6"/>
  <c r="AF20" i="6" s="1"/>
  <c r="AE19" i="6"/>
  <c r="Y19" i="6"/>
  <c r="S19" i="6"/>
  <c r="M19" i="6"/>
  <c r="G19" i="6"/>
  <c r="AF19" i="6" s="1"/>
  <c r="AE18" i="6"/>
  <c r="Y18" i="6"/>
  <c r="S18" i="6"/>
  <c r="M18" i="6"/>
  <c r="G18" i="6"/>
  <c r="AF18" i="6" s="1"/>
  <c r="AE17" i="6"/>
  <c r="Y17" i="6"/>
  <c r="S17" i="6"/>
  <c r="AF17" i="6" s="1"/>
  <c r="M17" i="6"/>
  <c r="G17" i="6"/>
  <c r="AE16" i="6"/>
  <c r="Y16" i="6"/>
  <c r="S16" i="6"/>
  <c r="M16" i="6"/>
  <c r="G16" i="6"/>
  <c r="AF16" i="6" s="1"/>
  <c r="AE15" i="6"/>
  <c r="Y15" i="6"/>
  <c r="S15" i="6"/>
  <c r="M15" i="6"/>
  <c r="G15" i="6"/>
  <c r="AF15" i="6" s="1"/>
  <c r="AE14" i="6"/>
  <c r="AF14" i="6" s="1"/>
  <c r="Y14" i="6"/>
  <c r="S14" i="6"/>
  <c r="M14" i="6"/>
  <c r="G14" i="6"/>
  <c r="AE13" i="6"/>
  <c r="Y13" i="6"/>
  <c r="S13" i="6"/>
  <c r="M13" i="6"/>
  <c r="G13" i="6"/>
  <c r="AF13" i="6" s="1"/>
  <c r="AE12" i="6"/>
  <c r="Y12" i="6"/>
  <c r="S12" i="6"/>
  <c r="M12" i="6"/>
  <c r="G12" i="6"/>
  <c r="AF12" i="6" s="1"/>
  <c r="AE11" i="6"/>
  <c r="Y11" i="6"/>
  <c r="S11" i="6"/>
  <c r="M11" i="6"/>
  <c r="G11" i="6"/>
  <c r="AF11" i="6" s="1"/>
  <c r="AE10" i="6"/>
  <c r="Y10" i="6"/>
  <c r="S10" i="6"/>
  <c r="M10" i="6"/>
  <c r="G10" i="6"/>
  <c r="AF10" i="6" s="1"/>
  <c r="AE9" i="6"/>
  <c r="Y9" i="6"/>
  <c r="S9" i="6"/>
  <c r="AF9" i="6" s="1"/>
  <c r="M9" i="6"/>
  <c r="G9" i="6"/>
  <c r="AE8" i="6"/>
  <c r="Y8" i="6"/>
  <c r="S8" i="6"/>
  <c r="M8" i="6"/>
  <c r="G8" i="6"/>
  <c r="AF8" i="6" s="1"/>
  <c r="AE7" i="6"/>
  <c r="Y7" i="6"/>
  <c r="S7" i="6"/>
  <c r="M7" i="6"/>
  <c r="G7" i="6"/>
  <c r="AF7" i="6" s="1"/>
  <c r="AE6" i="6"/>
  <c r="AF6" i="6" s="1"/>
  <c r="Y6" i="6"/>
  <c r="S6" i="6"/>
  <c r="M6" i="6"/>
  <c r="G6" i="6"/>
  <c r="AE5" i="6"/>
  <c r="Y5" i="6"/>
  <c r="S5" i="6"/>
  <c r="M5" i="6"/>
  <c r="G5" i="6"/>
  <c r="AF5" i="6" s="1"/>
  <c r="AE4" i="6"/>
  <c r="Y4" i="6"/>
  <c r="S4" i="6"/>
  <c r="M4" i="6"/>
  <c r="G4" i="6"/>
  <c r="AF4" i="6" s="1"/>
  <c r="AE3" i="6"/>
  <c r="Y3" i="6"/>
  <c r="S3" i="6"/>
  <c r="M3" i="6"/>
  <c r="G3" i="6"/>
  <c r="AF3" i="6" s="1"/>
  <c r="AE2" i="6"/>
  <c r="Y2" i="6"/>
  <c r="S2" i="6"/>
  <c r="M2" i="6"/>
  <c r="G2" i="6"/>
  <c r="AF2" i="6" s="1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2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29" i="3"/>
  <c r="F30" i="1"/>
  <c r="H30" i="1" s="1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57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O51" i="3"/>
  <c r="R51" i="3"/>
  <c r="S51" i="3"/>
  <c r="O52" i="3"/>
  <c r="S52" i="3" s="1"/>
  <c r="R52" i="3"/>
  <c r="O53" i="3"/>
  <c r="R53" i="3"/>
  <c r="S53" i="3"/>
  <c r="O54" i="3"/>
  <c r="R54" i="3"/>
  <c r="S54" i="3"/>
  <c r="R50" i="3"/>
  <c r="S50" i="3" s="1"/>
  <c r="O50" i="3"/>
  <c r="R49" i="3"/>
  <c r="O49" i="3"/>
  <c r="R48" i="3"/>
  <c r="O48" i="3"/>
  <c r="S48" i="3" s="1"/>
  <c r="R47" i="3"/>
  <c r="O47" i="3"/>
  <c r="S47" i="3" s="1"/>
  <c r="R46" i="3"/>
  <c r="O46" i="3"/>
  <c r="S46" i="3" s="1"/>
  <c r="R45" i="3"/>
  <c r="O4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4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J1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4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F215" i="1"/>
  <c r="H215" i="1" s="1"/>
  <c r="F214" i="1"/>
  <c r="H214" i="1" s="1"/>
  <c r="F213" i="1"/>
  <c r="H213" i="1" s="1"/>
  <c r="J213" i="1" s="1"/>
  <c r="F212" i="1"/>
  <c r="H212" i="1" s="1"/>
  <c r="F211" i="1"/>
  <c r="H211" i="1" s="1"/>
  <c r="F210" i="1"/>
  <c r="H210" i="1" s="1"/>
  <c r="F209" i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F201" i="1"/>
  <c r="H201" i="1" s="1"/>
  <c r="J201" i="1" s="1"/>
  <c r="F200" i="1"/>
  <c r="H200" i="1" s="1"/>
  <c r="J200" i="1" s="1"/>
  <c r="F199" i="1"/>
  <c r="H199" i="1" s="1"/>
  <c r="F198" i="1"/>
  <c r="H198" i="1" s="1"/>
  <c r="I198" i="1" s="1"/>
  <c r="F197" i="1"/>
  <c r="F196" i="1"/>
  <c r="H196" i="1" s="1"/>
  <c r="F195" i="1"/>
  <c r="H195" i="1" s="1"/>
  <c r="I195" i="1" s="1"/>
  <c r="F194" i="1"/>
  <c r="H194" i="1" s="1"/>
  <c r="F193" i="1"/>
  <c r="H193" i="1" s="1"/>
  <c r="F192" i="1"/>
  <c r="H192" i="1" s="1"/>
  <c r="F191" i="1"/>
  <c r="H191" i="1" s="1"/>
  <c r="I191" i="1" s="1"/>
  <c r="F190" i="1"/>
  <c r="H190" i="1" s="1"/>
  <c r="F189" i="1"/>
  <c r="H189" i="1" s="1"/>
  <c r="F188" i="1"/>
  <c r="H188" i="1" s="1"/>
  <c r="F187" i="1"/>
  <c r="H187" i="1" s="1"/>
  <c r="I187" i="1" s="1"/>
  <c r="F186" i="1"/>
  <c r="H186" i="1" s="1"/>
  <c r="F185" i="1"/>
  <c r="H185" i="1" s="1"/>
  <c r="F184" i="1"/>
  <c r="H184" i="1" s="1"/>
  <c r="F183" i="1"/>
  <c r="H183" i="1" s="1"/>
  <c r="I183" i="1" s="1"/>
  <c r="F182" i="1"/>
  <c r="H182" i="1" s="1"/>
  <c r="F180" i="1"/>
  <c r="H180" i="1" s="1"/>
  <c r="F179" i="1"/>
  <c r="H179" i="1" s="1"/>
  <c r="F178" i="1"/>
  <c r="H178" i="1" s="1"/>
  <c r="I178" i="1" s="1"/>
  <c r="F177" i="1"/>
  <c r="H177" i="1" s="1"/>
  <c r="F176" i="1"/>
  <c r="H176" i="1" s="1"/>
  <c r="F175" i="1"/>
  <c r="H175" i="1" s="1"/>
  <c r="F174" i="1"/>
  <c r="H174" i="1" s="1"/>
  <c r="I174" i="1" s="1"/>
  <c r="J172" i="1"/>
  <c r="I172" i="1"/>
  <c r="F171" i="1"/>
  <c r="H171" i="1" s="1"/>
  <c r="F170" i="1"/>
  <c r="H170" i="1" s="1"/>
  <c r="F169" i="1"/>
  <c r="H169" i="1" s="1"/>
  <c r="F168" i="1"/>
  <c r="H168" i="1" s="1"/>
  <c r="F167" i="1"/>
  <c r="H167" i="1" s="1"/>
  <c r="J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J160" i="1" s="1"/>
  <c r="F159" i="1"/>
  <c r="H159" i="1" s="1"/>
  <c r="F158" i="1"/>
  <c r="H158" i="1" s="1"/>
  <c r="F157" i="1"/>
  <c r="H157" i="1" s="1"/>
  <c r="F155" i="1"/>
  <c r="H155" i="1" s="1"/>
  <c r="F154" i="1"/>
  <c r="H154" i="1" s="1"/>
  <c r="J153" i="1"/>
  <c r="I153" i="1"/>
  <c r="F152" i="1"/>
  <c r="H152" i="1" s="1"/>
  <c r="C136" i="1"/>
  <c r="F136" i="1" s="1"/>
  <c r="H136" i="1" s="1"/>
  <c r="C134" i="1"/>
  <c r="F134" i="1" s="1"/>
  <c r="H134" i="1" s="1"/>
  <c r="F123" i="1"/>
  <c r="H123" i="1" s="1"/>
  <c r="I123" i="1" s="1"/>
  <c r="F125" i="1"/>
  <c r="H125" i="1" s="1"/>
  <c r="F102" i="1"/>
  <c r="H102" i="1" s="1"/>
  <c r="F132" i="1"/>
  <c r="H132" i="1" s="1"/>
  <c r="F131" i="1"/>
  <c r="H131" i="1" s="1"/>
  <c r="I131" i="1" s="1"/>
  <c r="F130" i="1"/>
  <c r="H130" i="1" s="1"/>
  <c r="F129" i="1"/>
  <c r="H129" i="1" s="1"/>
  <c r="F128" i="1"/>
  <c r="H128" i="1" s="1"/>
  <c r="F127" i="1"/>
  <c r="H127" i="1" s="1"/>
  <c r="I127" i="1" s="1"/>
  <c r="F126" i="1"/>
  <c r="H126" i="1" s="1"/>
  <c r="F124" i="1"/>
  <c r="F122" i="1"/>
  <c r="H122" i="1" s="1"/>
  <c r="F121" i="1"/>
  <c r="H121" i="1" s="1"/>
  <c r="I121" i="1" s="1"/>
  <c r="F120" i="1"/>
  <c r="H120" i="1" s="1"/>
  <c r="F119" i="1"/>
  <c r="H119" i="1" s="1"/>
  <c r="F118" i="1"/>
  <c r="F117" i="1"/>
  <c r="F116" i="1"/>
  <c r="H116" i="1" s="1"/>
  <c r="F115" i="1"/>
  <c r="H115" i="1" s="1"/>
  <c r="F114" i="1"/>
  <c r="H114" i="1" s="1"/>
  <c r="F113" i="1"/>
  <c r="F112" i="1"/>
  <c r="F111" i="1"/>
  <c r="H111" i="1" s="1"/>
  <c r="F110" i="1"/>
  <c r="F109" i="1"/>
  <c r="H109" i="1" s="1"/>
  <c r="I109" i="1" s="1"/>
  <c r="F108" i="1"/>
  <c r="H108" i="1" s="1"/>
  <c r="H107" i="1"/>
  <c r="J107" i="1" s="1"/>
  <c r="F106" i="1"/>
  <c r="F105" i="1"/>
  <c r="H105" i="1" s="1"/>
  <c r="J105" i="1" s="1"/>
  <c r="F104" i="1"/>
  <c r="H104" i="1" s="1"/>
  <c r="I104" i="1" s="1"/>
  <c r="F103" i="1"/>
  <c r="H103" i="1" s="1"/>
  <c r="F101" i="1"/>
  <c r="H101" i="1" s="1"/>
  <c r="F99" i="1"/>
  <c r="H99" i="1" s="1"/>
  <c r="J99" i="1" s="1"/>
  <c r="F98" i="1"/>
  <c r="H98" i="1" s="1"/>
  <c r="I98" i="1" s="1"/>
  <c r="F97" i="1"/>
  <c r="H97" i="1" s="1"/>
  <c r="F96" i="1"/>
  <c r="H96" i="1" s="1"/>
  <c r="I96" i="1" s="1"/>
  <c r="F95" i="1"/>
  <c r="H95" i="1" s="1"/>
  <c r="I95" i="1" s="1"/>
  <c r="F94" i="1"/>
  <c r="H94" i="1" s="1"/>
  <c r="F93" i="1"/>
  <c r="H93" i="1" s="1"/>
  <c r="I93" i="1" s="1"/>
  <c r="F92" i="1"/>
  <c r="H92" i="1" s="1"/>
  <c r="F91" i="1"/>
  <c r="H91" i="1" s="1"/>
  <c r="F90" i="1"/>
  <c r="H90" i="1" s="1"/>
  <c r="J90" i="1" s="1"/>
  <c r="F89" i="1"/>
  <c r="H89" i="1" s="1"/>
  <c r="I89" i="1" s="1"/>
  <c r="F88" i="1"/>
  <c r="H88" i="1" s="1"/>
  <c r="F87" i="1"/>
  <c r="H87" i="1" s="1"/>
  <c r="F86" i="1"/>
  <c r="H86" i="1" s="1"/>
  <c r="I86" i="1" s="1"/>
  <c r="F85" i="1"/>
  <c r="H85" i="1" s="1"/>
  <c r="I85" i="1" s="1"/>
  <c r="F84" i="1"/>
  <c r="H84" i="1" s="1"/>
  <c r="F83" i="1"/>
  <c r="H83" i="1" s="1"/>
  <c r="F82" i="1"/>
  <c r="H82" i="1" s="1"/>
  <c r="J82" i="1" s="1"/>
  <c r="F81" i="1"/>
  <c r="H81" i="1" s="1"/>
  <c r="I81" i="1" s="1"/>
  <c r="F79" i="1"/>
  <c r="H79" i="1" s="1"/>
  <c r="F78" i="1"/>
  <c r="H78" i="1" s="1"/>
  <c r="I78" i="1" s="1"/>
  <c r="F77" i="1"/>
  <c r="H77" i="1" s="1"/>
  <c r="I77" i="1" s="1"/>
  <c r="F76" i="1"/>
  <c r="H76" i="1" s="1"/>
  <c r="F75" i="1"/>
  <c r="H75" i="1" s="1"/>
  <c r="J75" i="1" s="1"/>
  <c r="F74" i="1"/>
  <c r="H74" i="1" s="1"/>
  <c r="J74" i="1" s="1"/>
  <c r="F73" i="1"/>
  <c r="H73" i="1" s="1"/>
  <c r="I73" i="1" s="1"/>
  <c r="F72" i="1"/>
  <c r="H72" i="1" s="1"/>
  <c r="F71" i="1"/>
  <c r="H71" i="1" s="1"/>
  <c r="F70" i="1"/>
  <c r="H70" i="1" s="1"/>
  <c r="I70" i="1" s="1"/>
  <c r="F69" i="1"/>
  <c r="H69" i="1" s="1"/>
  <c r="I69" i="1" s="1"/>
  <c r="F68" i="1"/>
  <c r="H68" i="1" s="1"/>
  <c r="F67" i="1"/>
  <c r="H67" i="1" s="1"/>
  <c r="F66" i="1"/>
  <c r="H66" i="1" s="1"/>
  <c r="J66" i="1" s="1"/>
  <c r="F65" i="1"/>
  <c r="H65" i="1" s="1"/>
  <c r="I65" i="1" s="1"/>
  <c r="F64" i="1"/>
  <c r="H64" i="1" s="1"/>
  <c r="F63" i="1"/>
  <c r="H63" i="1" s="1"/>
  <c r="F62" i="1"/>
  <c r="H62" i="1" s="1"/>
  <c r="J62" i="1" s="1"/>
  <c r="F61" i="1"/>
  <c r="H61" i="1" s="1"/>
  <c r="I61" i="1" s="1"/>
  <c r="F60" i="1"/>
  <c r="H60" i="1" s="1"/>
  <c r="F59" i="1"/>
  <c r="H59" i="1" s="1"/>
  <c r="F58" i="1"/>
  <c r="H58" i="1" s="1"/>
  <c r="J58" i="1" s="1"/>
  <c r="F57" i="1"/>
  <c r="H57" i="1" s="1"/>
  <c r="I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J51" i="1" s="1"/>
  <c r="F48" i="1"/>
  <c r="H48" i="1" s="1"/>
  <c r="F50" i="1"/>
  <c r="H50" i="1" s="1"/>
  <c r="F49" i="1"/>
  <c r="H49" i="1" s="1"/>
  <c r="F47" i="1"/>
  <c r="H47" i="1" s="1"/>
  <c r="J47" i="1" s="1"/>
  <c r="F46" i="1"/>
  <c r="H46" i="1" s="1"/>
  <c r="I46" i="1" s="1"/>
  <c r="F45" i="1"/>
  <c r="H45" i="1" s="1"/>
  <c r="F44" i="1"/>
  <c r="H44" i="1" s="1"/>
  <c r="H43" i="1"/>
  <c r="I43" i="1" s="1"/>
  <c r="F80" i="1"/>
  <c r="H80" i="1" s="1"/>
  <c r="F42" i="1"/>
  <c r="H42" i="1" s="1"/>
  <c r="F41" i="1"/>
  <c r="H41" i="1" s="1"/>
  <c r="F40" i="1"/>
  <c r="H40" i="1" s="1"/>
  <c r="J40" i="1" s="1"/>
  <c r="F39" i="1"/>
  <c r="H39" i="1" s="1"/>
  <c r="F38" i="1"/>
  <c r="H38" i="1" s="1"/>
  <c r="F37" i="1"/>
  <c r="H37" i="1" s="1"/>
  <c r="F36" i="1"/>
  <c r="H36" i="1" s="1"/>
  <c r="J36" i="1" s="1"/>
  <c r="F35" i="1"/>
  <c r="H35" i="1" s="1"/>
  <c r="F34" i="1"/>
  <c r="H34" i="1" s="1"/>
  <c r="F33" i="1"/>
  <c r="H33" i="1" s="1"/>
  <c r="F32" i="1"/>
  <c r="H32" i="1" s="1"/>
  <c r="J32" i="1" s="1"/>
  <c r="F31" i="1"/>
  <c r="H31" i="1" s="1"/>
  <c r="I31" i="1" s="1"/>
  <c r="F29" i="1"/>
  <c r="H29" i="1" s="1"/>
  <c r="F28" i="1"/>
  <c r="H28" i="1" s="1"/>
  <c r="F27" i="1"/>
  <c r="H27" i="1" s="1"/>
  <c r="J27" i="1" s="1"/>
  <c r="F26" i="1"/>
  <c r="H26" i="1" s="1"/>
  <c r="F25" i="1"/>
  <c r="H25" i="1" s="1"/>
  <c r="F24" i="1"/>
  <c r="H24" i="1" s="1"/>
  <c r="J24" i="1" s="1"/>
  <c r="F23" i="1"/>
  <c r="H23" i="1" s="1"/>
  <c r="F22" i="1"/>
  <c r="H22" i="1" s="1"/>
  <c r="F21" i="1"/>
  <c r="H21" i="1" s="1"/>
  <c r="J21" i="1" s="1"/>
  <c r="F20" i="1"/>
  <c r="H20" i="1" s="1"/>
  <c r="J20" i="1" s="1"/>
  <c r="F19" i="1"/>
  <c r="H19" i="1" s="1"/>
  <c r="F18" i="1"/>
  <c r="H18" i="1" s="1"/>
  <c r="H17" i="1"/>
  <c r="H16" i="1"/>
  <c r="J16" i="1" s="1"/>
  <c r="F15" i="1"/>
  <c r="H15" i="1" s="1"/>
  <c r="F14" i="1"/>
  <c r="H14" i="1" s="1"/>
  <c r="F13" i="1"/>
  <c r="H13" i="1" s="1"/>
  <c r="F12" i="1"/>
  <c r="H12" i="1" s="1"/>
  <c r="J12" i="1" s="1"/>
  <c r="F11" i="1"/>
  <c r="H11" i="1" s="1"/>
  <c r="I11" i="1" s="1"/>
  <c r="F10" i="1"/>
  <c r="H10" i="1" s="1"/>
  <c r="F9" i="1"/>
  <c r="H9" i="1" s="1"/>
  <c r="F8" i="1"/>
  <c r="H8" i="1" s="1"/>
  <c r="J8" i="1" s="1"/>
  <c r="F7" i="1"/>
  <c r="H7" i="1" s="1"/>
  <c r="I7" i="1" s="1"/>
  <c r="F6" i="1"/>
  <c r="H6" i="1" s="1"/>
  <c r="J6" i="1" s="1"/>
  <c r="F5" i="1"/>
  <c r="H5" i="1" s="1"/>
  <c r="F4" i="1"/>
  <c r="H4" i="1" s="1"/>
  <c r="L3" i="1" l="1"/>
  <c r="I4" i="1"/>
  <c r="I30" i="1"/>
  <c r="J30" i="1"/>
  <c r="S45" i="3"/>
  <c r="S49" i="3"/>
  <c r="C146" i="1"/>
  <c r="F146" i="1" s="1"/>
  <c r="H146" i="1" s="1"/>
  <c r="J146" i="1" s="1"/>
  <c r="C140" i="1"/>
  <c r="F140" i="1" s="1"/>
  <c r="H140" i="1" s="1"/>
  <c r="C142" i="1"/>
  <c r="F142" i="1" s="1"/>
  <c r="H142" i="1" s="1"/>
  <c r="C135" i="1"/>
  <c r="F135" i="1" s="1"/>
  <c r="H135" i="1" s="1"/>
  <c r="I135" i="1" s="1"/>
  <c r="C149" i="1"/>
  <c r="F149" i="1" s="1"/>
  <c r="H149" i="1" s="1"/>
  <c r="I149" i="1" s="1"/>
  <c r="C137" i="1"/>
  <c r="F137" i="1" s="1"/>
  <c r="H137" i="1" s="1"/>
  <c r="I137" i="1" s="1"/>
  <c r="C138" i="1"/>
  <c r="F138" i="1" s="1"/>
  <c r="H138" i="1" s="1"/>
  <c r="J138" i="1" s="1"/>
  <c r="C147" i="1"/>
  <c r="F147" i="1" s="1"/>
  <c r="H147" i="1" s="1"/>
  <c r="I147" i="1" s="1"/>
  <c r="C148" i="1"/>
  <c r="F148" i="1" s="1"/>
  <c r="H148" i="1" s="1"/>
  <c r="J148" i="1" s="1"/>
  <c r="C151" i="1"/>
  <c r="F151" i="1" s="1"/>
  <c r="H151" i="1" s="1"/>
  <c r="I151" i="1" s="1"/>
  <c r="J176" i="1"/>
  <c r="I176" i="1"/>
  <c r="I128" i="1"/>
  <c r="J128" i="1"/>
  <c r="J185" i="1"/>
  <c r="I185" i="1"/>
  <c r="J189" i="1"/>
  <c r="I189" i="1"/>
  <c r="J193" i="1"/>
  <c r="I193" i="1"/>
  <c r="I17" i="1"/>
  <c r="J17" i="1"/>
  <c r="L7" i="1" s="1"/>
  <c r="I194" i="1"/>
  <c r="J194" i="1"/>
  <c r="J180" i="1"/>
  <c r="I180" i="1"/>
  <c r="I32" i="1"/>
  <c r="J73" i="1"/>
  <c r="H112" i="1"/>
  <c r="J112" i="1" s="1"/>
  <c r="I200" i="1"/>
  <c r="I12" i="1"/>
  <c r="J174" i="1"/>
  <c r="C150" i="1"/>
  <c r="F150" i="1" s="1"/>
  <c r="H150" i="1" s="1"/>
  <c r="J150" i="1" s="1"/>
  <c r="J109" i="1"/>
  <c r="J96" i="1"/>
  <c r="C139" i="1"/>
  <c r="F139" i="1" s="1"/>
  <c r="H139" i="1" s="1"/>
  <c r="I139" i="1" s="1"/>
  <c r="C144" i="1"/>
  <c r="F144" i="1" s="1"/>
  <c r="H144" i="1" s="1"/>
  <c r="J144" i="1" s="1"/>
  <c r="J86" i="1"/>
  <c r="I47" i="1"/>
  <c r="J69" i="1"/>
  <c r="J149" i="1"/>
  <c r="I16" i="1"/>
  <c r="I25" i="1"/>
  <c r="J25" i="1"/>
  <c r="J41" i="1"/>
  <c r="I41" i="1"/>
  <c r="I80" i="1"/>
  <c r="J80" i="1"/>
  <c r="J155" i="1"/>
  <c r="I155" i="1"/>
  <c r="I140" i="1"/>
  <c r="J140" i="1"/>
  <c r="J142" i="1"/>
  <c r="I142" i="1"/>
  <c r="J10" i="1"/>
  <c r="I10" i="1"/>
  <c r="J34" i="1"/>
  <c r="I34" i="1"/>
  <c r="I159" i="1"/>
  <c r="J159" i="1"/>
  <c r="J190" i="1"/>
  <c r="I190" i="1"/>
  <c r="J52" i="1"/>
  <c r="I52" i="1"/>
  <c r="I203" i="1"/>
  <c r="J203" i="1"/>
  <c r="I54" i="1"/>
  <c r="J54" i="1"/>
  <c r="J79" i="1"/>
  <c r="I79" i="1"/>
  <c r="J119" i="1"/>
  <c r="I119" i="1"/>
  <c r="J29" i="1"/>
  <c r="I29" i="1"/>
  <c r="J56" i="1"/>
  <c r="I56" i="1"/>
  <c r="I83" i="1"/>
  <c r="J83" i="1"/>
  <c r="I71" i="1"/>
  <c r="J71" i="1"/>
  <c r="J209" i="1"/>
  <c r="I209" i="1"/>
  <c r="J72" i="1"/>
  <c r="I72" i="1"/>
  <c r="J111" i="1"/>
  <c r="I111" i="1"/>
  <c r="I9" i="1"/>
  <c r="J9" i="1"/>
  <c r="I212" i="1"/>
  <c r="J212" i="1"/>
  <c r="I35" i="1"/>
  <c r="J35" i="1"/>
  <c r="J49" i="1"/>
  <c r="I49" i="1"/>
  <c r="J63" i="1"/>
  <c r="I63" i="1"/>
  <c r="J88" i="1"/>
  <c r="I88" i="1"/>
  <c r="I171" i="1"/>
  <c r="J171" i="1"/>
  <c r="I13" i="1"/>
  <c r="J13" i="1"/>
  <c r="I67" i="1"/>
  <c r="J67" i="1"/>
  <c r="J14" i="1"/>
  <c r="I14" i="1"/>
  <c r="J204" i="1"/>
  <c r="I204" i="1"/>
  <c r="I28" i="1"/>
  <c r="J28" i="1"/>
  <c r="J186" i="1"/>
  <c r="I186" i="1"/>
  <c r="J154" i="1"/>
  <c r="I154" i="1"/>
  <c r="J134" i="1"/>
  <c r="I134" i="1"/>
  <c r="J60" i="1"/>
  <c r="I60" i="1"/>
  <c r="J22" i="1"/>
  <c r="I22" i="1"/>
  <c r="J50" i="1"/>
  <c r="I50" i="1"/>
  <c r="J64" i="1"/>
  <c r="I64" i="1"/>
  <c r="J76" i="1"/>
  <c r="I76" i="1"/>
  <c r="J114" i="1"/>
  <c r="I114" i="1"/>
  <c r="J182" i="1"/>
  <c r="I182" i="1"/>
  <c r="J163" i="1"/>
  <c r="I163" i="1"/>
  <c r="I15" i="1"/>
  <c r="J15" i="1"/>
  <c r="J164" i="1"/>
  <c r="I164" i="1"/>
  <c r="J5" i="1"/>
  <c r="I5" i="1"/>
  <c r="I177" i="1"/>
  <c r="J177" i="1"/>
  <c r="J18" i="1"/>
  <c r="I18" i="1"/>
  <c r="J168" i="1"/>
  <c r="I168" i="1"/>
  <c r="J87" i="1"/>
  <c r="I87" i="1"/>
  <c r="I23" i="1"/>
  <c r="J23" i="1"/>
  <c r="J37" i="1"/>
  <c r="I37" i="1"/>
  <c r="I48" i="1"/>
  <c r="J48" i="1"/>
  <c r="J101" i="1"/>
  <c r="I101" i="1"/>
  <c r="J115" i="1"/>
  <c r="I115" i="1"/>
  <c r="I39" i="1"/>
  <c r="J39" i="1"/>
  <c r="J53" i="1"/>
  <c r="I53" i="1"/>
  <c r="I26" i="1"/>
  <c r="J26" i="1"/>
  <c r="J42" i="1"/>
  <c r="I42" i="1"/>
  <c r="J132" i="1"/>
  <c r="I132" i="1"/>
  <c r="J55" i="1"/>
  <c r="I55" i="1"/>
  <c r="J102" i="1"/>
  <c r="I102" i="1"/>
  <c r="J207" i="1"/>
  <c r="I207" i="1"/>
  <c r="I44" i="1"/>
  <c r="J44" i="1"/>
  <c r="J84" i="1"/>
  <c r="I84" i="1"/>
  <c r="J45" i="1"/>
  <c r="I45" i="1"/>
  <c r="J122" i="1"/>
  <c r="I122" i="1"/>
  <c r="I59" i="1"/>
  <c r="J59" i="1"/>
  <c r="I19" i="1"/>
  <c r="J19" i="1"/>
  <c r="J33" i="1"/>
  <c r="I33" i="1"/>
  <c r="I97" i="1"/>
  <c r="J97" i="1"/>
  <c r="I199" i="1"/>
  <c r="J199" i="1"/>
  <c r="J38" i="1"/>
  <c r="I38" i="1"/>
  <c r="J91" i="1"/>
  <c r="I91" i="1"/>
  <c r="J103" i="1"/>
  <c r="I103" i="1"/>
  <c r="J129" i="1"/>
  <c r="I129" i="1"/>
  <c r="J92" i="1"/>
  <c r="I92" i="1"/>
  <c r="J125" i="1"/>
  <c r="I125" i="1"/>
  <c r="I8" i="1"/>
  <c r="J70" i="1"/>
  <c r="I82" i="1"/>
  <c r="J196" i="1"/>
  <c r="I196" i="1"/>
  <c r="I24" i="1"/>
  <c r="I40" i="1"/>
  <c r="J77" i="1"/>
  <c r="J131" i="1"/>
  <c r="J179" i="1"/>
  <c r="I179" i="1"/>
  <c r="I20" i="1"/>
  <c r="H106" i="1"/>
  <c r="L4" i="1" s="1"/>
  <c r="J192" i="1"/>
  <c r="I192" i="1"/>
  <c r="J78" i="1"/>
  <c r="I90" i="1"/>
  <c r="C141" i="1"/>
  <c r="F141" i="1" s="1"/>
  <c r="H141" i="1" s="1"/>
  <c r="J152" i="1"/>
  <c r="I152" i="1"/>
  <c r="J166" i="1"/>
  <c r="I166" i="1"/>
  <c r="I36" i="1"/>
  <c r="I51" i="1"/>
  <c r="J61" i="1"/>
  <c r="I99" i="1"/>
  <c r="C143" i="1"/>
  <c r="F143" i="1" s="1"/>
  <c r="H143" i="1" s="1"/>
  <c r="H113" i="1"/>
  <c r="J126" i="1"/>
  <c r="I126" i="1"/>
  <c r="J205" i="1"/>
  <c r="I205" i="1"/>
  <c r="I58" i="1"/>
  <c r="I75" i="1"/>
  <c r="J43" i="1"/>
  <c r="J104" i="1"/>
  <c r="J170" i="1"/>
  <c r="I170" i="1"/>
  <c r="J157" i="1"/>
  <c r="I157" i="1"/>
  <c r="J4" i="1"/>
  <c r="I105" i="1"/>
  <c r="J158" i="1"/>
  <c r="I158" i="1"/>
  <c r="J211" i="1"/>
  <c r="I211" i="1"/>
  <c r="I66" i="1"/>
  <c r="H124" i="1"/>
  <c r="H118" i="1"/>
  <c r="J165" i="1"/>
  <c r="I165" i="1"/>
  <c r="J198" i="1"/>
  <c r="J94" i="1"/>
  <c r="I94" i="1"/>
  <c r="I6" i="1"/>
  <c r="J11" i="1"/>
  <c r="I21" i="1"/>
  <c r="J31" i="1"/>
  <c r="J46" i="1"/>
  <c r="I62" i="1"/>
  <c r="J85" i="1"/>
  <c r="I107" i="1"/>
  <c r="J127" i="1"/>
  <c r="I160" i="1"/>
  <c r="I167" i="1"/>
  <c r="J175" i="1"/>
  <c r="I175" i="1"/>
  <c r="J187" i="1"/>
  <c r="I213" i="1"/>
  <c r="I27" i="1"/>
  <c r="J93" i="1"/>
  <c r="H110" i="1"/>
  <c r="J123" i="1"/>
  <c r="J169" i="1"/>
  <c r="I169" i="1"/>
  <c r="J116" i="1"/>
  <c r="I116" i="1"/>
  <c r="J210" i="1"/>
  <c r="I210" i="1"/>
  <c r="J89" i="1"/>
  <c r="J191" i="1"/>
  <c r="J136" i="1"/>
  <c r="I136" i="1"/>
  <c r="I74" i="1"/>
  <c r="J95" i="1"/>
  <c r="J188" i="1"/>
  <c r="I188" i="1"/>
  <c r="J183" i="1"/>
  <c r="J184" i="1"/>
  <c r="I184" i="1"/>
  <c r="J65" i="1"/>
  <c r="H117" i="1"/>
  <c r="C145" i="1"/>
  <c r="F145" i="1" s="1"/>
  <c r="H145" i="1" s="1"/>
  <c r="J68" i="1"/>
  <c r="I68" i="1"/>
  <c r="J108" i="1"/>
  <c r="I108" i="1"/>
  <c r="J161" i="1"/>
  <c r="I161" i="1"/>
  <c r="J214" i="1"/>
  <c r="I214" i="1"/>
  <c r="J81" i="1"/>
  <c r="J121" i="1"/>
  <c r="J195" i="1"/>
  <c r="J130" i="1"/>
  <c r="I130" i="1"/>
  <c r="J178" i="1"/>
  <c r="J98" i="1"/>
  <c r="J206" i="1"/>
  <c r="I206" i="1"/>
  <c r="J7" i="1"/>
  <c r="J57" i="1"/>
  <c r="J120" i="1"/>
  <c r="I120" i="1"/>
  <c r="J162" i="1"/>
  <c r="I162" i="1"/>
  <c r="J215" i="1"/>
  <c r="I215" i="1"/>
  <c r="I201" i="1"/>
  <c r="L5" i="1" l="1"/>
  <c r="I146" i="1"/>
  <c r="J135" i="1"/>
  <c r="J137" i="1"/>
  <c r="I138" i="1"/>
  <c r="J147" i="1"/>
  <c r="J151" i="1"/>
  <c r="I148" i="1"/>
  <c r="I112" i="1"/>
  <c r="J139" i="1"/>
  <c r="I150" i="1"/>
  <c r="I144" i="1"/>
  <c r="I118" i="1"/>
  <c r="J118" i="1"/>
  <c r="I117" i="1"/>
  <c r="J117" i="1"/>
  <c r="J124" i="1"/>
  <c r="I124" i="1"/>
  <c r="J141" i="1"/>
  <c r="I141" i="1"/>
  <c r="I113" i="1"/>
  <c r="J113" i="1"/>
  <c r="J145" i="1"/>
  <c r="I145" i="1"/>
  <c r="J110" i="1"/>
  <c r="I110" i="1"/>
  <c r="I143" i="1"/>
  <c r="J143" i="1"/>
  <c r="I106" i="1"/>
  <c r="J106" i="1"/>
</calcChain>
</file>

<file path=xl/sharedStrings.xml><?xml version="1.0" encoding="utf-8"?>
<sst xmlns="http://schemas.openxmlformats.org/spreadsheetml/2006/main" count="893" uniqueCount="311">
  <si>
    <t>AS OF 1 JULY 2025</t>
  </si>
  <si>
    <t>ORDER BY</t>
  </si>
  <si>
    <t>ITEMS / UNIT DETAILS</t>
  </si>
  <si>
    <t>COST 
PER ITEM</t>
  </si>
  <si>
    <t>SELL PRICE</t>
  </si>
  <si>
    <t>MARKUP</t>
  </si>
  <si>
    <t>MARKUP  PERCENTAGE</t>
  </si>
  <si>
    <t>MARGIN PERCENTAGE</t>
  </si>
  <si>
    <t>UNIT</t>
  </si>
  <si>
    <t>COST</t>
  </si>
  <si>
    <t>QTY/UNIT</t>
  </si>
  <si>
    <t>ITEM SIZE</t>
  </si>
  <si>
    <t>LIQUOR</t>
  </si>
  <si>
    <t>100 PIPERS</t>
  </si>
  <si>
    <t>LITER</t>
  </si>
  <si>
    <t>1.5 oz</t>
  </si>
  <si>
    <t>ABSOLUTE VODKA</t>
  </si>
  <si>
    <t>750ml</t>
  </si>
  <si>
    <t>ARISTOCRAT GIN</t>
  </si>
  <si>
    <t>ARISTOCRAT RUM</t>
  </si>
  <si>
    <t>ARISTOCRAT VODKA</t>
  </si>
  <si>
    <t>1.5 OZ</t>
  </si>
  <si>
    <t>B &amp; B LIQUEUR</t>
  </si>
  <si>
    <t>BACARDI 8 RUM</t>
  </si>
  <si>
    <t>BACARDI RUM WHITE</t>
  </si>
  <si>
    <t>BAILEYS</t>
  </si>
  <si>
    <t>BASIL HAYDEN</t>
  </si>
  <si>
    <t>BEAMS 8</t>
  </si>
  <si>
    <t>BEEFEATER GIN</t>
  </si>
  <si>
    <t>BERENTZEN APPLE LIQUEUR</t>
  </si>
  <si>
    <t>BERENTZEN PEAR LIQUEUR</t>
  </si>
  <si>
    <t>BIRD DOG BLACKBERRY WHISKEY</t>
  </si>
  <si>
    <t>BOMBAY SAPPHIRE GIN</t>
  </si>
  <si>
    <t>CANADIAN MIST</t>
  </si>
  <si>
    <t>CAPT MORGAN DARK 100 PROOF</t>
  </si>
  <si>
    <t>CAPT MORGAN DARK RUM</t>
  </si>
  <si>
    <t>CAPT MORGAN LIGHT RUM</t>
  </si>
  <si>
    <t>CHAMBORD LIGUEUR</t>
  </si>
  <si>
    <t>CHIVAS REGAL</t>
  </si>
  <si>
    <t>CIROC PINEAPPLE VODKA</t>
  </si>
  <si>
    <t>CROWN ROYAL</t>
  </si>
  <si>
    <t>CROWN ROYAL APPLE</t>
  </si>
  <si>
    <t>CROWN ROYAL BLACKBERRY</t>
  </si>
  <si>
    <t>CROWN ROYAL PEACH</t>
  </si>
  <si>
    <t>DEKUYPER AMARETTO</t>
  </si>
  <si>
    <t>DEKUYPER BLUE CURACO</t>
  </si>
  <si>
    <t>DEKUYPER BUTTERSHOTS</t>
  </si>
  <si>
    <t>DEKUYPER CRÈME DE BANANA</t>
  </si>
  <si>
    <t>DEKUYPER CRÈME DE CACAO</t>
  </si>
  <si>
    <t>DEKUYPER CRÈME DE MENTHE</t>
  </si>
  <si>
    <t>DEKUYPER HOT DAMN</t>
  </si>
  <si>
    <t>DEKUYPER PEACHTREE SCHNAPPS</t>
  </si>
  <si>
    <t>DEKUYPER PEPPERMENT SCHNAPPS</t>
  </si>
  <si>
    <t>DEKUYPER PUCKER SOUR APPLE</t>
  </si>
  <si>
    <t>DEKUYPER RAZZMATAZZ</t>
  </si>
  <si>
    <t>RUMPLEMINZE SCHNAPPS</t>
  </si>
  <si>
    <t>DEKUYPER SLOW GIN</t>
  </si>
  <si>
    <t>DEKUYPER SPEARMENT SCHNAPPS</t>
  </si>
  <si>
    <t>DEKUYPER TRIPLE SEC</t>
  </si>
  <si>
    <t>DEKUYPER WATERMELON SCHNAPPS</t>
  </si>
  <si>
    <t>DEWARS SCOTCH</t>
  </si>
  <si>
    <t>DON JULIO BLANCO</t>
  </si>
  <si>
    <t>DON JULIO REPOSADO</t>
  </si>
  <si>
    <t>DISARONNO AMARETTO</t>
  </si>
  <si>
    <t>D'USSE COGNAC</t>
  </si>
  <si>
    <t>EL TORO TEQUILA GOLD</t>
  </si>
  <si>
    <t>FIREBALL</t>
  </si>
  <si>
    <t>FRANGELICO</t>
  </si>
  <si>
    <t>GALLIANO</t>
  </si>
  <si>
    <t>GENTLEMAN JACK WHISKEY</t>
  </si>
  <si>
    <t>GRAND MARNIER</t>
  </si>
  <si>
    <t>GREY GOOSE VODKA</t>
  </si>
  <si>
    <t>HENNESSY COGNAC</t>
  </si>
  <si>
    <t>JACK DANIELS TENNESSEE FIRE</t>
  </si>
  <si>
    <t>JACK DANIELS WHISKEY</t>
  </si>
  <si>
    <t>JAGERMEISTER</t>
  </si>
  <si>
    <t>JAMESON IRISH WHISKEY</t>
  </si>
  <si>
    <t>JAMESON IRISH WHISKEY ORANGE</t>
  </si>
  <si>
    <t>JIM BEAM WHISKEY</t>
  </si>
  <si>
    <t>JOSE CUERVO GOLD TEQUILA</t>
  </si>
  <si>
    <t>JOSE CUERVO SILVER TEQUILA</t>
  </si>
  <si>
    <t>KAHLUA</t>
  </si>
  <si>
    <t>MAKERS MARK WHISKEY</t>
  </si>
  <si>
    <t>MALIBU COCONUT RUM</t>
  </si>
  <si>
    <t>MICHAEL COLLINS IRISH WHISKEY</t>
  </si>
  <si>
    <t>MIDORI MELON LIQUEUR</t>
  </si>
  <si>
    <t>OLE SMOKEY CARAMEL</t>
  </si>
  <si>
    <t>OLE SMOKEY COOKIE DOUGH</t>
  </si>
  <si>
    <t>PARROT BAY PINEAPPLE RUM</t>
  </si>
  <si>
    <t>PATRON SILVER TEQUILA</t>
  </si>
  <si>
    <t>PINNACLE VODKA</t>
  </si>
  <si>
    <t>RED STAG, BLACK CHERRY LIQUEUR</t>
  </si>
  <si>
    <t>RUMCHATA RUM</t>
  </si>
  <si>
    <t>SAMBUCA</t>
  </si>
  <si>
    <t>700ml</t>
  </si>
  <si>
    <t>SCREWBALL PEANUT BUTTER WHISKEY</t>
  </si>
  <si>
    <t>SEAGRAMS 7</t>
  </si>
  <si>
    <t>SKYY CHERRY VODKA</t>
  </si>
  <si>
    <t>SMIRNOFF CINNAMON TWIST VODKA</t>
  </si>
  <si>
    <t>SMIRNOFF LIME VODKA</t>
  </si>
  <si>
    <t>SMIRNOFF MANGO VODKA</t>
  </si>
  <si>
    <t>SMIRNOFF ORANGE VODKA</t>
  </si>
  <si>
    <t>SMIRNOFF VANILLA VODKA</t>
  </si>
  <si>
    <t>SMIRNOFF VODKA</t>
  </si>
  <si>
    <t>SMIRNOFF WHIPPED CREAM VODKA</t>
  </si>
  <si>
    <t>SOUTHERN COMFORT</t>
  </si>
  <si>
    <t>TANGUERAY GIN</t>
  </si>
  <si>
    <t>TITOS VODKA</t>
  </si>
  <si>
    <t>TULLAMORE DEW</t>
  </si>
  <si>
    <t>VERMOUTH, EXTRA DRY M &amp; R</t>
  </si>
  <si>
    <t>VERMOUTH, M &amp; R</t>
  </si>
  <si>
    <t>WILD TURKEY 101</t>
  </si>
  <si>
    <t>WOODFORD RESERVE</t>
  </si>
  <si>
    <t>BEER</t>
  </si>
  <si>
    <t>30A BEACH BLONDE</t>
  </si>
  <si>
    <t>CASE</t>
  </si>
  <si>
    <t>12 oz</t>
  </si>
  <si>
    <t>ANGRY ORCHARD</t>
  </si>
  <si>
    <t>ANGRY ORCHARD GREEN APPLE</t>
  </si>
  <si>
    <t>BLUE MOON</t>
  </si>
  <si>
    <t>BUD LIGHT</t>
  </si>
  <si>
    <t>BUD SELECT 55</t>
  </si>
  <si>
    <t>BUDWEISER</t>
  </si>
  <si>
    <t>BUSCH LIGHT</t>
  </si>
  <si>
    <t>COORS EDGE</t>
  </si>
  <si>
    <t>COORS LIGHT</t>
  </si>
  <si>
    <t>CORONA EXTRA</t>
  </si>
  <si>
    <t>CORONA LIGHT</t>
  </si>
  <si>
    <t>DOS EQUIS XX LAGER</t>
  </si>
  <si>
    <t>DUNKIN SPIKED ICED COFFEE</t>
  </si>
  <si>
    <t>GUINESS CAN</t>
  </si>
  <si>
    <t xml:space="preserve">HEINEKEN  </t>
  </si>
  <si>
    <t>11.2 oz</t>
  </si>
  <si>
    <t>MICHELOB ULTRA</t>
  </si>
  <si>
    <t>MICHELOB ULTRA ZERO</t>
  </si>
  <si>
    <t>MIKES BLACK CHERRY</t>
  </si>
  <si>
    <t>MIKES LEMONADE</t>
  </si>
  <si>
    <t>MILLER LITE</t>
  </si>
  <si>
    <t>NATURAL LIGHT CAN</t>
  </si>
  <si>
    <t>SMIRNOFF BERRY</t>
  </si>
  <si>
    <t>SMIRNOFF GREEN APPLE</t>
  </si>
  <si>
    <t>SMIRNOFF ICE</t>
  </si>
  <si>
    <t>SMIRNOFF PINK LEMONADE</t>
  </si>
  <si>
    <t>SMIRNOFF SCREWDRIVER</t>
  </si>
  <si>
    <t>WHITE CLAW</t>
  </si>
  <si>
    <t>YUENGLING</t>
  </si>
  <si>
    <t>ACE PINEAPPLE CIDER</t>
  </si>
  <si>
    <t>PBR</t>
  </si>
  <si>
    <t>16 OZ</t>
  </si>
  <si>
    <t>MODELO</t>
  </si>
  <si>
    <t>16OZ</t>
  </si>
  <si>
    <t>BUCKETS</t>
  </si>
  <si>
    <t>ANGRY ORCHARD BUCKET</t>
  </si>
  <si>
    <t>BUCKET</t>
  </si>
  <si>
    <t>BLUE MOON BUCKET</t>
  </si>
  <si>
    <t>BUD LIGHT BUCKET</t>
  </si>
  <si>
    <t>BUD SELECT 55 BUCKET</t>
  </si>
  <si>
    <t>BUDWEISER BUCKET</t>
  </si>
  <si>
    <t>BUSCH LIGHT BUCKET</t>
  </si>
  <si>
    <t>COORS EDGE BUCKET</t>
  </si>
  <si>
    <t>COORS LIGHT BUCKET</t>
  </si>
  <si>
    <t>CORONA EXTRA BUCKET</t>
  </si>
  <si>
    <t>CORONA LIGHT BUCKET</t>
  </si>
  <si>
    <t>DOS EQUIS XX LAGER BUCKET</t>
  </si>
  <si>
    <t>HEINEKEN  BUCKET</t>
  </si>
  <si>
    <t>HEINEKEN N A BUCKET</t>
  </si>
  <si>
    <t>MICHELOB ULTRA BUCKET</t>
  </si>
  <si>
    <t>MICHELOB ULTRA ZERO BUCKET</t>
  </si>
  <si>
    <t>MILLER LIGHT BUCKET</t>
  </si>
  <si>
    <t>NATURAL LITE CAN BUCKET</t>
  </si>
  <si>
    <t>YUENGLING BUCKET</t>
  </si>
  <si>
    <t>KEG BEER AND FROZEN DRINKS</t>
  </si>
  <si>
    <t xml:space="preserve"> </t>
  </si>
  <si>
    <t>BUD LITE GLASS</t>
  </si>
  <si>
    <t>1/2 Keg</t>
  </si>
  <si>
    <t>16 oz</t>
  </si>
  <si>
    <t>BUD LITE PITCHER</t>
  </si>
  <si>
    <t>56 oz</t>
  </si>
  <si>
    <t>FOUNDERS OCTOBERFEST</t>
  </si>
  <si>
    <t>1/4 Keg</t>
  </si>
  <si>
    <t>PERFECT PLAIN CITRUS SPIN IPA GLASS</t>
  </si>
  <si>
    <t>1/6 Keg</t>
  </si>
  <si>
    <t>PERFECT PLAIN CITRUS SPIN IPA PITCHER</t>
  </si>
  <si>
    <t>STELLA ARTOIS GLASS</t>
  </si>
  <si>
    <t>STELLA ARTOIS PITCHER</t>
  </si>
  <si>
    <t>ULTRA GLASS</t>
  </si>
  <si>
    <t>ULTRA PITCHER</t>
  </si>
  <si>
    <t>ACE PINEAPPLE GLASS</t>
  </si>
  <si>
    <t>ACE PINEAPPLE PITCHER</t>
  </si>
  <si>
    <t>MARGARITA FROZEN</t>
  </si>
  <si>
    <t>5 GAL</t>
  </si>
  <si>
    <t>PINA COLCADA MIX</t>
  </si>
  <si>
    <t>STRAWBERRY DAIQUIRI FROZEN</t>
  </si>
  <si>
    <t>WINE</t>
  </si>
  <si>
    <t>CABERNET</t>
  </si>
  <si>
    <t>187ML</t>
  </si>
  <si>
    <t>CHARDONNAY</t>
  </si>
  <si>
    <t>MOSCATO</t>
  </si>
  <si>
    <t>PINOT NOIR</t>
  </si>
  <si>
    <t>SANGRIA</t>
  </si>
  <si>
    <t>WHITE ZINFADELL</t>
  </si>
  <si>
    <t>DRINKS/SODAS</t>
  </si>
  <si>
    <t>MUGS ROOT BEER CANS</t>
  </si>
  <si>
    <t>COKE CAFFINE FREE CAN red/gold</t>
  </si>
  <si>
    <t>COKE CAN red/white</t>
  </si>
  <si>
    <t>COKE DIET CAFFENE FREE CAN gold</t>
  </si>
  <si>
    <t>COKE DIET CAN silver</t>
  </si>
  <si>
    <t>COKE ZERO CAN red/black</t>
  </si>
  <si>
    <t>DR PEPPER CAN</t>
  </si>
  <si>
    <t>MT DEW CAN</t>
  </si>
  <si>
    <t>PEPSI CAN</t>
  </si>
  <si>
    <t>PEPSI DIET CAN</t>
  </si>
  <si>
    <t>RED BULL CAN</t>
  </si>
  <si>
    <t>RED BULL SUGAR FREE CAN</t>
  </si>
  <si>
    <t>SPRITE CAN</t>
  </si>
  <si>
    <t>SPRITE ZERO CAN</t>
  </si>
  <si>
    <t>WATER</t>
  </si>
  <si>
    <t>COKE DIET FOUNTAIN</t>
  </si>
  <si>
    <t>CARTON</t>
  </si>
  <si>
    <t>COKE FOUNTAIN</t>
  </si>
  <si>
    <t>DR PEPPER FOUNTAIN</t>
  </si>
  <si>
    <t>SPRITE FOUNTAIN</t>
  </si>
  <si>
    <t>APPLE JUICE 64 oz</t>
  </si>
  <si>
    <t>BOTTLE</t>
  </si>
  <si>
    <t>CRANBERRY JUICE 64 oz</t>
  </si>
  <si>
    <t>ORANGE JUICE 64oz</t>
  </si>
  <si>
    <t>PINEAPPLE JUICE 64 oz</t>
  </si>
  <si>
    <t>V8 JUICE 64 oz</t>
  </si>
  <si>
    <t>SNACKS</t>
  </si>
  <si>
    <t>JACK'S LINKS BEEF STICKS</t>
  </si>
  <si>
    <t>BOX</t>
  </si>
  <si>
    <t>PLANTERS PEANUTS</t>
  </si>
  <si>
    <t>PISTACHIOS</t>
  </si>
  <si>
    <t>CANDY BARS</t>
  </si>
  <si>
    <t>SANDWICH CRACKERS VARITY PACK</t>
  </si>
  <si>
    <t>CHIPS</t>
  </si>
  <si>
    <t>M&amp;M'S</t>
  </si>
  <si>
    <t>STORE ROOM</t>
  </si>
  <si>
    <t>COOLER</t>
  </si>
  <si>
    <t>BEER COOLERS</t>
  </si>
  <si>
    <t>ISLAND/WELL</t>
  </si>
  <si>
    <t>TOTAL BOTTLES</t>
  </si>
  <si>
    <t>SHELF</t>
  </si>
  <si>
    <t>DOOR</t>
  </si>
  <si>
    <t>UNOPEN</t>
  </si>
  <si>
    <t>ISLAND OPEN</t>
  </si>
  <si>
    <t>WELL OPEN</t>
  </si>
  <si>
    <t>WALK-IN COOLER</t>
  </si>
  <si>
    <t>BAR BEER COOLERS</t>
  </si>
  <si>
    <t>PALLETS</t>
  </si>
  <si>
    <t>18PK</t>
  </si>
  <si>
    <t>12PK</t>
  </si>
  <si>
    <t>8PK</t>
  </si>
  <si>
    <t>6PK</t>
  </si>
  <si>
    <t>LOOSE</t>
  </si>
  <si>
    <t>4PK</t>
  </si>
  <si>
    <t>SUB TOTAL</t>
  </si>
  <si>
    <t>TOTAL</t>
  </si>
  <si>
    <t xml:space="preserve">SODA </t>
  </si>
  <si>
    <t>40PK</t>
  </si>
  <si>
    <t>35PK</t>
  </si>
  <si>
    <t>24PK</t>
  </si>
  <si>
    <t>CROWN ROYAL CHOCOLATE</t>
  </si>
  <si>
    <t>NAME                     MONTH:   JUNE</t>
  </si>
  <si>
    <t>NUMBER OF EMPTIES</t>
  </si>
  <si>
    <t>Last   Month 6/1/2025</t>
  </si>
  <si>
    <t>Purchased</t>
  </si>
  <si>
    <t>Empties</t>
  </si>
  <si>
    <t>Sales Inventory</t>
  </si>
  <si>
    <t>Plus Minus</t>
  </si>
  <si>
    <t>12 CASE</t>
  </si>
  <si>
    <t>6   CASE</t>
  </si>
  <si>
    <t>SUB-TOTAL</t>
  </si>
  <si>
    <t>6 CASE</t>
  </si>
  <si>
    <t>Beer</t>
  </si>
  <si>
    <t>Total Sold</t>
  </si>
  <si>
    <t>Ending Inventory</t>
  </si>
  <si>
    <t>Individual Sold</t>
  </si>
  <si>
    <t>Buckets</t>
  </si>
  <si>
    <t>Bucket Bottles</t>
  </si>
  <si>
    <t>Total</t>
  </si>
  <si>
    <t>BUDWESER</t>
  </si>
  <si>
    <t>HEINEKEN N A</t>
  </si>
  <si>
    <t>MILLER LIGHT</t>
  </si>
  <si>
    <t>NATURAL LITE</t>
  </si>
  <si>
    <t>WHITE CLAW VARIETY</t>
  </si>
  <si>
    <t xml:space="preserve">BLUE MOON </t>
  </si>
  <si>
    <t>Difference</t>
  </si>
  <si>
    <t>4pk</t>
  </si>
  <si>
    <t>24pk</t>
  </si>
  <si>
    <t>WHITE ZINFANDEL</t>
  </si>
  <si>
    <t>12pk</t>
  </si>
  <si>
    <t>35pk</t>
  </si>
  <si>
    <t>40pk</t>
  </si>
  <si>
    <t>Soda</t>
  </si>
  <si>
    <t>DATE:  1 DECEMBER 2024</t>
  </si>
  <si>
    <t>PALLET</t>
  </si>
  <si>
    <t>DATE:  1 NOVEMBER 2024</t>
  </si>
  <si>
    <t>DRINKS/SODA</t>
  </si>
  <si>
    <t>Average Liquor markup</t>
  </si>
  <si>
    <t>Average Beer markup</t>
  </si>
  <si>
    <t>Average Liquor markup %</t>
  </si>
  <si>
    <t>Average Beer markup %</t>
  </si>
  <si>
    <t>Average Margin % Liquor</t>
  </si>
  <si>
    <t>Average Margin % Beer</t>
  </si>
  <si>
    <t>Max sold</t>
  </si>
  <si>
    <t>Min sold</t>
  </si>
  <si>
    <t>max empty</t>
  </si>
  <si>
    <t>min empty</t>
  </si>
  <si>
    <t>WELLMADE GIN</t>
  </si>
  <si>
    <t>WELLMADE 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</si>
</sst>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_);[Red]\(0.00\)"/>
    <numFmt numFmtId="165" formatCode="&quot;$&quot;#,##0.00"/>
    <numFmt numFmtId="166" formatCode="0;[Red]&quot;-&quot;0"/>
    <numFmt numFmtId="167" formatCode="[$-409]d\-mmm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Times New Roman"/>
      <family val="1"/>
    </font>
    <font>
      <b/>
      <sz val="12"/>
      <color theme="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theme="0" tint="-0.14999847407452621"/>
      </patternFill>
    </fill>
  </fills>
  <borders count="14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002060"/>
      </right>
      <top style="medium">
        <color theme="1"/>
      </top>
      <bottom/>
      <diagonal/>
    </border>
    <border>
      <left style="medium">
        <color rgb="FF002060"/>
      </left>
      <right style="medium">
        <color rgb="FF002060"/>
      </right>
      <top style="medium">
        <color theme="1"/>
      </top>
      <bottom/>
      <diagonal/>
    </border>
    <border>
      <left style="medium">
        <color rgb="FF002060"/>
      </left>
      <right/>
      <top style="medium">
        <color theme="1"/>
      </top>
      <bottom style="thin">
        <color rgb="FF002060"/>
      </bottom>
      <diagonal/>
    </border>
    <border>
      <left/>
      <right/>
      <top style="medium">
        <color theme="1"/>
      </top>
      <bottom style="thin">
        <color rgb="FF002060"/>
      </bottom>
      <diagonal/>
    </border>
    <border>
      <left/>
      <right/>
      <top style="medium">
        <color theme="1"/>
      </top>
      <bottom/>
      <diagonal/>
    </border>
    <border>
      <left style="medium">
        <color rgb="FF002060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002060"/>
      </right>
      <top/>
      <bottom style="medium">
        <color theme="1"/>
      </bottom>
      <diagonal/>
    </border>
    <border>
      <left style="medium">
        <color rgb="FF002060"/>
      </left>
      <right style="medium">
        <color rgb="FF002060"/>
      </right>
      <top/>
      <bottom style="medium">
        <color theme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thin">
        <color theme="0" tint="-0.24994659260841701"/>
      </right>
      <top style="thin">
        <color rgb="FF002060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medium">
        <color rgb="FF002060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theme="1" tint="4.9989318521683403E-2"/>
      </bottom>
      <diagonal/>
    </border>
    <border>
      <left style="medium">
        <color rgb="FF002060"/>
      </left>
      <right style="medium">
        <color rgb="FF002060"/>
      </right>
      <top/>
      <bottom style="thin">
        <color theme="1" tint="4.9989318521683403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4.9989318521683403E-2"/>
      </bottom>
      <diagonal/>
    </border>
    <border>
      <left style="thin">
        <color theme="0" tint="-0.24994659260841701"/>
      </left>
      <right/>
      <top/>
      <bottom style="thin">
        <color theme="1" tint="4.9989318521683403E-2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thin">
        <color theme="1" tint="4.9989318521683403E-2"/>
      </bottom>
      <diagonal/>
    </border>
    <border>
      <left style="medium">
        <color rgb="FF002060"/>
      </left>
      <right style="thin">
        <color theme="0" tint="-0.24994659260841701"/>
      </right>
      <top/>
      <bottom style="thin">
        <color theme="1" tint="4.9989318521683403E-2"/>
      </bottom>
      <diagonal/>
    </border>
    <border>
      <left style="medium">
        <color rgb="FF002060"/>
      </left>
      <right style="medium">
        <color theme="1"/>
      </right>
      <top/>
      <bottom style="thin">
        <color theme="1" tint="4.9989318521683403E-2"/>
      </bottom>
      <diagonal/>
    </border>
    <border>
      <left style="medium">
        <color theme="1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rgb="FF002060"/>
      </left>
      <right style="medium">
        <color rgb="FF002060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rgb="FF002060"/>
      </left>
      <right style="thin">
        <color rgb="FF002060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rgb="FF002060"/>
      </left>
      <right style="thin">
        <color rgb="FF002060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rgb="FF002060"/>
      </left>
      <right style="medium">
        <color theme="1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medium">
        <color theme="1"/>
      </left>
      <right style="medium">
        <color theme="1"/>
      </right>
      <top/>
      <bottom style="thin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theme="1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 style="medium">
        <color theme="1"/>
      </bottom>
      <diagonal/>
    </border>
    <border>
      <left/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medium">
        <color theme="1"/>
      </right>
      <top style="thin">
        <color rgb="FF002060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002060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theme="1"/>
      </right>
      <top/>
      <bottom style="medium">
        <color rgb="FF002060"/>
      </bottom>
      <diagonal/>
    </border>
    <border>
      <left style="medium">
        <color theme="1"/>
      </left>
      <right style="medium">
        <color theme="1"/>
      </right>
      <top/>
      <bottom style="medium">
        <color rgb="FF002060"/>
      </bottom>
      <diagonal/>
    </border>
    <border>
      <left style="medium">
        <color theme="1"/>
      </left>
      <right/>
      <top style="medium">
        <color rgb="FF002060"/>
      </top>
      <bottom style="thin">
        <color theme="0" tint="-0.249977111117893"/>
      </bottom>
      <diagonal/>
    </border>
    <border>
      <left style="medium">
        <color rgb="FF002060"/>
      </left>
      <right style="thin">
        <color theme="0" tint="-0.24994659260841701"/>
      </right>
      <top style="medium">
        <color rgb="FF00206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rgb="FF002060"/>
      </top>
      <bottom/>
      <diagonal/>
    </border>
    <border>
      <left style="thin">
        <color theme="0" tint="-0.24994659260841701"/>
      </left>
      <right style="medium">
        <color rgb="FF002060"/>
      </right>
      <top style="medium">
        <color rgb="FF002060"/>
      </top>
      <bottom style="thin">
        <color theme="0" tint="-0.24994659260841701"/>
      </bottom>
      <diagonal/>
    </border>
    <border>
      <left style="medium">
        <color rgb="FF002060"/>
      </left>
      <right style="thin">
        <color theme="0" tint="-0.24994659260841701"/>
      </right>
      <top style="medium">
        <color rgb="FF00206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rgb="FF002060"/>
      </top>
      <bottom style="thin">
        <color theme="0" tint="-0.24994659260841701"/>
      </bottom>
      <diagonal/>
    </border>
    <border>
      <left style="medium">
        <color rgb="FF002060"/>
      </left>
      <right style="medium">
        <color theme="1"/>
      </right>
      <top style="medium">
        <color rgb="FF002060"/>
      </top>
      <bottom style="thin">
        <color theme="0" tint="-0.24994659260841701"/>
      </bottom>
      <diagonal/>
    </border>
    <border>
      <left style="medium">
        <color rgb="FF002060"/>
      </left>
      <right style="thin">
        <color rgb="FF002060"/>
      </right>
      <top style="thin">
        <color theme="0" tint="-0.24994659260841701"/>
      </top>
      <bottom style="thin">
        <color theme="1" tint="4.9989318521683403E-2"/>
      </bottom>
      <diagonal/>
    </border>
    <border>
      <left style="thin">
        <color rgb="FF002060"/>
      </left>
      <right style="thin">
        <color rgb="FF002060"/>
      </right>
      <top style="thin">
        <color theme="0" tint="-0.24994659260841701"/>
      </top>
      <bottom style="thin">
        <color theme="1" tint="4.9989318521683403E-2"/>
      </bottom>
      <diagonal/>
    </border>
    <border>
      <left/>
      <right style="medium">
        <color rgb="FF002060"/>
      </right>
      <top style="thin">
        <color theme="0" tint="-0.24994659260841701"/>
      </top>
      <bottom style="thin">
        <color theme="1" tint="4.9989318521683403E-2"/>
      </bottom>
      <diagonal/>
    </border>
    <border>
      <left style="thin">
        <color rgb="FF002060"/>
      </left>
      <right style="medium">
        <color rgb="FF002060"/>
      </right>
      <top style="thin">
        <color theme="0" tint="-0.24994659260841701"/>
      </top>
      <bottom style="thin">
        <color theme="1" tint="4.9989318521683403E-2"/>
      </bottom>
      <diagonal/>
    </border>
    <border>
      <left style="medium">
        <color rgb="FF002060"/>
      </left>
      <right style="medium">
        <color theme="1"/>
      </right>
      <top style="thin">
        <color theme="0" tint="-0.24994659260841701"/>
      </top>
      <bottom style="thin">
        <color theme="1" tint="4.9989318521683403E-2"/>
      </bottom>
      <diagonal/>
    </border>
    <border>
      <left/>
      <right style="medium">
        <color rgb="FF002060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rgb="FF002060"/>
      </left>
      <right style="medium">
        <color rgb="FF002060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rgb="FF002060"/>
      </left>
      <right style="medium">
        <color rgb="FF002060"/>
      </right>
      <top/>
      <bottom style="thin">
        <color theme="1"/>
      </bottom>
      <diagonal/>
    </border>
    <border>
      <left style="medium">
        <color rgb="FF00206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0" tint="-0.24994659260841701"/>
      </right>
      <top/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/>
      </bottom>
      <diagonal/>
    </border>
    <border>
      <left style="thin">
        <color theme="0" tint="-0.24994659260841701"/>
      </left>
      <right style="medium">
        <color rgb="FF002060"/>
      </right>
      <top/>
      <bottom style="thin">
        <color theme="1"/>
      </bottom>
      <diagonal/>
    </border>
    <border>
      <left style="medium">
        <color rgb="FF002060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ck">
        <color auto="1"/>
      </top>
      <bottom style="thin">
        <color theme="0"/>
      </bottom>
      <diagonal/>
    </border>
    <border>
      <left/>
      <right style="thin">
        <color auto="1"/>
      </right>
      <top style="thick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1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theme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medium">
        <color rgb="FF002060"/>
      </right>
      <top/>
      <bottom style="thin">
        <color theme="1"/>
      </bottom>
      <diagonal/>
    </border>
    <border>
      <left style="medium">
        <color rgb="FF002060"/>
      </left>
      <right style="thin">
        <color theme="0" tint="-0.2499465926084170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medium">
        <color rgb="FF002060"/>
      </right>
      <top style="thin">
        <color theme="1"/>
      </top>
      <bottom style="thin">
        <color theme="1"/>
      </bottom>
      <diagonal/>
    </border>
    <border>
      <left style="medium">
        <color rgb="FF002060"/>
      </left>
      <right style="medium">
        <color rgb="FF002060"/>
      </right>
      <top style="thin">
        <color theme="0" tint="-0.24994659260841701"/>
      </top>
      <bottom style="thin">
        <color theme="1" tint="4.9989318521683403E-2"/>
      </bottom>
      <diagonal/>
    </border>
    <border>
      <left style="thin">
        <color theme="1"/>
      </left>
      <right style="medium">
        <color rgb="FF002060"/>
      </right>
      <top style="thin">
        <color theme="0" tint="-0.24994659260841701"/>
      </top>
      <bottom style="thin">
        <color theme="1" tint="4.9989318521683403E-2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2060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249977111117893"/>
      </left>
      <right style="medium">
        <color rgb="FF002060"/>
      </right>
      <top style="thin">
        <color theme="0" tint="-0.249977111117893"/>
      </top>
      <bottom/>
      <diagonal/>
    </border>
    <border>
      <left style="medium">
        <color rgb="FF002060"/>
      </left>
      <right style="medium">
        <color rgb="FF002060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1" tint="4.9989318521683403E-2"/>
      </top>
      <bottom/>
      <diagonal/>
    </border>
    <border>
      <left/>
      <right style="medium">
        <color theme="1"/>
      </right>
      <top style="thin">
        <color theme="0" tint="-0.2499465926084170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medium">
        <color rgb="FF002060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2" fillId="0" borderId="146" applyNumberFormat="0" applyFill="0" applyAlignment="0" applyProtection="0"/>
    <xf numFmtId="0" fontId="3" fillId="0" borderId="147" applyNumberFormat="0" applyFill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</cellStyleXfs>
  <cellXfs count="283">
    <xf numFmtId="0" fontId="0" fillId="0" borderId="0" xfId="0"/>
    <xf numFmtId="0" fontId="1" fillId="16" borderId="113" xfId="5" applyBorder="1" applyAlignment="1">
      <alignment horizontal="center" vertical="center"/>
    </xf>
    <xf numFmtId="0" fontId="1" fillId="16" borderId="107" xfId="5" applyBorder="1" applyAlignment="1">
      <alignment horizontal="center" vertical="center"/>
    </xf>
    <xf numFmtId="0" fontId="1" fillId="15" borderId="75" xfId="4" applyBorder="1" applyAlignment="1">
      <alignment horizontal="center" vertical="center"/>
    </xf>
    <xf numFmtId="0" fontId="1" fillId="15" borderId="76" xfId="4" applyBorder="1" applyAlignment="1">
      <alignment horizontal="center" vertical="center"/>
    </xf>
    <xf numFmtId="0" fontId="1" fillId="15" borderId="37" xfId="4" applyBorder="1" applyAlignment="1">
      <alignment horizontal="center" vertical="center"/>
    </xf>
    <xf numFmtId="0" fontId="1" fillId="15" borderId="39" xfId="4" applyBorder="1" applyAlignment="1">
      <alignment horizontal="center" vertical="center"/>
    </xf>
    <xf numFmtId="0" fontId="1" fillId="15" borderId="38" xfId="4" applyBorder="1" applyAlignment="1">
      <alignment horizontal="center" vertical="center"/>
    </xf>
    <xf numFmtId="10" fontId="1" fillId="15" borderId="5" xfId="4" applyNumberFormat="1" applyBorder="1" applyAlignment="1">
      <alignment vertical="center"/>
    </xf>
    <xf numFmtId="0" fontId="2" fillId="0" borderId="146" xfId="1" applyAlignment="1">
      <alignment horizontal="left" vertical="center"/>
    </xf>
    <xf numFmtId="0" fontId="5" fillId="14" borderId="0" xfId="3" applyFont="1" applyAlignment="1">
      <alignment horizontal="center" vertical="center"/>
    </xf>
    <xf numFmtId="0" fontId="5" fillId="14" borderId="124" xfId="3" applyFont="1" applyBorder="1" applyAlignment="1">
      <alignment horizontal="center" vertical="center"/>
    </xf>
    <xf numFmtId="0" fontId="5" fillId="14" borderId="128" xfId="3" applyFont="1" applyBorder="1" applyAlignment="1">
      <alignment horizontal="center" vertical="center"/>
    </xf>
    <xf numFmtId="0" fontId="5" fillId="14" borderId="130" xfId="3" applyFont="1" applyBorder="1" applyAlignment="1">
      <alignment horizontal="center" vertical="center"/>
    </xf>
    <xf numFmtId="0" fontId="5" fillId="14" borderId="131" xfId="3" applyFont="1" applyBorder="1" applyAlignment="1">
      <alignment horizontal="center" vertical="center"/>
    </xf>
    <xf numFmtId="0" fontId="6" fillId="0" borderId="146" xfId="1" applyFont="1" applyAlignment="1">
      <alignment horizontal="left" vertical="center"/>
    </xf>
    <xf numFmtId="0" fontId="7" fillId="15" borderId="132" xfId="4" applyFont="1" applyBorder="1" applyAlignment="1">
      <alignment horizontal="center" vertical="center"/>
    </xf>
    <xf numFmtId="0" fontId="7" fillId="15" borderId="75" xfId="4" applyFont="1" applyBorder="1" applyAlignment="1">
      <alignment horizontal="center" vertical="center"/>
    </xf>
    <xf numFmtId="0" fontId="7" fillId="15" borderId="76" xfId="4" applyFont="1" applyBorder="1" applyAlignment="1">
      <alignment horizontal="center" vertical="center"/>
    </xf>
    <xf numFmtId="0" fontId="7" fillId="15" borderId="133" xfId="4" applyFont="1" applyBorder="1" applyAlignment="1">
      <alignment horizontal="center" vertical="center"/>
    </xf>
    <xf numFmtId="0" fontId="7" fillId="16" borderId="134" xfId="5" applyFont="1" applyBorder="1" applyAlignment="1">
      <alignment horizontal="center" vertical="center"/>
    </xf>
    <xf numFmtId="0" fontId="7" fillId="16" borderId="96" xfId="5" applyFont="1" applyBorder="1" applyAlignment="1">
      <alignment horizontal="center" vertical="center"/>
    </xf>
    <xf numFmtId="0" fontId="7" fillId="15" borderId="37" xfId="4" applyFont="1" applyBorder="1" applyAlignment="1">
      <alignment horizontal="center" vertical="center"/>
    </xf>
    <xf numFmtId="0" fontId="7" fillId="15" borderId="39" xfId="4" applyFont="1" applyBorder="1" applyAlignment="1">
      <alignment horizontal="center" vertical="center"/>
    </xf>
    <xf numFmtId="0" fontId="7" fillId="15" borderId="38" xfId="4" applyFont="1" applyBorder="1" applyAlignment="1">
      <alignment horizontal="center" vertical="center"/>
    </xf>
    <xf numFmtId="0" fontId="7" fillId="15" borderId="135" xfId="4" applyFont="1" applyBorder="1" applyAlignment="1">
      <alignment horizontal="center" vertical="center"/>
    </xf>
    <xf numFmtId="0" fontId="5" fillId="14" borderId="134" xfId="3" applyFont="1" applyBorder="1" applyAlignment="1">
      <alignment horizontal="center" vertical="center"/>
    </xf>
    <xf numFmtId="0" fontId="5" fillId="14" borderId="96" xfId="3" applyFont="1" applyBorder="1" applyAlignment="1">
      <alignment horizontal="center" vertical="center"/>
    </xf>
    <xf numFmtId="0" fontId="7" fillId="15" borderId="94" xfId="4" applyFont="1" applyBorder="1" applyAlignment="1">
      <alignment horizontal="center" vertical="center"/>
    </xf>
    <xf numFmtId="0" fontId="7" fillId="15" borderId="96" xfId="4" applyFont="1" applyBorder="1" applyAlignment="1">
      <alignment horizontal="center" vertical="center"/>
    </xf>
    <xf numFmtId="0" fontId="7" fillId="15" borderId="98" xfId="4" applyFont="1" applyBorder="1" applyAlignment="1">
      <alignment horizontal="center" vertical="center"/>
    </xf>
    <xf numFmtId="0" fontId="8" fillId="0" borderId="0" xfId="0" applyFont="1"/>
    <xf numFmtId="0" fontId="5" fillId="14" borderId="8" xfId="3" applyFont="1" applyBorder="1" applyAlignment="1">
      <alignment horizontal="center" vertical="center"/>
    </xf>
    <xf numFmtId="0" fontId="5" fillId="14" borderId="5" xfId="3" applyFont="1" applyBorder="1" applyAlignment="1">
      <alignment horizontal="left" vertical="center" indent="1"/>
    </xf>
    <xf numFmtId="0" fontId="5" fillId="14" borderId="5" xfId="3" applyFont="1" applyBorder="1" applyAlignment="1">
      <alignment horizontal="center" vertical="center"/>
    </xf>
    <xf numFmtId="8" fontId="5" fillId="14" borderId="5" xfId="3" applyNumberFormat="1" applyFont="1" applyBorder="1" applyAlignment="1">
      <alignment vertical="center"/>
    </xf>
    <xf numFmtId="164" fontId="5" fillId="14" borderId="5" xfId="3" applyNumberFormat="1" applyFont="1" applyBorder="1" applyAlignment="1">
      <alignment vertical="center"/>
    </xf>
    <xf numFmtId="10" fontId="5" fillId="14" borderId="5" xfId="3" applyNumberFormat="1" applyFont="1" applyBorder="1" applyAlignment="1">
      <alignment vertical="center"/>
    </xf>
    <xf numFmtId="10" fontId="5" fillId="14" borderId="5" xfId="3" applyNumberFormat="1" applyFont="1" applyBorder="1" applyAlignment="1">
      <alignment horizontal="center" vertical="center"/>
    </xf>
    <xf numFmtId="0" fontId="7" fillId="15" borderId="5" xfId="4" applyFont="1" applyBorder="1" applyAlignment="1">
      <alignment horizontal="left" vertical="center" indent="1"/>
    </xf>
    <xf numFmtId="44" fontId="7" fillId="15" borderId="5" xfId="4" applyNumberFormat="1" applyFont="1" applyBorder="1" applyAlignment="1">
      <alignment horizontal="right" vertical="center" indent="1"/>
    </xf>
    <xf numFmtId="0" fontId="7" fillId="15" borderId="5" xfId="4" applyFont="1" applyBorder="1" applyAlignment="1">
      <alignment horizontal="center" vertical="center"/>
    </xf>
    <xf numFmtId="44" fontId="7" fillId="15" borderId="5" xfId="4" applyNumberFormat="1" applyFont="1" applyBorder="1" applyAlignment="1">
      <alignment vertical="center"/>
    </xf>
    <xf numFmtId="8" fontId="7" fillId="15" borderId="5" xfId="4" applyNumberFormat="1" applyFont="1" applyBorder="1" applyAlignment="1">
      <alignment vertical="center"/>
    </xf>
    <xf numFmtId="164" fontId="7" fillId="15" borderId="5" xfId="4" applyNumberFormat="1" applyFont="1" applyBorder="1" applyAlignment="1">
      <alignment vertical="center"/>
    </xf>
    <xf numFmtId="10" fontId="7" fillId="15" borderId="5" xfId="4" applyNumberFormat="1" applyFont="1" applyBorder="1" applyAlignment="1">
      <alignment vertical="center"/>
    </xf>
    <xf numFmtId="10" fontId="7" fillId="15" borderId="5" xfId="4" applyNumberFormat="1" applyFont="1" applyBorder="1" applyAlignment="1">
      <alignment horizontal="center" vertical="center"/>
    </xf>
    <xf numFmtId="10" fontId="8" fillId="0" borderId="0" xfId="0" applyNumberFormat="1" applyFont="1"/>
    <xf numFmtId="44" fontId="7" fillId="15" borderId="5" xfId="4" applyNumberFormat="1" applyFont="1" applyBorder="1" applyAlignment="1">
      <alignment horizontal="right" vertical="center"/>
    </xf>
    <xf numFmtId="8" fontId="7" fillId="15" borderId="5" xfId="4" applyNumberFormat="1" applyFont="1" applyBorder="1" applyAlignment="1">
      <alignment horizontal="center" vertical="center"/>
    </xf>
    <xf numFmtId="0" fontId="5" fillId="14" borderId="11" xfId="3" applyFont="1" applyBorder="1" applyAlignment="1">
      <alignment horizontal="left" vertical="center" indent="1"/>
    </xf>
    <xf numFmtId="0" fontId="5" fillId="14" borderId="12" xfId="3" applyFont="1" applyBorder="1" applyAlignment="1">
      <alignment horizontal="left" vertical="center" indent="1"/>
    </xf>
    <xf numFmtId="0" fontId="5" fillId="14" borderId="12" xfId="3" applyFont="1" applyBorder="1" applyAlignment="1">
      <alignment horizontal="center" vertical="center"/>
    </xf>
    <xf numFmtId="0" fontId="5" fillId="14" borderId="13" xfId="3" applyFont="1" applyBorder="1" applyAlignment="1">
      <alignment horizontal="left" vertical="center" indent="1"/>
    </xf>
    <xf numFmtId="8" fontId="5" fillId="14" borderId="14" xfId="3" applyNumberFormat="1" applyFont="1" applyBorder="1" applyAlignment="1">
      <alignment vertical="center"/>
    </xf>
    <xf numFmtId="164" fontId="5" fillId="14" borderId="14" xfId="3" applyNumberFormat="1" applyFont="1" applyBorder="1" applyAlignment="1">
      <alignment vertical="center"/>
    </xf>
    <xf numFmtId="10" fontId="5" fillId="14" borderId="15" xfId="3" applyNumberFormat="1" applyFont="1" applyBorder="1" applyAlignment="1">
      <alignment vertical="center"/>
    </xf>
    <xf numFmtId="165" fontId="7" fillId="15" borderId="5" xfId="4" applyNumberFormat="1" applyFont="1" applyBorder="1" applyAlignment="1">
      <alignment horizontal="center" vertical="center"/>
    </xf>
    <xf numFmtId="0" fontId="5" fillId="14" borderId="14" xfId="3" applyFont="1" applyBorder="1" applyAlignment="1">
      <alignment horizontal="left" vertical="center" indent="1"/>
    </xf>
    <xf numFmtId="44" fontId="5" fillId="14" borderId="14" xfId="3" applyNumberFormat="1" applyFont="1" applyBorder="1" applyAlignment="1">
      <alignment horizontal="right" vertical="center" indent="1"/>
    </xf>
    <xf numFmtId="0" fontId="5" fillId="14" borderId="14" xfId="3" applyFont="1" applyBorder="1" applyAlignment="1">
      <alignment horizontal="center" vertical="center"/>
    </xf>
    <xf numFmtId="165" fontId="5" fillId="14" borderId="14" xfId="3" applyNumberFormat="1" applyFont="1" applyBorder="1" applyAlignment="1">
      <alignment horizontal="center" vertical="center"/>
    </xf>
    <xf numFmtId="44" fontId="5" fillId="14" borderId="14" xfId="3" applyNumberFormat="1" applyFont="1" applyBorder="1" applyAlignment="1">
      <alignment vertical="center"/>
    </xf>
    <xf numFmtId="10" fontId="5" fillId="14" borderId="14" xfId="3" applyNumberFormat="1" applyFont="1" applyBorder="1" applyAlignment="1">
      <alignment vertical="center"/>
    </xf>
    <xf numFmtId="10" fontId="5" fillId="14" borderId="15" xfId="3" applyNumberFormat="1" applyFont="1" applyBorder="1" applyAlignment="1">
      <alignment horizontal="center" vertical="center"/>
    </xf>
    <xf numFmtId="16" fontId="7" fillId="15" borderId="5" xfId="4" applyNumberFormat="1" applyFont="1" applyBorder="1" applyAlignment="1">
      <alignment horizontal="left" vertical="center" indent="1"/>
    </xf>
    <xf numFmtId="0" fontId="7" fillId="15" borderId="5" xfId="4" applyFont="1" applyBorder="1" applyAlignment="1">
      <alignment horizontal="left" vertical="center"/>
    </xf>
    <xf numFmtId="44" fontId="7" fillId="15" borderId="5" xfId="4" applyNumberFormat="1" applyFont="1" applyBorder="1"/>
    <xf numFmtId="0" fontId="7" fillId="15" borderId="5" xfId="4" applyFont="1" applyBorder="1" applyAlignment="1">
      <alignment horizontal="right"/>
    </xf>
    <xf numFmtId="0" fontId="7" fillId="15" borderId="5" xfId="4" applyFont="1" applyBorder="1" applyAlignment="1">
      <alignment horizontal="center"/>
    </xf>
    <xf numFmtId="0" fontId="7" fillId="15" borderId="5" xfId="4" applyFont="1" applyBorder="1" applyAlignment="1">
      <alignment vertical="center"/>
    </xf>
    <xf numFmtId="0" fontId="7" fillId="15" borderId="5" xfId="4" applyFont="1" applyBorder="1" applyAlignment="1">
      <alignment horizontal="righ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8" fontId="8" fillId="4" borderId="0" xfId="0" applyNumberFormat="1" applyFont="1" applyFill="1" applyAlignment="1">
      <alignment vertical="center"/>
    </xf>
    <xf numFmtId="164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14" borderId="20" xfId="3" applyFont="1" applyBorder="1" applyAlignment="1">
      <alignment horizontal="center" vertical="center"/>
    </xf>
    <xf numFmtId="0" fontId="7" fillId="0" borderId="0" xfId="0" applyFont="1"/>
    <xf numFmtId="0" fontId="5" fillId="14" borderId="24" xfId="3" applyFont="1" applyBorder="1" applyAlignment="1">
      <alignment horizontal="center" vertical="center"/>
    </xf>
    <xf numFmtId="0" fontId="5" fillId="14" borderId="25" xfId="3" applyFont="1" applyBorder="1" applyAlignment="1">
      <alignment horizontal="center" vertical="center" wrapText="1"/>
    </xf>
    <xf numFmtId="0" fontId="5" fillId="14" borderId="27" xfId="3" applyFont="1" applyBorder="1" applyAlignment="1">
      <alignment horizontal="center" vertical="center"/>
    </xf>
    <xf numFmtId="0" fontId="5" fillId="14" borderId="24" xfId="3" applyFont="1" applyBorder="1" applyAlignment="1">
      <alignment horizontal="center" vertical="center" wrapText="1"/>
    </xf>
    <xf numFmtId="0" fontId="5" fillId="14" borderId="26" xfId="3" applyFont="1" applyBorder="1" applyAlignment="1">
      <alignment horizontal="center" vertical="center"/>
    </xf>
    <xf numFmtId="0" fontId="5" fillId="14" borderId="29" xfId="3" applyFont="1" applyBorder="1" applyAlignment="1">
      <alignment horizontal="center" vertical="center"/>
    </xf>
    <xf numFmtId="0" fontId="5" fillId="14" borderId="30" xfId="3" applyFont="1" applyBorder="1" applyAlignment="1">
      <alignment horizontal="center" vertical="center"/>
    </xf>
    <xf numFmtId="0" fontId="5" fillId="14" borderId="31" xfId="3" applyFont="1" applyBorder="1" applyAlignment="1">
      <alignment horizontal="center" vertical="center"/>
    </xf>
    <xf numFmtId="0" fontId="5" fillId="14" borderId="32" xfId="3" applyFont="1" applyBorder="1" applyAlignment="1">
      <alignment horizontal="center" vertical="center"/>
    </xf>
    <xf numFmtId="0" fontId="5" fillId="14" borderId="33" xfId="3" applyFont="1" applyBorder="1" applyAlignment="1">
      <alignment horizontal="center" vertical="center"/>
    </xf>
    <xf numFmtId="0" fontId="5" fillId="14" borderId="34" xfId="3" applyFont="1" applyBorder="1" applyAlignment="1">
      <alignment horizontal="center" vertical="center"/>
    </xf>
    <xf numFmtId="0" fontId="5" fillId="14" borderId="45" xfId="3" applyFont="1" applyBorder="1" applyAlignment="1">
      <alignment horizontal="center" vertical="center"/>
    </xf>
    <xf numFmtId="0" fontId="5" fillId="14" borderId="46" xfId="3" applyFont="1" applyBorder="1" applyAlignment="1">
      <alignment horizontal="center" vertical="center" wrapText="1"/>
    </xf>
    <xf numFmtId="0" fontId="5" fillId="14" borderId="47" xfId="3" applyFont="1" applyBorder="1" applyAlignment="1">
      <alignment horizontal="center" vertical="center"/>
    </xf>
    <xf numFmtId="0" fontId="5" fillId="14" borderId="48" xfId="3" applyFont="1" applyBorder="1" applyAlignment="1">
      <alignment horizontal="center" vertical="center"/>
    </xf>
    <xf numFmtId="0" fontId="5" fillId="14" borderId="49" xfId="3" applyFont="1" applyBorder="1" applyAlignment="1">
      <alignment horizontal="center" vertical="center"/>
    </xf>
    <xf numFmtId="0" fontId="5" fillId="14" borderId="50" xfId="3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5" fillId="14" borderId="68" xfId="3" applyFont="1" applyBorder="1" applyAlignment="1">
      <alignment horizontal="center" vertical="center"/>
    </xf>
    <xf numFmtId="0" fontId="5" fillId="14" borderId="69" xfId="3" applyFont="1" applyBorder="1" applyAlignment="1">
      <alignment horizontal="center" vertical="center"/>
    </xf>
    <xf numFmtId="0" fontId="5" fillId="14" borderId="70" xfId="3" applyFont="1" applyBorder="1" applyAlignment="1">
      <alignment horizontal="center" vertical="center"/>
    </xf>
    <xf numFmtId="0" fontId="5" fillId="14" borderId="71" xfId="3" applyFont="1" applyBorder="1" applyAlignment="1">
      <alignment horizontal="center" vertical="center" wrapText="1"/>
    </xf>
    <xf numFmtId="0" fontId="5" fillId="14" borderId="72" xfId="3" applyFont="1" applyBorder="1" applyAlignment="1">
      <alignment horizontal="center" vertical="center"/>
    </xf>
    <xf numFmtId="0" fontId="5" fillId="14" borderId="73" xfId="3" applyFont="1" applyBorder="1" applyAlignment="1">
      <alignment horizontal="center" vertical="center"/>
    </xf>
    <xf numFmtId="0" fontId="5" fillId="14" borderId="82" xfId="3" applyFont="1" applyBorder="1" applyAlignment="1">
      <alignment horizontal="left" vertical="center"/>
    </xf>
    <xf numFmtId="0" fontId="5" fillId="14" borderId="85" xfId="3" applyFont="1" applyBorder="1" applyAlignment="1">
      <alignment horizontal="center" vertical="center"/>
    </xf>
    <xf numFmtId="0" fontId="5" fillId="14" borderId="86" xfId="3" applyFont="1" applyBorder="1" applyAlignment="1">
      <alignment horizontal="center" vertical="center"/>
    </xf>
    <xf numFmtId="0" fontId="5" fillId="14" borderId="87" xfId="3" applyFont="1" applyBorder="1" applyAlignment="1">
      <alignment horizontal="center" vertical="center"/>
    </xf>
    <xf numFmtId="0" fontId="5" fillId="14" borderId="88" xfId="3" applyFont="1" applyBorder="1" applyAlignment="1">
      <alignment horizontal="center" vertical="center"/>
    </xf>
    <xf numFmtId="0" fontId="5" fillId="14" borderId="89" xfId="3" applyFont="1" applyBorder="1" applyAlignment="1">
      <alignment horizontal="center" vertical="center"/>
    </xf>
    <xf numFmtId="0" fontId="5" fillId="14" borderId="90" xfId="3" applyFont="1" applyBorder="1" applyAlignment="1">
      <alignment horizontal="center" vertical="center"/>
    </xf>
    <xf numFmtId="0" fontId="5" fillId="14" borderId="91" xfId="3" applyFont="1" applyBorder="1" applyAlignment="1">
      <alignment horizontal="center" vertical="center"/>
    </xf>
    <xf numFmtId="0" fontId="8" fillId="3" borderId="94" xfId="0" applyFont="1" applyFill="1" applyBorder="1" applyAlignment="1">
      <alignment horizontal="center" vertical="center"/>
    </xf>
    <xf numFmtId="0" fontId="8" fillId="3" borderId="95" xfId="0" applyFont="1" applyFill="1" applyBorder="1" applyAlignment="1">
      <alignment horizontal="center" vertical="center"/>
    </xf>
    <xf numFmtId="0" fontId="8" fillId="3" borderId="96" xfId="0" applyFont="1" applyFill="1" applyBorder="1" applyAlignment="1">
      <alignment horizontal="center" vertical="center"/>
    </xf>
    <xf numFmtId="0" fontId="8" fillId="3" borderId="99" xfId="0" applyFont="1" applyFill="1" applyBorder="1" applyAlignment="1">
      <alignment horizontal="center" vertical="center"/>
    </xf>
    <xf numFmtId="0" fontId="8" fillId="3" borderId="100" xfId="0" applyFont="1" applyFill="1" applyBorder="1" applyAlignment="1">
      <alignment horizontal="center" vertical="center"/>
    </xf>
    <xf numFmtId="0" fontId="8" fillId="3" borderId="10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5" borderId="103" xfId="0" applyFont="1" applyFill="1" applyBorder="1" applyAlignment="1">
      <alignment horizontal="center"/>
    </xf>
    <xf numFmtId="0" fontId="7" fillId="0" borderId="103" xfId="0" applyFont="1" applyBorder="1" applyAlignment="1">
      <alignment horizontal="center"/>
    </xf>
    <xf numFmtId="0" fontId="9" fillId="6" borderId="104" xfId="0" applyFont="1" applyFill="1" applyBorder="1" applyAlignment="1">
      <alignment horizontal="center" vertical="center"/>
    </xf>
    <xf numFmtId="0" fontId="5" fillId="14" borderId="105" xfId="3" applyFont="1" applyBorder="1" applyAlignment="1">
      <alignment horizontal="center" vertical="center" wrapText="1"/>
    </xf>
    <xf numFmtId="0" fontId="5" fillId="14" borderId="105" xfId="3" applyFont="1" applyBorder="1" applyAlignment="1">
      <alignment horizontal="center" vertical="center"/>
    </xf>
    <xf numFmtId="0" fontId="5" fillId="14" borderId="106" xfId="3" applyFont="1" applyBorder="1" applyAlignment="1">
      <alignment horizontal="center" vertical="center" wrapText="1"/>
    </xf>
    <xf numFmtId="0" fontId="7" fillId="15" borderId="111" xfId="4" applyFont="1" applyBorder="1"/>
    <xf numFmtId="0" fontId="7" fillId="15" borderId="109" xfId="4" applyFont="1" applyBorder="1"/>
    <xf numFmtId="0" fontId="7" fillId="15" borderId="110" xfId="4" applyFont="1" applyBorder="1"/>
    <xf numFmtId="0" fontId="7" fillId="15" borderId="114" xfId="4" applyFont="1" applyBorder="1"/>
    <xf numFmtId="0" fontId="7" fillId="15" borderId="115" xfId="4" applyFont="1" applyBorder="1"/>
    <xf numFmtId="0" fontId="7" fillId="15" borderId="116" xfId="4" applyFont="1" applyBorder="1"/>
    <xf numFmtId="0" fontId="5" fillId="14" borderId="108" xfId="3" applyFont="1" applyBorder="1" applyAlignment="1">
      <alignment horizontal="center" vertical="center"/>
    </xf>
    <xf numFmtId="0" fontId="5" fillId="14" borderId="109" xfId="3" applyFont="1" applyBorder="1" applyAlignment="1">
      <alignment horizontal="center" vertical="center"/>
    </xf>
    <xf numFmtId="0" fontId="5" fillId="14" borderId="110" xfId="3" applyFont="1" applyBorder="1" applyAlignment="1">
      <alignment horizontal="center" vertical="center" wrapText="1"/>
    </xf>
    <xf numFmtId="0" fontId="5" fillId="14" borderId="111" xfId="3" applyFont="1" applyBorder="1" applyAlignment="1">
      <alignment horizontal="center" vertical="center"/>
    </xf>
    <xf numFmtId="0" fontId="5" fillId="14" borderId="104" xfId="3" applyFont="1" applyBorder="1" applyAlignment="1">
      <alignment horizontal="center" vertical="center"/>
    </xf>
    <xf numFmtId="167" fontId="5" fillId="14" borderId="105" xfId="3" applyNumberFormat="1" applyFont="1" applyBorder="1" applyAlignment="1">
      <alignment horizontal="center" vertical="center"/>
    </xf>
    <xf numFmtId="0" fontId="5" fillId="14" borderId="106" xfId="3" applyFont="1" applyBorder="1" applyAlignment="1">
      <alignment horizontal="center" vertical="center"/>
    </xf>
    <xf numFmtId="167" fontId="5" fillId="14" borderId="112" xfId="3" applyNumberFormat="1" applyFont="1" applyBorder="1" applyAlignment="1">
      <alignment horizontal="center" vertical="center"/>
    </xf>
    <xf numFmtId="0" fontId="8" fillId="10" borderId="108" xfId="0" applyFont="1" applyFill="1" applyBorder="1"/>
    <xf numFmtId="0" fontId="7" fillId="9" borderId="0" xfId="0" applyFont="1" applyFill="1"/>
    <xf numFmtId="0" fontId="7" fillId="7" borderId="0" xfId="0" applyFont="1" applyFill="1"/>
    <xf numFmtId="0" fontId="7" fillId="8" borderId="0" xfId="0" applyFont="1" applyFill="1"/>
    <xf numFmtId="0" fontId="2" fillId="0" borderId="146" xfId="1"/>
    <xf numFmtId="15" fontId="5" fillId="14" borderId="96" xfId="3" applyNumberFormat="1" applyFont="1" applyBorder="1" applyAlignment="1">
      <alignment horizontal="center" vertical="center" wrapText="1"/>
    </xf>
    <xf numFmtId="0" fontId="5" fillId="14" borderId="96" xfId="3" applyFont="1" applyBorder="1" applyAlignment="1">
      <alignment horizontal="center" vertical="center" wrapText="1"/>
    </xf>
    <xf numFmtId="166" fontId="5" fillId="14" borderId="98" xfId="3" applyNumberFormat="1" applyFont="1" applyBorder="1" applyAlignment="1">
      <alignment horizontal="center" vertical="center" wrapText="1"/>
    </xf>
    <xf numFmtId="0" fontId="6" fillId="0" borderId="147" xfId="2" applyFont="1"/>
    <xf numFmtId="0" fontId="7" fillId="15" borderId="94" xfId="4" applyFont="1" applyBorder="1"/>
    <xf numFmtId="0" fontId="7" fillId="15" borderId="95" xfId="4" applyFont="1" applyBorder="1"/>
    <xf numFmtId="0" fontId="7" fillId="15" borderId="96" xfId="4" applyFont="1" applyBorder="1"/>
    <xf numFmtId="0" fontId="7" fillId="15" borderId="144" xfId="4" applyFont="1" applyBorder="1"/>
    <xf numFmtId="0" fontId="7" fillId="15" borderId="134" xfId="4" applyFont="1" applyBorder="1"/>
    <xf numFmtId="0" fontId="7" fillId="15" borderId="98" xfId="4" applyFont="1" applyBorder="1"/>
    <xf numFmtId="0" fontId="9" fillId="11" borderId="117" xfId="0" applyFont="1" applyFill="1" applyBorder="1" applyAlignment="1">
      <alignment horizontal="center" vertical="center" wrapText="1"/>
    </xf>
    <xf numFmtId="15" fontId="9" fillId="11" borderId="118" xfId="0" applyNumberFormat="1" applyFont="1" applyFill="1" applyBorder="1" applyAlignment="1">
      <alignment horizontal="center" vertical="center" wrapText="1"/>
    </xf>
    <xf numFmtId="0" fontId="9" fillId="11" borderId="118" xfId="0" applyFont="1" applyFill="1" applyBorder="1" applyAlignment="1">
      <alignment horizontal="center" vertical="center" wrapText="1"/>
    </xf>
    <xf numFmtId="0" fontId="5" fillId="14" borderId="119" xfId="3" applyFont="1" applyBorder="1" applyAlignment="1">
      <alignment horizontal="center" vertical="center" wrapText="1"/>
    </xf>
    <xf numFmtId="0" fontId="5" fillId="14" borderId="118" xfId="3" applyFont="1" applyBorder="1" applyAlignment="1">
      <alignment horizontal="center" vertical="center" wrapText="1"/>
    </xf>
    <xf numFmtId="0" fontId="5" fillId="14" borderId="120" xfId="3" applyFont="1" applyBorder="1" applyAlignment="1">
      <alignment horizontal="center" vertical="center" wrapText="1"/>
    </xf>
    <xf numFmtId="0" fontId="6" fillId="12" borderId="147" xfId="2" applyFont="1" applyFill="1" applyAlignment="1">
      <alignment vertical="center"/>
    </xf>
    <xf numFmtId="0" fontId="7" fillId="15" borderId="121" xfId="4" applyFont="1" applyBorder="1" applyAlignment="1">
      <alignment vertical="center"/>
    </xf>
    <xf numFmtId="166" fontId="7" fillId="15" borderId="122" xfId="4" applyNumberFormat="1" applyFont="1" applyBorder="1" applyAlignment="1">
      <alignment vertical="center"/>
    </xf>
    <xf numFmtId="0" fontId="6" fillId="0" borderId="147" xfId="2" applyFont="1" applyAlignment="1">
      <alignment vertical="center"/>
    </xf>
    <xf numFmtId="0" fontId="6" fillId="0" borderId="147" xfId="2" applyFont="1" applyAlignment="1">
      <alignment horizontal="left" vertical="center"/>
    </xf>
    <xf numFmtId="0" fontId="7" fillId="15" borderId="94" xfId="4" applyFont="1" applyBorder="1" applyAlignment="1">
      <alignment vertical="center"/>
    </xf>
    <xf numFmtId="166" fontId="7" fillId="15" borderId="96" xfId="4" applyNumberFormat="1" applyFont="1" applyBorder="1" applyAlignment="1">
      <alignment vertical="center"/>
    </xf>
    <xf numFmtId="0" fontId="7" fillId="15" borderId="121" xfId="4" applyFont="1" applyBorder="1" applyAlignment="1">
      <alignment horizontal="right" vertical="center"/>
    </xf>
    <xf numFmtId="166" fontId="7" fillId="15" borderId="122" xfId="4" applyNumberFormat="1" applyFont="1" applyBorder="1" applyAlignment="1">
      <alignment horizontal="right" vertical="center"/>
    </xf>
    <xf numFmtId="0" fontId="6" fillId="12" borderId="147" xfId="2" applyFont="1" applyFill="1" applyAlignment="1">
      <alignment horizontal="left" vertical="center"/>
    </xf>
    <xf numFmtId="0" fontId="7" fillId="15" borderId="94" xfId="4" applyFont="1" applyBorder="1" applyAlignment="1">
      <alignment horizontal="right" vertical="center"/>
    </xf>
    <xf numFmtId="166" fontId="7" fillId="15" borderId="96" xfId="4" applyNumberFormat="1" applyFont="1" applyBorder="1" applyAlignment="1">
      <alignment horizontal="right" vertical="center"/>
    </xf>
    <xf numFmtId="0" fontId="6" fillId="13" borderId="147" xfId="2" applyFont="1" applyFill="1" applyAlignment="1">
      <alignment vertical="center"/>
    </xf>
    <xf numFmtId="0" fontId="8" fillId="0" borderId="121" xfId="0" applyFont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6" fillId="4" borderId="146" xfId="1" applyFont="1" applyFill="1" applyAlignment="1">
      <alignment horizontal="left" vertical="center"/>
    </xf>
    <xf numFmtId="0" fontId="6" fillId="17" borderId="146" xfId="1" applyFont="1" applyFill="1" applyAlignment="1">
      <alignment horizontal="left" vertical="center"/>
    </xf>
    <xf numFmtId="0" fontId="5" fillId="14" borderId="144" xfId="3" applyFont="1" applyBorder="1" applyAlignment="1">
      <alignment horizontal="center" vertical="center" wrapText="1"/>
    </xf>
    <xf numFmtId="0" fontId="5" fillId="14" borderId="94" xfId="3" applyFont="1" applyBorder="1" applyAlignment="1">
      <alignment horizontal="center" vertical="center" wrapText="1"/>
    </xf>
    <xf numFmtId="0" fontId="5" fillId="14" borderId="145" xfId="3" applyFont="1" applyBorder="1" applyAlignment="1">
      <alignment horizontal="center" vertical="center" wrapText="1"/>
    </xf>
    <xf numFmtId="0" fontId="5" fillId="14" borderId="95" xfId="3" applyFont="1" applyBorder="1" applyAlignment="1">
      <alignment horizontal="center" vertical="center" wrapText="1"/>
    </xf>
    <xf numFmtId="0" fontId="5" fillId="14" borderId="134" xfId="3" applyFont="1" applyBorder="1" applyAlignment="1">
      <alignment horizontal="center" vertical="center" wrapText="1"/>
    </xf>
    <xf numFmtId="0" fontId="5" fillId="14" borderId="98" xfId="3" applyFont="1" applyBorder="1" applyAlignment="1">
      <alignment horizontal="center" vertical="center" wrapText="1"/>
    </xf>
    <xf numFmtId="0" fontId="6" fillId="12" borderId="146" xfId="1" applyFont="1" applyFill="1" applyAlignment="1">
      <alignment vertical="center"/>
    </xf>
    <xf numFmtId="0" fontId="6" fillId="0" borderId="146" xfId="1" applyFont="1" applyAlignment="1">
      <alignment vertical="center"/>
    </xf>
    <xf numFmtId="0" fontId="5" fillId="14" borderId="144" xfId="3" applyFont="1" applyBorder="1" applyAlignment="1">
      <alignment horizontal="center" vertical="center"/>
    </xf>
    <xf numFmtId="0" fontId="5" fillId="14" borderId="144" xfId="3" applyFont="1" applyBorder="1" applyAlignment="1">
      <alignment vertical="center"/>
    </xf>
    <xf numFmtId="0" fontId="2" fillId="0" borderId="146" xfId="1" applyAlignment="1">
      <alignment horizontal="left" vertical="center" indent="1"/>
    </xf>
    <xf numFmtId="0" fontId="2" fillId="14" borderId="146" xfId="1" applyFill="1" applyAlignment="1">
      <alignment horizontal="left" vertical="center" indent="1"/>
    </xf>
    <xf numFmtId="0" fontId="1" fillId="15" borderId="52" xfId="4" applyBorder="1" applyAlignment="1">
      <alignment horizontal="center" vertical="center"/>
    </xf>
    <xf numFmtId="0" fontId="1" fillId="15" borderId="53" xfId="4" applyBorder="1" applyAlignment="1">
      <alignment horizontal="center" vertical="center"/>
    </xf>
    <xf numFmtId="0" fontId="1" fillId="15" borderId="54" xfId="4" applyBorder="1" applyAlignment="1">
      <alignment horizontal="center" vertical="center"/>
    </xf>
    <xf numFmtId="0" fontId="1" fillId="15" borderId="55" xfId="4" applyBorder="1" applyAlignment="1">
      <alignment horizontal="center" vertical="center"/>
    </xf>
    <xf numFmtId="0" fontId="1" fillId="15" borderId="57" xfId="4" applyBorder="1" applyAlignment="1">
      <alignment horizontal="center" vertical="center"/>
    </xf>
    <xf numFmtId="0" fontId="1" fillId="15" borderId="58" xfId="4" applyBorder="1" applyAlignment="1">
      <alignment horizontal="center" vertical="center"/>
    </xf>
    <xf numFmtId="0" fontId="1" fillId="15" borderId="24" xfId="4" applyBorder="1" applyAlignment="1">
      <alignment horizontal="center" vertical="center"/>
    </xf>
    <xf numFmtId="0" fontId="1" fillId="15" borderId="27" xfId="4" applyBorder="1" applyAlignment="1">
      <alignment horizontal="center" vertical="center"/>
    </xf>
    <xf numFmtId="0" fontId="1" fillId="15" borderId="77" xfId="4" applyBorder="1" applyAlignment="1">
      <alignment horizontal="center" vertical="center"/>
    </xf>
    <xf numFmtId="0" fontId="1" fillId="15" borderId="78" xfId="4" applyBorder="1" applyAlignment="1">
      <alignment horizontal="center" vertical="center"/>
    </xf>
    <xf numFmtId="0" fontId="1" fillId="15" borderId="80" xfId="4" applyBorder="1" applyAlignment="1">
      <alignment horizontal="center" vertical="center"/>
    </xf>
    <xf numFmtId="0" fontId="1" fillId="15" borderId="81" xfId="4" applyBorder="1" applyAlignment="1">
      <alignment horizontal="center" vertical="center"/>
    </xf>
    <xf numFmtId="0" fontId="1" fillId="16" borderId="35" xfId="5" applyBorder="1" applyAlignment="1">
      <alignment horizontal="center" vertical="center"/>
    </xf>
    <xf numFmtId="0" fontId="1" fillId="16" borderId="40" xfId="5" applyBorder="1" applyAlignment="1">
      <alignment horizontal="center" vertical="center"/>
    </xf>
    <xf numFmtId="0" fontId="1" fillId="16" borderId="42" xfId="5" applyBorder="1" applyAlignment="1">
      <alignment horizontal="center" vertical="center"/>
    </xf>
    <xf numFmtId="0" fontId="1" fillId="16" borderId="44" xfId="5" applyBorder="1" applyAlignment="1">
      <alignment horizontal="center" vertical="center"/>
    </xf>
    <xf numFmtId="0" fontId="1" fillId="16" borderId="51" xfId="5" applyBorder="1" applyAlignment="1">
      <alignment horizontal="center" vertical="center" wrapText="1"/>
    </xf>
    <xf numFmtId="0" fontId="1" fillId="16" borderId="56" xfId="5" applyBorder="1" applyAlignment="1">
      <alignment horizontal="center" vertical="center"/>
    </xf>
    <xf numFmtId="0" fontId="1" fillId="16" borderId="59" xfId="5" applyBorder="1" applyAlignment="1">
      <alignment horizontal="center" vertical="center"/>
    </xf>
    <xf numFmtId="0" fontId="1" fillId="16" borderId="61" xfId="5" applyBorder="1" applyAlignment="1">
      <alignment horizontal="center" vertical="center"/>
    </xf>
    <xf numFmtId="0" fontId="1" fillId="16" borderId="67" xfId="5" applyBorder="1" applyAlignment="1">
      <alignment horizontal="center" vertical="center"/>
    </xf>
    <xf numFmtId="0" fontId="1" fillId="16" borderId="74" xfId="5" applyBorder="1" applyAlignment="1">
      <alignment horizontal="center" vertical="center"/>
    </xf>
    <xf numFmtId="0" fontId="1" fillId="16" borderId="79" xfId="5" applyBorder="1" applyAlignment="1">
      <alignment horizontal="center" vertical="center"/>
    </xf>
    <xf numFmtId="0" fontId="1" fillId="16" borderId="92" xfId="5" applyBorder="1" applyAlignment="1">
      <alignment horizontal="center" vertical="center"/>
    </xf>
    <xf numFmtId="0" fontId="1" fillId="16" borderId="97" xfId="5" applyBorder="1" applyAlignment="1">
      <alignment horizontal="center" vertical="center"/>
    </xf>
    <xf numFmtId="0" fontId="1" fillId="16" borderId="98" xfId="5" applyBorder="1" applyAlignment="1">
      <alignment horizontal="center" vertical="center"/>
    </xf>
    <xf numFmtId="0" fontId="1" fillId="16" borderId="102" xfId="5" applyBorder="1" applyAlignment="1">
      <alignment horizontal="center" vertical="center"/>
    </xf>
    <xf numFmtId="0" fontId="1" fillId="16" borderId="113" xfId="5" applyBorder="1"/>
    <xf numFmtId="10" fontId="5" fillId="14" borderId="5" xfId="3" applyNumberFormat="1" applyFont="1" applyBorder="1" applyAlignment="1">
      <alignment horizontal="center" vertical="center" wrapText="1"/>
    </xf>
    <xf numFmtId="0" fontId="5" fillId="14" borderId="6" xfId="3" applyFont="1" applyBorder="1" applyAlignment="1">
      <alignment horizontal="center" vertical="center" wrapText="1"/>
    </xf>
    <xf numFmtId="0" fontId="5" fillId="14" borderId="10" xfId="3" applyFont="1" applyBorder="1" applyAlignment="1">
      <alignment horizontal="center" vertical="center" wrapText="1"/>
    </xf>
    <xf numFmtId="0" fontId="5" fillId="14" borderId="1" xfId="3" applyFont="1" applyBorder="1" applyAlignment="1">
      <alignment horizontal="left" vertical="center" indent="1"/>
    </xf>
    <xf numFmtId="0" fontId="5" fillId="14" borderId="7" xfId="3" applyFont="1" applyBorder="1" applyAlignment="1">
      <alignment horizontal="left" vertical="center" indent="1"/>
    </xf>
    <xf numFmtId="0" fontId="5" fillId="14" borderId="2" xfId="3" applyFont="1" applyBorder="1" applyAlignment="1">
      <alignment horizontal="center" vertical="center"/>
    </xf>
    <xf numFmtId="0" fontId="5" fillId="14" borderId="3" xfId="3" applyFont="1" applyBorder="1" applyAlignment="1">
      <alignment horizontal="center" vertical="center"/>
    </xf>
    <xf numFmtId="0" fontId="5" fillId="14" borderId="4" xfId="3" applyFont="1" applyBorder="1" applyAlignment="1">
      <alignment horizontal="center" vertical="center" wrapText="1"/>
    </xf>
    <xf numFmtId="0" fontId="5" fillId="14" borderId="9" xfId="3" applyFont="1" applyBorder="1" applyAlignment="1">
      <alignment horizontal="center" vertical="center"/>
    </xf>
    <xf numFmtId="8" fontId="5" fillId="14" borderId="5" xfId="3" applyNumberFormat="1" applyFont="1" applyBorder="1" applyAlignment="1">
      <alignment horizontal="center" vertical="center" wrapText="1"/>
    </xf>
    <xf numFmtId="164" fontId="5" fillId="14" borderId="5" xfId="3" applyNumberFormat="1" applyFont="1" applyBorder="1" applyAlignment="1">
      <alignment horizontal="center" vertical="center" wrapText="1"/>
    </xf>
    <xf numFmtId="0" fontId="5" fillId="14" borderId="83" xfId="3" applyFont="1" applyBorder="1" applyAlignment="1">
      <alignment horizontal="center" vertical="center"/>
    </xf>
    <xf numFmtId="0" fontId="5" fillId="14" borderId="84" xfId="3" applyFont="1" applyBorder="1" applyAlignment="1">
      <alignment horizontal="center" vertical="center"/>
    </xf>
    <xf numFmtId="15" fontId="5" fillId="14" borderId="16" xfId="3" applyNumberFormat="1" applyFont="1" applyBorder="1" applyAlignment="1">
      <alignment horizontal="center" vertical="center" wrapText="1"/>
    </xf>
    <xf numFmtId="15" fontId="5" fillId="14" borderId="22" xfId="3" applyNumberFormat="1" applyFont="1" applyBorder="1" applyAlignment="1">
      <alignment horizontal="center" vertical="center" wrapText="1"/>
    </xf>
    <xf numFmtId="0" fontId="5" fillId="14" borderId="41" xfId="3" applyFont="1" applyBorder="1" applyAlignment="1">
      <alignment horizontal="center" vertical="center"/>
    </xf>
    <xf numFmtId="0" fontId="5" fillId="14" borderId="20" xfId="3" applyFont="1" applyBorder="1" applyAlignment="1">
      <alignment horizontal="center" vertical="center"/>
    </xf>
    <xf numFmtId="0" fontId="5" fillId="14" borderId="43" xfId="3" applyFont="1" applyBorder="1" applyAlignment="1">
      <alignment horizontal="center" vertical="center"/>
    </xf>
    <xf numFmtId="0" fontId="5" fillId="14" borderId="26" xfId="3" applyFont="1" applyBorder="1" applyAlignment="1">
      <alignment horizontal="center" vertical="center"/>
    </xf>
    <xf numFmtId="0" fontId="5" fillId="14" borderId="41" xfId="3" applyFont="1" applyBorder="1" applyAlignment="1">
      <alignment horizontal="center" vertical="center" wrapText="1"/>
    </xf>
    <xf numFmtId="0" fontId="5" fillId="14" borderId="20" xfId="3" applyFont="1" applyBorder="1" applyAlignment="1">
      <alignment horizontal="center" vertical="center" wrapText="1"/>
    </xf>
    <xf numFmtId="0" fontId="5" fillId="14" borderId="43" xfId="3" applyFont="1" applyBorder="1" applyAlignment="1">
      <alignment horizontal="center" vertical="center" wrapText="1"/>
    </xf>
    <xf numFmtId="0" fontId="5" fillId="14" borderId="26" xfId="3" applyFont="1" applyBorder="1" applyAlignment="1">
      <alignment horizontal="center" vertical="center" wrapText="1"/>
    </xf>
    <xf numFmtId="15" fontId="5" fillId="14" borderId="62" xfId="3" applyNumberFormat="1" applyFont="1" applyBorder="1" applyAlignment="1">
      <alignment horizontal="center" vertical="center" wrapText="1"/>
    </xf>
    <xf numFmtId="0" fontId="5" fillId="14" borderId="60" xfId="3" applyFont="1" applyBorder="1" applyAlignment="1">
      <alignment horizontal="center" vertical="center"/>
    </xf>
    <xf numFmtId="0" fontId="5" fillId="14" borderId="63" xfId="3" applyFont="1" applyBorder="1" applyAlignment="1">
      <alignment horizontal="center" vertical="center"/>
    </xf>
    <xf numFmtId="0" fontId="5" fillId="14" borderId="42" xfId="3" applyFont="1" applyBorder="1" applyAlignment="1">
      <alignment horizontal="center" vertical="center"/>
    </xf>
    <xf numFmtId="0" fontId="5" fillId="14" borderId="64" xfId="3" applyFont="1" applyBorder="1" applyAlignment="1">
      <alignment horizontal="center" vertical="center"/>
    </xf>
    <xf numFmtId="0" fontId="5" fillId="14" borderId="65" xfId="3" applyFont="1" applyBorder="1" applyAlignment="1">
      <alignment horizontal="center" vertical="center"/>
    </xf>
    <xf numFmtId="0" fontId="5" fillId="14" borderId="66" xfId="3" applyFont="1" applyBorder="1" applyAlignment="1">
      <alignment horizontal="center" vertical="center"/>
    </xf>
    <xf numFmtId="0" fontId="1" fillId="16" borderId="21" xfId="5" applyBorder="1" applyAlignment="1">
      <alignment horizontal="center" vertical="center" wrapText="1"/>
    </xf>
    <xf numFmtId="0" fontId="1" fillId="16" borderId="28" xfId="5" applyBorder="1" applyAlignment="1">
      <alignment horizontal="center" vertical="center" wrapText="1"/>
    </xf>
    <xf numFmtId="0" fontId="5" fillId="14" borderId="17" xfId="3" applyFont="1" applyBorder="1" applyAlignment="1">
      <alignment horizontal="center" vertical="center" wrapText="1"/>
    </xf>
    <xf numFmtId="0" fontId="5" fillId="14" borderId="23" xfId="3" applyFont="1" applyBorder="1" applyAlignment="1">
      <alignment horizontal="center" vertical="center" wrapText="1"/>
    </xf>
    <xf numFmtId="0" fontId="5" fillId="14" borderId="18" xfId="3" applyFont="1" applyBorder="1" applyAlignment="1">
      <alignment horizontal="center" vertical="center"/>
    </xf>
    <xf numFmtId="0" fontId="5" fillId="14" borderId="19" xfId="3" applyFont="1" applyBorder="1" applyAlignment="1">
      <alignment horizontal="center" vertical="center"/>
    </xf>
    <xf numFmtId="0" fontId="5" fillId="14" borderId="125" xfId="3" applyFont="1" applyBorder="1" applyAlignment="1">
      <alignment horizontal="center"/>
    </xf>
    <xf numFmtId="0" fontId="5" fillId="14" borderId="136" xfId="3" applyFont="1" applyBorder="1" applyAlignment="1">
      <alignment horizontal="center" vertical="center"/>
    </xf>
    <xf numFmtId="0" fontId="5" fillId="14" borderId="142" xfId="3" applyFont="1" applyBorder="1" applyAlignment="1">
      <alignment horizontal="center" vertical="center"/>
    </xf>
    <xf numFmtId="15" fontId="5" fillId="14" borderId="137" xfId="3" applyNumberFormat="1" applyFont="1" applyBorder="1" applyAlignment="1">
      <alignment horizontal="center" vertical="center"/>
    </xf>
    <xf numFmtId="15" fontId="5" fillId="14" borderId="86" xfId="3" applyNumberFormat="1" applyFont="1" applyBorder="1" applyAlignment="1">
      <alignment horizontal="center" vertical="center"/>
    </xf>
    <xf numFmtId="0" fontId="5" fillId="14" borderId="138" xfId="3" applyFont="1" applyBorder="1" applyAlignment="1">
      <alignment horizontal="center" vertical="center"/>
    </xf>
    <xf numFmtId="0" fontId="5" fillId="14" borderId="125" xfId="3" applyFont="1" applyBorder="1" applyAlignment="1">
      <alignment horizontal="center" vertical="center"/>
    </xf>
    <xf numFmtId="0" fontId="5" fillId="14" borderId="138" xfId="3" applyFont="1" applyBorder="1" applyAlignment="1">
      <alignment horizontal="center" vertical="center" wrapText="1"/>
    </xf>
    <xf numFmtId="0" fontId="5" fillId="14" borderId="125" xfId="3" applyFont="1" applyBorder="1" applyAlignment="1">
      <alignment horizontal="center" vertical="center" wrapText="1"/>
    </xf>
    <xf numFmtId="15" fontId="5" fillId="14" borderId="139" xfId="3" applyNumberFormat="1" applyFont="1" applyBorder="1" applyAlignment="1">
      <alignment horizontal="center" vertical="center"/>
    </xf>
    <xf numFmtId="15" fontId="5" fillId="14" borderId="125" xfId="3" applyNumberFormat="1" applyFont="1" applyBorder="1" applyAlignment="1">
      <alignment horizontal="center" vertical="center"/>
    </xf>
    <xf numFmtId="0" fontId="5" fillId="14" borderId="140" xfId="3" applyFont="1" applyBorder="1" applyAlignment="1">
      <alignment horizontal="center" vertical="center"/>
    </xf>
    <xf numFmtId="0" fontId="5" fillId="14" borderId="143" xfId="3" applyFont="1" applyBorder="1" applyAlignment="1">
      <alignment horizontal="center" vertical="center"/>
    </xf>
    <xf numFmtId="0" fontId="5" fillId="14" borderId="93" xfId="3" applyFont="1" applyBorder="1" applyAlignment="1">
      <alignment horizontal="center" vertical="center"/>
    </xf>
    <xf numFmtId="0" fontId="5" fillId="14" borderId="141" xfId="3" applyFont="1" applyBorder="1" applyAlignment="1">
      <alignment horizontal="center" vertical="center"/>
    </xf>
    <xf numFmtId="0" fontId="5" fillId="14" borderId="95" xfId="3" applyFont="1" applyBorder="1" applyAlignment="1">
      <alignment horizontal="center" vertical="center"/>
    </xf>
    <xf numFmtId="0" fontId="5" fillId="14" borderId="0" xfId="3" applyFont="1" applyAlignment="1">
      <alignment horizontal="center" vertical="center"/>
    </xf>
    <xf numFmtId="0" fontId="5" fillId="14" borderId="126" xfId="3" applyFont="1" applyBorder="1" applyAlignment="1">
      <alignment horizontal="center" vertical="center"/>
    </xf>
    <xf numFmtId="15" fontId="5" fillId="14" borderId="123" xfId="3" applyNumberFormat="1" applyFont="1" applyBorder="1" applyAlignment="1">
      <alignment horizontal="center" vertical="center"/>
    </xf>
    <xf numFmtId="15" fontId="5" fillId="14" borderId="127" xfId="3" applyNumberFormat="1" applyFont="1" applyBorder="1" applyAlignment="1">
      <alignment horizontal="center" vertical="center"/>
    </xf>
    <xf numFmtId="0" fontId="5" fillId="14" borderId="0" xfId="3" applyFont="1" applyAlignment="1">
      <alignment horizontal="center" vertical="center" wrapText="1"/>
    </xf>
    <xf numFmtId="15" fontId="5" fillId="14" borderId="0" xfId="3" applyNumberFormat="1" applyFont="1" applyAlignment="1">
      <alignment horizontal="center" vertical="center"/>
    </xf>
    <xf numFmtId="0" fontId="5" fillId="14" borderId="129" xfId="3" applyFont="1" applyBorder="1" applyAlignment="1">
      <alignment horizontal="center" vertical="center"/>
    </xf>
    <xf numFmtId="0" fontId="5" fillId="14" borderId="141" xfId="3" applyFont="1" applyBorder="1" applyAlignment="1">
      <alignment horizontal="center" vertical="center" wrapText="1"/>
    </xf>
    <xf numFmtId="0" fontId="5" fillId="14" borderId="93" xfId="3" applyFont="1" applyBorder="1" applyAlignment="1">
      <alignment horizontal="center" vertical="center" wrapText="1"/>
    </xf>
    <xf numFmtId="0" fontId="5" fillId="14" borderId="145" xfId="3" applyFont="1" applyBorder="1" applyAlignment="1">
      <alignment horizontal="center" vertical="center" wrapText="1"/>
    </xf>
    <xf numFmtId="0" fontId="5" fillId="14" borderId="95" xfId="3" applyFont="1" applyBorder="1" applyAlignment="1">
      <alignment horizontal="center" vertical="center" wrapText="1"/>
    </xf>
  </cellXfs>
  <cellStyles count="6">
    <cellStyle name="20% - Accent1" xfId="4" builtinId="30"/>
    <cellStyle name="60% - Accent1" xfId="5" builtinId="32"/>
    <cellStyle name="Accent1" xfId="3" builtinId="29"/>
    <cellStyle name="Heading 2" xfId="1" builtinId="17"/>
    <cellStyle name="Heading 3" xfId="2" builtinId="1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7428-780D-491D-8F83-DAB32B5A19D5}">
  <dimension ref="A1:L274"/>
  <sheetViews>
    <sheetView tabSelected="1" workbookViewId="0">
      <pane ySplit="3" topLeftCell="A4" activePane="bottomLeft" state="frozen"/>
      <selection pane="bottomLeft" activeCell="K96" sqref="K96"/>
    </sheetView>
  </sheetViews>
  <sheetFormatPr defaultColWidth="9.140625" defaultRowHeight="15.75" x14ac:dyDescent="0.25"/>
  <cols>
    <col min="1" max="1" width="41.140625" style="31" bestFit="1" customWidth="1"/>
    <col min="2" max="2" width="12.140625" style="72" bestFit="1" customWidth="1"/>
    <col min="3" max="3" width="13" style="31" bestFit="1" customWidth="1"/>
    <col min="4" max="4" width="13" style="31" customWidth="1"/>
    <col min="5" max="5" width="16.7109375" style="73" customWidth="1"/>
    <col min="6" max="6" width="11.140625" style="31" customWidth="1"/>
    <col min="7" max="7" width="9.28515625" style="74" bestFit="1" customWidth="1"/>
    <col min="8" max="8" width="13.28515625" style="75" customWidth="1"/>
    <col min="9" max="9" width="15.42578125" style="76" customWidth="1"/>
    <col min="10" max="10" width="16.140625" style="77" customWidth="1"/>
    <col min="11" max="11" width="27.42578125" style="31" customWidth="1"/>
    <col min="12" max="12" width="15" style="31" customWidth="1"/>
    <col min="13" max="16384" width="9.140625" style="31"/>
  </cols>
  <sheetData>
    <row r="1" spans="1:12" ht="22.15" customHeight="1" x14ac:dyDescent="0.25">
      <c r="A1" s="223" t="s">
        <v>0</v>
      </c>
      <c r="B1" s="225" t="s">
        <v>1</v>
      </c>
      <c r="C1" s="226"/>
      <c r="D1" s="225" t="s">
        <v>2</v>
      </c>
      <c r="E1" s="226"/>
      <c r="F1" s="227" t="s">
        <v>3</v>
      </c>
      <c r="G1" s="229" t="s">
        <v>4</v>
      </c>
      <c r="H1" s="230" t="s">
        <v>5</v>
      </c>
      <c r="I1" s="220" t="s">
        <v>6</v>
      </c>
      <c r="J1" s="221" t="s">
        <v>7</v>
      </c>
    </row>
    <row r="2" spans="1:12" ht="22.15" customHeight="1" x14ac:dyDescent="0.25">
      <c r="A2" s="224"/>
      <c r="B2" s="32" t="s">
        <v>8</v>
      </c>
      <c r="C2" s="32" t="s">
        <v>9</v>
      </c>
      <c r="D2" s="32" t="s">
        <v>10</v>
      </c>
      <c r="E2" s="32" t="s">
        <v>11</v>
      </c>
      <c r="F2" s="228"/>
      <c r="G2" s="229"/>
      <c r="H2" s="230"/>
      <c r="I2" s="220"/>
      <c r="J2" s="222"/>
    </row>
    <row r="3" spans="1:12" ht="22.15" customHeight="1" x14ac:dyDescent="0.25">
      <c r="A3" s="33" t="s">
        <v>12</v>
      </c>
      <c r="B3" s="33"/>
      <c r="C3" s="33"/>
      <c r="D3" s="33"/>
      <c r="E3" s="34"/>
      <c r="F3" s="33"/>
      <c r="G3" s="35"/>
      <c r="H3" s="36"/>
      <c r="I3" s="37"/>
      <c r="J3" s="38"/>
      <c r="K3" s="31" t="s">
        <v>299</v>
      </c>
      <c r="L3" s="31">
        <f>AVERAGE(H4:H99)</f>
        <v>2.8294416824494966</v>
      </c>
    </row>
    <row r="4" spans="1:12" ht="22.15" customHeight="1" thickBot="1" x14ac:dyDescent="0.3">
      <c r="A4" s="190" t="s">
        <v>13</v>
      </c>
      <c r="B4" s="39" t="s">
        <v>14</v>
      </c>
      <c r="C4" s="40">
        <v>12.69</v>
      </c>
      <c r="D4" s="41">
        <v>22</v>
      </c>
      <c r="E4" s="41" t="s">
        <v>15</v>
      </c>
      <c r="F4" s="42">
        <f t="shared" ref="F4" si="0">IFERROR(C4/D4,"")</f>
        <v>0.57681818181818179</v>
      </c>
      <c r="G4" s="43">
        <v>3.25</v>
      </c>
      <c r="H4" s="44">
        <f t="shared" ref="H4" si="1">G4-F4</f>
        <v>2.6731818181818183</v>
      </c>
      <c r="I4" s="45">
        <f t="shared" ref="I4" si="2">H4/F4</f>
        <v>4.6343577620173368</v>
      </c>
      <c r="J4" s="46">
        <f t="shared" ref="J4" si="3">H4/G4</f>
        <v>0.82251748251748258</v>
      </c>
      <c r="K4" s="31" t="s">
        <v>300</v>
      </c>
      <c r="L4" s="31">
        <f>AVERAGE(H101:H132)</f>
        <v>1.6128428819444438</v>
      </c>
    </row>
    <row r="5" spans="1:12" ht="22.15" customHeight="1" thickTop="1" thickBot="1" x14ac:dyDescent="0.3">
      <c r="A5" s="190" t="s">
        <v>16</v>
      </c>
      <c r="B5" s="39" t="s">
        <v>17</v>
      </c>
      <c r="C5" s="40">
        <v>22.23</v>
      </c>
      <c r="D5" s="41">
        <v>16</v>
      </c>
      <c r="E5" s="41" t="s">
        <v>15</v>
      </c>
      <c r="F5" s="42">
        <f t="shared" ref="F5:F36" si="4">IFERROR(C5/D5,"")</f>
        <v>1.389375</v>
      </c>
      <c r="G5" s="43">
        <v>3.25</v>
      </c>
      <c r="H5" s="44">
        <f t="shared" ref="H5:H36" si="5">G5-F5</f>
        <v>1.860625</v>
      </c>
      <c r="I5" s="45">
        <f t="shared" ref="I5:I36" si="6">H5/F5</f>
        <v>1.3391812865497075</v>
      </c>
      <c r="J5" s="46">
        <f t="shared" ref="J5:J36" si="7">H5/G5</f>
        <v>0.57250000000000001</v>
      </c>
      <c r="K5" s="31" t="s">
        <v>301</v>
      </c>
      <c r="L5" s="47">
        <f>AVERAGE(I4:I99)</f>
        <v>2.986603737674312</v>
      </c>
    </row>
    <row r="6" spans="1:12" ht="22.15" customHeight="1" thickTop="1" thickBot="1" x14ac:dyDescent="0.3">
      <c r="A6" s="190" t="s">
        <v>18</v>
      </c>
      <c r="B6" s="39" t="s">
        <v>14</v>
      </c>
      <c r="C6" s="40">
        <v>7.25</v>
      </c>
      <c r="D6" s="41">
        <v>22</v>
      </c>
      <c r="E6" s="41" t="s">
        <v>15</v>
      </c>
      <c r="F6" s="42">
        <f t="shared" si="4"/>
        <v>0.32954545454545453</v>
      </c>
      <c r="G6" s="43">
        <v>3.25</v>
      </c>
      <c r="H6" s="44">
        <f t="shared" si="5"/>
        <v>2.9204545454545454</v>
      </c>
      <c r="I6" s="45">
        <f t="shared" si="6"/>
        <v>8.862068965517242</v>
      </c>
      <c r="J6" s="46">
        <f t="shared" si="7"/>
        <v>0.89860139860139854</v>
      </c>
      <c r="K6" s="31" t="s">
        <v>302</v>
      </c>
      <c r="L6" s="47">
        <f>AVERAGE(I101:I132)</f>
        <v>1.2002072943897049</v>
      </c>
    </row>
    <row r="7" spans="1:12" ht="22.15" customHeight="1" thickTop="1" thickBot="1" x14ac:dyDescent="0.3">
      <c r="A7" s="190" t="s">
        <v>19</v>
      </c>
      <c r="B7" s="39" t="s">
        <v>14</v>
      </c>
      <c r="C7" s="48">
        <v>7.25</v>
      </c>
      <c r="D7" s="41">
        <v>22</v>
      </c>
      <c r="E7" s="41" t="s">
        <v>15</v>
      </c>
      <c r="F7" s="42">
        <f t="shared" si="4"/>
        <v>0.32954545454545453</v>
      </c>
      <c r="G7" s="43">
        <v>3.25</v>
      </c>
      <c r="H7" s="44">
        <f t="shared" si="5"/>
        <v>2.9204545454545454</v>
      </c>
      <c r="I7" s="45">
        <f t="shared" si="6"/>
        <v>8.862068965517242</v>
      </c>
      <c r="J7" s="46">
        <f t="shared" si="7"/>
        <v>0.89860139860139854</v>
      </c>
      <c r="K7" s="31" t="s">
        <v>303</v>
      </c>
      <c r="L7" s="47">
        <f>AVERAGE(J4:J132)</f>
        <v>0.66423235963404259</v>
      </c>
    </row>
    <row r="8" spans="1:12" ht="22.15" customHeight="1" thickTop="1" thickBot="1" x14ac:dyDescent="0.3">
      <c r="A8" s="190" t="s">
        <v>20</v>
      </c>
      <c r="B8" s="39" t="s">
        <v>14</v>
      </c>
      <c r="C8" s="40">
        <v>8.6999999999999993</v>
      </c>
      <c r="D8" s="41">
        <v>22</v>
      </c>
      <c r="E8" s="41" t="s">
        <v>21</v>
      </c>
      <c r="F8" s="42">
        <f t="shared" si="4"/>
        <v>0.39545454545454545</v>
      </c>
      <c r="G8" s="43">
        <v>3.25</v>
      </c>
      <c r="H8" s="44">
        <f t="shared" si="5"/>
        <v>2.8545454545454545</v>
      </c>
      <c r="I8" s="45">
        <f t="shared" si="6"/>
        <v>7.2183908045977008</v>
      </c>
      <c r="J8" s="46">
        <f t="shared" si="7"/>
        <v>0.87832167832167829</v>
      </c>
      <c r="K8" s="31" t="s">
        <v>304</v>
      </c>
      <c r="L8" s="47">
        <f>AVERAGE(J101:J132)</f>
        <v>0.51393144284228831</v>
      </c>
    </row>
    <row r="9" spans="1:12" ht="22.15" customHeight="1" thickTop="1" thickBot="1" x14ac:dyDescent="0.3">
      <c r="A9" s="190" t="s">
        <v>22</v>
      </c>
      <c r="B9" s="39" t="s">
        <v>14</v>
      </c>
      <c r="C9" s="40">
        <v>43.45</v>
      </c>
      <c r="D9" s="41">
        <v>22</v>
      </c>
      <c r="E9" s="41" t="s">
        <v>15</v>
      </c>
      <c r="F9" s="42">
        <f t="shared" si="4"/>
        <v>1.9750000000000001</v>
      </c>
      <c r="G9" s="43">
        <v>6</v>
      </c>
      <c r="H9" s="44">
        <f t="shared" si="5"/>
        <v>4.0250000000000004</v>
      </c>
      <c r="I9" s="45">
        <f t="shared" si="6"/>
        <v>2.037974683544304</v>
      </c>
      <c r="J9" s="46">
        <f t="shared" si="7"/>
        <v>0.67083333333333339</v>
      </c>
    </row>
    <row r="10" spans="1:12" ht="22.15" customHeight="1" thickTop="1" thickBot="1" x14ac:dyDescent="0.3">
      <c r="A10" s="190" t="s">
        <v>23</v>
      </c>
      <c r="B10" s="39" t="s">
        <v>14</v>
      </c>
      <c r="C10" s="48">
        <v>30.75</v>
      </c>
      <c r="D10" s="41">
        <v>22</v>
      </c>
      <c r="E10" s="41" t="s">
        <v>15</v>
      </c>
      <c r="F10" s="42">
        <f t="shared" si="4"/>
        <v>1.3977272727272727</v>
      </c>
      <c r="G10" s="43">
        <v>4.5</v>
      </c>
      <c r="H10" s="44">
        <f t="shared" si="5"/>
        <v>3.1022727272727275</v>
      </c>
      <c r="I10" s="45">
        <f t="shared" si="6"/>
        <v>2.2195121951219514</v>
      </c>
      <c r="J10" s="46">
        <f t="shared" si="7"/>
        <v>0.68939393939393945</v>
      </c>
    </row>
    <row r="11" spans="1:12" ht="22.15" customHeight="1" thickTop="1" thickBot="1" x14ac:dyDescent="0.3">
      <c r="A11" s="190" t="s">
        <v>24</v>
      </c>
      <c r="B11" s="39" t="s">
        <v>14</v>
      </c>
      <c r="C11" s="40">
        <v>17.670000000000002</v>
      </c>
      <c r="D11" s="41">
        <v>22</v>
      </c>
      <c r="E11" s="41" t="s">
        <v>15</v>
      </c>
      <c r="F11" s="42">
        <f t="shared" si="4"/>
        <v>0.80318181818181822</v>
      </c>
      <c r="G11" s="43">
        <v>3.25</v>
      </c>
      <c r="H11" s="44">
        <f t="shared" si="5"/>
        <v>2.4468181818181818</v>
      </c>
      <c r="I11" s="45">
        <f t="shared" si="6"/>
        <v>3.0464063384267117</v>
      </c>
      <c r="J11" s="46">
        <f t="shared" si="7"/>
        <v>0.7528671328671328</v>
      </c>
    </row>
    <row r="12" spans="1:12" ht="22.15" customHeight="1" thickTop="1" thickBot="1" x14ac:dyDescent="0.3">
      <c r="A12" s="190" t="s">
        <v>25</v>
      </c>
      <c r="B12" s="39" t="s">
        <v>14</v>
      </c>
      <c r="C12" s="40">
        <v>40.950000000000003</v>
      </c>
      <c r="D12" s="41">
        <v>22</v>
      </c>
      <c r="E12" s="41" t="s">
        <v>15</v>
      </c>
      <c r="F12" s="42">
        <f t="shared" si="4"/>
        <v>1.8613636363636366</v>
      </c>
      <c r="G12" s="43">
        <v>6</v>
      </c>
      <c r="H12" s="44">
        <f t="shared" si="5"/>
        <v>4.1386363636363637</v>
      </c>
      <c r="I12" s="45">
        <f t="shared" si="6"/>
        <v>2.2234432234432231</v>
      </c>
      <c r="J12" s="46">
        <f t="shared" si="7"/>
        <v>0.68977272727272732</v>
      </c>
    </row>
    <row r="13" spans="1:12" ht="22.15" customHeight="1" thickTop="1" thickBot="1" x14ac:dyDescent="0.3">
      <c r="A13" s="190" t="s">
        <v>26</v>
      </c>
      <c r="B13" s="39" t="s">
        <v>14</v>
      </c>
      <c r="C13" s="40">
        <v>52.47</v>
      </c>
      <c r="D13" s="41">
        <v>22</v>
      </c>
      <c r="E13" s="41" t="s">
        <v>15</v>
      </c>
      <c r="F13" s="42">
        <f t="shared" si="4"/>
        <v>2.3849999999999998</v>
      </c>
      <c r="G13" s="43">
        <v>6</v>
      </c>
      <c r="H13" s="44">
        <f t="shared" si="5"/>
        <v>3.6150000000000002</v>
      </c>
      <c r="I13" s="45">
        <f t="shared" si="6"/>
        <v>1.5157232704402519</v>
      </c>
      <c r="J13" s="49">
        <f t="shared" si="7"/>
        <v>0.60250000000000004</v>
      </c>
    </row>
    <row r="14" spans="1:12" ht="22.15" customHeight="1" thickTop="1" thickBot="1" x14ac:dyDescent="0.3">
      <c r="A14" s="190" t="s">
        <v>27</v>
      </c>
      <c r="B14" s="39" t="s">
        <v>14</v>
      </c>
      <c r="C14" s="40">
        <v>10.62</v>
      </c>
      <c r="D14" s="41">
        <v>22</v>
      </c>
      <c r="E14" s="41" t="s">
        <v>15</v>
      </c>
      <c r="F14" s="42">
        <f t="shared" si="4"/>
        <v>0.48272727272727267</v>
      </c>
      <c r="G14" s="43">
        <v>3.25</v>
      </c>
      <c r="H14" s="44">
        <f t="shared" si="5"/>
        <v>2.7672727272727276</v>
      </c>
      <c r="I14" s="45">
        <f t="shared" si="6"/>
        <v>5.7325800376647846</v>
      </c>
      <c r="J14" s="46">
        <f t="shared" si="7"/>
        <v>0.85146853146853152</v>
      </c>
    </row>
    <row r="15" spans="1:12" ht="22.15" customHeight="1" thickTop="1" thickBot="1" x14ac:dyDescent="0.3">
      <c r="A15" s="190" t="s">
        <v>28</v>
      </c>
      <c r="B15" s="39" t="s">
        <v>14</v>
      </c>
      <c r="C15" s="40">
        <v>27.86</v>
      </c>
      <c r="D15" s="41">
        <v>22</v>
      </c>
      <c r="E15" s="41" t="s">
        <v>15</v>
      </c>
      <c r="F15" s="42">
        <f t="shared" si="4"/>
        <v>1.2663636363636364</v>
      </c>
      <c r="G15" s="43">
        <v>3.25</v>
      </c>
      <c r="H15" s="44">
        <f t="shared" si="5"/>
        <v>1.9836363636363636</v>
      </c>
      <c r="I15" s="45">
        <f t="shared" si="6"/>
        <v>1.5664034458004308</v>
      </c>
      <c r="J15" s="46">
        <f t="shared" si="7"/>
        <v>0.61034965034965039</v>
      </c>
    </row>
    <row r="16" spans="1:12" ht="22.15" customHeight="1" thickTop="1" thickBot="1" x14ac:dyDescent="0.3">
      <c r="A16" s="190" t="s">
        <v>29</v>
      </c>
      <c r="B16" s="39" t="s">
        <v>14</v>
      </c>
      <c r="C16" s="40">
        <v>22.5</v>
      </c>
      <c r="D16" s="41">
        <v>22</v>
      </c>
      <c r="E16" s="41" t="s">
        <v>15</v>
      </c>
      <c r="F16" s="42">
        <f t="shared" si="4"/>
        <v>1.0227272727272727</v>
      </c>
      <c r="G16" s="43">
        <v>3.25</v>
      </c>
      <c r="H16" s="44">
        <f t="shared" si="5"/>
        <v>2.2272727272727275</v>
      </c>
      <c r="I16" s="45">
        <f t="shared" si="6"/>
        <v>2.177777777777778</v>
      </c>
      <c r="J16" s="46">
        <f t="shared" si="7"/>
        <v>0.68531468531468542</v>
      </c>
    </row>
    <row r="17" spans="1:10" ht="22.15" customHeight="1" thickTop="1" thickBot="1" x14ac:dyDescent="0.3">
      <c r="A17" s="190" t="s">
        <v>30</v>
      </c>
      <c r="B17" s="39" t="s">
        <v>17</v>
      </c>
      <c r="C17" s="40">
        <v>14</v>
      </c>
      <c r="D17" s="41">
        <v>16</v>
      </c>
      <c r="E17" s="41" t="s">
        <v>15</v>
      </c>
      <c r="F17" s="42">
        <f t="shared" si="4"/>
        <v>0.875</v>
      </c>
      <c r="G17" s="43">
        <v>3.25</v>
      </c>
      <c r="H17" s="44">
        <f t="shared" si="5"/>
        <v>2.375</v>
      </c>
      <c r="I17" s="45">
        <f t="shared" si="6"/>
        <v>2.7142857142857144</v>
      </c>
      <c r="J17" s="46">
        <f t="shared" si="7"/>
        <v>0.73076923076923073</v>
      </c>
    </row>
    <row r="18" spans="1:10" ht="22.15" customHeight="1" thickTop="1" thickBot="1" x14ac:dyDescent="0.3">
      <c r="A18" s="190" t="s">
        <v>31</v>
      </c>
      <c r="B18" s="39" t="s">
        <v>17</v>
      </c>
      <c r="C18" s="48">
        <v>16.5</v>
      </c>
      <c r="D18" s="41">
        <v>16</v>
      </c>
      <c r="E18" s="41" t="s">
        <v>15</v>
      </c>
      <c r="F18" s="42">
        <f t="shared" si="4"/>
        <v>1.03125</v>
      </c>
      <c r="G18" s="43">
        <v>3.25</v>
      </c>
      <c r="H18" s="44">
        <f t="shared" si="5"/>
        <v>2.21875</v>
      </c>
      <c r="I18" s="45">
        <f t="shared" si="6"/>
        <v>2.1515151515151514</v>
      </c>
      <c r="J18" s="46">
        <f t="shared" si="7"/>
        <v>0.68269230769230771</v>
      </c>
    </row>
    <row r="19" spans="1:10" ht="22.15" customHeight="1" thickTop="1" thickBot="1" x14ac:dyDescent="0.3">
      <c r="A19" s="190" t="s">
        <v>32</v>
      </c>
      <c r="B19" s="39" t="s">
        <v>14</v>
      </c>
      <c r="C19" s="40">
        <v>32.450000000000003</v>
      </c>
      <c r="D19" s="41">
        <v>22</v>
      </c>
      <c r="E19" s="41" t="s">
        <v>15</v>
      </c>
      <c r="F19" s="42">
        <f t="shared" si="4"/>
        <v>1.4750000000000001</v>
      </c>
      <c r="G19" s="43">
        <v>4.5</v>
      </c>
      <c r="H19" s="44">
        <f t="shared" si="5"/>
        <v>3.0249999999999999</v>
      </c>
      <c r="I19" s="45">
        <f t="shared" si="6"/>
        <v>2.0508474576271185</v>
      </c>
      <c r="J19" s="46">
        <f t="shared" si="7"/>
        <v>0.67222222222222217</v>
      </c>
    </row>
    <row r="20" spans="1:10" ht="22.15" customHeight="1" thickTop="1" thickBot="1" x14ac:dyDescent="0.3">
      <c r="A20" s="190" t="s">
        <v>33</v>
      </c>
      <c r="B20" s="39" t="s">
        <v>14</v>
      </c>
      <c r="C20" s="48">
        <v>11.25</v>
      </c>
      <c r="D20" s="41">
        <v>22</v>
      </c>
      <c r="E20" s="41" t="s">
        <v>15</v>
      </c>
      <c r="F20" s="42">
        <f t="shared" si="4"/>
        <v>0.51136363636363635</v>
      </c>
      <c r="G20" s="43">
        <v>3.25</v>
      </c>
      <c r="H20" s="44">
        <f t="shared" si="5"/>
        <v>2.7386363636363638</v>
      </c>
      <c r="I20" s="45">
        <f t="shared" si="6"/>
        <v>5.3555555555555561</v>
      </c>
      <c r="J20" s="46">
        <f t="shared" si="7"/>
        <v>0.84265734265734271</v>
      </c>
    </row>
    <row r="21" spans="1:10" ht="22.15" customHeight="1" thickTop="1" thickBot="1" x14ac:dyDescent="0.3">
      <c r="A21" s="190" t="s">
        <v>34</v>
      </c>
      <c r="B21" s="39" t="s">
        <v>14</v>
      </c>
      <c r="C21" s="48">
        <v>11.25</v>
      </c>
      <c r="D21" s="41">
        <v>22</v>
      </c>
      <c r="E21" s="41" t="s">
        <v>15</v>
      </c>
      <c r="F21" s="42">
        <f t="shared" si="4"/>
        <v>0.51136363636363635</v>
      </c>
      <c r="G21" s="43">
        <v>4.25</v>
      </c>
      <c r="H21" s="44">
        <f t="shared" si="5"/>
        <v>3.7386363636363638</v>
      </c>
      <c r="I21" s="45">
        <f t="shared" si="6"/>
        <v>7.3111111111111118</v>
      </c>
      <c r="J21" s="46">
        <f t="shared" si="7"/>
        <v>0.87967914438502681</v>
      </c>
    </row>
    <row r="22" spans="1:10" ht="22.15" customHeight="1" thickTop="1" thickBot="1" x14ac:dyDescent="0.3">
      <c r="A22" s="190" t="s">
        <v>35</v>
      </c>
      <c r="B22" s="39" t="s">
        <v>14</v>
      </c>
      <c r="C22" s="40">
        <v>19</v>
      </c>
      <c r="D22" s="41">
        <v>16</v>
      </c>
      <c r="E22" s="41" t="s">
        <v>15</v>
      </c>
      <c r="F22" s="42">
        <f t="shared" si="4"/>
        <v>1.1875</v>
      </c>
      <c r="G22" s="43">
        <v>3.25</v>
      </c>
      <c r="H22" s="44">
        <f t="shared" si="5"/>
        <v>2.0625</v>
      </c>
      <c r="I22" s="45">
        <f t="shared" si="6"/>
        <v>1.736842105263158</v>
      </c>
      <c r="J22" s="46">
        <f t="shared" si="7"/>
        <v>0.63461538461538458</v>
      </c>
    </row>
    <row r="23" spans="1:10" ht="22.15" customHeight="1" thickTop="1" thickBot="1" x14ac:dyDescent="0.3">
      <c r="A23" s="190" t="s">
        <v>36</v>
      </c>
      <c r="B23" s="39" t="s">
        <v>17</v>
      </c>
      <c r="C23" s="48">
        <v>12.72</v>
      </c>
      <c r="D23" s="41">
        <v>16</v>
      </c>
      <c r="E23" s="41" t="s">
        <v>15</v>
      </c>
      <c r="F23" s="42">
        <f t="shared" si="4"/>
        <v>0.79500000000000004</v>
      </c>
      <c r="G23" s="43">
        <v>3.25</v>
      </c>
      <c r="H23" s="44">
        <f t="shared" si="5"/>
        <v>2.4550000000000001</v>
      </c>
      <c r="I23" s="45">
        <f t="shared" si="6"/>
        <v>3.0880503144654088</v>
      </c>
      <c r="J23" s="46">
        <f t="shared" si="7"/>
        <v>0.75538461538461543</v>
      </c>
    </row>
    <row r="24" spans="1:10" ht="22.15" customHeight="1" thickTop="1" thickBot="1" x14ac:dyDescent="0.3">
      <c r="A24" s="190" t="s">
        <v>37</v>
      </c>
      <c r="B24" s="39" t="s">
        <v>17</v>
      </c>
      <c r="C24" s="48">
        <v>24</v>
      </c>
      <c r="D24" s="41">
        <v>16</v>
      </c>
      <c r="E24" s="41" t="s">
        <v>15</v>
      </c>
      <c r="F24" s="42">
        <f t="shared" si="4"/>
        <v>1.5</v>
      </c>
      <c r="G24" s="43">
        <v>4.5</v>
      </c>
      <c r="H24" s="44">
        <f t="shared" si="5"/>
        <v>3</v>
      </c>
      <c r="I24" s="45">
        <f t="shared" si="6"/>
        <v>2</v>
      </c>
      <c r="J24" s="46">
        <f t="shared" si="7"/>
        <v>0.66666666666666663</v>
      </c>
    </row>
    <row r="25" spans="1:10" ht="22.15" customHeight="1" thickTop="1" thickBot="1" x14ac:dyDescent="0.3">
      <c r="A25" s="190" t="s">
        <v>38</v>
      </c>
      <c r="B25" s="39" t="s">
        <v>14</v>
      </c>
      <c r="C25" s="40">
        <v>50.86</v>
      </c>
      <c r="D25" s="41">
        <v>22</v>
      </c>
      <c r="E25" s="41" t="s">
        <v>15</v>
      </c>
      <c r="F25" s="42">
        <f t="shared" si="4"/>
        <v>2.311818181818182</v>
      </c>
      <c r="G25" s="43">
        <v>6</v>
      </c>
      <c r="H25" s="44">
        <f t="shared" si="5"/>
        <v>3.688181818181818</v>
      </c>
      <c r="I25" s="45">
        <f t="shared" si="6"/>
        <v>1.595359811246559</v>
      </c>
      <c r="J25" s="46">
        <f t="shared" si="7"/>
        <v>0.61469696969696963</v>
      </c>
    </row>
    <row r="26" spans="1:10" ht="22.15" customHeight="1" thickTop="1" thickBot="1" x14ac:dyDescent="0.3">
      <c r="A26" s="190" t="s">
        <v>39</v>
      </c>
      <c r="B26" s="39" t="s">
        <v>17</v>
      </c>
      <c r="C26" s="48">
        <v>30</v>
      </c>
      <c r="D26" s="41">
        <v>16</v>
      </c>
      <c r="E26" s="41" t="s">
        <v>15</v>
      </c>
      <c r="F26" s="42">
        <f t="shared" si="4"/>
        <v>1.875</v>
      </c>
      <c r="G26" s="43">
        <v>4.5</v>
      </c>
      <c r="H26" s="44">
        <f t="shared" si="5"/>
        <v>2.625</v>
      </c>
      <c r="I26" s="45">
        <f t="shared" si="6"/>
        <v>1.4</v>
      </c>
      <c r="J26" s="46">
        <f t="shared" si="7"/>
        <v>0.58333333333333337</v>
      </c>
    </row>
    <row r="27" spans="1:10" ht="22.15" customHeight="1" thickTop="1" thickBot="1" x14ac:dyDescent="0.3">
      <c r="A27" s="190" t="s">
        <v>40</v>
      </c>
      <c r="B27" s="39" t="s">
        <v>17</v>
      </c>
      <c r="C27" s="40">
        <v>26.25</v>
      </c>
      <c r="D27" s="41">
        <v>16</v>
      </c>
      <c r="E27" s="41" t="s">
        <v>15</v>
      </c>
      <c r="F27" s="42">
        <f t="shared" si="4"/>
        <v>1.640625</v>
      </c>
      <c r="G27" s="43">
        <v>4.5</v>
      </c>
      <c r="H27" s="44">
        <f t="shared" si="5"/>
        <v>2.859375</v>
      </c>
      <c r="I27" s="45">
        <f t="shared" si="6"/>
        <v>1.7428571428571429</v>
      </c>
      <c r="J27" s="46">
        <f t="shared" si="7"/>
        <v>0.63541666666666663</v>
      </c>
    </row>
    <row r="28" spans="1:10" ht="22.15" customHeight="1" thickTop="1" thickBot="1" x14ac:dyDescent="0.3">
      <c r="A28" s="190" t="s">
        <v>41</v>
      </c>
      <c r="B28" s="39" t="s">
        <v>14</v>
      </c>
      <c r="C28" s="40">
        <v>41.7</v>
      </c>
      <c r="D28" s="41">
        <v>22</v>
      </c>
      <c r="E28" s="41" t="s">
        <v>15</v>
      </c>
      <c r="F28" s="42">
        <f t="shared" si="4"/>
        <v>1.8954545454545455</v>
      </c>
      <c r="G28" s="43">
        <v>4.5</v>
      </c>
      <c r="H28" s="44">
        <f t="shared" si="5"/>
        <v>2.6045454545454545</v>
      </c>
      <c r="I28" s="45">
        <f t="shared" si="6"/>
        <v>1.3741007194244603</v>
      </c>
      <c r="J28" s="46">
        <f t="shared" si="7"/>
        <v>0.57878787878787874</v>
      </c>
    </row>
    <row r="29" spans="1:10" ht="22.15" customHeight="1" thickTop="1" thickBot="1" x14ac:dyDescent="0.3">
      <c r="A29" s="190" t="s">
        <v>42</v>
      </c>
      <c r="B29" s="39" t="s">
        <v>17</v>
      </c>
      <c r="C29" s="40">
        <v>28.35</v>
      </c>
      <c r="D29" s="41">
        <v>22</v>
      </c>
      <c r="E29" s="41" t="s">
        <v>21</v>
      </c>
      <c r="F29" s="42">
        <f t="shared" si="4"/>
        <v>1.2886363636363638</v>
      </c>
      <c r="G29" s="43">
        <v>4.5</v>
      </c>
      <c r="H29" s="44">
        <f t="shared" si="5"/>
        <v>3.211363636363636</v>
      </c>
      <c r="I29" s="45">
        <f t="shared" si="6"/>
        <v>2.4920634920634916</v>
      </c>
      <c r="J29" s="46">
        <f t="shared" si="7"/>
        <v>0.71363636363636351</v>
      </c>
    </row>
    <row r="30" spans="1:10" ht="22.15" customHeight="1" thickTop="1" thickBot="1" x14ac:dyDescent="0.3">
      <c r="A30" s="190" t="s">
        <v>262</v>
      </c>
      <c r="B30" s="39" t="s">
        <v>14</v>
      </c>
      <c r="C30" s="40">
        <v>41.7</v>
      </c>
      <c r="D30" s="41">
        <v>22</v>
      </c>
      <c r="E30" s="41" t="s">
        <v>15</v>
      </c>
      <c r="F30" s="42">
        <f t="shared" si="4"/>
        <v>1.8954545454545455</v>
      </c>
      <c r="G30" s="43">
        <v>4.5</v>
      </c>
      <c r="H30" s="44">
        <f t="shared" si="5"/>
        <v>2.6045454545454545</v>
      </c>
      <c r="I30" s="45">
        <f t="shared" si="6"/>
        <v>1.3741007194244603</v>
      </c>
      <c r="J30" s="46">
        <f t="shared" si="7"/>
        <v>0.57878787878787874</v>
      </c>
    </row>
    <row r="31" spans="1:10" ht="22.15" customHeight="1" thickTop="1" thickBot="1" x14ac:dyDescent="0.3">
      <c r="A31" s="190" t="s">
        <v>43</v>
      </c>
      <c r="B31" s="39" t="s">
        <v>14</v>
      </c>
      <c r="C31" s="48">
        <v>41.7</v>
      </c>
      <c r="D31" s="41">
        <v>22</v>
      </c>
      <c r="E31" s="41" t="s">
        <v>15</v>
      </c>
      <c r="F31" s="42">
        <f t="shared" si="4"/>
        <v>1.8954545454545455</v>
      </c>
      <c r="G31" s="43">
        <v>4.5</v>
      </c>
      <c r="H31" s="44">
        <f t="shared" si="5"/>
        <v>2.6045454545454545</v>
      </c>
      <c r="I31" s="45">
        <f t="shared" si="6"/>
        <v>1.3741007194244603</v>
      </c>
      <c r="J31" s="46">
        <f t="shared" si="7"/>
        <v>0.57878787878787874</v>
      </c>
    </row>
    <row r="32" spans="1:10" ht="22.15" customHeight="1" thickTop="1" thickBot="1" x14ac:dyDescent="0.3">
      <c r="A32" s="190" t="s">
        <v>44</v>
      </c>
      <c r="B32" s="39" t="s">
        <v>14</v>
      </c>
      <c r="C32" s="40">
        <v>14.23</v>
      </c>
      <c r="D32" s="41">
        <v>22</v>
      </c>
      <c r="E32" s="41" t="s">
        <v>15</v>
      </c>
      <c r="F32" s="42">
        <f t="shared" si="4"/>
        <v>0.64681818181818185</v>
      </c>
      <c r="G32" s="43">
        <v>3.25</v>
      </c>
      <c r="H32" s="44">
        <f t="shared" si="5"/>
        <v>2.603181818181818</v>
      </c>
      <c r="I32" s="45">
        <f t="shared" si="6"/>
        <v>4.0245959241040055</v>
      </c>
      <c r="J32" s="46">
        <f t="shared" si="7"/>
        <v>0.80097902097902096</v>
      </c>
    </row>
    <row r="33" spans="1:10" ht="22.15" customHeight="1" thickTop="1" thickBot="1" x14ac:dyDescent="0.3">
      <c r="A33" s="190" t="s">
        <v>45</v>
      </c>
      <c r="B33" s="39" t="s">
        <v>14</v>
      </c>
      <c r="C33" s="48">
        <v>14.23</v>
      </c>
      <c r="D33" s="41">
        <v>22</v>
      </c>
      <c r="E33" s="41" t="s">
        <v>15</v>
      </c>
      <c r="F33" s="42">
        <f t="shared" si="4"/>
        <v>0.64681818181818185</v>
      </c>
      <c r="G33" s="43">
        <v>3.25</v>
      </c>
      <c r="H33" s="44">
        <f t="shared" si="5"/>
        <v>2.603181818181818</v>
      </c>
      <c r="I33" s="45">
        <f t="shared" si="6"/>
        <v>4.0245959241040055</v>
      </c>
      <c r="J33" s="46">
        <f t="shared" si="7"/>
        <v>0.80097902097902096</v>
      </c>
    </row>
    <row r="34" spans="1:10" ht="22.15" customHeight="1" thickTop="1" thickBot="1" x14ac:dyDescent="0.3">
      <c r="A34" s="190" t="s">
        <v>46</v>
      </c>
      <c r="B34" s="39" t="s">
        <v>14</v>
      </c>
      <c r="C34" s="40">
        <v>14.23</v>
      </c>
      <c r="D34" s="41">
        <v>22</v>
      </c>
      <c r="E34" s="41" t="s">
        <v>21</v>
      </c>
      <c r="F34" s="42">
        <f t="shared" si="4"/>
        <v>0.64681818181818185</v>
      </c>
      <c r="G34" s="43">
        <v>3.25</v>
      </c>
      <c r="H34" s="44">
        <f t="shared" si="5"/>
        <v>2.603181818181818</v>
      </c>
      <c r="I34" s="45">
        <f t="shared" si="6"/>
        <v>4.0245959241040055</v>
      </c>
      <c r="J34" s="46">
        <f t="shared" si="7"/>
        <v>0.80097902097902096</v>
      </c>
    </row>
    <row r="35" spans="1:10" ht="22.15" customHeight="1" thickTop="1" thickBot="1" x14ac:dyDescent="0.3">
      <c r="A35" s="190" t="s">
        <v>47</v>
      </c>
      <c r="B35" s="39" t="s">
        <v>14</v>
      </c>
      <c r="C35" s="40">
        <v>14.23</v>
      </c>
      <c r="D35" s="41">
        <v>22</v>
      </c>
      <c r="E35" s="41" t="s">
        <v>15</v>
      </c>
      <c r="F35" s="42">
        <f t="shared" si="4"/>
        <v>0.64681818181818185</v>
      </c>
      <c r="G35" s="43">
        <v>3.25</v>
      </c>
      <c r="H35" s="44">
        <f t="shared" si="5"/>
        <v>2.603181818181818</v>
      </c>
      <c r="I35" s="45">
        <f t="shared" si="6"/>
        <v>4.0245959241040055</v>
      </c>
      <c r="J35" s="46">
        <f t="shared" si="7"/>
        <v>0.80097902097902096</v>
      </c>
    </row>
    <row r="36" spans="1:10" ht="22.15" customHeight="1" thickTop="1" thickBot="1" x14ac:dyDescent="0.3">
      <c r="A36" s="190" t="s">
        <v>48</v>
      </c>
      <c r="B36" s="39" t="s">
        <v>14</v>
      </c>
      <c r="C36" s="40">
        <v>14.23</v>
      </c>
      <c r="D36" s="41">
        <v>22</v>
      </c>
      <c r="E36" s="41" t="s">
        <v>15</v>
      </c>
      <c r="F36" s="42">
        <f t="shared" si="4"/>
        <v>0.64681818181818185</v>
      </c>
      <c r="G36" s="43">
        <v>3.25</v>
      </c>
      <c r="H36" s="44">
        <f t="shared" si="5"/>
        <v>2.603181818181818</v>
      </c>
      <c r="I36" s="45">
        <f t="shared" si="6"/>
        <v>4.0245959241040055</v>
      </c>
      <c r="J36" s="46">
        <f t="shared" si="7"/>
        <v>0.80097902097902096</v>
      </c>
    </row>
    <row r="37" spans="1:10" ht="22.15" customHeight="1" thickTop="1" thickBot="1" x14ac:dyDescent="0.3">
      <c r="A37" s="190" t="s">
        <v>49</v>
      </c>
      <c r="B37" s="39" t="s">
        <v>14</v>
      </c>
      <c r="C37" s="40">
        <v>14.23</v>
      </c>
      <c r="D37" s="41">
        <v>22</v>
      </c>
      <c r="E37" s="41" t="s">
        <v>15</v>
      </c>
      <c r="F37" s="42">
        <f t="shared" ref="F37:F68" si="8">IFERROR(C37/D37,"")</f>
        <v>0.64681818181818185</v>
      </c>
      <c r="G37" s="43">
        <v>3.25</v>
      </c>
      <c r="H37" s="44">
        <f t="shared" ref="H37:H68" si="9">G37-F37</f>
        <v>2.603181818181818</v>
      </c>
      <c r="I37" s="45">
        <f t="shared" ref="I37:I68" si="10">H37/F37</f>
        <v>4.0245959241040055</v>
      </c>
      <c r="J37" s="46">
        <f t="shared" ref="J37:J68" si="11">H37/G37</f>
        <v>0.80097902097902096</v>
      </c>
    </row>
    <row r="38" spans="1:10" ht="22.15" customHeight="1" thickTop="1" thickBot="1" x14ac:dyDescent="0.3">
      <c r="A38" s="190" t="s">
        <v>50</v>
      </c>
      <c r="B38" s="39" t="s">
        <v>14</v>
      </c>
      <c r="C38" s="48">
        <v>14.23</v>
      </c>
      <c r="D38" s="41">
        <v>22</v>
      </c>
      <c r="E38" s="41" t="s">
        <v>15</v>
      </c>
      <c r="F38" s="42">
        <f t="shared" si="8"/>
        <v>0.64681818181818185</v>
      </c>
      <c r="G38" s="43">
        <v>3.25</v>
      </c>
      <c r="H38" s="44">
        <f t="shared" si="9"/>
        <v>2.603181818181818</v>
      </c>
      <c r="I38" s="45">
        <f t="shared" si="10"/>
        <v>4.0245959241040055</v>
      </c>
      <c r="J38" s="46">
        <f t="shared" si="11"/>
        <v>0.80097902097902096</v>
      </c>
    </row>
    <row r="39" spans="1:10" ht="22.15" customHeight="1" thickTop="1" thickBot="1" x14ac:dyDescent="0.3">
      <c r="A39" s="190" t="s">
        <v>51</v>
      </c>
      <c r="B39" s="39" t="s">
        <v>14</v>
      </c>
      <c r="C39" s="40">
        <v>14.23</v>
      </c>
      <c r="D39" s="41">
        <v>22</v>
      </c>
      <c r="E39" s="41" t="s">
        <v>15</v>
      </c>
      <c r="F39" s="42">
        <f t="shared" si="8"/>
        <v>0.64681818181818185</v>
      </c>
      <c r="G39" s="43">
        <v>3.25</v>
      </c>
      <c r="H39" s="44">
        <f t="shared" si="9"/>
        <v>2.603181818181818</v>
      </c>
      <c r="I39" s="45">
        <f t="shared" si="10"/>
        <v>4.0245959241040055</v>
      </c>
      <c r="J39" s="46">
        <f t="shared" si="11"/>
        <v>0.80097902097902096</v>
      </c>
    </row>
    <row r="40" spans="1:10" ht="22.15" customHeight="1" thickTop="1" thickBot="1" x14ac:dyDescent="0.3">
      <c r="A40" s="190" t="s">
        <v>52</v>
      </c>
      <c r="B40" s="39" t="s">
        <v>14</v>
      </c>
      <c r="C40" s="40">
        <v>14.23</v>
      </c>
      <c r="D40" s="41">
        <v>22</v>
      </c>
      <c r="E40" s="41" t="s">
        <v>15</v>
      </c>
      <c r="F40" s="42">
        <f t="shared" si="8"/>
        <v>0.64681818181818185</v>
      </c>
      <c r="G40" s="43">
        <v>3.25</v>
      </c>
      <c r="H40" s="44">
        <f t="shared" si="9"/>
        <v>2.603181818181818</v>
      </c>
      <c r="I40" s="45">
        <f t="shared" si="10"/>
        <v>4.0245959241040055</v>
      </c>
      <c r="J40" s="46">
        <f t="shared" si="11"/>
        <v>0.80097902097902096</v>
      </c>
    </row>
    <row r="41" spans="1:10" ht="22.15" customHeight="1" thickTop="1" thickBot="1" x14ac:dyDescent="0.3">
      <c r="A41" s="190" t="s">
        <v>53</v>
      </c>
      <c r="B41" s="39" t="s">
        <v>14</v>
      </c>
      <c r="C41" s="48">
        <v>14.23</v>
      </c>
      <c r="D41" s="41">
        <v>22</v>
      </c>
      <c r="E41" s="41" t="s">
        <v>15</v>
      </c>
      <c r="F41" s="42">
        <f t="shared" si="8"/>
        <v>0.64681818181818185</v>
      </c>
      <c r="G41" s="43">
        <v>3.25</v>
      </c>
      <c r="H41" s="44">
        <f t="shared" si="9"/>
        <v>2.603181818181818</v>
      </c>
      <c r="I41" s="45">
        <f t="shared" si="10"/>
        <v>4.0245959241040055</v>
      </c>
      <c r="J41" s="46">
        <f t="shared" si="11"/>
        <v>0.80097902097902096</v>
      </c>
    </row>
    <row r="42" spans="1:10" ht="22.15" customHeight="1" thickTop="1" thickBot="1" x14ac:dyDescent="0.3">
      <c r="A42" s="190" t="s">
        <v>54</v>
      </c>
      <c r="B42" s="39" t="s">
        <v>14</v>
      </c>
      <c r="C42" s="48">
        <v>14.23</v>
      </c>
      <c r="D42" s="41">
        <v>22</v>
      </c>
      <c r="E42" s="41" t="s">
        <v>15</v>
      </c>
      <c r="F42" s="42">
        <f t="shared" si="8"/>
        <v>0.64681818181818185</v>
      </c>
      <c r="G42" s="43">
        <v>3.25</v>
      </c>
      <c r="H42" s="44">
        <f t="shared" si="9"/>
        <v>2.603181818181818</v>
      </c>
      <c r="I42" s="45">
        <f t="shared" si="10"/>
        <v>4.0245959241040055</v>
      </c>
      <c r="J42" s="46">
        <f t="shared" si="11"/>
        <v>0.80097902097902096</v>
      </c>
    </row>
    <row r="43" spans="1:10" ht="22.15" customHeight="1" thickTop="1" thickBot="1" x14ac:dyDescent="0.3">
      <c r="A43" s="190" t="s">
        <v>56</v>
      </c>
      <c r="B43" s="39" t="s">
        <v>14</v>
      </c>
      <c r="C43" s="40">
        <v>11.78</v>
      </c>
      <c r="D43" s="41">
        <v>22</v>
      </c>
      <c r="E43" s="41" t="s">
        <v>15</v>
      </c>
      <c r="F43" s="42">
        <f t="shared" si="8"/>
        <v>0.53545454545454541</v>
      </c>
      <c r="G43" s="43">
        <v>3.25</v>
      </c>
      <c r="H43" s="44">
        <f t="shared" si="9"/>
        <v>2.7145454545454548</v>
      </c>
      <c r="I43" s="45">
        <f t="shared" si="10"/>
        <v>5.0696095076400685</v>
      </c>
      <c r="J43" s="46">
        <f t="shared" si="11"/>
        <v>0.83524475524475528</v>
      </c>
    </row>
    <row r="44" spans="1:10" ht="22.15" customHeight="1" thickTop="1" thickBot="1" x14ac:dyDescent="0.3">
      <c r="A44" s="190" t="s">
        <v>57</v>
      </c>
      <c r="B44" s="39" t="s">
        <v>14</v>
      </c>
      <c r="C44" s="48">
        <v>11.78</v>
      </c>
      <c r="D44" s="41">
        <v>22</v>
      </c>
      <c r="E44" s="41" t="s">
        <v>15</v>
      </c>
      <c r="F44" s="42">
        <f t="shared" si="8"/>
        <v>0.53545454545454541</v>
      </c>
      <c r="G44" s="43">
        <v>3.25</v>
      </c>
      <c r="H44" s="44">
        <f t="shared" si="9"/>
        <v>2.7145454545454548</v>
      </c>
      <c r="I44" s="45">
        <f t="shared" si="10"/>
        <v>5.0696095076400685</v>
      </c>
      <c r="J44" s="46">
        <f t="shared" si="11"/>
        <v>0.83524475524475528</v>
      </c>
    </row>
    <row r="45" spans="1:10" ht="22.15" customHeight="1" thickTop="1" thickBot="1" x14ac:dyDescent="0.3">
      <c r="A45" s="190" t="s">
        <v>58</v>
      </c>
      <c r="B45" s="39" t="s">
        <v>14</v>
      </c>
      <c r="C45" s="40">
        <v>10.38</v>
      </c>
      <c r="D45" s="41">
        <v>22</v>
      </c>
      <c r="E45" s="41" t="s">
        <v>15</v>
      </c>
      <c r="F45" s="42">
        <f t="shared" si="8"/>
        <v>0.47181818181818186</v>
      </c>
      <c r="G45" s="43">
        <v>3.25</v>
      </c>
      <c r="H45" s="44">
        <f t="shared" si="9"/>
        <v>2.7781818181818183</v>
      </c>
      <c r="I45" s="45">
        <f t="shared" si="10"/>
        <v>5.8882466281310206</v>
      </c>
      <c r="J45" s="46">
        <f t="shared" si="11"/>
        <v>0.85482517482517484</v>
      </c>
    </row>
    <row r="46" spans="1:10" ht="22.15" customHeight="1" thickTop="1" thickBot="1" x14ac:dyDescent="0.3">
      <c r="A46" s="190" t="s">
        <v>59</v>
      </c>
      <c r="B46" s="39" t="s">
        <v>14</v>
      </c>
      <c r="C46" s="40">
        <v>14.23</v>
      </c>
      <c r="D46" s="41">
        <v>22</v>
      </c>
      <c r="E46" s="41" t="s">
        <v>15</v>
      </c>
      <c r="F46" s="42">
        <f t="shared" si="8"/>
        <v>0.64681818181818185</v>
      </c>
      <c r="G46" s="43">
        <v>3.25</v>
      </c>
      <c r="H46" s="44">
        <f t="shared" si="9"/>
        <v>2.603181818181818</v>
      </c>
      <c r="I46" s="45">
        <f t="shared" si="10"/>
        <v>4.0245959241040055</v>
      </c>
      <c r="J46" s="46">
        <f t="shared" si="11"/>
        <v>0.80097902097902096</v>
      </c>
    </row>
    <row r="47" spans="1:10" ht="22.15" customHeight="1" thickTop="1" thickBot="1" x14ac:dyDescent="0.3">
      <c r="A47" s="190" t="s">
        <v>60</v>
      </c>
      <c r="B47" s="39" t="s">
        <v>14</v>
      </c>
      <c r="C47" s="40">
        <v>30.25</v>
      </c>
      <c r="D47" s="41">
        <v>22</v>
      </c>
      <c r="E47" s="41" t="s">
        <v>15</v>
      </c>
      <c r="F47" s="42">
        <f t="shared" si="8"/>
        <v>1.375</v>
      </c>
      <c r="G47" s="43">
        <v>4.5</v>
      </c>
      <c r="H47" s="44">
        <f t="shared" si="9"/>
        <v>3.125</v>
      </c>
      <c r="I47" s="45">
        <f t="shared" si="10"/>
        <v>2.2727272727272729</v>
      </c>
      <c r="J47" s="46">
        <f t="shared" si="11"/>
        <v>0.69444444444444442</v>
      </c>
    </row>
    <row r="48" spans="1:10" ht="22.15" customHeight="1" thickTop="1" thickBot="1" x14ac:dyDescent="0.3">
      <c r="A48" s="190" t="s">
        <v>63</v>
      </c>
      <c r="B48" s="39" t="s">
        <v>14</v>
      </c>
      <c r="C48" s="40">
        <v>33.5</v>
      </c>
      <c r="D48" s="41">
        <v>22</v>
      </c>
      <c r="E48" s="41" t="s">
        <v>15</v>
      </c>
      <c r="F48" s="42">
        <f t="shared" si="8"/>
        <v>1.5227272727272727</v>
      </c>
      <c r="G48" s="43">
        <v>4.5</v>
      </c>
      <c r="H48" s="44">
        <f t="shared" si="9"/>
        <v>2.9772727272727275</v>
      </c>
      <c r="I48" s="45">
        <f t="shared" si="10"/>
        <v>1.955223880597015</v>
      </c>
      <c r="J48" s="46">
        <f t="shared" si="11"/>
        <v>0.66161616161616166</v>
      </c>
    </row>
    <row r="49" spans="1:10" ht="22.15" customHeight="1" thickTop="1" thickBot="1" x14ac:dyDescent="0.3">
      <c r="A49" s="190" t="s">
        <v>61</v>
      </c>
      <c r="B49" s="39" t="s">
        <v>14</v>
      </c>
      <c r="C49" s="40">
        <v>47.45</v>
      </c>
      <c r="D49" s="41">
        <v>22</v>
      </c>
      <c r="E49" s="41" t="s">
        <v>15</v>
      </c>
      <c r="F49" s="42">
        <f t="shared" si="8"/>
        <v>2.1568181818181817</v>
      </c>
      <c r="G49" s="43">
        <v>6</v>
      </c>
      <c r="H49" s="44">
        <f t="shared" si="9"/>
        <v>3.8431818181818183</v>
      </c>
      <c r="I49" s="45">
        <f t="shared" si="10"/>
        <v>1.7818756585879874</v>
      </c>
      <c r="J49" s="46">
        <f t="shared" si="11"/>
        <v>0.64053030303030301</v>
      </c>
    </row>
    <row r="50" spans="1:10" ht="22.15" customHeight="1" thickTop="1" thickBot="1" x14ac:dyDescent="0.3">
      <c r="A50" s="190" t="s">
        <v>62</v>
      </c>
      <c r="B50" s="39" t="s">
        <v>14</v>
      </c>
      <c r="C50" s="40">
        <v>49.35</v>
      </c>
      <c r="D50" s="41">
        <v>22</v>
      </c>
      <c r="E50" s="41" t="s">
        <v>15</v>
      </c>
      <c r="F50" s="42">
        <f t="shared" si="8"/>
        <v>2.2431818181818182</v>
      </c>
      <c r="G50" s="43">
        <v>6</v>
      </c>
      <c r="H50" s="44">
        <f t="shared" si="9"/>
        <v>3.7568181818181818</v>
      </c>
      <c r="I50" s="45">
        <f t="shared" si="10"/>
        <v>1.6747720364741641</v>
      </c>
      <c r="J50" s="46">
        <f t="shared" si="11"/>
        <v>0.6261363636363636</v>
      </c>
    </row>
    <row r="51" spans="1:10" ht="22.15" customHeight="1" thickTop="1" thickBot="1" x14ac:dyDescent="0.3">
      <c r="A51" s="190" t="s">
        <v>64</v>
      </c>
      <c r="B51" s="39" t="s">
        <v>17</v>
      </c>
      <c r="C51" s="40">
        <v>55.9</v>
      </c>
      <c r="D51" s="41">
        <v>22</v>
      </c>
      <c r="E51" s="41" t="s">
        <v>15</v>
      </c>
      <c r="F51" s="42">
        <f t="shared" si="8"/>
        <v>2.540909090909091</v>
      </c>
      <c r="G51" s="43">
        <v>6</v>
      </c>
      <c r="H51" s="44">
        <f t="shared" si="9"/>
        <v>3.459090909090909</v>
      </c>
      <c r="I51" s="45">
        <f t="shared" si="10"/>
        <v>1.3613595706618962</v>
      </c>
      <c r="J51" s="46">
        <f t="shared" si="11"/>
        <v>0.57651515151515154</v>
      </c>
    </row>
    <row r="52" spans="1:10" ht="22.15" customHeight="1" thickTop="1" thickBot="1" x14ac:dyDescent="0.3">
      <c r="A52" s="190" t="s">
        <v>65</v>
      </c>
      <c r="B52" s="39" t="s">
        <v>14</v>
      </c>
      <c r="C52" s="40">
        <v>7.75</v>
      </c>
      <c r="D52" s="41">
        <v>22</v>
      </c>
      <c r="E52" s="41" t="s">
        <v>15</v>
      </c>
      <c r="F52" s="42">
        <f t="shared" si="8"/>
        <v>0.35227272727272729</v>
      </c>
      <c r="G52" s="43">
        <v>3.25</v>
      </c>
      <c r="H52" s="44">
        <f t="shared" si="9"/>
        <v>2.8977272727272725</v>
      </c>
      <c r="I52" s="45">
        <f t="shared" si="10"/>
        <v>8.2258064516129021</v>
      </c>
      <c r="J52" s="46">
        <f t="shared" si="11"/>
        <v>0.89160839160839156</v>
      </c>
    </row>
    <row r="53" spans="1:10" ht="22.15" customHeight="1" thickTop="1" thickBot="1" x14ac:dyDescent="0.3">
      <c r="A53" s="190" t="s">
        <v>66</v>
      </c>
      <c r="B53" s="39" t="s">
        <v>14</v>
      </c>
      <c r="C53" s="40">
        <v>15.5</v>
      </c>
      <c r="D53" s="41">
        <v>22</v>
      </c>
      <c r="E53" s="41" t="s">
        <v>15</v>
      </c>
      <c r="F53" s="42">
        <f t="shared" si="8"/>
        <v>0.70454545454545459</v>
      </c>
      <c r="G53" s="43">
        <v>3.25</v>
      </c>
      <c r="H53" s="44">
        <f t="shared" si="9"/>
        <v>2.5454545454545454</v>
      </c>
      <c r="I53" s="45">
        <f t="shared" si="10"/>
        <v>3.6129032258064515</v>
      </c>
      <c r="J53" s="46">
        <f t="shared" si="11"/>
        <v>0.78321678321678323</v>
      </c>
    </row>
    <row r="54" spans="1:10" ht="22.15" customHeight="1" thickTop="1" thickBot="1" x14ac:dyDescent="0.3">
      <c r="A54" s="190" t="s">
        <v>67</v>
      </c>
      <c r="B54" s="39" t="s">
        <v>14</v>
      </c>
      <c r="C54" s="48">
        <v>38.25</v>
      </c>
      <c r="D54" s="41">
        <v>22</v>
      </c>
      <c r="E54" s="41" t="s">
        <v>15</v>
      </c>
      <c r="F54" s="42">
        <f t="shared" si="8"/>
        <v>1.7386363636363635</v>
      </c>
      <c r="G54" s="43">
        <v>4.5</v>
      </c>
      <c r="H54" s="44">
        <f t="shared" si="9"/>
        <v>2.7613636363636367</v>
      </c>
      <c r="I54" s="45">
        <f t="shared" si="10"/>
        <v>1.5882352941176474</v>
      </c>
      <c r="J54" s="46">
        <f t="shared" si="11"/>
        <v>0.61363636363636376</v>
      </c>
    </row>
    <row r="55" spans="1:10" ht="22.15" customHeight="1" thickTop="1" thickBot="1" x14ac:dyDescent="0.3">
      <c r="A55" s="190" t="s">
        <v>68</v>
      </c>
      <c r="B55" s="39" t="s">
        <v>17</v>
      </c>
      <c r="C55" s="48">
        <v>36.6</v>
      </c>
      <c r="D55" s="41">
        <v>16</v>
      </c>
      <c r="E55" s="41" t="s">
        <v>15</v>
      </c>
      <c r="F55" s="42">
        <f t="shared" si="8"/>
        <v>2.2875000000000001</v>
      </c>
      <c r="G55" s="43">
        <v>6</v>
      </c>
      <c r="H55" s="44">
        <f t="shared" si="9"/>
        <v>3.7124999999999999</v>
      </c>
      <c r="I55" s="45">
        <f t="shared" si="10"/>
        <v>1.622950819672131</v>
      </c>
      <c r="J55" s="46">
        <f t="shared" si="11"/>
        <v>0.61875000000000002</v>
      </c>
    </row>
    <row r="56" spans="1:10" ht="22.15" customHeight="1" thickTop="1" thickBot="1" x14ac:dyDescent="0.3">
      <c r="A56" s="190" t="s">
        <v>69</v>
      </c>
      <c r="B56" s="39" t="s">
        <v>14</v>
      </c>
      <c r="C56" s="40">
        <v>37.25</v>
      </c>
      <c r="D56" s="41">
        <v>22</v>
      </c>
      <c r="E56" s="41" t="s">
        <v>15</v>
      </c>
      <c r="F56" s="42">
        <f t="shared" si="8"/>
        <v>1.6931818181818181</v>
      </c>
      <c r="G56" s="43">
        <v>4.5</v>
      </c>
      <c r="H56" s="44">
        <f t="shared" si="9"/>
        <v>2.8068181818181817</v>
      </c>
      <c r="I56" s="45">
        <f t="shared" si="10"/>
        <v>1.6577181208053691</v>
      </c>
      <c r="J56" s="46">
        <f t="shared" si="11"/>
        <v>0.6237373737373737</v>
      </c>
    </row>
    <row r="57" spans="1:10" ht="22.15" customHeight="1" thickTop="1" thickBot="1" x14ac:dyDescent="0.3">
      <c r="A57" s="190" t="s">
        <v>70</v>
      </c>
      <c r="B57" s="39" t="s">
        <v>14</v>
      </c>
      <c r="C57" s="48">
        <v>41.5</v>
      </c>
      <c r="D57" s="41">
        <v>22</v>
      </c>
      <c r="E57" s="41" t="s">
        <v>15</v>
      </c>
      <c r="F57" s="42">
        <f t="shared" si="8"/>
        <v>1.8863636363636365</v>
      </c>
      <c r="G57" s="43">
        <v>6</v>
      </c>
      <c r="H57" s="44">
        <f t="shared" si="9"/>
        <v>4.1136363636363633</v>
      </c>
      <c r="I57" s="45">
        <f t="shared" si="10"/>
        <v>2.1807228915662646</v>
      </c>
      <c r="J57" s="46">
        <f t="shared" si="11"/>
        <v>0.68560606060606055</v>
      </c>
    </row>
    <row r="58" spans="1:10" ht="22.15" customHeight="1" thickTop="1" thickBot="1" x14ac:dyDescent="0.3">
      <c r="A58" s="190" t="s">
        <v>71</v>
      </c>
      <c r="B58" s="39" t="s">
        <v>14</v>
      </c>
      <c r="C58" s="40">
        <v>41.95</v>
      </c>
      <c r="D58" s="41">
        <v>22</v>
      </c>
      <c r="E58" s="41" t="s">
        <v>15</v>
      </c>
      <c r="F58" s="42">
        <f t="shared" si="8"/>
        <v>1.906818181818182</v>
      </c>
      <c r="G58" s="43">
        <v>6</v>
      </c>
      <c r="H58" s="44">
        <f t="shared" si="9"/>
        <v>4.0931818181818178</v>
      </c>
      <c r="I58" s="45">
        <f t="shared" si="10"/>
        <v>2.1466030989272942</v>
      </c>
      <c r="J58" s="46">
        <f t="shared" si="11"/>
        <v>0.68219696969696964</v>
      </c>
    </row>
    <row r="59" spans="1:10" ht="22.15" customHeight="1" thickTop="1" thickBot="1" x14ac:dyDescent="0.3">
      <c r="A59" s="190" t="s">
        <v>72</v>
      </c>
      <c r="B59" s="39" t="s">
        <v>14</v>
      </c>
      <c r="C59" s="40">
        <v>43.1</v>
      </c>
      <c r="D59" s="41">
        <v>22</v>
      </c>
      <c r="E59" s="41" t="s">
        <v>15</v>
      </c>
      <c r="F59" s="42">
        <f t="shared" si="8"/>
        <v>1.9590909090909092</v>
      </c>
      <c r="G59" s="43">
        <v>6</v>
      </c>
      <c r="H59" s="44">
        <f t="shared" si="9"/>
        <v>4.040909090909091</v>
      </c>
      <c r="I59" s="45">
        <f t="shared" si="10"/>
        <v>2.0626450116009281</v>
      </c>
      <c r="J59" s="46">
        <f t="shared" si="11"/>
        <v>0.67348484848484846</v>
      </c>
    </row>
    <row r="60" spans="1:10" ht="22.15" customHeight="1" thickTop="1" thickBot="1" x14ac:dyDescent="0.3">
      <c r="A60" s="190" t="s">
        <v>73</v>
      </c>
      <c r="B60" s="39" t="s">
        <v>14</v>
      </c>
      <c r="C60" s="40">
        <v>36.700000000000003</v>
      </c>
      <c r="D60" s="41">
        <v>22</v>
      </c>
      <c r="E60" s="41" t="s">
        <v>15</v>
      </c>
      <c r="F60" s="42">
        <f t="shared" si="8"/>
        <v>1.6681818181818182</v>
      </c>
      <c r="G60" s="43">
        <v>4.5</v>
      </c>
      <c r="H60" s="44">
        <f t="shared" si="9"/>
        <v>2.831818181818182</v>
      </c>
      <c r="I60" s="45">
        <f t="shared" si="10"/>
        <v>1.6975476839237058</v>
      </c>
      <c r="J60" s="46">
        <f t="shared" si="11"/>
        <v>0.62929292929292935</v>
      </c>
    </row>
    <row r="61" spans="1:10" ht="22.15" customHeight="1" thickTop="1" thickBot="1" x14ac:dyDescent="0.3">
      <c r="A61" s="190" t="s">
        <v>74</v>
      </c>
      <c r="B61" s="39" t="s">
        <v>14</v>
      </c>
      <c r="C61" s="40">
        <v>28.92</v>
      </c>
      <c r="D61" s="41">
        <v>22</v>
      </c>
      <c r="E61" s="41" t="s">
        <v>15</v>
      </c>
      <c r="F61" s="42">
        <f t="shared" si="8"/>
        <v>1.3145454545454547</v>
      </c>
      <c r="G61" s="43">
        <v>4.5</v>
      </c>
      <c r="H61" s="44">
        <f t="shared" si="9"/>
        <v>3.1854545454545455</v>
      </c>
      <c r="I61" s="45">
        <f t="shared" si="10"/>
        <v>2.4232365145228214</v>
      </c>
      <c r="J61" s="46">
        <f t="shared" si="11"/>
        <v>0.70787878787878789</v>
      </c>
    </row>
    <row r="62" spans="1:10" ht="22.15" customHeight="1" thickTop="1" thickBot="1" x14ac:dyDescent="0.3">
      <c r="A62" s="190" t="s">
        <v>75</v>
      </c>
      <c r="B62" s="39" t="s">
        <v>14</v>
      </c>
      <c r="C62" s="40">
        <v>29.25</v>
      </c>
      <c r="D62" s="41">
        <v>22</v>
      </c>
      <c r="E62" s="41" t="s">
        <v>15</v>
      </c>
      <c r="F62" s="42">
        <f t="shared" si="8"/>
        <v>1.3295454545454546</v>
      </c>
      <c r="G62" s="43">
        <v>4.5</v>
      </c>
      <c r="H62" s="44">
        <f t="shared" si="9"/>
        <v>3.1704545454545454</v>
      </c>
      <c r="I62" s="45">
        <f t="shared" si="10"/>
        <v>2.3846153846153846</v>
      </c>
      <c r="J62" s="46">
        <f t="shared" si="11"/>
        <v>0.70454545454545459</v>
      </c>
    </row>
    <row r="63" spans="1:10" ht="22.15" customHeight="1" thickTop="1" thickBot="1" x14ac:dyDescent="0.3">
      <c r="A63" s="190" t="s">
        <v>76</v>
      </c>
      <c r="B63" s="39" t="s">
        <v>14</v>
      </c>
      <c r="C63" s="40">
        <v>46.11</v>
      </c>
      <c r="D63" s="41">
        <v>22</v>
      </c>
      <c r="E63" s="41" t="s">
        <v>15</v>
      </c>
      <c r="F63" s="42">
        <f t="shared" si="8"/>
        <v>2.0959090909090907</v>
      </c>
      <c r="G63" s="43">
        <v>6</v>
      </c>
      <c r="H63" s="44">
        <f t="shared" si="9"/>
        <v>3.9040909090909093</v>
      </c>
      <c r="I63" s="45">
        <f t="shared" si="10"/>
        <v>1.8627195836044244</v>
      </c>
      <c r="J63" s="46">
        <f t="shared" si="11"/>
        <v>0.65068181818181825</v>
      </c>
    </row>
    <row r="64" spans="1:10" ht="22.15" customHeight="1" thickTop="1" thickBot="1" x14ac:dyDescent="0.3">
      <c r="A64" s="190" t="s">
        <v>77</v>
      </c>
      <c r="B64" s="39" t="s">
        <v>14</v>
      </c>
      <c r="C64" s="40">
        <v>46.12</v>
      </c>
      <c r="D64" s="41">
        <v>22</v>
      </c>
      <c r="E64" s="41" t="s">
        <v>15</v>
      </c>
      <c r="F64" s="42">
        <f t="shared" si="8"/>
        <v>2.0963636363636362</v>
      </c>
      <c r="G64" s="43">
        <v>6</v>
      </c>
      <c r="H64" s="44">
        <f t="shared" si="9"/>
        <v>3.9036363636363638</v>
      </c>
      <c r="I64" s="45">
        <f t="shared" si="10"/>
        <v>1.8620988725065051</v>
      </c>
      <c r="J64" s="46">
        <f t="shared" si="11"/>
        <v>0.65060606060606063</v>
      </c>
    </row>
    <row r="65" spans="1:10" ht="22.15" customHeight="1" thickTop="1" thickBot="1" x14ac:dyDescent="0.3">
      <c r="A65" s="190" t="s">
        <v>78</v>
      </c>
      <c r="B65" s="39" t="s">
        <v>14</v>
      </c>
      <c r="C65" s="40">
        <v>24.15</v>
      </c>
      <c r="D65" s="41">
        <v>22</v>
      </c>
      <c r="E65" s="41" t="s">
        <v>15</v>
      </c>
      <c r="F65" s="42">
        <f t="shared" si="8"/>
        <v>1.0977272727272727</v>
      </c>
      <c r="G65" s="43">
        <v>3.25</v>
      </c>
      <c r="H65" s="44">
        <f t="shared" si="9"/>
        <v>2.1522727272727273</v>
      </c>
      <c r="I65" s="45">
        <f t="shared" si="10"/>
        <v>1.9606625258799173</v>
      </c>
      <c r="J65" s="46">
        <f t="shared" si="11"/>
        <v>0.66223776223776221</v>
      </c>
    </row>
    <row r="66" spans="1:10" ht="22.15" customHeight="1" thickTop="1" thickBot="1" x14ac:dyDescent="0.3">
      <c r="A66" s="190" t="s">
        <v>79</v>
      </c>
      <c r="B66" s="39" t="s">
        <v>17</v>
      </c>
      <c r="C66" s="40">
        <v>15</v>
      </c>
      <c r="D66" s="41">
        <v>16</v>
      </c>
      <c r="E66" s="41" t="s">
        <v>15</v>
      </c>
      <c r="F66" s="42">
        <f t="shared" si="8"/>
        <v>0.9375</v>
      </c>
      <c r="G66" s="43">
        <v>3.25</v>
      </c>
      <c r="H66" s="44">
        <f t="shared" si="9"/>
        <v>2.3125</v>
      </c>
      <c r="I66" s="45">
        <f t="shared" si="10"/>
        <v>2.4666666666666668</v>
      </c>
      <c r="J66" s="46">
        <f t="shared" si="11"/>
        <v>0.71153846153846156</v>
      </c>
    </row>
    <row r="67" spans="1:10" ht="22.15" customHeight="1" thickTop="1" thickBot="1" x14ac:dyDescent="0.3">
      <c r="A67" s="190" t="s">
        <v>80</v>
      </c>
      <c r="B67" s="39" t="s">
        <v>14</v>
      </c>
      <c r="C67" s="40">
        <v>27.25</v>
      </c>
      <c r="D67" s="41">
        <v>22</v>
      </c>
      <c r="E67" s="41" t="s">
        <v>15</v>
      </c>
      <c r="F67" s="42">
        <f t="shared" si="8"/>
        <v>1.2386363636363635</v>
      </c>
      <c r="G67" s="43">
        <v>4.5</v>
      </c>
      <c r="H67" s="44">
        <f t="shared" si="9"/>
        <v>3.2613636363636367</v>
      </c>
      <c r="I67" s="45">
        <f t="shared" si="10"/>
        <v>2.6330275229357802</v>
      </c>
      <c r="J67" s="46">
        <f t="shared" si="11"/>
        <v>0.72474747474747481</v>
      </c>
    </row>
    <row r="68" spans="1:10" ht="22.15" customHeight="1" thickTop="1" thickBot="1" x14ac:dyDescent="0.3">
      <c r="A68" s="190" t="s">
        <v>81</v>
      </c>
      <c r="B68" s="39" t="s">
        <v>14</v>
      </c>
      <c r="C68" s="40">
        <v>35.159999999999997</v>
      </c>
      <c r="D68" s="41">
        <v>22</v>
      </c>
      <c r="E68" s="41" t="s">
        <v>15</v>
      </c>
      <c r="F68" s="42">
        <f t="shared" si="8"/>
        <v>1.5981818181818179</v>
      </c>
      <c r="G68" s="43">
        <v>4.5</v>
      </c>
      <c r="H68" s="44">
        <f t="shared" si="9"/>
        <v>2.9018181818181823</v>
      </c>
      <c r="I68" s="45">
        <f t="shared" si="10"/>
        <v>1.8156996587030723</v>
      </c>
      <c r="J68" s="46">
        <f t="shared" si="11"/>
        <v>0.644848484848485</v>
      </c>
    </row>
    <row r="69" spans="1:10" ht="22.15" customHeight="1" thickTop="1" thickBot="1" x14ac:dyDescent="0.3">
      <c r="A69" s="190" t="s">
        <v>82</v>
      </c>
      <c r="B69" s="39" t="s">
        <v>14</v>
      </c>
      <c r="C69" s="48">
        <v>42.73</v>
      </c>
      <c r="D69" s="41">
        <v>22</v>
      </c>
      <c r="E69" s="41" t="s">
        <v>15</v>
      </c>
      <c r="F69" s="42">
        <f t="shared" ref="F69:F99" si="12">IFERROR(C69/D69,"")</f>
        <v>1.9422727272727272</v>
      </c>
      <c r="G69" s="43">
        <v>6</v>
      </c>
      <c r="H69" s="44">
        <f t="shared" ref="H69:H99" si="13">G69-F69</f>
        <v>4.0577272727272726</v>
      </c>
      <c r="I69" s="45">
        <f t="shared" ref="I69:I99" si="14">H69/F69</f>
        <v>2.0891645214135268</v>
      </c>
      <c r="J69" s="46">
        <f t="shared" ref="J69:J99" si="15">H69/G69</f>
        <v>0.67628787878787877</v>
      </c>
    </row>
    <row r="70" spans="1:10" ht="22.15" customHeight="1" thickTop="1" thickBot="1" x14ac:dyDescent="0.3">
      <c r="A70" s="190" t="s">
        <v>83</v>
      </c>
      <c r="B70" s="39" t="s">
        <v>14</v>
      </c>
      <c r="C70" s="40">
        <v>23.78</v>
      </c>
      <c r="D70" s="41">
        <v>22</v>
      </c>
      <c r="E70" s="41" t="s">
        <v>15</v>
      </c>
      <c r="F70" s="42">
        <f t="shared" si="12"/>
        <v>1.080909090909091</v>
      </c>
      <c r="G70" s="43">
        <v>3.25</v>
      </c>
      <c r="H70" s="44">
        <f t="shared" si="13"/>
        <v>2.169090909090909</v>
      </c>
      <c r="I70" s="45">
        <f t="shared" si="14"/>
        <v>2.0067283431454999</v>
      </c>
      <c r="J70" s="46">
        <f t="shared" si="15"/>
        <v>0.66741258741258735</v>
      </c>
    </row>
    <row r="71" spans="1:10" ht="22.15" customHeight="1" thickTop="1" thickBot="1" x14ac:dyDescent="0.3">
      <c r="A71" s="190" t="s">
        <v>84</v>
      </c>
      <c r="B71" s="39" t="s">
        <v>17</v>
      </c>
      <c r="C71" s="48">
        <v>23.25</v>
      </c>
      <c r="D71" s="41">
        <v>16</v>
      </c>
      <c r="E71" s="41" t="s">
        <v>15</v>
      </c>
      <c r="F71" s="42">
        <f t="shared" si="12"/>
        <v>1.453125</v>
      </c>
      <c r="G71" s="43">
        <v>4.5</v>
      </c>
      <c r="H71" s="44">
        <f t="shared" si="13"/>
        <v>3.046875</v>
      </c>
      <c r="I71" s="45">
        <f t="shared" si="14"/>
        <v>2.096774193548387</v>
      </c>
      <c r="J71" s="46">
        <f t="shared" si="15"/>
        <v>0.67708333333333337</v>
      </c>
    </row>
    <row r="72" spans="1:10" ht="22.15" customHeight="1" thickTop="1" thickBot="1" x14ac:dyDescent="0.3">
      <c r="A72" s="190" t="s">
        <v>85</v>
      </c>
      <c r="B72" s="39" t="s">
        <v>14</v>
      </c>
      <c r="C72" s="40">
        <v>23.95</v>
      </c>
      <c r="D72" s="41">
        <v>22</v>
      </c>
      <c r="E72" s="41" t="s">
        <v>15</v>
      </c>
      <c r="F72" s="42">
        <f t="shared" si="12"/>
        <v>1.0886363636363636</v>
      </c>
      <c r="G72" s="43">
        <v>3.25</v>
      </c>
      <c r="H72" s="44">
        <f t="shared" si="13"/>
        <v>2.1613636363636362</v>
      </c>
      <c r="I72" s="45">
        <f t="shared" si="14"/>
        <v>1.9853862212943632</v>
      </c>
      <c r="J72" s="46">
        <f t="shared" si="15"/>
        <v>0.66503496503496495</v>
      </c>
    </row>
    <row r="73" spans="1:10" ht="22.15" customHeight="1" thickTop="1" thickBot="1" x14ac:dyDescent="0.3">
      <c r="A73" s="190" t="s">
        <v>86</v>
      </c>
      <c r="B73" s="39" t="s">
        <v>17</v>
      </c>
      <c r="C73" s="40">
        <v>16.75</v>
      </c>
      <c r="D73" s="41">
        <v>16</v>
      </c>
      <c r="E73" s="41" t="s">
        <v>15</v>
      </c>
      <c r="F73" s="42">
        <f t="shared" si="12"/>
        <v>1.046875</v>
      </c>
      <c r="G73" s="43">
        <v>3.25</v>
      </c>
      <c r="H73" s="44">
        <f t="shared" si="13"/>
        <v>2.203125</v>
      </c>
      <c r="I73" s="45">
        <f t="shared" si="14"/>
        <v>2.1044776119402986</v>
      </c>
      <c r="J73" s="46">
        <f t="shared" si="15"/>
        <v>0.67788461538461542</v>
      </c>
    </row>
    <row r="74" spans="1:10" ht="22.15" customHeight="1" thickTop="1" thickBot="1" x14ac:dyDescent="0.3">
      <c r="A74" s="190" t="s">
        <v>87</v>
      </c>
      <c r="B74" s="39" t="s">
        <v>17</v>
      </c>
      <c r="C74" s="40">
        <v>19.5</v>
      </c>
      <c r="D74" s="41">
        <v>22</v>
      </c>
      <c r="E74" s="41" t="s">
        <v>15</v>
      </c>
      <c r="F74" s="42">
        <f t="shared" si="12"/>
        <v>0.88636363636363635</v>
      </c>
      <c r="G74" s="43">
        <v>3.25</v>
      </c>
      <c r="H74" s="44">
        <f t="shared" si="13"/>
        <v>2.3636363636363638</v>
      </c>
      <c r="I74" s="45">
        <f t="shared" si="14"/>
        <v>2.666666666666667</v>
      </c>
      <c r="J74" s="46">
        <f t="shared" si="15"/>
        <v>0.72727272727272729</v>
      </c>
    </row>
    <row r="75" spans="1:10" ht="22.15" customHeight="1" thickTop="1" thickBot="1" x14ac:dyDescent="0.3">
      <c r="A75" s="190" t="s">
        <v>88</v>
      </c>
      <c r="B75" s="39" t="s">
        <v>17</v>
      </c>
      <c r="C75" s="40">
        <v>8.25</v>
      </c>
      <c r="D75" s="41">
        <v>16</v>
      </c>
      <c r="E75" s="41" t="s">
        <v>15</v>
      </c>
      <c r="F75" s="42">
        <f t="shared" si="12"/>
        <v>0.515625</v>
      </c>
      <c r="G75" s="43">
        <v>3.25</v>
      </c>
      <c r="H75" s="44">
        <f t="shared" si="13"/>
        <v>2.734375</v>
      </c>
      <c r="I75" s="45">
        <f t="shared" si="14"/>
        <v>5.3030303030303028</v>
      </c>
      <c r="J75" s="46">
        <f t="shared" si="15"/>
        <v>0.84134615384615385</v>
      </c>
    </row>
    <row r="76" spans="1:10" ht="22.15" customHeight="1" thickTop="1" thickBot="1" x14ac:dyDescent="0.3">
      <c r="A76" s="190" t="s">
        <v>89</v>
      </c>
      <c r="B76" s="39" t="s">
        <v>17</v>
      </c>
      <c r="C76" s="48">
        <v>41.75</v>
      </c>
      <c r="D76" s="41">
        <v>16</v>
      </c>
      <c r="E76" s="41" t="s">
        <v>15</v>
      </c>
      <c r="F76" s="42">
        <f t="shared" si="12"/>
        <v>2.609375</v>
      </c>
      <c r="G76" s="43">
        <v>6</v>
      </c>
      <c r="H76" s="44">
        <f t="shared" si="13"/>
        <v>3.390625</v>
      </c>
      <c r="I76" s="45">
        <f t="shared" si="14"/>
        <v>1.2994011976047903</v>
      </c>
      <c r="J76" s="46">
        <f t="shared" si="15"/>
        <v>0.56510416666666663</v>
      </c>
    </row>
    <row r="77" spans="1:10" ht="22.15" customHeight="1" thickTop="1" thickBot="1" x14ac:dyDescent="0.3">
      <c r="A77" s="190" t="s">
        <v>90</v>
      </c>
      <c r="B77" s="39" t="s">
        <v>17</v>
      </c>
      <c r="C77" s="48">
        <v>15.75</v>
      </c>
      <c r="D77" s="41">
        <v>16</v>
      </c>
      <c r="E77" s="41" t="s">
        <v>15</v>
      </c>
      <c r="F77" s="42">
        <f t="shared" si="12"/>
        <v>0.984375</v>
      </c>
      <c r="G77" s="43">
        <v>3.25</v>
      </c>
      <c r="H77" s="44">
        <f t="shared" si="13"/>
        <v>2.265625</v>
      </c>
      <c r="I77" s="45">
        <f t="shared" si="14"/>
        <v>2.3015873015873014</v>
      </c>
      <c r="J77" s="46">
        <f t="shared" si="15"/>
        <v>0.69711538461538458</v>
      </c>
    </row>
    <row r="78" spans="1:10" ht="22.15" customHeight="1" thickTop="1" thickBot="1" x14ac:dyDescent="0.3">
      <c r="A78" s="190" t="s">
        <v>91</v>
      </c>
      <c r="B78" s="39" t="s">
        <v>14</v>
      </c>
      <c r="C78" s="48">
        <v>24.8</v>
      </c>
      <c r="D78" s="41">
        <v>22</v>
      </c>
      <c r="E78" s="41" t="s">
        <v>15</v>
      </c>
      <c r="F78" s="42">
        <f t="shared" si="12"/>
        <v>1.1272727272727272</v>
      </c>
      <c r="G78" s="43">
        <v>3.25</v>
      </c>
      <c r="H78" s="44">
        <f t="shared" si="13"/>
        <v>2.122727272727273</v>
      </c>
      <c r="I78" s="45">
        <f t="shared" si="14"/>
        <v>1.8830645161290327</v>
      </c>
      <c r="J78" s="46">
        <f t="shared" si="15"/>
        <v>0.65314685314685328</v>
      </c>
    </row>
    <row r="79" spans="1:10" ht="22.15" customHeight="1" thickTop="1" thickBot="1" x14ac:dyDescent="0.3">
      <c r="A79" s="190" t="s">
        <v>92</v>
      </c>
      <c r="B79" s="39" t="s">
        <v>17</v>
      </c>
      <c r="C79" s="40">
        <v>22.98</v>
      </c>
      <c r="D79" s="41">
        <v>16</v>
      </c>
      <c r="E79" s="41" t="s">
        <v>15</v>
      </c>
      <c r="F79" s="42">
        <f t="shared" si="12"/>
        <v>1.43625</v>
      </c>
      <c r="G79" s="43">
        <v>3.25</v>
      </c>
      <c r="H79" s="44">
        <f t="shared" si="13"/>
        <v>1.81375</v>
      </c>
      <c r="I79" s="45">
        <f t="shared" si="14"/>
        <v>1.2628372497824194</v>
      </c>
      <c r="J79" s="46">
        <f t="shared" si="15"/>
        <v>0.55807692307692303</v>
      </c>
    </row>
    <row r="80" spans="1:10" ht="22.15" customHeight="1" thickTop="1" thickBot="1" x14ac:dyDescent="0.3">
      <c r="A80" s="190" t="s">
        <v>55</v>
      </c>
      <c r="B80" s="39" t="s">
        <v>14</v>
      </c>
      <c r="C80" s="40">
        <v>30.25</v>
      </c>
      <c r="D80" s="41">
        <v>22</v>
      </c>
      <c r="E80" s="41" t="s">
        <v>15</v>
      </c>
      <c r="F80" s="42">
        <f t="shared" si="12"/>
        <v>1.375</v>
      </c>
      <c r="G80" s="43">
        <v>3.25</v>
      </c>
      <c r="H80" s="44">
        <f t="shared" si="13"/>
        <v>1.875</v>
      </c>
      <c r="I80" s="45">
        <f t="shared" si="14"/>
        <v>1.3636363636363635</v>
      </c>
      <c r="J80" s="46">
        <f t="shared" si="15"/>
        <v>0.57692307692307687</v>
      </c>
    </row>
    <row r="81" spans="1:10" ht="22.15" customHeight="1" thickTop="1" thickBot="1" x14ac:dyDescent="0.3">
      <c r="A81" s="190" t="s">
        <v>93</v>
      </c>
      <c r="B81" s="39" t="s">
        <v>94</v>
      </c>
      <c r="C81" s="40">
        <v>14.5</v>
      </c>
      <c r="D81" s="41">
        <v>15</v>
      </c>
      <c r="E81" s="41" t="s">
        <v>15</v>
      </c>
      <c r="F81" s="42">
        <f t="shared" si="12"/>
        <v>0.96666666666666667</v>
      </c>
      <c r="G81" s="43">
        <v>4.5</v>
      </c>
      <c r="H81" s="44">
        <f t="shared" si="13"/>
        <v>3.5333333333333332</v>
      </c>
      <c r="I81" s="45">
        <f t="shared" si="14"/>
        <v>3.6551724137931032</v>
      </c>
      <c r="J81" s="46">
        <f t="shared" si="15"/>
        <v>0.78518518518518521</v>
      </c>
    </row>
    <row r="82" spans="1:10" ht="22.15" customHeight="1" thickTop="1" thickBot="1" x14ac:dyDescent="0.3">
      <c r="A82" s="190" t="s">
        <v>95</v>
      </c>
      <c r="B82" s="39" t="s">
        <v>14</v>
      </c>
      <c r="C82" s="48">
        <v>33.200000000000003</v>
      </c>
      <c r="D82" s="41">
        <v>22</v>
      </c>
      <c r="E82" s="41" t="s">
        <v>15</v>
      </c>
      <c r="F82" s="42">
        <f t="shared" si="12"/>
        <v>1.5090909090909093</v>
      </c>
      <c r="G82" s="43">
        <v>4.5</v>
      </c>
      <c r="H82" s="44">
        <f t="shared" si="13"/>
        <v>2.9909090909090907</v>
      </c>
      <c r="I82" s="45">
        <f t="shared" si="14"/>
        <v>1.9819277108433733</v>
      </c>
      <c r="J82" s="46">
        <f t="shared" si="15"/>
        <v>0.6646464646464646</v>
      </c>
    </row>
    <row r="83" spans="1:10" ht="22.15" customHeight="1" thickTop="1" thickBot="1" x14ac:dyDescent="0.3">
      <c r="A83" s="190" t="s">
        <v>96</v>
      </c>
      <c r="B83" s="39" t="s">
        <v>14</v>
      </c>
      <c r="C83" s="48">
        <v>19</v>
      </c>
      <c r="D83" s="41">
        <v>22</v>
      </c>
      <c r="E83" s="41" t="s">
        <v>15</v>
      </c>
      <c r="F83" s="42">
        <f t="shared" si="12"/>
        <v>0.86363636363636365</v>
      </c>
      <c r="G83" s="43">
        <v>3.25</v>
      </c>
      <c r="H83" s="44">
        <f t="shared" si="13"/>
        <v>2.3863636363636362</v>
      </c>
      <c r="I83" s="45">
        <f t="shared" si="14"/>
        <v>2.763157894736842</v>
      </c>
      <c r="J83" s="46">
        <f t="shared" si="15"/>
        <v>0.73426573426573427</v>
      </c>
    </row>
    <row r="84" spans="1:10" ht="22.15" customHeight="1" thickTop="1" thickBot="1" x14ac:dyDescent="0.3">
      <c r="A84" s="190" t="s">
        <v>97</v>
      </c>
      <c r="B84" s="39" t="s">
        <v>14</v>
      </c>
      <c r="C84" s="40">
        <v>22</v>
      </c>
      <c r="D84" s="41">
        <v>22</v>
      </c>
      <c r="E84" s="41" t="s">
        <v>15</v>
      </c>
      <c r="F84" s="42">
        <f t="shared" si="12"/>
        <v>1</v>
      </c>
      <c r="G84" s="43">
        <v>3.25</v>
      </c>
      <c r="H84" s="44">
        <f t="shared" si="13"/>
        <v>2.25</v>
      </c>
      <c r="I84" s="45">
        <f t="shared" si="14"/>
        <v>2.25</v>
      </c>
      <c r="J84" s="46">
        <f t="shared" si="15"/>
        <v>0.69230769230769229</v>
      </c>
    </row>
    <row r="85" spans="1:10" ht="22.15" customHeight="1" thickTop="1" thickBot="1" x14ac:dyDescent="0.3">
      <c r="A85" s="190" t="s">
        <v>98</v>
      </c>
      <c r="B85" s="39" t="s">
        <v>14</v>
      </c>
      <c r="C85" s="40">
        <v>13.25</v>
      </c>
      <c r="D85" s="41">
        <v>22</v>
      </c>
      <c r="E85" s="41" t="s">
        <v>15</v>
      </c>
      <c r="F85" s="42">
        <f t="shared" si="12"/>
        <v>0.60227272727272729</v>
      </c>
      <c r="G85" s="43">
        <v>3.25</v>
      </c>
      <c r="H85" s="44">
        <f t="shared" si="13"/>
        <v>2.6477272727272725</v>
      </c>
      <c r="I85" s="45">
        <f t="shared" si="14"/>
        <v>4.3962264150943389</v>
      </c>
      <c r="J85" s="46">
        <f t="shared" si="15"/>
        <v>0.81468531468531458</v>
      </c>
    </row>
    <row r="86" spans="1:10" ht="22.15" customHeight="1" thickTop="1" thickBot="1" x14ac:dyDescent="0.3">
      <c r="A86" s="190" t="s">
        <v>99</v>
      </c>
      <c r="B86" s="39" t="s">
        <v>17</v>
      </c>
      <c r="C86" s="48">
        <v>13.25</v>
      </c>
      <c r="D86" s="41">
        <v>16</v>
      </c>
      <c r="E86" s="41" t="s">
        <v>15</v>
      </c>
      <c r="F86" s="42">
        <f t="shared" si="12"/>
        <v>0.828125</v>
      </c>
      <c r="G86" s="43">
        <v>3.25</v>
      </c>
      <c r="H86" s="44">
        <f t="shared" si="13"/>
        <v>2.421875</v>
      </c>
      <c r="I86" s="45">
        <f t="shared" si="14"/>
        <v>2.9245283018867925</v>
      </c>
      <c r="J86" s="46">
        <f t="shared" si="15"/>
        <v>0.74519230769230771</v>
      </c>
    </row>
    <row r="87" spans="1:10" ht="22.15" customHeight="1" thickTop="1" thickBot="1" x14ac:dyDescent="0.3">
      <c r="A87" s="190" t="s">
        <v>100</v>
      </c>
      <c r="B87" s="39" t="s">
        <v>17</v>
      </c>
      <c r="C87" s="48">
        <v>13.25</v>
      </c>
      <c r="D87" s="41">
        <v>16</v>
      </c>
      <c r="E87" s="41" t="s">
        <v>15</v>
      </c>
      <c r="F87" s="42">
        <f t="shared" si="12"/>
        <v>0.828125</v>
      </c>
      <c r="G87" s="43">
        <v>3.25</v>
      </c>
      <c r="H87" s="44">
        <f t="shared" si="13"/>
        <v>2.421875</v>
      </c>
      <c r="I87" s="45">
        <f t="shared" si="14"/>
        <v>2.9245283018867925</v>
      </c>
      <c r="J87" s="46">
        <f t="shared" si="15"/>
        <v>0.74519230769230771</v>
      </c>
    </row>
    <row r="88" spans="1:10" ht="22.15" customHeight="1" thickTop="1" thickBot="1" x14ac:dyDescent="0.3">
      <c r="A88" s="190" t="s">
        <v>101</v>
      </c>
      <c r="B88" s="39" t="s">
        <v>17</v>
      </c>
      <c r="C88" s="48">
        <v>13.25</v>
      </c>
      <c r="D88" s="41">
        <v>16</v>
      </c>
      <c r="E88" s="41" t="s">
        <v>15</v>
      </c>
      <c r="F88" s="42">
        <f t="shared" si="12"/>
        <v>0.828125</v>
      </c>
      <c r="G88" s="43">
        <v>3.25</v>
      </c>
      <c r="H88" s="44">
        <f t="shared" si="13"/>
        <v>2.421875</v>
      </c>
      <c r="I88" s="45">
        <f t="shared" si="14"/>
        <v>2.9245283018867925</v>
      </c>
      <c r="J88" s="46">
        <f t="shared" si="15"/>
        <v>0.74519230769230771</v>
      </c>
    </row>
    <row r="89" spans="1:10" ht="22.15" customHeight="1" thickTop="1" thickBot="1" x14ac:dyDescent="0.3">
      <c r="A89" s="190" t="s">
        <v>102</v>
      </c>
      <c r="B89" s="39" t="s">
        <v>14</v>
      </c>
      <c r="C89" s="40">
        <v>20</v>
      </c>
      <c r="D89" s="41">
        <v>22</v>
      </c>
      <c r="E89" s="41" t="s">
        <v>15</v>
      </c>
      <c r="F89" s="42">
        <f t="shared" si="12"/>
        <v>0.90909090909090906</v>
      </c>
      <c r="G89" s="43">
        <v>3.25</v>
      </c>
      <c r="H89" s="44">
        <f t="shared" si="13"/>
        <v>2.3409090909090908</v>
      </c>
      <c r="I89" s="45">
        <f t="shared" si="14"/>
        <v>2.5750000000000002</v>
      </c>
      <c r="J89" s="46">
        <f t="shared" si="15"/>
        <v>0.7202797202797202</v>
      </c>
    </row>
    <row r="90" spans="1:10" ht="22.15" customHeight="1" thickTop="1" thickBot="1" x14ac:dyDescent="0.3">
      <c r="A90" s="190" t="s">
        <v>103</v>
      </c>
      <c r="B90" s="39" t="s">
        <v>14</v>
      </c>
      <c r="C90" s="40">
        <v>19.37</v>
      </c>
      <c r="D90" s="41">
        <v>22</v>
      </c>
      <c r="E90" s="41" t="s">
        <v>15</v>
      </c>
      <c r="F90" s="42">
        <f t="shared" si="12"/>
        <v>0.88045454545454549</v>
      </c>
      <c r="G90" s="43">
        <v>3.25</v>
      </c>
      <c r="H90" s="44">
        <f t="shared" si="13"/>
        <v>2.3695454545454546</v>
      </c>
      <c r="I90" s="45">
        <f t="shared" si="14"/>
        <v>2.6912751677852347</v>
      </c>
      <c r="J90" s="46">
        <f t="shared" si="15"/>
        <v>0.72909090909090912</v>
      </c>
    </row>
    <row r="91" spans="1:10" ht="22.15" customHeight="1" thickTop="1" thickBot="1" x14ac:dyDescent="0.3">
      <c r="A91" s="190" t="s">
        <v>104</v>
      </c>
      <c r="B91" s="39" t="s">
        <v>17</v>
      </c>
      <c r="C91" s="40">
        <v>15.35</v>
      </c>
      <c r="D91" s="41">
        <v>16</v>
      </c>
      <c r="E91" s="41" t="s">
        <v>15</v>
      </c>
      <c r="F91" s="42">
        <f t="shared" si="12"/>
        <v>0.95937499999999998</v>
      </c>
      <c r="G91" s="43">
        <v>3.25</v>
      </c>
      <c r="H91" s="44">
        <f t="shared" si="13"/>
        <v>2.2906249999999999</v>
      </c>
      <c r="I91" s="45">
        <f t="shared" si="14"/>
        <v>2.3876221498371337</v>
      </c>
      <c r="J91" s="46">
        <f t="shared" si="15"/>
        <v>0.70480769230769225</v>
      </c>
    </row>
    <row r="92" spans="1:10" ht="22.15" customHeight="1" thickTop="1" thickBot="1" x14ac:dyDescent="0.3">
      <c r="A92" s="190" t="s">
        <v>105</v>
      </c>
      <c r="B92" s="39" t="s">
        <v>14</v>
      </c>
      <c r="C92" s="40">
        <v>16.25</v>
      </c>
      <c r="D92" s="41">
        <v>22</v>
      </c>
      <c r="E92" s="41" t="s">
        <v>15</v>
      </c>
      <c r="F92" s="42">
        <f t="shared" si="12"/>
        <v>0.73863636363636365</v>
      </c>
      <c r="G92" s="43">
        <v>3.25</v>
      </c>
      <c r="H92" s="44">
        <f t="shared" si="13"/>
        <v>2.5113636363636362</v>
      </c>
      <c r="I92" s="45">
        <f t="shared" si="14"/>
        <v>3.4</v>
      </c>
      <c r="J92" s="46">
        <f t="shared" si="15"/>
        <v>0.77272727272727271</v>
      </c>
    </row>
    <row r="93" spans="1:10" ht="22.15" customHeight="1" thickTop="1" thickBot="1" x14ac:dyDescent="0.3">
      <c r="A93" s="190" t="s">
        <v>106</v>
      </c>
      <c r="B93" s="39" t="s">
        <v>17</v>
      </c>
      <c r="C93" s="40">
        <v>32.450000000000003</v>
      </c>
      <c r="D93" s="41">
        <v>16</v>
      </c>
      <c r="E93" s="41" t="s">
        <v>15</v>
      </c>
      <c r="F93" s="42">
        <f t="shared" si="12"/>
        <v>2.0281250000000002</v>
      </c>
      <c r="G93" s="43">
        <v>4.5</v>
      </c>
      <c r="H93" s="44">
        <f t="shared" si="13"/>
        <v>2.4718749999999998</v>
      </c>
      <c r="I93" s="45">
        <f t="shared" si="14"/>
        <v>1.2187981510015407</v>
      </c>
      <c r="J93" s="46">
        <f t="shared" si="15"/>
        <v>0.54930555555555549</v>
      </c>
    </row>
    <row r="94" spans="1:10" ht="22.15" customHeight="1" thickTop="1" thickBot="1" x14ac:dyDescent="0.3">
      <c r="A94" s="190" t="s">
        <v>107</v>
      </c>
      <c r="B94" s="39" t="s">
        <v>14</v>
      </c>
      <c r="C94" s="40">
        <v>28.3</v>
      </c>
      <c r="D94" s="41">
        <v>22</v>
      </c>
      <c r="E94" s="41" t="s">
        <v>15</v>
      </c>
      <c r="F94" s="42">
        <f t="shared" si="12"/>
        <v>1.2863636363636364</v>
      </c>
      <c r="G94" s="43">
        <v>4.5</v>
      </c>
      <c r="H94" s="44">
        <f t="shared" si="13"/>
        <v>3.2136363636363638</v>
      </c>
      <c r="I94" s="45">
        <f t="shared" si="14"/>
        <v>2.4982332155477032</v>
      </c>
      <c r="J94" s="46">
        <f t="shared" si="15"/>
        <v>0.71414141414141419</v>
      </c>
    </row>
    <row r="95" spans="1:10" ht="22.15" customHeight="1" thickTop="1" thickBot="1" x14ac:dyDescent="0.3">
      <c r="A95" s="190" t="s">
        <v>108</v>
      </c>
      <c r="B95" s="39" t="s">
        <v>14</v>
      </c>
      <c r="C95" s="40">
        <v>28.75</v>
      </c>
      <c r="D95" s="41">
        <v>22</v>
      </c>
      <c r="E95" s="41" t="s">
        <v>15</v>
      </c>
      <c r="F95" s="42">
        <f t="shared" si="12"/>
        <v>1.3068181818181819</v>
      </c>
      <c r="G95" s="43">
        <v>4.5</v>
      </c>
      <c r="H95" s="44">
        <f t="shared" si="13"/>
        <v>3.1931818181818183</v>
      </c>
      <c r="I95" s="45">
        <f t="shared" si="14"/>
        <v>2.4434782608695653</v>
      </c>
      <c r="J95" s="46">
        <f t="shared" si="15"/>
        <v>0.70959595959595967</v>
      </c>
    </row>
    <row r="96" spans="1:10" ht="22.15" customHeight="1" thickTop="1" thickBot="1" x14ac:dyDescent="0.3">
      <c r="A96" s="190" t="s">
        <v>109</v>
      </c>
      <c r="B96" s="39" t="s">
        <v>14</v>
      </c>
      <c r="C96" s="40">
        <v>9.8000000000000007</v>
      </c>
      <c r="D96" s="41">
        <v>22</v>
      </c>
      <c r="E96" s="41" t="s">
        <v>15</v>
      </c>
      <c r="F96" s="42">
        <f t="shared" si="12"/>
        <v>0.44545454545454549</v>
      </c>
      <c r="G96" s="43">
        <v>3.25</v>
      </c>
      <c r="H96" s="44">
        <f t="shared" si="13"/>
        <v>2.8045454545454547</v>
      </c>
      <c r="I96" s="45">
        <f t="shared" si="14"/>
        <v>6.2959183673469381</v>
      </c>
      <c r="J96" s="46">
        <f t="shared" si="15"/>
        <v>0.86293706293706296</v>
      </c>
    </row>
    <row r="97" spans="1:10" ht="22.15" customHeight="1" thickTop="1" thickBot="1" x14ac:dyDescent="0.3">
      <c r="A97" s="190" t="s">
        <v>110</v>
      </c>
      <c r="B97" s="39" t="s">
        <v>17</v>
      </c>
      <c r="C97" s="40">
        <v>9.8000000000000007</v>
      </c>
      <c r="D97" s="41">
        <v>16</v>
      </c>
      <c r="E97" s="41" t="s">
        <v>15</v>
      </c>
      <c r="F97" s="42">
        <f t="shared" si="12"/>
        <v>0.61250000000000004</v>
      </c>
      <c r="G97" s="43">
        <v>3.25</v>
      </c>
      <c r="H97" s="44">
        <f t="shared" si="13"/>
        <v>2.6375000000000002</v>
      </c>
      <c r="I97" s="45">
        <f t="shared" si="14"/>
        <v>4.3061224489795915</v>
      </c>
      <c r="J97" s="46">
        <f t="shared" si="15"/>
        <v>0.81153846153846154</v>
      </c>
    </row>
    <row r="98" spans="1:10" ht="22.15" customHeight="1" thickTop="1" thickBot="1" x14ac:dyDescent="0.3">
      <c r="A98" s="190" t="s">
        <v>111</v>
      </c>
      <c r="B98" s="39" t="s">
        <v>14</v>
      </c>
      <c r="C98" s="40">
        <v>34.75</v>
      </c>
      <c r="D98" s="41">
        <v>22</v>
      </c>
      <c r="E98" s="41" t="s">
        <v>15</v>
      </c>
      <c r="F98" s="42">
        <f t="shared" si="12"/>
        <v>1.5795454545454546</v>
      </c>
      <c r="G98" s="43">
        <v>4.5</v>
      </c>
      <c r="H98" s="44">
        <f t="shared" si="13"/>
        <v>2.9204545454545454</v>
      </c>
      <c r="I98" s="45">
        <f t="shared" si="14"/>
        <v>1.8489208633093523</v>
      </c>
      <c r="J98" s="46">
        <f t="shared" si="15"/>
        <v>0.64898989898989901</v>
      </c>
    </row>
    <row r="99" spans="1:10" ht="22.15" customHeight="1" thickTop="1" thickBot="1" x14ac:dyDescent="0.3">
      <c r="A99" s="190" t="s">
        <v>112</v>
      </c>
      <c r="B99" s="39" t="s">
        <v>14</v>
      </c>
      <c r="C99" s="48">
        <v>31.97</v>
      </c>
      <c r="D99" s="41">
        <v>22</v>
      </c>
      <c r="E99" s="41" t="s">
        <v>15</v>
      </c>
      <c r="F99" s="42">
        <f t="shared" si="12"/>
        <v>1.4531818181818181</v>
      </c>
      <c r="G99" s="43">
        <v>4.5</v>
      </c>
      <c r="H99" s="44">
        <f t="shared" si="13"/>
        <v>3.0468181818181819</v>
      </c>
      <c r="I99" s="45">
        <f t="shared" si="14"/>
        <v>2.0966531122927745</v>
      </c>
      <c r="J99" s="46">
        <f t="shared" si="15"/>
        <v>0.67707070707070705</v>
      </c>
    </row>
    <row r="100" spans="1:10" ht="22.15" customHeight="1" thickTop="1" x14ac:dyDescent="0.25">
      <c r="A100" s="50" t="s">
        <v>113</v>
      </c>
      <c r="B100" s="51"/>
      <c r="C100" s="51"/>
      <c r="D100" s="51"/>
      <c r="E100" s="52"/>
      <c r="F100" s="53"/>
      <c r="G100" s="54"/>
      <c r="H100" s="55"/>
      <c r="I100" s="56"/>
      <c r="J100" s="34"/>
    </row>
    <row r="101" spans="1:10" ht="22.15" customHeight="1" thickBot="1" x14ac:dyDescent="0.3">
      <c r="A101" s="190" t="s">
        <v>114</v>
      </c>
      <c r="B101" s="39" t="s">
        <v>115</v>
      </c>
      <c r="C101" s="48">
        <v>36.950000000000003</v>
      </c>
      <c r="D101" s="41">
        <v>24</v>
      </c>
      <c r="E101" s="41" t="s">
        <v>116</v>
      </c>
      <c r="F101" s="42">
        <f t="shared" ref="F101:F106" si="16">IFERROR(C101/D101,"")</f>
        <v>1.5395833333333335</v>
      </c>
      <c r="G101" s="43">
        <v>3.5</v>
      </c>
      <c r="H101" s="44">
        <f t="shared" ref="H101" si="17">G101-F101</f>
        <v>1.9604166666666665</v>
      </c>
      <c r="I101" s="45">
        <f t="shared" ref="I101" si="18">H101/F101</f>
        <v>1.2733423545331526</v>
      </c>
      <c r="J101" s="46">
        <f t="shared" ref="J101" si="19">H101/G101</f>
        <v>0.56011904761904752</v>
      </c>
    </row>
    <row r="102" spans="1:10" ht="22.15" customHeight="1" thickTop="1" thickBot="1" x14ac:dyDescent="0.3">
      <c r="A102" s="190" t="s">
        <v>146</v>
      </c>
      <c r="B102" s="39" t="s">
        <v>115</v>
      </c>
      <c r="C102" s="48">
        <v>29.7</v>
      </c>
      <c r="D102" s="41">
        <v>12</v>
      </c>
      <c r="E102" s="41">
        <v>19.2</v>
      </c>
      <c r="F102" s="42">
        <f t="shared" si="16"/>
        <v>2.4750000000000001</v>
      </c>
      <c r="G102" s="43">
        <v>5.25</v>
      </c>
      <c r="H102" s="44">
        <f t="shared" ref="H102:H132" si="20">G102-F102</f>
        <v>2.7749999999999999</v>
      </c>
      <c r="I102" s="8">
        <f t="shared" ref="I102:I132" si="21">H102/F102</f>
        <v>1.1212121212121211</v>
      </c>
      <c r="J102" s="46">
        <f t="shared" ref="J102:J132" si="22">H102/G102</f>
        <v>0.52857142857142858</v>
      </c>
    </row>
    <row r="103" spans="1:10" ht="22.15" customHeight="1" thickTop="1" thickBot="1" x14ac:dyDescent="0.3">
      <c r="A103" s="190" t="s">
        <v>117</v>
      </c>
      <c r="B103" s="39" t="s">
        <v>115</v>
      </c>
      <c r="C103" s="40">
        <v>38.200000000000003</v>
      </c>
      <c r="D103" s="41">
        <v>24</v>
      </c>
      <c r="E103" s="41" t="s">
        <v>116</v>
      </c>
      <c r="F103" s="42">
        <f t="shared" si="16"/>
        <v>1.5916666666666668</v>
      </c>
      <c r="G103" s="43">
        <v>3.5</v>
      </c>
      <c r="H103" s="44">
        <f t="shared" si="20"/>
        <v>1.9083333333333332</v>
      </c>
      <c r="I103" s="45">
        <f t="shared" si="21"/>
        <v>1.1989528795811517</v>
      </c>
      <c r="J103" s="46">
        <f t="shared" si="22"/>
        <v>0.54523809523809519</v>
      </c>
    </row>
    <row r="104" spans="1:10" ht="22.15" customHeight="1" thickTop="1" thickBot="1" x14ac:dyDescent="0.3">
      <c r="A104" s="190" t="s">
        <v>118</v>
      </c>
      <c r="B104" s="39" t="s">
        <v>115</v>
      </c>
      <c r="C104" s="40">
        <v>38.200000000000003</v>
      </c>
      <c r="D104" s="41">
        <v>24</v>
      </c>
      <c r="E104" s="41" t="s">
        <v>116</v>
      </c>
      <c r="F104" s="42">
        <f t="shared" si="16"/>
        <v>1.5916666666666668</v>
      </c>
      <c r="G104" s="43">
        <v>3.5</v>
      </c>
      <c r="H104" s="44">
        <f t="shared" si="20"/>
        <v>1.9083333333333332</v>
      </c>
      <c r="I104" s="45">
        <f t="shared" si="21"/>
        <v>1.1989528795811517</v>
      </c>
      <c r="J104" s="46">
        <f t="shared" si="22"/>
        <v>0.54523809523809519</v>
      </c>
    </row>
    <row r="105" spans="1:10" ht="22.15" customHeight="1" thickTop="1" thickBot="1" x14ac:dyDescent="0.3">
      <c r="A105" s="190" t="s">
        <v>119</v>
      </c>
      <c r="B105" s="39" t="s">
        <v>115</v>
      </c>
      <c r="C105" s="40">
        <v>36.799999999999997</v>
      </c>
      <c r="D105" s="41">
        <v>24</v>
      </c>
      <c r="E105" s="41" t="s">
        <v>116</v>
      </c>
      <c r="F105" s="42">
        <f t="shared" si="16"/>
        <v>1.5333333333333332</v>
      </c>
      <c r="G105" s="43">
        <v>3.5</v>
      </c>
      <c r="H105" s="44">
        <f t="shared" si="20"/>
        <v>1.9666666666666668</v>
      </c>
      <c r="I105" s="45">
        <f t="shared" si="21"/>
        <v>1.2826086956521741</v>
      </c>
      <c r="J105" s="46">
        <f t="shared" si="22"/>
        <v>0.56190476190476191</v>
      </c>
    </row>
    <row r="106" spans="1:10" ht="22.15" customHeight="1" thickTop="1" thickBot="1" x14ac:dyDescent="0.3">
      <c r="A106" s="190" t="s">
        <v>120</v>
      </c>
      <c r="B106" s="39" t="s">
        <v>115</v>
      </c>
      <c r="C106" s="40">
        <v>24.81</v>
      </c>
      <c r="D106" s="41">
        <v>24</v>
      </c>
      <c r="E106" s="41" t="s">
        <v>116</v>
      </c>
      <c r="F106" s="42">
        <f t="shared" si="16"/>
        <v>1.0337499999999999</v>
      </c>
      <c r="G106" s="43">
        <v>2.75</v>
      </c>
      <c r="H106" s="44">
        <f t="shared" si="20"/>
        <v>1.7162500000000001</v>
      </c>
      <c r="I106" s="45">
        <f t="shared" si="21"/>
        <v>1.6602176541717051</v>
      </c>
      <c r="J106" s="46">
        <f t="shared" si="22"/>
        <v>0.62409090909090914</v>
      </c>
    </row>
    <row r="107" spans="1:10" ht="22.15" customHeight="1" thickTop="1" thickBot="1" x14ac:dyDescent="0.3">
      <c r="A107" s="190" t="s">
        <v>121</v>
      </c>
      <c r="B107" s="39" t="s">
        <v>115</v>
      </c>
      <c r="C107" s="40">
        <v>25.01</v>
      </c>
      <c r="D107" s="41">
        <v>24</v>
      </c>
      <c r="E107" s="41" t="s">
        <v>116</v>
      </c>
      <c r="F107" s="42">
        <v>1.05</v>
      </c>
      <c r="G107" s="43">
        <v>2.75</v>
      </c>
      <c r="H107" s="44">
        <f t="shared" si="20"/>
        <v>1.7</v>
      </c>
      <c r="I107" s="45">
        <f t="shared" si="21"/>
        <v>1.6190476190476188</v>
      </c>
      <c r="J107" s="46">
        <f t="shared" si="22"/>
        <v>0.61818181818181817</v>
      </c>
    </row>
    <row r="108" spans="1:10" ht="22.15" customHeight="1" thickTop="1" thickBot="1" x14ac:dyDescent="0.3">
      <c r="A108" s="190" t="s">
        <v>122</v>
      </c>
      <c r="B108" s="39" t="s">
        <v>115</v>
      </c>
      <c r="C108" s="40">
        <v>24.81</v>
      </c>
      <c r="D108" s="41">
        <v>24</v>
      </c>
      <c r="E108" s="41" t="s">
        <v>116</v>
      </c>
      <c r="F108" s="42">
        <f t="shared" ref="F108:F132" si="23">IFERROR(C108/D108,"")</f>
        <v>1.0337499999999999</v>
      </c>
      <c r="G108" s="43">
        <v>2.75</v>
      </c>
      <c r="H108" s="44">
        <f t="shared" si="20"/>
        <v>1.7162500000000001</v>
      </c>
      <c r="I108" s="45">
        <f t="shared" si="21"/>
        <v>1.6602176541717051</v>
      </c>
      <c r="J108" s="46">
        <f t="shared" si="22"/>
        <v>0.62409090909090914</v>
      </c>
    </row>
    <row r="109" spans="1:10" ht="22.15" customHeight="1" thickTop="1" thickBot="1" x14ac:dyDescent="0.3">
      <c r="A109" s="190" t="s">
        <v>123</v>
      </c>
      <c r="B109" s="39" t="s">
        <v>115</v>
      </c>
      <c r="C109" s="48">
        <v>14.99</v>
      </c>
      <c r="D109" s="41">
        <v>18</v>
      </c>
      <c r="E109" s="41" t="s">
        <v>116</v>
      </c>
      <c r="F109" s="42">
        <f t="shared" si="23"/>
        <v>0.83277777777777784</v>
      </c>
      <c r="G109" s="43">
        <v>2.75</v>
      </c>
      <c r="H109" s="44">
        <f t="shared" si="20"/>
        <v>1.9172222222222222</v>
      </c>
      <c r="I109" s="45">
        <f t="shared" si="21"/>
        <v>2.3022014676450966</v>
      </c>
      <c r="J109" s="46">
        <f t="shared" si="22"/>
        <v>0.69717171717171711</v>
      </c>
    </row>
    <row r="110" spans="1:10" ht="22.15" customHeight="1" thickTop="1" thickBot="1" x14ac:dyDescent="0.3">
      <c r="A110" s="190" t="s">
        <v>124</v>
      </c>
      <c r="B110" s="39" t="s">
        <v>115</v>
      </c>
      <c r="C110" s="48">
        <v>24.56</v>
      </c>
      <c r="D110" s="41">
        <v>24</v>
      </c>
      <c r="E110" s="41" t="s">
        <v>116</v>
      </c>
      <c r="F110" s="42">
        <f t="shared" si="23"/>
        <v>1.0233333333333332</v>
      </c>
      <c r="G110" s="43">
        <v>2.75</v>
      </c>
      <c r="H110" s="44">
        <f t="shared" si="20"/>
        <v>1.7266666666666668</v>
      </c>
      <c r="I110" s="45">
        <f t="shared" si="21"/>
        <v>1.6872964169381111</v>
      </c>
      <c r="J110" s="46">
        <f t="shared" si="22"/>
        <v>0.62787878787878793</v>
      </c>
    </row>
    <row r="111" spans="1:10" ht="22.15" customHeight="1" thickTop="1" thickBot="1" x14ac:dyDescent="0.3">
      <c r="A111" s="190" t="s">
        <v>125</v>
      </c>
      <c r="B111" s="39" t="s">
        <v>115</v>
      </c>
      <c r="C111" s="48">
        <v>31.96</v>
      </c>
      <c r="D111" s="41">
        <v>24</v>
      </c>
      <c r="E111" s="41" t="s">
        <v>116</v>
      </c>
      <c r="F111" s="42">
        <f t="shared" si="23"/>
        <v>1.3316666666666668</v>
      </c>
      <c r="G111" s="43">
        <v>2.75</v>
      </c>
      <c r="H111" s="44">
        <f t="shared" si="20"/>
        <v>1.4183333333333332</v>
      </c>
      <c r="I111" s="45">
        <f t="shared" si="21"/>
        <v>1.0650813516896118</v>
      </c>
      <c r="J111" s="46">
        <f t="shared" si="22"/>
        <v>0.51575757575757575</v>
      </c>
    </row>
    <row r="112" spans="1:10" ht="22.15" customHeight="1" thickTop="1" thickBot="1" x14ac:dyDescent="0.3">
      <c r="A112" s="190" t="s">
        <v>126</v>
      </c>
      <c r="B112" s="39" t="s">
        <v>115</v>
      </c>
      <c r="C112" s="40">
        <v>39</v>
      </c>
      <c r="D112" s="41">
        <v>24</v>
      </c>
      <c r="E112" s="41" t="s">
        <v>116</v>
      </c>
      <c r="F112" s="42">
        <f t="shared" si="23"/>
        <v>1.625</v>
      </c>
      <c r="G112" s="43">
        <v>3.5</v>
      </c>
      <c r="H112" s="44">
        <f t="shared" si="20"/>
        <v>1.875</v>
      </c>
      <c r="I112" s="45">
        <f t="shared" si="21"/>
        <v>1.1538461538461537</v>
      </c>
      <c r="J112" s="46">
        <f t="shared" si="22"/>
        <v>0.5357142857142857</v>
      </c>
    </row>
    <row r="113" spans="1:10" ht="22.15" customHeight="1" thickTop="1" thickBot="1" x14ac:dyDescent="0.3">
      <c r="A113" s="190" t="s">
        <v>127</v>
      </c>
      <c r="B113" s="39" t="s">
        <v>115</v>
      </c>
      <c r="C113" s="48">
        <v>38.200000000000003</v>
      </c>
      <c r="D113" s="41">
        <v>24</v>
      </c>
      <c r="E113" s="41" t="s">
        <v>116</v>
      </c>
      <c r="F113" s="42">
        <f t="shared" si="23"/>
        <v>1.5916666666666668</v>
      </c>
      <c r="G113" s="43">
        <v>3.5</v>
      </c>
      <c r="H113" s="44">
        <f t="shared" si="20"/>
        <v>1.9083333333333332</v>
      </c>
      <c r="I113" s="45">
        <f t="shared" si="21"/>
        <v>1.1989528795811517</v>
      </c>
      <c r="J113" s="46">
        <f t="shared" si="22"/>
        <v>0.54523809523809519</v>
      </c>
    </row>
    <row r="114" spans="1:10" ht="22.15" customHeight="1" thickTop="1" thickBot="1" x14ac:dyDescent="0.3">
      <c r="A114" s="190" t="s">
        <v>128</v>
      </c>
      <c r="B114" s="39" t="s">
        <v>115</v>
      </c>
      <c r="C114" s="48">
        <v>28.65</v>
      </c>
      <c r="D114" s="41">
        <v>24</v>
      </c>
      <c r="E114" s="41" t="s">
        <v>116</v>
      </c>
      <c r="F114" s="42">
        <f t="shared" si="23"/>
        <v>1.1937499999999999</v>
      </c>
      <c r="G114" s="43">
        <v>3.5</v>
      </c>
      <c r="H114" s="44">
        <f t="shared" si="20"/>
        <v>2.3062500000000004</v>
      </c>
      <c r="I114" s="45">
        <f t="shared" si="21"/>
        <v>1.9319371727748695</v>
      </c>
      <c r="J114" s="46">
        <f t="shared" si="22"/>
        <v>0.65892857142857153</v>
      </c>
    </row>
    <row r="115" spans="1:10" ht="22.15" customHeight="1" thickTop="1" thickBot="1" x14ac:dyDescent="0.3">
      <c r="A115" s="190" t="s">
        <v>129</v>
      </c>
      <c r="B115" s="39" t="s">
        <v>115</v>
      </c>
      <c r="C115" s="40">
        <v>30.64</v>
      </c>
      <c r="D115" s="41">
        <v>24</v>
      </c>
      <c r="E115" s="41" t="s">
        <v>116</v>
      </c>
      <c r="F115" s="42">
        <f t="shared" si="23"/>
        <v>1.2766666666666666</v>
      </c>
      <c r="G115" s="43">
        <v>2.75</v>
      </c>
      <c r="H115" s="44">
        <f t="shared" si="20"/>
        <v>1.4733333333333334</v>
      </c>
      <c r="I115" s="45">
        <f t="shared" si="21"/>
        <v>1.1540469973890339</v>
      </c>
      <c r="J115" s="46">
        <f t="shared" si="22"/>
        <v>0.53575757575757577</v>
      </c>
    </row>
    <row r="116" spans="1:10" ht="22.15" customHeight="1" thickTop="1" thickBot="1" x14ac:dyDescent="0.3">
      <c r="A116" s="190" t="s">
        <v>130</v>
      </c>
      <c r="B116" s="39" t="s">
        <v>115</v>
      </c>
      <c r="C116" s="48">
        <v>45.25</v>
      </c>
      <c r="D116" s="41">
        <v>24</v>
      </c>
      <c r="E116" s="41">
        <v>14.97</v>
      </c>
      <c r="F116" s="42">
        <f t="shared" si="23"/>
        <v>1.8854166666666667</v>
      </c>
      <c r="G116" s="43">
        <v>4.25</v>
      </c>
      <c r="H116" s="44">
        <f t="shared" si="20"/>
        <v>2.364583333333333</v>
      </c>
      <c r="I116" s="45">
        <f t="shared" si="21"/>
        <v>1.2541436464088396</v>
      </c>
      <c r="J116" s="46">
        <f t="shared" si="22"/>
        <v>0.55637254901960775</v>
      </c>
    </row>
    <row r="117" spans="1:10" ht="22.15" customHeight="1" thickTop="1" thickBot="1" x14ac:dyDescent="0.3">
      <c r="A117" s="190" t="s">
        <v>131</v>
      </c>
      <c r="B117" s="39" t="s">
        <v>115</v>
      </c>
      <c r="C117" s="48">
        <v>38.200000000000003</v>
      </c>
      <c r="D117" s="41">
        <v>24</v>
      </c>
      <c r="E117" s="41" t="s">
        <v>132</v>
      </c>
      <c r="F117" s="42">
        <f t="shared" si="23"/>
        <v>1.5916666666666668</v>
      </c>
      <c r="G117" s="43">
        <v>3.5</v>
      </c>
      <c r="H117" s="44">
        <f t="shared" si="20"/>
        <v>1.9083333333333332</v>
      </c>
      <c r="I117" s="45">
        <f t="shared" si="21"/>
        <v>1.1989528795811517</v>
      </c>
      <c r="J117" s="46">
        <f t="shared" si="22"/>
        <v>0.54523809523809519</v>
      </c>
    </row>
    <row r="118" spans="1:10" ht="22.15" customHeight="1" thickTop="1" thickBot="1" x14ac:dyDescent="0.3">
      <c r="A118" s="190" t="s">
        <v>133</v>
      </c>
      <c r="B118" s="39" t="s">
        <v>115</v>
      </c>
      <c r="C118" s="40">
        <v>28.46</v>
      </c>
      <c r="D118" s="41">
        <v>24</v>
      </c>
      <c r="E118" s="41" t="s">
        <v>116</v>
      </c>
      <c r="F118" s="42">
        <f t="shared" si="23"/>
        <v>1.1858333333333333</v>
      </c>
      <c r="G118" s="43">
        <v>2.75</v>
      </c>
      <c r="H118" s="44">
        <f t="shared" si="20"/>
        <v>1.5641666666666667</v>
      </c>
      <c r="I118" s="45">
        <f t="shared" si="21"/>
        <v>1.3190442726633873</v>
      </c>
      <c r="J118" s="46">
        <f t="shared" si="22"/>
        <v>0.56878787878787884</v>
      </c>
    </row>
    <row r="119" spans="1:10" ht="22.15" customHeight="1" thickTop="1" thickBot="1" x14ac:dyDescent="0.3">
      <c r="A119" s="190" t="s">
        <v>134</v>
      </c>
      <c r="B119" s="39" t="s">
        <v>115</v>
      </c>
      <c r="C119" s="40">
        <v>30.01</v>
      </c>
      <c r="D119" s="41">
        <v>24</v>
      </c>
      <c r="E119" s="41" t="s">
        <v>116</v>
      </c>
      <c r="F119" s="42">
        <f t="shared" si="23"/>
        <v>1.2504166666666667</v>
      </c>
      <c r="G119" s="43">
        <v>2.75</v>
      </c>
      <c r="H119" s="44">
        <f t="shared" si="20"/>
        <v>1.4995833333333333</v>
      </c>
      <c r="I119" s="45">
        <f t="shared" si="21"/>
        <v>1.1992669110296568</v>
      </c>
      <c r="J119" s="46">
        <f t="shared" si="22"/>
        <v>0.54530303030303029</v>
      </c>
    </row>
    <row r="120" spans="1:10" ht="22.15" customHeight="1" thickTop="1" thickBot="1" x14ac:dyDescent="0.3">
      <c r="A120" s="190" t="s">
        <v>135</v>
      </c>
      <c r="B120" s="39" t="s">
        <v>115</v>
      </c>
      <c r="C120" s="40">
        <v>39</v>
      </c>
      <c r="D120" s="41">
        <v>24</v>
      </c>
      <c r="E120" s="41">
        <v>11.2</v>
      </c>
      <c r="F120" s="42">
        <f t="shared" si="23"/>
        <v>1.625</v>
      </c>
      <c r="G120" s="43">
        <v>3.5</v>
      </c>
      <c r="H120" s="44">
        <f t="shared" si="20"/>
        <v>1.875</v>
      </c>
      <c r="I120" s="45">
        <f t="shared" si="21"/>
        <v>1.1538461538461537</v>
      </c>
      <c r="J120" s="46">
        <f t="shared" si="22"/>
        <v>0.5357142857142857</v>
      </c>
    </row>
    <row r="121" spans="1:10" ht="22.15" customHeight="1" thickTop="1" thickBot="1" x14ac:dyDescent="0.3">
      <c r="A121" s="190" t="s">
        <v>136</v>
      </c>
      <c r="B121" s="39" t="s">
        <v>115</v>
      </c>
      <c r="C121" s="40">
        <v>38.200000000000003</v>
      </c>
      <c r="D121" s="41">
        <v>24</v>
      </c>
      <c r="E121" s="41">
        <v>11.2</v>
      </c>
      <c r="F121" s="42">
        <f t="shared" si="23"/>
        <v>1.5916666666666668</v>
      </c>
      <c r="G121" s="43">
        <v>3.5</v>
      </c>
      <c r="H121" s="44">
        <f t="shared" si="20"/>
        <v>1.9083333333333332</v>
      </c>
      <c r="I121" s="45">
        <f t="shared" si="21"/>
        <v>1.1989528795811517</v>
      </c>
      <c r="J121" s="46">
        <f t="shared" si="22"/>
        <v>0.54523809523809519</v>
      </c>
    </row>
    <row r="122" spans="1:10" ht="22.15" customHeight="1" thickTop="1" thickBot="1" x14ac:dyDescent="0.3">
      <c r="A122" s="190" t="s">
        <v>137</v>
      </c>
      <c r="B122" s="39" t="s">
        <v>115</v>
      </c>
      <c r="C122" s="48">
        <v>31.96</v>
      </c>
      <c r="D122" s="41">
        <v>24</v>
      </c>
      <c r="E122" s="41" t="s">
        <v>116</v>
      </c>
      <c r="F122" s="42">
        <f t="shared" si="23"/>
        <v>1.3316666666666668</v>
      </c>
      <c r="G122" s="43">
        <v>2.75</v>
      </c>
      <c r="H122" s="44">
        <f t="shared" si="20"/>
        <v>1.4183333333333332</v>
      </c>
      <c r="I122" s="45">
        <f t="shared" si="21"/>
        <v>1.0650813516896118</v>
      </c>
      <c r="J122" s="46">
        <f t="shared" si="22"/>
        <v>0.51575757575757575</v>
      </c>
    </row>
    <row r="123" spans="1:10" ht="22.15" customHeight="1" thickTop="1" thickBot="1" x14ac:dyDescent="0.3">
      <c r="A123" s="190" t="s">
        <v>149</v>
      </c>
      <c r="B123" s="39" t="s">
        <v>115</v>
      </c>
      <c r="C123" s="48">
        <v>39</v>
      </c>
      <c r="D123" s="41">
        <v>24</v>
      </c>
      <c r="E123" s="57" t="s">
        <v>150</v>
      </c>
      <c r="F123" s="42">
        <f t="shared" si="23"/>
        <v>1.625</v>
      </c>
      <c r="G123" s="43">
        <v>3.5</v>
      </c>
      <c r="H123" s="44">
        <f t="shared" si="20"/>
        <v>1.875</v>
      </c>
      <c r="I123" s="45">
        <f t="shared" si="21"/>
        <v>1.1538461538461537</v>
      </c>
      <c r="J123" s="46">
        <f t="shared" si="22"/>
        <v>0.5357142857142857</v>
      </c>
    </row>
    <row r="124" spans="1:10" ht="22.15" customHeight="1" thickTop="1" thickBot="1" x14ac:dyDescent="0.3">
      <c r="A124" s="190" t="s">
        <v>138</v>
      </c>
      <c r="B124" s="39" t="s">
        <v>115</v>
      </c>
      <c r="C124" s="48">
        <v>19.309999999999999</v>
      </c>
      <c r="D124" s="41">
        <v>24</v>
      </c>
      <c r="E124" s="41" t="s">
        <v>116</v>
      </c>
      <c r="F124" s="42">
        <f t="shared" si="23"/>
        <v>0.80458333333333332</v>
      </c>
      <c r="G124" s="43">
        <v>2.75</v>
      </c>
      <c r="H124" s="44">
        <f t="shared" si="20"/>
        <v>1.9454166666666666</v>
      </c>
      <c r="I124" s="45">
        <f t="shared" si="21"/>
        <v>2.4179181771103053</v>
      </c>
      <c r="J124" s="46">
        <f t="shared" si="22"/>
        <v>0.7074242424242424</v>
      </c>
    </row>
    <row r="125" spans="1:10" ht="22.15" customHeight="1" thickTop="1" thickBot="1" x14ac:dyDescent="0.3">
      <c r="A125" s="190" t="s">
        <v>147</v>
      </c>
      <c r="B125" s="39" t="s">
        <v>115</v>
      </c>
      <c r="C125" s="48">
        <v>28.28</v>
      </c>
      <c r="D125" s="41">
        <v>24</v>
      </c>
      <c r="E125" s="57" t="s">
        <v>148</v>
      </c>
      <c r="F125" s="42">
        <f t="shared" si="23"/>
        <v>1.1783333333333335</v>
      </c>
      <c r="G125" s="43">
        <v>2.75</v>
      </c>
      <c r="H125" s="44">
        <f t="shared" si="20"/>
        <v>1.5716666666666665</v>
      </c>
      <c r="I125" s="45">
        <f t="shared" si="21"/>
        <v>1.3338048090523336</v>
      </c>
      <c r="J125" s="46">
        <f t="shared" si="22"/>
        <v>0.57151515151515142</v>
      </c>
    </row>
    <row r="126" spans="1:10" ht="22.15" customHeight="1" thickTop="1" thickBot="1" x14ac:dyDescent="0.3">
      <c r="A126" s="190" t="s">
        <v>139</v>
      </c>
      <c r="B126" s="39" t="s">
        <v>115</v>
      </c>
      <c r="C126" s="40">
        <v>38.200000000000003</v>
      </c>
      <c r="D126" s="41">
        <v>24</v>
      </c>
      <c r="E126" s="41" t="s">
        <v>132</v>
      </c>
      <c r="F126" s="42">
        <f t="shared" si="23"/>
        <v>1.5916666666666668</v>
      </c>
      <c r="G126" s="43">
        <v>2</v>
      </c>
      <c r="H126" s="44">
        <f t="shared" si="20"/>
        <v>0.40833333333333321</v>
      </c>
      <c r="I126" s="45">
        <f t="shared" si="21"/>
        <v>0.25654450261780093</v>
      </c>
      <c r="J126" s="46">
        <f t="shared" si="22"/>
        <v>0.20416666666666661</v>
      </c>
    </row>
    <row r="127" spans="1:10" ht="22.15" customHeight="1" thickTop="1" thickBot="1" x14ac:dyDescent="0.3">
      <c r="A127" s="190" t="s">
        <v>140</v>
      </c>
      <c r="B127" s="39" t="s">
        <v>115</v>
      </c>
      <c r="C127" s="40">
        <v>38.200000000000003</v>
      </c>
      <c r="D127" s="41">
        <v>24</v>
      </c>
      <c r="E127" s="41" t="s">
        <v>132</v>
      </c>
      <c r="F127" s="42">
        <f t="shared" si="23"/>
        <v>1.5916666666666668</v>
      </c>
      <c r="G127" s="43">
        <v>2</v>
      </c>
      <c r="H127" s="44">
        <f t="shared" si="20"/>
        <v>0.40833333333333321</v>
      </c>
      <c r="I127" s="45">
        <f t="shared" si="21"/>
        <v>0.25654450261780093</v>
      </c>
      <c r="J127" s="46">
        <f t="shared" si="22"/>
        <v>0.20416666666666661</v>
      </c>
    </row>
    <row r="128" spans="1:10" ht="22.15" customHeight="1" thickTop="1" thickBot="1" x14ac:dyDescent="0.3">
      <c r="A128" s="190" t="s">
        <v>141</v>
      </c>
      <c r="B128" s="39" t="s">
        <v>115</v>
      </c>
      <c r="C128" s="48">
        <v>38.200000000000003</v>
      </c>
      <c r="D128" s="41">
        <v>24</v>
      </c>
      <c r="E128" s="41" t="s">
        <v>132</v>
      </c>
      <c r="F128" s="42">
        <f t="shared" si="23"/>
        <v>1.5916666666666668</v>
      </c>
      <c r="G128" s="43">
        <v>2</v>
      </c>
      <c r="H128" s="44">
        <f t="shared" si="20"/>
        <v>0.40833333333333321</v>
      </c>
      <c r="I128" s="45">
        <f t="shared" si="21"/>
        <v>0.25654450261780093</v>
      </c>
      <c r="J128" s="46">
        <f t="shared" si="22"/>
        <v>0.20416666666666661</v>
      </c>
    </row>
    <row r="129" spans="1:10" ht="22.15" customHeight="1" thickTop="1" thickBot="1" x14ac:dyDescent="0.3">
      <c r="A129" s="190" t="s">
        <v>142</v>
      </c>
      <c r="B129" s="39" t="s">
        <v>115</v>
      </c>
      <c r="C129" s="40">
        <v>38.200000000000003</v>
      </c>
      <c r="D129" s="41">
        <v>24</v>
      </c>
      <c r="E129" s="41" t="s">
        <v>132</v>
      </c>
      <c r="F129" s="42">
        <f t="shared" si="23"/>
        <v>1.5916666666666668</v>
      </c>
      <c r="G129" s="43">
        <v>2</v>
      </c>
      <c r="H129" s="44">
        <f t="shared" si="20"/>
        <v>0.40833333333333321</v>
      </c>
      <c r="I129" s="45">
        <f t="shared" si="21"/>
        <v>0.25654450261780093</v>
      </c>
      <c r="J129" s="46">
        <f t="shared" si="22"/>
        <v>0.20416666666666661</v>
      </c>
    </row>
    <row r="130" spans="1:10" ht="22.15" customHeight="1" thickTop="1" thickBot="1" x14ac:dyDescent="0.3">
      <c r="A130" s="190" t="s">
        <v>143</v>
      </c>
      <c r="B130" s="39" t="s">
        <v>115</v>
      </c>
      <c r="C130" s="48">
        <v>38.200000000000003</v>
      </c>
      <c r="D130" s="41">
        <v>24</v>
      </c>
      <c r="E130" s="41" t="s">
        <v>132</v>
      </c>
      <c r="F130" s="42">
        <f t="shared" si="23"/>
        <v>1.5916666666666668</v>
      </c>
      <c r="G130" s="43">
        <v>2</v>
      </c>
      <c r="H130" s="44">
        <f t="shared" si="20"/>
        <v>0.40833333333333321</v>
      </c>
      <c r="I130" s="45">
        <f t="shared" si="21"/>
        <v>0.25654450261780093</v>
      </c>
      <c r="J130" s="46">
        <f t="shared" si="22"/>
        <v>0.20416666666666661</v>
      </c>
    </row>
    <row r="131" spans="1:10" ht="22.15" customHeight="1" thickTop="1" thickBot="1" x14ac:dyDescent="0.3">
      <c r="A131" s="190" t="s">
        <v>144</v>
      </c>
      <c r="B131" s="39" t="s">
        <v>115</v>
      </c>
      <c r="C131" s="48">
        <v>38.200000000000003</v>
      </c>
      <c r="D131" s="41">
        <v>24</v>
      </c>
      <c r="E131" s="57" t="s">
        <v>116</v>
      </c>
      <c r="F131" s="42">
        <f t="shared" si="23"/>
        <v>1.5916666666666668</v>
      </c>
      <c r="G131" s="43">
        <v>3.5</v>
      </c>
      <c r="H131" s="44">
        <f t="shared" si="20"/>
        <v>1.9083333333333332</v>
      </c>
      <c r="I131" s="45">
        <f t="shared" si="21"/>
        <v>1.1989528795811517</v>
      </c>
      <c r="J131" s="46">
        <f t="shared" si="22"/>
        <v>0.54523809523809519</v>
      </c>
    </row>
    <row r="132" spans="1:10" ht="22.15" customHeight="1" thickTop="1" thickBot="1" x14ac:dyDescent="0.3">
      <c r="A132" s="190" t="s">
        <v>145</v>
      </c>
      <c r="B132" s="39" t="s">
        <v>115</v>
      </c>
      <c r="C132" s="40">
        <v>31.1</v>
      </c>
      <c r="D132" s="41">
        <v>24</v>
      </c>
      <c r="E132" s="41" t="s">
        <v>116</v>
      </c>
      <c r="F132" s="42">
        <f t="shared" si="23"/>
        <v>1.2958333333333334</v>
      </c>
      <c r="G132" s="43">
        <v>2.75</v>
      </c>
      <c r="H132" s="44">
        <f t="shared" si="20"/>
        <v>1.4541666666666666</v>
      </c>
      <c r="I132" s="45">
        <f t="shared" si="21"/>
        <v>1.1221864951768488</v>
      </c>
      <c r="J132" s="46">
        <f t="shared" si="22"/>
        <v>0.52878787878787881</v>
      </c>
    </row>
    <row r="133" spans="1:10" ht="22.15" customHeight="1" thickTop="1" thickBot="1" x14ac:dyDescent="0.3">
      <c r="A133" s="191" t="s">
        <v>151</v>
      </c>
      <c r="B133" s="58"/>
      <c r="C133" s="59"/>
      <c r="D133" s="60"/>
      <c r="E133" s="61"/>
      <c r="F133" s="62"/>
      <c r="G133" s="54"/>
      <c r="H133" s="55"/>
      <c r="I133" s="63"/>
      <c r="J133" s="64"/>
    </row>
    <row r="134" spans="1:10" ht="22.15" customHeight="1" thickTop="1" thickBot="1" x14ac:dyDescent="0.3">
      <c r="A134" s="190" t="s">
        <v>152</v>
      </c>
      <c r="B134" s="39" t="s">
        <v>153</v>
      </c>
      <c r="C134" s="40">
        <f>F90*5</f>
        <v>4.4022727272727273</v>
      </c>
      <c r="D134" s="41">
        <v>1</v>
      </c>
      <c r="E134" s="57">
        <v>1.59</v>
      </c>
      <c r="F134" s="42">
        <f t="shared" ref="F134:F147" si="24">IFERROR(C134/D134,"")</f>
        <v>4.4022727272727273</v>
      </c>
      <c r="G134" s="43">
        <v>15</v>
      </c>
      <c r="H134" s="44">
        <f t="shared" ref="H134:H147" si="25">G134-F134</f>
        <v>10.597727272727273</v>
      </c>
      <c r="I134" s="45">
        <f t="shared" ref="I134:I147" si="26">H134/F134</f>
        <v>2.4073309241094476</v>
      </c>
      <c r="J134" s="46">
        <f t="shared" ref="J134:J147" si="27">H134/G134</f>
        <v>0.70651515151515154</v>
      </c>
    </row>
    <row r="135" spans="1:10" ht="22.15" customHeight="1" thickTop="1" thickBot="1" x14ac:dyDescent="0.3">
      <c r="A135" s="190" t="s">
        <v>154</v>
      </c>
      <c r="B135" s="39" t="s">
        <v>153</v>
      </c>
      <c r="C135" s="40">
        <f>F105*5</f>
        <v>7.6666666666666661</v>
      </c>
      <c r="D135" s="41">
        <v>1</v>
      </c>
      <c r="E135" s="57">
        <v>1.5333333333333332</v>
      </c>
      <c r="F135" s="42">
        <f t="shared" si="24"/>
        <v>7.6666666666666661</v>
      </c>
      <c r="G135" s="43">
        <v>15</v>
      </c>
      <c r="H135" s="44">
        <f t="shared" si="25"/>
        <v>7.3333333333333339</v>
      </c>
      <c r="I135" s="45">
        <f t="shared" si="26"/>
        <v>0.95652173913043492</v>
      </c>
      <c r="J135" s="46">
        <f t="shared" si="27"/>
        <v>0.48888888888888893</v>
      </c>
    </row>
    <row r="136" spans="1:10" ht="22.15" customHeight="1" thickTop="1" thickBot="1" x14ac:dyDescent="0.3">
      <c r="A136" s="190" t="s">
        <v>155</v>
      </c>
      <c r="B136" s="39" t="s">
        <v>153</v>
      </c>
      <c r="C136" s="40">
        <f>F106*5</f>
        <v>5.1687499999999993</v>
      </c>
      <c r="D136" s="41">
        <v>1</v>
      </c>
      <c r="E136" s="57">
        <v>1.0337499999999999</v>
      </c>
      <c r="F136" s="42">
        <f t="shared" si="24"/>
        <v>5.1687499999999993</v>
      </c>
      <c r="G136" s="43">
        <v>13</v>
      </c>
      <c r="H136" s="44">
        <f t="shared" si="25"/>
        <v>7.8312500000000007</v>
      </c>
      <c r="I136" s="45">
        <f t="shared" si="26"/>
        <v>1.5151148730350668</v>
      </c>
      <c r="J136" s="46">
        <f t="shared" si="27"/>
        <v>0.60240384615384623</v>
      </c>
    </row>
    <row r="137" spans="1:10" ht="22.15" customHeight="1" thickTop="1" thickBot="1" x14ac:dyDescent="0.3">
      <c r="A137" s="190" t="s">
        <v>156</v>
      </c>
      <c r="B137" s="39" t="s">
        <v>153</v>
      </c>
      <c r="C137" s="40">
        <f>F107*5</f>
        <v>5.25</v>
      </c>
      <c r="D137" s="41">
        <v>1</v>
      </c>
      <c r="E137" s="57">
        <v>1.05</v>
      </c>
      <c r="F137" s="42">
        <f t="shared" si="24"/>
        <v>5.25</v>
      </c>
      <c r="G137" s="43">
        <v>13</v>
      </c>
      <c r="H137" s="44">
        <f t="shared" si="25"/>
        <v>7.75</v>
      </c>
      <c r="I137" s="45">
        <f t="shared" si="26"/>
        <v>1.4761904761904763</v>
      </c>
      <c r="J137" s="46">
        <f t="shared" si="27"/>
        <v>0.59615384615384615</v>
      </c>
    </row>
    <row r="138" spans="1:10" ht="22.15" customHeight="1" thickTop="1" thickBot="1" x14ac:dyDescent="0.3">
      <c r="A138" s="190" t="s">
        <v>157</v>
      </c>
      <c r="B138" s="39" t="s">
        <v>153</v>
      </c>
      <c r="C138" s="40">
        <f t="shared" ref="C138:C144" si="28">F107*5</f>
        <v>5.25</v>
      </c>
      <c r="D138" s="41">
        <v>1</v>
      </c>
      <c r="E138" s="57">
        <v>1.0337499999999999</v>
      </c>
      <c r="F138" s="42">
        <f t="shared" si="24"/>
        <v>5.25</v>
      </c>
      <c r="G138" s="43">
        <v>13</v>
      </c>
      <c r="H138" s="44">
        <f t="shared" si="25"/>
        <v>7.75</v>
      </c>
      <c r="I138" s="45">
        <f t="shared" si="26"/>
        <v>1.4761904761904763</v>
      </c>
      <c r="J138" s="46">
        <f t="shared" si="27"/>
        <v>0.59615384615384615</v>
      </c>
    </row>
    <row r="139" spans="1:10" ht="22.15" customHeight="1" thickTop="1" thickBot="1" x14ac:dyDescent="0.3">
      <c r="A139" s="190" t="s">
        <v>158</v>
      </c>
      <c r="B139" s="39" t="s">
        <v>153</v>
      </c>
      <c r="C139" s="40">
        <f t="shared" si="28"/>
        <v>5.1687499999999993</v>
      </c>
      <c r="D139" s="41">
        <v>1</v>
      </c>
      <c r="E139" s="57">
        <v>0.83277777777777784</v>
      </c>
      <c r="F139" s="42">
        <f t="shared" si="24"/>
        <v>5.1687499999999993</v>
      </c>
      <c r="G139" s="43">
        <v>13</v>
      </c>
      <c r="H139" s="44">
        <f t="shared" si="25"/>
        <v>7.8312500000000007</v>
      </c>
      <c r="I139" s="45">
        <f t="shared" si="26"/>
        <v>1.5151148730350668</v>
      </c>
      <c r="J139" s="46">
        <f t="shared" si="27"/>
        <v>0.60240384615384623</v>
      </c>
    </row>
    <row r="140" spans="1:10" ht="22.15" customHeight="1" thickTop="1" thickBot="1" x14ac:dyDescent="0.3">
      <c r="A140" s="190" t="s">
        <v>159</v>
      </c>
      <c r="B140" s="39" t="s">
        <v>153</v>
      </c>
      <c r="C140" s="40">
        <f t="shared" si="28"/>
        <v>4.1638888888888896</v>
      </c>
      <c r="D140" s="41">
        <v>1</v>
      </c>
      <c r="E140" s="57">
        <v>1.0233333333333332</v>
      </c>
      <c r="F140" s="42">
        <f t="shared" si="24"/>
        <v>4.1638888888888896</v>
      </c>
      <c r="G140" s="43">
        <v>13</v>
      </c>
      <c r="H140" s="44">
        <f t="shared" si="25"/>
        <v>8.8361111111111104</v>
      </c>
      <c r="I140" s="45">
        <f t="shared" si="26"/>
        <v>2.1220813875917273</v>
      </c>
      <c r="J140" s="46">
        <f t="shared" si="27"/>
        <v>0.67970085470085462</v>
      </c>
    </row>
    <row r="141" spans="1:10" ht="22.15" customHeight="1" thickTop="1" thickBot="1" x14ac:dyDescent="0.3">
      <c r="A141" s="190" t="s">
        <v>160</v>
      </c>
      <c r="B141" s="39" t="s">
        <v>153</v>
      </c>
      <c r="C141" s="40">
        <f t="shared" si="28"/>
        <v>5.1166666666666663</v>
      </c>
      <c r="D141" s="41">
        <v>1</v>
      </c>
      <c r="E141" s="57">
        <v>1.2958333333333334</v>
      </c>
      <c r="F141" s="42">
        <f t="shared" si="24"/>
        <v>5.1166666666666663</v>
      </c>
      <c r="G141" s="43">
        <v>13</v>
      </c>
      <c r="H141" s="44">
        <f t="shared" si="25"/>
        <v>7.8833333333333337</v>
      </c>
      <c r="I141" s="45">
        <f t="shared" si="26"/>
        <v>1.5407166123778504</v>
      </c>
      <c r="J141" s="46">
        <f t="shared" si="27"/>
        <v>0.60641025641025648</v>
      </c>
    </row>
    <row r="142" spans="1:10" ht="22.15" customHeight="1" thickTop="1" thickBot="1" x14ac:dyDescent="0.3">
      <c r="A142" s="190" t="s">
        <v>161</v>
      </c>
      <c r="B142" s="39" t="s">
        <v>153</v>
      </c>
      <c r="C142" s="40">
        <f t="shared" si="28"/>
        <v>6.6583333333333341</v>
      </c>
      <c r="D142" s="41">
        <v>1</v>
      </c>
      <c r="E142" s="57">
        <v>1.5916666666666668</v>
      </c>
      <c r="F142" s="42">
        <f t="shared" si="24"/>
        <v>6.6583333333333341</v>
      </c>
      <c r="G142" s="43">
        <v>15</v>
      </c>
      <c r="H142" s="44">
        <f t="shared" si="25"/>
        <v>8.341666666666665</v>
      </c>
      <c r="I142" s="45">
        <f t="shared" si="26"/>
        <v>1.2528160200250309</v>
      </c>
      <c r="J142" s="46">
        <f t="shared" si="27"/>
        <v>0.556111111111111</v>
      </c>
    </row>
    <row r="143" spans="1:10" ht="22.15" customHeight="1" thickTop="1" thickBot="1" x14ac:dyDescent="0.3">
      <c r="A143" s="190" t="s">
        <v>162</v>
      </c>
      <c r="B143" s="39" t="s">
        <v>153</v>
      </c>
      <c r="C143" s="40">
        <f t="shared" si="28"/>
        <v>8.125</v>
      </c>
      <c r="D143" s="41">
        <v>1</v>
      </c>
      <c r="E143" s="57">
        <v>1.5916666666666668</v>
      </c>
      <c r="F143" s="42">
        <f t="shared" si="24"/>
        <v>8.125</v>
      </c>
      <c r="G143" s="43">
        <v>15</v>
      </c>
      <c r="H143" s="44">
        <f t="shared" si="25"/>
        <v>6.875</v>
      </c>
      <c r="I143" s="45">
        <f t="shared" si="26"/>
        <v>0.84615384615384615</v>
      </c>
      <c r="J143" s="46">
        <f t="shared" si="27"/>
        <v>0.45833333333333331</v>
      </c>
    </row>
    <row r="144" spans="1:10" ht="22.15" customHeight="1" thickTop="1" thickBot="1" x14ac:dyDescent="0.3">
      <c r="A144" s="190" t="s">
        <v>163</v>
      </c>
      <c r="B144" s="39" t="s">
        <v>153</v>
      </c>
      <c r="C144" s="40">
        <f t="shared" si="28"/>
        <v>7.9583333333333339</v>
      </c>
      <c r="D144" s="41">
        <v>1</v>
      </c>
      <c r="E144" s="57">
        <v>1.48125</v>
      </c>
      <c r="F144" s="42">
        <f t="shared" si="24"/>
        <v>7.9583333333333339</v>
      </c>
      <c r="G144" s="43">
        <v>15</v>
      </c>
      <c r="H144" s="44">
        <f t="shared" si="25"/>
        <v>7.0416666666666661</v>
      </c>
      <c r="I144" s="45">
        <f t="shared" si="26"/>
        <v>0.88481675392670145</v>
      </c>
      <c r="J144" s="46">
        <f t="shared" si="27"/>
        <v>0.46944444444444439</v>
      </c>
    </row>
    <row r="145" spans="1:10" ht="22.15" customHeight="1" thickTop="1" thickBot="1" x14ac:dyDescent="0.3">
      <c r="A145" s="190" t="s">
        <v>164</v>
      </c>
      <c r="B145" s="39" t="s">
        <v>153</v>
      </c>
      <c r="C145" s="40">
        <f>F116*5</f>
        <v>9.4270833333333339</v>
      </c>
      <c r="D145" s="41">
        <v>1</v>
      </c>
      <c r="E145" s="57">
        <v>1.5916666666666668</v>
      </c>
      <c r="F145" s="42">
        <f t="shared" si="24"/>
        <v>9.4270833333333339</v>
      </c>
      <c r="G145" s="43">
        <v>15</v>
      </c>
      <c r="H145" s="44">
        <f t="shared" si="25"/>
        <v>5.5729166666666661</v>
      </c>
      <c r="I145" s="45">
        <f t="shared" si="26"/>
        <v>0.59116022099447507</v>
      </c>
      <c r="J145" s="46">
        <f t="shared" si="27"/>
        <v>0.37152777777777773</v>
      </c>
    </row>
    <row r="146" spans="1:10" ht="22.15" customHeight="1" thickTop="1" thickBot="1" x14ac:dyDescent="0.3">
      <c r="A146" s="190" t="s">
        <v>165</v>
      </c>
      <c r="B146" s="39" t="s">
        <v>153</v>
      </c>
      <c r="C146" s="40">
        <f>F117*5</f>
        <v>7.9583333333333339</v>
      </c>
      <c r="D146" s="41">
        <v>1</v>
      </c>
      <c r="E146" s="57">
        <v>1.5916666666666668</v>
      </c>
      <c r="F146" s="42">
        <f t="shared" si="24"/>
        <v>7.9583333333333339</v>
      </c>
      <c r="G146" s="43">
        <v>15</v>
      </c>
      <c r="H146" s="44">
        <f t="shared" si="25"/>
        <v>7.0416666666666661</v>
      </c>
      <c r="I146" s="45">
        <f t="shared" si="26"/>
        <v>0.88481675392670145</v>
      </c>
      <c r="J146" s="46">
        <f t="shared" si="27"/>
        <v>0.46944444444444439</v>
      </c>
    </row>
    <row r="147" spans="1:10" ht="22.15" customHeight="1" thickTop="1" thickBot="1" x14ac:dyDescent="0.3">
      <c r="A147" s="190" t="s">
        <v>166</v>
      </c>
      <c r="B147" s="39" t="s">
        <v>153</v>
      </c>
      <c r="C147" s="40">
        <f>F118*5</f>
        <v>5.9291666666666663</v>
      </c>
      <c r="D147" s="41">
        <v>1</v>
      </c>
      <c r="E147" s="57">
        <v>1.1858333333333333</v>
      </c>
      <c r="F147" s="42">
        <f t="shared" si="24"/>
        <v>5.9291666666666663</v>
      </c>
      <c r="G147" s="43">
        <v>13</v>
      </c>
      <c r="H147" s="44">
        <f t="shared" si="25"/>
        <v>7.0708333333333337</v>
      </c>
      <c r="I147" s="45">
        <f t="shared" si="26"/>
        <v>1.1925509486999299</v>
      </c>
      <c r="J147" s="46">
        <f t="shared" si="27"/>
        <v>0.54391025641025648</v>
      </c>
    </row>
    <row r="148" spans="1:10" ht="22.15" customHeight="1" thickTop="1" thickBot="1" x14ac:dyDescent="0.3">
      <c r="A148" s="190" t="s">
        <v>167</v>
      </c>
      <c r="B148" s="39" t="s">
        <v>153</v>
      </c>
      <c r="C148" s="48">
        <f>F119*5</f>
        <v>6.2520833333333332</v>
      </c>
      <c r="D148" s="41">
        <v>1</v>
      </c>
      <c r="E148" s="57">
        <v>1.25</v>
      </c>
      <c r="F148" s="42">
        <f>IFERROR(C148/D148,"")</f>
        <v>6.2520833333333332</v>
      </c>
      <c r="G148" s="43">
        <v>13</v>
      </c>
      <c r="H148" s="44">
        <f>G148-F148</f>
        <v>6.7479166666666668</v>
      </c>
      <c r="I148" s="45">
        <f>H148/F148</f>
        <v>1.0793068977007665</v>
      </c>
      <c r="J148" s="46">
        <f>H148/G148</f>
        <v>0.51907051282051286</v>
      </c>
    </row>
    <row r="149" spans="1:10" ht="22.15" customHeight="1" thickTop="1" thickBot="1" x14ac:dyDescent="0.3">
      <c r="A149" s="190" t="s">
        <v>168</v>
      </c>
      <c r="B149" s="39" t="s">
        <v>153</v>
      </c>
      <c r="C149" s="48">
        <f>F122*5</f>
        <v>6.6583333333333341</v>
      </c>
      <c r="D149" s="41">
        <v>1</v>
      </c>
      <c r="E149" s="57">
        <v>1.2958333333333334</v>
      </c>
      <c r="F149" s="42">
        <f>IFERROR(C149/D149,"")</f>
        <v>6.6583333333333341</v>
      </c>
      <c r="G149" s="43">
        <v>13</v>
      </c>
      <c r="H149" s="44">
        <f>G149-F149</f>
        <v>6.3416666666666659</v>
      </c>
      <c r="I149" s="45">
        <f>H149/F149</f>
        <v>0.9524405506883602</v>
      </c>
      <c r="J149" s="46">
        <f>H149/G149</f>
        <v>0.48782051282051275</v>
      </c>
    </row>
    <row r="150" spans="1:10" ht="22.15" customHeight="1" thickTop="1" thickBot="1" x14ac:dyDescent="0.3">
      <c r="A150" s="190" t="s">
        <v>169</v>
      </c>
      <c r="B150" s="39" t="s">
        <v>153</v>
      </c>
      <c r="C150" s="48">
        <f>F123*5</f>
        <v>8.125</v>
      </c>
      <c r="D150" s="41">
        <v>1</v>
      </c>
      <c r="E150" s="57">
        <v>0.80458333333333332</v>
      </c>
      <c r="F150" s="42">
        <f>IFERROR(C150/D150,"")</f>
        <v>8.125</v>
      </c>
      <c r="G150" s="43">
        <v>13</v>
      </c>
      <c r="H150" s="44">
        <f>G150-F150</f>
        <v>4.875</v>
      </c>
      <c r="I150" s="45">
        <f>H150/F150</f>
        <v>0.6</v>
      </c>
      <c r="J150" s="46">
        <f>H150/G150</f>
        <v>0.375</v>
      </c>
    </row>
    <row r="151" spans="1:10" ht="22.15" customHeight="1" thickTop="1" thickBot="1" x14ac:dyDescent="0.3">
      <c r="A151" s="190" t="s">
        <v>170</v>
      </c>
      <c r="B151" s="39" t="s">
        <v>153</v>
      </c>
      <c r="C151" s="40">
        <f>F130*5</f>
        <v>7.9583333333333339</v>
      </c>
      <c r="D151" s="41">
        <v>1</v>
      </c>
      <c r="E151" s="57">
        <v>1.5916666666666668</v>
      </c>
      <c r="F151" s="42">
        <f>IFERROR(C151/D151,"")</f>
        <v>7.9583333333333339</v>
      </c>
      <c r="G151" s="43">
        <v>13</v>
      </c>
      <c r="H151" s="44">
        <f>G151-F151</f>
        <v>5.0416666666666661</v>
      </c>
      <c r="I151" s="45">
        <f>H151/F151</f>
        <v>0.6335078534031412</v>
      </c>
      <c r="J151" s="46">
        <f>H151/G151</f>
        <v>0.38782051282051277</v>
      </c>
    </row>
    <row r="152" spans="1:10" ht="22.15" customHeight="1" thickTop="1" thickBot="1" x14ac:dyDescent="0.3">
      <c r="A152" s="190" t="s">
        <v>149</v>
      </c>
      <c r="B152" s="39" t="s">
        <v>153</v>
      </c>
      <c r="C152" s="48">
        <v>8.15</v>
      </c>
      <c r="D152" s="41">
        <v>1</v>
      </c>
      <c r="E152" s="57">
        <v>1.63</v>
      </c>
      <c r="F152" s="42">
        <f t="shared" ref="F152:F155" si="29">IFERROR(C152/D152,"")</f>
        <v>8.15</v>
      </c>
      <c r="G152" s="43">
        <v>15</v>
      </c>
      <c r="H152" s="44">
        <f t="shared" ref="H152:H155" si="30">G152-F152</f>
        <v>6.85</v>
      </c>
      <c r="I152" s="45">
        <f t="shared" ref="I152:I155" si="31">H152/F152</f>
        <v>0.84049079754601219</v>
      </c>
      <c r="J152" s="46">
        <f t="shared" ref="J152:J155" si="32">H152/G152</f>
        <v>0.45666666666666667</v>
      </c>
    </row>
    <row r="153" spans="1:10" ht="22.15" customHeight="1" thickTop="1" thickBot="1" x14ac:dyDescent="0.3">
      <c r="A153" s="190"/>
      <c r="B153" s="39"/>
      <c r="C153" s="48"/>
      <c r="D153" s="41"/>
      <c r="E153" s="57"/>
      <c r="F153" s="42"/>
      <c r="G153" s="43"/>
      <c r="H153" s="44"/>
      <c r="I153" s="45" t="e">
        <f t="shared" si="31"/>
        <v>#DIV/0!</v>
      </c>
      <c r="J153" s="46" t="e">
        <f t="shared" si="32"/>
        <v>#DIV/0!</v>
      </c>
    </row>
    <row r="154" spans="1:10" ht="22.15" customHeight="1" thickTop="1" thickBot="1" x14ac:dyDescent="0.3">
      <c r="A154" s="190"/>
      <c r="B154" s="39"/>
      <c r="C154" s="48"/>
      <c r="D154" s="41"/>
      <c r="E154" s="57"/>
      <c r="F154" s="42" t="str">
        <f t="shared" si="29"/>
        <v/>
      </c>
      <c r="G154" s="43"/>
      <c r="H154" s="44" t="e">
        <f t="shared" si="30"/>
        <v>#VALUE!</v>
      </c>
      <c r="I154" s="45" t="e">
        <f t="shared" si="31"/>
        <v>#VALUE!</v>
      </c>
      <c r="J154" s="46" t="e">
        <f t="shared" si="32"/>
        <v>#VALUE!</v>
      </c>
    </row>
    <row r="155" spans="1:10" ht="22.15" customHeight="1" thickTop="1" thickBot="1" x14ac:dyDescent="0.3">
      <c r="A155" s="190"/>
      <c r="B155" s="39"/>
      <c r="C155" s="48"/>
      <c r="D155" s="41"/>
      <c r="E155" s="57"/>
      <c r="F155" s="42" t="str">
        <f t="shared" si="29"/>
        <v/>
      </c>
      <c r="G155" s="43"/>
      <c r="H155" s="44" t="e">
        <f t="shared" si="30"/>
        <v>#VALUE!</v>
      </c>
      <c r="I155" s="45" t="e">
        <f t="shared" si="31"/>
        <v>#VALUE!</v>
      </c>
      <c r="J155" s="46" t="e">
        <f t="shared" si="32"/>
        <v>#VALUE!</v>
      </c>
    </row>
    <row r="156" spans="1:10" ht="22.15" customHeight="1" thickTop="1" thickBot="1" x14ac:dyDescent="0.3">
      <c r="A156" s="191" t="s">
        <v>171</v>
      </c>
      <c r="B156" s="33"/>
      <c r="C156" s="33"/>
      <c r="D156" s="33"/>
      <c r="E156" s="34"/>
      <c r="F156" s="33"/>
      <c r="G156" s="35"/>
      <c r="H156" s="36" t="s">
        <v>172</v>
      </c>
      <c r="I156" s="37" t="s">
        <v>172</v>
      </c>
      <c r="J156" s="38"/>
    </row>
    <row r="157" spans="1:10" ht="22.15" customHeight="1" thickTop="1" thickBot="1" x14ac:dyDescent="0.3">
      <c r="A157" s="190" t="s">
        <v>173</v>
      </c>
      <c r="B157" s="39" t="s">
        <v>174</v>
      </c>
      <c r="C157" s="40">
        <v>134.38999999999999</v>
      </c>
      <c r="D157" s="41">
        <v>124</v>
      </c>
      <c r="E157" s="41" t="s">
        <v>175</v>
      </c>
      <c r="F157" s="42">
        <f t="shared" ref="F157:F168" si="33">IFERROR(C157/D157,"")</f>
        <v>1.0837903225806451</v>
      </c>
      <c r="G157" s="43">
        <v>2.25</v>
      </c>
      <c r="H157" s="44">
        <f t="shared" ref="H157:H168" si="34">G157-F157</f>
        <v>1.1662096774193549</v>
      </c>
      <c r="I157" s="45">
        <f t="shared" ref="I157:I168" si="35">H157/F157</f>
        <v>1.0760473249497731</v>
      </c>
      <c r="J157" s="46">
        <f t="shared" ref="J157:J168" si="36">H157/G157</f>
        <v>0.51831541218638</v>
      </c>
    </row>
    <row r="158" spans="1:10" ht="22.15" customHeight="1" thickTop="1" thickBot="1" x14ac:dyDescent="0.3">
      <c r="A158" s="190" t="s">
        <v>176</v>
      </c>
      <c r="B158" s="39" t="s">
        <v>174</v>
      </c>
      <c r="C158" s="40">
        <v>134.38999999999999</v>
      </c>
      <c r="D158" s="41">
        <v>35</v>
      </c>
      <c r="E158" s="41" t="s">
        <v>177</v>
      </c>
      <c r="F158" s="42">
        <f t="shared" si="33"/>
        <v>3.8397142857142854</v>
      </c>
      <c r="G158" s="43">
        <v>8</v>
      </c>
      <c r="H158" s="44">
        <f t="shared" si="34"/>
        <v>4.160285714285715</v>
      </c>
      <c r="I158" s="45">
        <f t="shared" si="35"/>
        <v>1.083488354788303</v>
      </c>
      <c r="J158" s="46">
        <f t="shared" si="36"/>
        <v>0.52003571428571438</v>
      </c>
    </row>
    <row r="159" spans="1:10" ht="22.15" customHeight="1" thickTop="1" thickBot="1" x14ac:dyDescent="0.3">
      <c r="A159" s="190" t="s">
        <v>178</v>
      </c>
      <c r="B159" s="39" t="s">
        <v>179</v>
      </c>
      <c r="C159" s="40">
        <v>89</v>
      </c>
      <c r="D159" s="41">
        <v>62</v>
      </c>
      <c r="E159" s="41" t="s">
        <v>175</v>
      </c>
      <c r="F159" s="42">
        <f t="shared" si="33"/>
        <v>1.435483870967742</v>
      </c>
      <c r="G159" s="43">
        <v>3.5</v>
      </c>
      <c r="H159" s="44">
        <f t="shared" si="34"/>
        <v>2.064516129032258</v>
      </c>
      <c r="I159" s="45">
        <f t="shared" si="35"/>
        <v>1.4382022471910112</v>
      </c>
      <c r="J159" s="46">
        <f t="shared" si="36"/>
        <v>0.58986175115207373</v>
      </c>
    </row>
    <row r="160" spans="1:10" ht="22.15" customHeight="1" thickTop="1" thickBot="1" x14ac:dyDescent="0.3">
      <c r="A160" s="190" t="s">
        <v>178</v>
      </c>
      <c r="B160" s="65" t="s">
        <v>179</v>
      </c>
      <c r="C160" s="40">
        <v>89</v>
      </c>
      <c r="D160" s="41">
        <v>17</v>
      </c>
      <c r="E160" s="41" t="s">
        <v>177</v>
      </c>
      <c r="F160" s="42">
        <f t="shared" si="33"/>
        <v>5.2352941176470589</v>
      </c>
      <c r="G160" s="43">
        <v>13</v>
      </c>
      <c r="H160" s="44">
        <f t="shared" si="34"/>
        <v>7.7647058823529411</v>
      </c>
      <c r="I160" s="45">
        <f t="shared" si="35"/>
        <v>1.4831460674157304</v>
      </c>
      <c r="J160" s="46">
        <f t="shared" si="36"/>
        <v>0.59728506787330315</v>
      </c>
    </row>
    <row r="161" spans="1:10" ht="22.15" customHeight="1" thickTop="1" thickBot="1" x14ac:dyDescent="0.3">
      <c r="A161" s="190" t="s">
        <v>180</v>
      </c>
      <c r="B161" s="39" t="s">
        <v>181</v>
      </c>
      <c r="C161" s="40">
        <v>89</v>
      </c>
      <c r="D161" s="41">
        <v>41</v>
      </c>
      <c r="E161" s="41" t="s">
        <v>175</v>
      </c>
      <c r="F161" s="42">
        <f t="shared" si="33"/>
        <v>2.1707317073170733</v>
      </c>
      <c r="G161" s="43">
        <v>5</v>
      </c>
      <c r="H161" s="44">
        <f t="shared" si="34"/>
        <v>2.8292682926829267</v>
      </c>
      <c r="I161" s="45">
        <f t="shared" si="35"/>
        <v>1.3033707865168538</v>
      </c>
      <c r="J161" s="46">
        <f t="shared" si="36"/>
        <v>0.56585365853658531</v>
      </c>
    </row>
    <row r="162" spans="1:10" ht="22.15" customHeight="1" thickTop="1" thickBot="1" x14ac:dyDescent="0.3">
      <c r="A162" s="190" t="s">
        <v>182</v>
      </c>
      <c r="B162" s="39" t="s">
        <v>181</v>
      </c>
      <c r="C162" s="40">
        <v>89</v>
      </c>
      <c r="D162" s="41">
        <v>12</v>
      </c>
      <c r="E162" s="41" t="s">
        <v>177</v>
      </c>
      <c r="F162" s="42">
        <f t="shared" si="33"/>
        <v>7.416666666666667</v>
      </c>
      <c r="G162" s="43">
        <v>15</v>
      </c>
      <c r="H162" s="44">
        <f t="shared" si="34"/>
        <v>7.583333333333333</v>
      </c>
      <c r="I162" s="45">
        <f t="shared" si="35"/>
        <v>1.0224719101123594</v>
      </c>
      <c r="J162" s="46">
        <f t="shared" si="36"/>
        <v>0.50555555555555554</v>
      </c>
    </row>
    <row r="163" spans="1:10" ht="22.15" customHeight="1" thickTop="1" thickBot="1" x14ac:dyDescent="0.3">
      <c r="A163" s="190" t="s">
        <v>183</v>
      </c>
      <c r="B163" s="39" t="s">
        <v>181</v>
      </c>
      <c r="C163" s="40">
        <v>83.13</v>
      </c>
      <c r="D163" s="41">
        <v>41</v>
      </c>
      <c r="E163" s="41" t="s">
        <v>175</v>
      </c>
      <c r="F163" s="42">
        <f t="shared" si="33"/>
        <v>2.0275609756097559</v>
      </c>
      <c r="G163" s="43">
        <v>5</v>
      </c>
      <c r="H163" s="44">
        <f t="shared" si="34"/>
        <v>2.9724390243902441</v>
      </c>
      <c r="I163" s="45">
        <f t="shared" si="35"/>
        <v>1.4660170816792977</v>
      </c>
      <c r="J163" s="46">
        <f t="shared" si="36"/>
        <v>0.59448780487804886</v>
      </c>
    </row>
    <row r="164" spans="1:10" ht="22.15" customHeight="1" thickTop="1" thickBot="1" x14ac:dyDescent="0.3">
      <c r="A164" s="190" t="s">
        <v>184</v>
      </c>
      <c r="B164" s="39" t="s">
        <v>181</v>
      </c>
      <c r="C164" s="40">
        <v>83.13</v>
      </c>
      <c r="D164" s="41">
        <v>12</v>
      </c>
      <c r="E164" s="41" t="s">
        <v>177</v>
      </c>
      <c r="F164" s="42">
        <f t="shared" si="33"/>
        <v>6.9274999999999993</v>
      </c>
      <c r="G164" s="43">
        <v>14</v>
      </c>
      <c r="H164" s="44">
        <f t="shared" si="34"/>
        <v>7.0725000000000007</v>
      </c>
      <c r="I164" s="45">
        <f t="shared" si="35"/>
        <v>1.0209310718152294</v>
      </c>
      <c r="J164" s="46">
        <f t="shared" si="36"/>
        <v>0.50517857142857148</v>
      </c>
    </row>
    <row r="165" spans="1:10" ht="22.15" customHeight="1" thickTop="1" thickBot="1" x14ac:dyDescent="0.3">
      <c r="A165" s="190" t="s">
        <v>185</v>
      </c>
      <c r="B165" s="39" t="s">
        <v>174</v>
      </c>
      <c r="C165" s="40">
        <v>148.38999999999999</v>
      </c>
      <c r="D165" s="41">
        <v>124</v>
      </c>
      <c r="E165" s="41" t="s">
        <v>175</v>
      </c>
      <c r="F165" s="42">
        <f t="shared" si="33"/>
        <v>1.1966935483870966</v>
      </c>
      <c r="G165" s="43">
        <v>2.75</v>
      </c>
      <c r="H165" s="44">
        <f t="shared" si="34"/>
        <v>1.5533064516129034</v>
      </c>
      <c r="I165" s="45">
        <f t="shared" si="35"/>
        <v>1.2979985174203117</v>
      </c>
      <c r="J165" s="46">
        <f t="shared" si="36"/>
        <v>0.56483870967741945</v>
      </c>
    </row>
    <row r="166" spans="1:10" ht="22.15" customHeight="1" thickTop="1" thickBot="1" x14ac:dyDescent="0.3">
      <c r="A166" s="190" t="s">
        <v>186</v>
      </c>
      <c r="B166" s="39" t="s">
        <v>174</v>
      </c>
      <c r="C166" s="40">
        <v>148.38999999999999</v>
      </c>
      <c r="D166" s="41">
        <v>35</v>
      </c>
      <c r="E166" s="41" t="s">
        <v>177</v>
      </c>
      <c r="F166" s="42">
        <f t="shared" si="33"/>
        <v>4.2397142857142853</v>
      </c>
      <c r="G166" s="43">
        <v>9</v>
      </c>
      <c r="H166" s="44">
        <f t="shared" si="34"/>
        <v>4.7602857142857147</v>
      </c>
      <c r="I166" s="45">
        <f t="shared" si="35"/>
        <v>1.1227845542152437</v>
      </c>
      <c r="J166" s="46">
        <f t="shared" si="36"/>
        <v>0.52892063492063501</v>
      </c>
    </row>
    <row r="167" spans="1:10" ht="22.15" customHeight="1" thickTop="1" thickBot="1" x14ac:dyDescent="0.3">
      <c r="A167" s="190" t="s">
        <v>187</v>
      </c>
      <c r="B167" s="39" t="s">
        <v>181</v>
      </c>
      <c r="C167" s="40">
        <v>107</v>
      </c>
      <c r="D167" s="41">
        <v>41</v>
      </c>
      <c r="E167" s="41" t="s">
        <v>148</v>
      </c>
      <c r="F167" s="42">
        <f t="shared" si="33"/>
        <v>2.6097560975609757</v>
      </c>
      <c r="G167" s="43">
        <v>5.5</v>
      </c>
      <c r="H167" s="44">
        <f t="shared" si="34"/>
        <v>2.8902439024390243</v>
      </c>
      <c r="I167" s="45">
        <f t="shared" si="35"/>
        <v>1.1074766355140186</v>
      </c>
      <c r="J167" s="46">
        <f t="shared" si="36"/>
        <v>0.5254988913525499</v>
      </c>
    </row>
    <row r="168" spans="1:10" ht="22.15" customHeight="1" thickTop="1" thickBot="1" x14ac:dyDescent="0.3">
      <c r="A168" s="190" t="s">
        <v>188</v>
      </c>
      <c r="B168" s="39" t="s">
        <v>181</v>
      </c>
      <c r="C168" s="40">
        <v>107</v>
      </c>
      <c r="D168" s="41">
        <v>12</v>
      </c>
      <c r="E168" s="41" t="s">
        <v>177</v>
      </c>
      <c r="F168" s="42">
        <f t="shared" si="33"/>
        <v>8.9166666666666661</v>
      </c>
      <c r="G168" s="43">
        <v>18</v>
      </c>
      <c r="H168" s="44">
        <f t="shared" si="34"/>
        <v>9.0833333333333339</v>
      </c>
      <c r="I168" s="45">
        <f t="shared" si="35"/>
        <v>1.018691588785047</v>
      </c>
      <c r="J168" s="46">
        <f t="shared" si="36"/>
        <v>0.50462962962962965</v>
      </c>
    </row>
    <row r="169" spans="1:10" ht="22.15" customHeight="1" thickTop="1" thickBot="1" x14ac:dyDescent="0.3">
      <c r="A169" s="190" t="s">
        <v>189</v>
      </c>
      <c r="B169" s="39" t="s">
        <v>190</v>
      </c>
      <c r="C169" s="40">
        <v>96</v>
      </c>
      <c r="D169" s="41">
        <v>53</v>
      </c>
      <c r="E169" s="41" t="s">
        <v>116</v>
      </c>
      <c r="F169" s="42">
        <f>IFERROR(C169/D169,"")</f>
        <v>1.8113207547169812</v>
      </c>
      <c r="G169" s="43">
        <v>4.25</v>
      </c>
      <c r="H169" s="44">
        <f>G169-F169</f>
        <v>2.4386792452830188</v>
      </c>
      <c r="I169" s="45">
        <f>H169/F169</f>
        <v>1.3463541666666665</v>
      </c>
      <c r="J169" s="46">
        <f>H169/G169</f>
        <v>0.57380688124306323</v>
      </c>
    </row>
    <row r="170" spans="1:10" ht="22.15" customHeight="1" thickTop="1" thickBot="1" x14ac:dyDescent="0.3">
      <c r="A170" s="190" t="s">
        <v>191</v>
      </c>
      <c r="B170" s="39" t="s">
        <v>14</v>
      </c>
      <c r="C170" s="40">
        <v>4.6500000000000004</v>
      </c>
      <c r="D170" s="41">
        <v>22</v>
      </c>
      <c r="E170" s="41" t="s">
        <v>116</v>
      </c>
      <c r="F170" s="42">
        <f>IFERROR(C170/D170,"")</f>
        <v>0.21136363636363639</v>
      </c>
      <c r="G170" s="43">
        <v>4.25</v>
      </c>
      <c r="H170" s="44">
        <f>G170-F170</f>
        <v>4.038636363636364</v>
      </c>
      <c r="I170" s="45">
        <f>H170/F170</f>
        <v>19.107526881720428</v>
      </c>
      <c r="J170" s="46">
        <f>H170/G170</f>
        <v>0.95026737967914443</v>
      </c>
    </row>
    <row r="171" spans="1:10" ht="22.15" customHeight="1" thickTop="1" thickBot="1" x14ac:dyDescent="0.3">
      <c r="A171" s="190" t="s">
        <v>192</v>
      </c>
      <c r="B171" s="39" t="s">
        <v>190</v>
      </c>
      <c r="C171" s="40">
        <v>96</v>
      </c>
      <c r="D171" s="41">
        <v>53</v>
      </c>
      <c r="E171" s="41" t="s">
        <v>116</v>
      </c>
      <c r="F171" s="42">
        <f>IFERROR(C171/D171,"")</f>
        <v>1.8113207547169812</v>
      </c>
      <c r="G171" s="43">
        <v>4.25</v>
      </c>
      <c r="H171" s="44">
        <f>G171-F171</f>
        <v>2.4386792452830188</v>
      </c>
      <c r="I171" s="45">
        <f>H171/F171</f>
        <v>1.3463541666666665</v>
      </c>
      <c r="J171" s="46">
        <f>H171/G171</f>
        <v>0.57380688124306323</v>
      </c>
    </row>
    <row r="172" spans="1:10" ht="22.15" customHeight="1" thickTop="1" thickBot="1" x14ac:dyDescent="0.3">
      <c r="A172" s="190"/>
      <c r="B172" s="39"/>
      <c r="C172" s="40"/>
      <c r="D172" s="41"/>
      <c r="E172" s="41"/>
      <c r="F172" s="42"/>
      <c r="G172" s="43"/>
      <c r="H172" s="44"/>
      <c r="I172" s="45" t="e">
        <f>H172/F172</f>
        <v>#DIV/0!</v>
      </c>
      <c r="J172" s="46" t="e">
        <f>H172/G172</f>
        <v>#DIV/0!</v>
      </c>
    </row>
    <row r="173" spans="1:10" ht="22.15" customHeight="1" thickTop="1" x14ac:dyDescent="0.25">
      <c r="A173" s="33" t="s">
        <v>193</v>
      </c>
      <c r="B173" s="33"/>
      <c r="C173" s="33"/>
      <c r="D173" s="33"/>
      <c r="E173" s="34"/>
      <c r="F173" s="33"/>
      <c r="G173" s="35"/>
      <c r="H173" s="36" t="s">
        <v>172</v>
      </c>
      <c r="I173" s="37" t="s">
        <v>172</v>
      </c>
      <c r="J173" s="38"/>
    </row>
    <row r="174" spans="1:10" ht="22.15" customHeight="1" thickBot="1" x14ac:dyDescent="0.3">
      <c r="A174" s="190" t="s">
        <v>194</v>
      </c>
      <c r="B174" s="39" t="s">
        <v>195</v>
      </c>
      <c r="C174" s="40">
        <v>36</v>
      </c>
      <c r="D174" s="41">
        <v>24</v>
      </c>
      <c r="E174" s="41"/>
      <c r="F174" s="42">
        <f t="shared" ref="F174:F180" si="37">IFERROR(C174/D174,"")</f>
        <v>1.5</v>
      </c>
      <c r="G174" s="43">
        <v>3</v>
      </c>
      <c r="H174" s="44">
        <f t="shared" ref="H174:H180" si="38">G174-F174</f>
        <v>1.5</v>
      </c>
      <c r="I174" s="45">
        <f t="shared" ref="I174:I180" si="39">H174/F174</f>
        <v>1</v>
      </c>
      <c r="J174" s="46">
        <f t="shared" ref="J174:J180" si="40">H174/G174</f>
        <v>0.5</v>
      </c>
    </row>
    <row r="175" spans="1:10" ht="22.15" customHeight="1" thickTop="1" thickBot="1" x14ac:dyDescent="0.3">
      <c r="A175" s="190" t="s">
        <v>196</v>
      </c>
      <c r="B175" s="39" t="s">
        <v>195</v>
      </c>
      <c r="C175" s="40">
        <v>36</v>
      </c>
      <c r="D175" s="41">
        <v>24</v>
      </c>
      <c r="E175" s="41"/>
      <c r="F175" s="42">
        <f t="shared" si="37"/>
        <v>1.5</v>
      </c>
      <c r="G175" s="43">
        <v>3</v>
      </c>
      <c r="H175" s="44">
        <f t="shared" si="38"/>
        <v>1.5</v>
      </c>
      <c r="I175" s="45">
        <f t="shared" si="39"/>
        <v>1</v>
      </c>
      <c r="J175" s="46">
        <f t="shared" si="40"/>
        <v>0.5</v>
      </c>
    </row>
    <row r="176" spans="1:10" ht="22.15" customHeight="1" thickTop="1" thickBot="1" x14ac:dyDescent="0.3">
      <c r="A176" s="190" t="s">
        <v>197</v>
      </c>
      <c r="B176" s="39" t="s">
        <v>195</v>
      </c>
      <c r="C176" s="40">
        <v>36</v>
      </c>
      <c r="D176" s="41">
        <v>24</v>
      </c>
      <c r="E176" s="41"/>
      <c r="F176" s="42">
        <f t="shared" si="37"/>
        <v>1.5</v>
      </c>
      <c r="G176" s="43">
        <v>3</v>
      </c>
      <c r="H176" s="44">
        <f t="shared" si="38"/>
        <v>1.5</v>
      </c>
      <c r="I176" s="45">
        <f t="shared" si="39"/>
        <v>1</v>
      </c>
      <c r="J176" s="46">
        <f t="shared" si="40"/>
        <v>0.5</v>
      </c>
    </row>
    <row r="177" spans="1:10" ht="22.15" customHeight="1" thickTop="1" thickBot="1" x14ac:dyDescent="0.3">
      <c r="A177" s="190" t="s">
        <v>198</v>
      </c>
      <c r="B177" s="39" t="s">
        <v>195</v>
      </c>
      <c r="C177" s="40">
        <v>36</v>
      </c>
      <c r="D177" s="41">
        <v>24</v>
      </c>
      <c r="E177" s="41"/>
      <c r="F177" s="42">
        <f t="shared" si="37"/>
        <v>1.5</v>
      </c>
      <c r="G177" s="43">
        <v>3</v>
      </c>
      <c r="H177" s="44">
        <f t="shared" si="38"/>
        <v>1.5</v>
      </c>
      <c r="I177" s="45">
        <f t="shared" si="39"/>
        <v>1</v>
      </c>
      <c r="J177" s="46">
        <f t="shared" si="40"/>
        <v>0.5</v>
      </c>
    </row>
    <row r="178" spans="1:10" ht="22.15" customHeight="1" thickTop="1" thickBot="1" x14ac:dyDescent="0.3">
      <c r="A178" s="190" t="s">
        <v>199</v>
      </c>
      <c r="B178" s="39" t="s">
        <v>195</v>
      </c>
      <c r="C178" s="40">
        <v>36</v>
      </c>
      <c r="D178" s="41">
        <v>24</v>
      </c>
      <c r="E178" s="41"/>
      <c r="F178" s="42">
        <f t="shared" si="37"/>
        <v>1.5</v>
      </c>
      <c r="G178" s="43">
        <v>3</v>
      </c>
      <c r="H178" s="44">
        <f t="shared" si="38"/>
        <v>1.5</v>
      </c>
      <c r="I178" s="45">
        <f t="shared" si="39"/>
        <v>1</v>
      </c>
      <c r="J178" s="46">
        <f t="shared" si="40"/>
        <v>0.5</v>
      </c>
    </row>
    <row r="179" spans="1:10" ht="22.15" customHeight="1" thickTop="1" thickBot="1" x14ac:dyDescent="0.3">
      <c r="A179" s="190" t="s">
        <v>200</v>
      </c>
      <c r="B179" s="39" t="s">
        <v>195</v>
      </c>
      <c r="C179" s="40">
        <v>36</v>
      </c>
      <c r="D179" s="41">
        <v>24</v>
      </c>
      <c r="E179" s="41"/>
      <c r="F179" s="42">
        <f t="shared" si="37"/>
        <v>1.5</v>
      </c>
      <c r="G179" s="43">
        <v>3</v>
      </c>
      <c r="H179" s="44">
        <f t="shared" si="38"/>
        <v>1.5</v>
      </c>
      <c r="I179" s="45">
        <f t="shared" si="39"/>
        <v>1</v>
      </c>
      <c r="J179" s="46">
        <f t="shared" si="40"/>
        <v>0.5</v>
      </c>
    </row>
    <row r="180" spans="1:10" ht="22.15" customHeight="1" thickTop="1" thickBot="1" x14ac:dyDescent="0.3">
      <c r="A180" s="190"/>
      <c r="B180" s="39" t="s">
        <v>195</v>
      </c>
      <c r="C180" s="40">
        <v>36</v>
      </c>
      <c r="D180" s="41">
        <v>24</v>
      </c>
      <c r="E180" s="41"/>
      <c r="F180" s="42">
        <f t="shared" si="37"/>
        <v>1.5</v>
      </c>
      <c r="G180" s="43">
        <v>3</v>
      </c>
      <c r="H180" s="44">
        <f t="shared" si="38"/>
        <v>1.5</v>
      </c>
      <c r="I180" s="45">
        <f t="shared" si="39"/>
        <v>1</v>
      </c>
      <c r="J180" s="46">
        <f t="shared" si="40"/>
        <v>0.5</v>
      </c>
    </row>
    <row r="181" spans="1:10" ht="22.15" customHeight="1" thickTop="1" x14ac:dyDescent="0.25">
      <c r="A181" s="33" t="s">
        <v>201</v>
      </c>
      <c r="B181" s="33"/>
      <c r="C181" s="33"/>
      <c r="D181" s="33"/>
      <c r="E181" s="34"/>
      <c r="F181" s="33"/>
      <c r="G181" s="35"/>
      <c r="H181" s="36" t="s">
        <v>172</v>
      </c>
      <c r="I181" s="37" t="s">
        <v>172</v>
      </c>
      <c r="J181" s="38"/>
    </row>
    <row r="182" spans="1:10" ht="22.15" customHeight="1" thickBot="1" x14ac:dyDescent="0.3">
      <c r="A182" s="190" t="s">
        <v>202</v>
      </c>
      <c r="B182" s="39" t="s">
        <v>115</v>
      </c>
      <c r="C182" s="40">
        <v>7.64</v>
      </c>
      <c r="D182" s="41">
        <v>12</v>
      </c>
      <c r="E182" s="41">
        <v>1</v>
      </c>
      <c r="F182" s="42">
        <f t="shared" ref="F182:F207" si="41">IFERROR(C182/D182,"")</f>
        <v>0.6366666666666666</v>
      </c>
      <c r="G182" s="43">
        <v>1.25</v>
      </c>
      <c r="H182" s="44">
        <f t="shared" ref="H182:H207" si="42">G182-F182</f>
        <v>0.6133333333333334</v>
      </c>
      <c r="I182" s="45">
        <f t="shared" ref="I182:I207" si="43">H182/F182</f>
        <v>0.96335078534031438</v>
      </c>
      <c r="J182" s="46">
        <f t="shared" ref="J182:J207" si="44">H182/G182</f>
        <v>0.4906666666666667</v>
      </c>
    </row>
    <row r="183" spans="1:10" ht="22.15" customHeight="1" thickTop="1" thickBot="1" x14ac:dyDescent="0.3">
      <c r="A183" s="190" t="s">
        <v>203</v>
      </c>
      <c r="B183" s="41" t="s">
        <v>115</v>
      </c>
      <c r="C183" s="40">
        <v>12.78</v>
      </c>
      <c r="D183" s="41">
        <v>24</v>
      </c>
      <c r="E183" s="41">
        <v>1</v>
      </c>
      <c r="F183" s="42">
        <f t="shared" si="41"/>
        <v>0.53249999999999997</v>
      </c>
      <c r="G183" s="43">
        <v>1.25</v>
      </c>
      <c r="H183" s="44">
        <f t="shared" si="42"/>
        <v>0.71750000000000003</v>
      </c>
      <c r="I183" s="45">
        <f t="shared" si="43"/>
        <v>1.347417840375587</v>
      </c>
      <c r="J183" s="46">
        <f t="shared" si="44"/>
        <v>0.57400000000000007</v>
      </c>
    </row>
    <row r="184" spans="1:10" ht="22.15" customHeight="1" thickTop="1" thickBot="1" x14ac:dyDescent="0.3">
      <c r="A184" s="190" t="s">
        <v>204</v>
      </c>
      <c r="B184" s="41" t="s">
        <v>115</v>
      </c>
      <c r="C184" s="40">
        <v>18.68</v>
      </c>
      <c r="D184" s="41">
        <v>35</v>
      </c>
      <c r="E184" s="41">
        <v>1</v>
      </c>
      <c r="F184" s="42">
        <f t="shared" si="41"/>
        <v>0.5337142857142857</v>
      </c>
      <c r="G184" s="43">
        <v>1.25</v>
      </c>
      <c r="H184" s="44">
        <f t="shared" si="42"/>
        <v>0.7162857142857143</v>
      </c>
      <c r="I184" s="45">
        <f t="shared" si="43"/>
        <v>1.3420770877944326</v>
      </c>
      <c r="J184" s="46">
        <f t="shared" si="44"/>
        <v>0.57302857142857144</v>
      </c>
    </row>
    <row r="185" spans="1:10" ht="22.15" customHeight="1" thickTop="1" thickBot="1" x14ac:dyDescent="0.3">
      <c r="A185" s="190" t="s">
        <v>205</v>
      </c>
      <c r="B185" s="41" t="s">
        <v>115</v>
      </c>
      <c r="C185" s="40">
        <v>12.78</v>
      </c>
      <c r="D185" s="41">
        <v>24</v>
      </c>
      <c r="E185" s="41">
        <v>1</v>
      </c>
      <c r="F185" s="42">
        <f t="shared" si="41"/>
        <v>0.53249999999999997</v>
      </c>
      <c r="G185" s="43">
        <v>1.25</v>
      </c>
      <c r="H185" s="44">
        <f t="shared" si="42"/>
        <v>0.71750000000000003</v>
      </c>
      <c r="I185" s="45">
        <f t="shared" si="43"/>
        <v>1.347417840375587</v>
      </c>
      <c r="J185" s="46">
        <f t="shared" si="44"/>
        <v>0.57400000000000007</v>
      </c>
    </row>
    <row r="186" spans="1:10" ht="22.15" customHeight="1" thickTop="1" thickBot="1" x14ac:dyDescent="0.3">
      <c r="A186" s="190" t="s">
        <v>206</v>
      </c>
      <c r="B186" s="41" t="s">
        <v>115</v>
      </c>
      <c r="C186" s="40">
        <v>18.68</v>
      </c>
      <c r="D186" s="41">
        <v>35</v>
      </c>
      <c r="E186" s="41">
        <v>1</v>
      </c>
      <c r="F186" s="42">
        <f t="shared" si="41"/>
        <v>0.5337142857142857</v>
      </c>
      <c r="G186" s="43">
        <v>1.25</v>
      </c>
      <c r="H186" s="44">
        <f t="shared" si="42"/>
        <v>0.7162857142857143</v>
      </c>
      <c r="I186" s="45">
        <f t="shared" si="43"/>
        <v>1.3420770877944326</v>
      </c>
      <c r="J186" s="46">
        <f t="shared" si="44"/>
        <v>0.57302857142857144</v>
      </c>
    </row>
    <row r="187" spans="1:10" ht="22.15" customHeight="1" thickTop="1" thickBot="1" x14ac:dyDescent="0.3">
      <c r="A187" s="190" t="s">
        <v>207</v>
      </c>
      <c r="B187" s="41" t="s">
        <v>115</v>
      </c>
      <c r="C187" s="40">
        <v>18.68</v>
      </c>
      <c r="D187" s="41">
        <v>35</v>
      </c>
      <c r="E187" s="41">
        <v>1</v>
      </c>
      <c r="F187" s="42">
        <f t="shared" si="41"/>
        <v>0.5337142857142857</v>
      </c>
      <c r="G187" s="43">
        <v>1.25</v>
      </c>
      <c r="H187" s="44">
        <f t="shared" si="42"/>
        <v>0.7162857142857143</v>
      </c>
      <c r="I187" s="45">
        <f t="shared" si="43"/>
        <v>1.3420770877944326</v>
      </c>
      <c r="J187" s="46">
        <f t="shared" si="44"/>
        <v>0.57302857142857144</v>
      </c>
    </row>
    <row r="188" spans="1:10" ht="22.15" customHeight="1" thickTop="1" thickBot="1" x14ac:dyDescent="0.3">
      <c r="A188" s="190" t="s">
        <v>208</v>
      </c>
      <c r="B188" s="41" t="s">
        <v>115</v>
      </c>
      <c r="C188" s="40">
        <v>18.68</v>
      </c>
      <c r="D188" s="41">
        <v>35</v>
      </c>
      <c r="E188" s="41">
        <v>1</v>
      </c>
      <c r="F188" s="42">
        <f t="shared" si="41"/>
        <v>0.5337142857142857</v>
      </c>
      <c r="G188" s="43">
        <v>1.25</v>
      </c>
      <c r="H188" s="44">
        <f t="shared" si="42"/>
        <v>0.7162857142857143</v>
      </c>
      <c r="I188" s="45">
        <f t="shared" si="43"/>
        <v>1.3420770877944326</v>
      </c>
      <c r="J188" s="46">
        <f t="shared" si="44"/>
        <v>0.57302857142857144</v>
      </c>
    </row>
    <row r="189" spans="1:10" ht="22.15" customHeight="1" thickTop="1" thickBot="1" x14ac:dyDescent="0.3">
      <c r="A189" s="190" t="s">
        <v>209</v>
      </c>
      <c r="B189" s="41" t="s">
        <v>115</v>
      </c>
      <c r="C189" s="40">
        <v>12.98</v>
      </c>
      <c r="D189" s="41">
        <v>24</v>
      </c>
      <c r="E189" s="41">
        <v>1</v>
      </c>
      <c r="F189" s="42">
        <f t="shared" si="41"/>
        <v>0.54083333333333339</v>
      </c>
      <c r="G189" s="43">
        <v>1.25</v>
      </c>
      <c r="H189" s="44">
        <f t="shared" si="42"/>
        <v>0.70916666666666661</v>
      </c>
      <c r="I189" s="45">
        <f t="shared" si="43"/>
        <v>1.3112480739599381</v>
      </c>
      <c r="J189" s="46">
        <f t="shared" si="44"/>
        <v>0.56733333333333325</v>
      </c>
    </row>
    <row r="190" spans="1:10" ht="22.15" customHeight="1" thickTop="1" thickBot="1" x14ac:dyDescent="0.3">
      <c r="A190" s="190" t="s">
        <v>210</v>
      </c>
      <c r="B190" s="41" t="s">
        <v>115</v>
      </c>
      <c r="C190" s="40">
        <v>12.78</v>
      </c>
      <c r="D190" s="41">
        <v>24</v>
      </c>
      <c r="E190" s="41">
        <v>1</v>
      </c>
      <c r="F190" s="42">
        <f t="shared" si="41"/>
        <v>0.53249999999999997</v>
      </c>
      <c r="G190" s="43">
        <v>1.25</v>
      </c>
      <c r="H190" s="44">
        <f t="shared" si="42"/>
        <v>0.71750000000000003</v>
      </c>
      <c r="I190" s="45">
        <f t="shared" si="43"/>
        <v>1.347417840375587</v>
      </c>
      <c r="J190" s="46">
        <f t="shared" si="44"/>
        <v>0.57400000000000007</v>
      </c>
    </row>
    <row r="191" spans="1:10" ht="22.15" customHeight="1" thickTop="1" thickBot="1" x14ac:dyDescent="0.3">
      <c r="A191" s="190" t="s">
        <v>211</v>
      </c>
      <c r="B191" s="41" t="s">
        <v>115</v>
      </c>
      <c r="C191" s="40">
        <v>12.78</v>
      </c>
      <c r="D191" s="41">
        <v>24</v>
      </c>
      <c r="E191" s="41">
        <v>1</v>
      </c>
      <c r="F191" s="42">
        <f t="shared" si="41"/>
        <v>0.53249999999999997</v>
      </c>
      <c r="G191" s="43">
        <v>1.25</v>
      </c>
      <c r="H191" s="44">
        <f t="shared" si="42"/>
        <v>0.71750000000000003</v>
      </c>
      <c r="I191" s="45">
        <f t="shared" si="43"/>
        <v>1.347417840375587</v>
      </c>
      <c r="J191" s="46">
        <f t="shared" si="44"/>
        <v>0.57400000000000007</v>
      </c>
    </row>
    <row r="192" spans="1:10" ht="22.15" customHeight="1" thickTop="1" thickBot="1" x14ac:dyDescent="0.3">
      <c r="A192" s="190" t="s">
        <v>212</v>
      </c>
      <c r="B192" s="41" t="s">
        <v>115</v>
      </c>
      <c r="C192" s="40">
        <v>38.979999999999997</v>
      </c>
      <c r="D192" s="41">
        <v>24</v>
      </c>
      <c r="E192" s="41">
        <v>1</v>
      </c>
      <c r="F192" s="42">
        <f t="shared" si="41"/>
        <v>1.6241666666666665</v>
      </c>
      <c r="G192" s="43">
        <v>3.5</v>
      </c>
      <c r="H192" s="44">
        <f t="shared" si="42"/>
        <v>1.8758333333333335</v>
      </c>
      <c r="I192" s="45">
        <f t="shared" si="43"/>
        <v>1.1549512570549001</v>
      </c>
      <c r="J192" s="46">
        <f t="shared" si="44"/>
        <v>0.53595238095238096</v>
      </c>
    </row>
    <row r="193" spans="1:10" ht="22.15" customHeight="1" thickTop="1" thickBot="1" x14ac:dyDescent="0.3">
      <c r="A193" s="190" t="s">
        <v>213</v>
      </c>
      <c r="B193" s="41" t="s">
        <v>115</v>
      </c>
      <c r="C193" s="40">
        <v>38.979999999999997</v>
      </c>
      <c r="D193" s="41">
        <v>24</v>
      </c>
      <c r="E193" s="41">
        <v>1</v>
      </c>
      <c r="F193" s="42">
        <f t="shared" si="41"/>
        <v>1.6241666666666665</v>
      </c>
      <c r="G193" s="43">
        <v>3.5</v>
      </c>
      <c r="H193" s="44">
        <f t="shared" si="42"/>
        <v>1.8758333333333335</v>
      </c>
      <c r="I193" s="45">
        <f t="shared" si="43"/>
        <v>1.1549512570549001</v>
      </c>
      <c r="J193" s="46">
        <f t="shared" si="44"/>
        <v>0.53595238095238096</v>
      </c>
    </row>
    <row r="194" spans="1:10" ht="22.15" customHeight="1" thickTop="1" thickBot="1" x14ac:dyDescent="0.3">
      <c r="A194" s="190" t="s">
        <v>214</v>
      </c>
      <c r="B194" s="41" t="s">
        <v>115</v>
      </c>
      <c r="C194" s="40">
        <v>6.86</v>
      </c>
      <c r="D194" s="41">
        <v>12</v>
      </c>
      <c r="E194" s="41">
        <v>1</v>
      </c>
      <c r="F194" s="42">
        <f t="shared" si="41"/>
        <v>0.57166666666666666</v>
      </c>
      <c r="G194" s="43">
        <v>1.25</v>
      </c>
      <c r="H194" s="44">
        <f t="shared" si="42"/>
        <v>0.67833333333333334</v>
      </c>
      <c r="I194" s="45">
        <f t="shared" si="43"/>
        <v>1.1865889212827989</v>
      </c>
      <c r="J194" s="46">
        <f t="shared" si="44"/>
        <v>0.54266666666666663</v>
      </c>
    </row>
    <row r="195" spans="1:10" ht="22.15" customHeight="1" thickTop="1" thickBot="1" x14ac:dyDescent="0.3">
      <c r="A195" s="190" t="s">
        <v>215</v>
      </c>
      <c r="B195" s="41" t="s">
        <v>115</v>
      </c>
      <c r="C195" s="40">
        <v>6.86</v>
      </c>
      <c r="D195" s="41">
        <v>12</v>
      </c>
      <c r="E195" s="41">
        <v>1</v>
      </c>
      <c r="F195" s="42">
        <f t="shared" si="41"/>
        <v>0.57166666666666666</v>
      </c>
      <c r="G195" s="43">
        <v>1.25</v>
      </c>
      <c r="H195" s="44">
        <f t="shared" si="42"/>
        <v>0.67833333333333334</v>
      </c>
      <c r="I195" s="45">
        <f t="shared" si="43"/>
        <v>1.1865889212827989</v>
      </c>
      <c r="J195" s="46">
        <f t="shared" si="44"/>
        <v>0.54266666666666663</v>
      </c>
    </row>
    <row r="196" spans="1:10" ht="22.15" customHeight="1" thickTop="1" thickBot="1" x14ac:dyDescent="0.3">
      <c r="A196" s="190" t="s">
        <v>216</v>
      </c>
      <c r="B196" s="41" t="s">
        <v>115</v>
      </c>
      <c r="C196" s="40">
        <v>5.36</v>
      </c>
      <c r="D196" s="41">
        <v>40</v>
      </c>
      <c r="E196" s="41">
        <v>1</v>
      </c>
      <c r="F196" s="42">
        <f t="shared" si="41"/>
        <v>0.13400000000000001</v>
      </c>
      <c r="G196" s="43">
        <v>1.25</v>
      </c>
      <c r="H196" s="44">
        <f t="shared" si="42"/>
        <v>1.1160000000000001</v>
      </c>
      <c r="I196" s="45">
        <f t="shared" si="43"/>
        <v>8.3283582089552244</v>
      </c>
      <c r="J196" s="46">
        <f t="shared" si="44"/>
        <v>0.89280000000000004</v>
      </c>
    </row>
    <row r="197" spans="1:10" ht="22.15" customHeight="1" thickTop="1" thickBot="1" x14ac:dyDescent="0.3">
      <c r="A197" s="190"/>
      <c r="B197" s="41"/>
      <c r="C197" s="40"/>
      <c r="D197" s="41"/>
      <c r="E197" s="41"/>
      <c r="F197" s="42" t="str">
        <f t="shared" si="41"/>
        <v/>
      </c>
      <c r="G197" s="43"/>
      <c r="H197" s="44">
        <v>0</v>
      </c>
      <c r="I197" s="45">
        <v>0</v>
      </c>
      <c r="J197" s="46">
        <v>0</v>
      </c>
    </row>
    <row r="198" spans="1:10" ht="22.15" customHeight="1" thickTop="1" thickBot="1" x14ac:dyDescent="0.3">
      <c r="A198" s="190" t="s">
        <v>217</v>
      </c>
      <c r="B198" s="41" t="s">
        <v>218</v>
      </c>
      <c r="C198" s="40">
        <v>62.25</v>
      </c>
      <c r="D198" s="41">
        <v>120</v>
      </c>
      <c r="E198" s="41">
        <v>1</v>
      </c>
      <c r="F198" s="42">
        <f t="shared" si="41"/>
        <v>0.51875000000000004</v>
      </c>
      <c r="G198" s="43">
        <v>1</v>
      </c>
      <c r="H198" s="44">
        <f t="shared" si="42"/>
        <v>0.48124999999999996</v>
      </c>
      <c r="I198" s="45">
        <f t="shared" si="43"/>
        <v>0.92771084337349385</v>
      </c>
      <c r="J198" s="46">
        <f t="shared" si="44"/>
        <v>0.48124999999999996</v>
      </c>
    </row>
    <row r="199" spans="1:10" ht="22.15" customHeight="1" thickTop="1" thickBot="1" x14ac:dyDescent="0.3">
      <c r="A199" s="190" t="s">
        <v>219</v>
      </c>
      <c r="B199" s="41" t="s">
        <v>218</v>
      </c>
      <c r="C199" s="40">
        <v>62.25</v>
      </c>
      <c r="D199" s="41">
        <v>120</v>
      </c>
      <c r="E199" s="41">
        <v>1</v>
      </c>
      <c r="F199" s="42">
        <f t="shared" si="41"/>
        <v>0.51875000000000004</v>
      </c>
      <c r="G199" s="43">
        <v>1</v>
      </c>
      <c r="H199" s="44">
        <f t="shared" si="42"/>
        <v>0.48124999999999996</v>
      </c>
      <c r="I199" s="45">
        <f t="shared" si="43"/>
        <v>0.92771084337349385</v>
      </c>
      <c r="J199" s="46">
        <f t="shared" si="44"/>
        <v>0.48124999999999996</v>
      </c>
    </row>
    <row r="200" spans="1:10" ht="22.15" customHeight="1" thickTop="1" thickBot="1" x14ac:dyDescent="0.3">
      <c r="A200" s="190" t="s">
        <v>220</v>
      </c>
      <c r="B200" s="39" t="s">
        <v>218</v>
      </c>
      <c r="C200" s="40">
        <v>59.25</v>
      </c>
      <c r="D200" s="41">
        <v>120</v>
      </c>
      <c r="E200" s="41">
        <v>1</v>
      </c>
      <c r="F200" s="42">
        <f t="shared" si="41"/>
        <v>0.49375000000000002</v>
      </c>
      <c r="G200" s="43">
        <v>1</v>
      </c>
      <c r="H200" s="44">
        <f t="shared" si="42"/>
        <v>0.50624999999999998</v>
      </c>
      <c r="I200" s="45">
        <f t="shared" si="43"/>
        <v>1.0253164556962024</v>
      </c>
      <c r="J200" s="46">
        <f t="shared" si="44"/>
        <v>0.50624999999999998</v>
      </c>
    </row>
    <row r="201" spans="1:10" ht="22.15" customHeight="1" thickTop="1" thickBot="1" x14ac:dyDescent="0.3">
      <c r="A201" s="190" t="s">
        <v>221</v>
      </c>
      <c r="B201" s="41" t="s">
        <v>218</v>
      </c>
      <c r="C201" s="40">
        <v>62.25</v>
      </c>
      <c r="D201" s="41">
        <v>120</v>
      </c>
      <c r="E201" s="41">
        <v>1</v>
      </c>
      <c r="F201" s="42">
        <f t="shared" si="41"/>
        <v>0.51875000000000004</v>
      </c>
      <c r="G201" s="43">
        <v>1</v>
      </c>
      <c r="H201" s="44">
        <f t="shared" si="42"/>
        <v>0.48124999999999996</v>
      </c>
      <c r="I201" s="45">
        <f t="shared" si="43"/>
        <v>0.92771084337349385</v>
      </c>
      <c r="J201" s="46">
        <f t="shared" si="44"/>
        <v>0.48124999999999996</v>
      </c>
    </row>
    <row r="202" spans="1:10" ht="22.15" customHeight="1" thickTop="1" thickBot="1" x14ac:dyDescent="0.3">
      <c r="A202" s="190"/>
      <c r="B202" s="41"/>
      <c r="C202" s="40"/>
      <c r="D202" s="41"/>
      <c r="E202" s="41"/>
      <c r="F202" s="42" t="str">
        <f t="shared" si="41"/>
        <v/>
      </c>
      <c r="G202" s="43"/>
      <c r="H202" s="44">
        <v>0</v>
      </c>
      <c r="I202" s="45">
        <v>0</v>
      </c>
      <c r="J202" s="46">
        <v>0</v>
      </c>
    </row>
    <row r="203" spans="1:10" ht="22.15" customHeight="1" thickTop="1" thickBot="1" x14ac:dyDescent="0.3">
      <c r="A203" s="190" t="s">
        <v>222</v>
      </c>
      <c r="B203" s="41" t="s">
        <v>223</v>
      </c>
      <c r="C203" s="40">
        <v>3.58</v>
      </c>
      <c r="D203" s="41">
        <v>6.5</v>
      </c>
      <c r="E203" s="41">
        <v>1</v>
      </c>
      <c r="F203" s="42">
        <f t="shared" si="41"/>
        <v>0.55076923076923079</v>
      </c>
      <c r="G203" s="43">
        <v>2</v>
      </c>
      <c r="H203" s="44">
        <f t="shared" si="42"/>
        <v>1.4492307692307693</v>
      </c>
      <c r="I203" s="45">
        <f t="shared" si="43"/>
        <v>2.6312849162011176</v>
      </c>
      <c r="J203" s="46">
        <f t="shared" si="44"/>
        <v>0.72461538461538466</v>
      </c>
    </row>
    <row r="204" spans="1:10" ht="22.15" customHeight="1" thickTop="1" thickBot="1" x14ac:dyDescent="0.3">
      <c r="A204" s="190" t="s">
        <v>224</v>
      </c>
      <c r="B204" s="41" t="s">
        <v>223</v>
      </c>
      <c r="C204" s="40">
        <v>4.2300000000000004</v>
      </c>
      <c r="D204" s="41">
        <v>6.5</v>
      </c>
      <c r="E204" s="41">
        <v>1</v>
      </c>
      <c r="F204" s="42">
        <f t="shared" si="41"/>
        <v>0.65076923076923088</v>
      </c>
      <c r="G204" s="43">
        <v>2</v>
      </c>
      <c r="H204" s="44">
        <f t="shared" si="42"/>
        <v>1.3492307692307692</v>
      </c>
      <c r="I204" s="45">
        <f t="shared" si="43"/>
        <v>2.0732860520094558</v>
      </c>
      <c r="J204" s="46">
        <f t="shared" si="44"/>
        <v>0.67461538461538462</v>
      </c>
    </row>
    <row r="205" spans="1:10" ht="22.15" customHeight="1" thickTop="1" thickBot="1" x14ac:dyDescent="0.3">
      <c r="A205" s="190" t="s">
        <v>225</v>
      </c>
      <c r="B205" s="41" t="s">
        <v>223</v>
      </c>
      <c r="C205" s="40">
        <v>4.3600000000000003</v>
      </c>
      <c r="D205" s="41">
        <v>6.5</v>
      </c>
      <c r="E205" s="41">
        <v>1</v>
      </c>
      <c r="F205" s="42">
        <f t="shared" si="41"/>
        <v>0.67076923076923078</v>
      </c>
      <c r="G205" s="43">
        <v>2</v>
      </c>
      <c r="H205" s="44">
        <f t="shared" si="42"/>
        <v>1.3292307692307692</v>
      </c>
      <c r="I205" s="45">
        <f t="shared" si="43"/>
        <v>1.9816513761467889</v>
      </c>
      <c r="J205" s="46">
        <f t="shared" si="44"/>
        <v>0.66461538461538461</v>
      </c>
    </row>
    <row r="206" spans="1:10" ht="22.15" customHeight="1" thickTop="1" thickBot="1" x14ac:dyDescent="0.3">
      <c r="A206" s="190" t="s">
        <v>226</v>
      </c>
      <c r="B206" s="41" t="s">
        <v>223</v>
      </c>
      <c r="C206" s="40">
        <v>3.97</v>
      </c>
      <c r="D206" s="41">
        <v>6.5</v>
      </c>
      <c r="E206" s="41">
        <v>1</v>
      </c>
      <c r="F206" s="42">
        <f t="shared" si="41"/>
        <v>0.61076923076923084</v>
      </c>
      <c r="G206" s="43">
        <v>2</v>
      </c>
      <c r="H206" s="44">
        <f t="shared" si="42"/>
        <v>1.3892307692307693</v>
      </c>
      <c r="I206" s="45">
        <f t="shared" si="43"/>
        <v>2.2745591939546599</v>
      </c>
      <c r="J206" s="46">
        <f t="shared" si="44"/>
        <v>0.69461538461538463</v>
      </c>
    </row>
    <row r="207" spans="1:10" ht="22.15" customHeight="1" thickTop="1" thickBot="1" x14ac:dyDescent="0.3">
      <c r="A207" s="190" t="s">
        <v>227</v>
      </c>
      <c r="B207" s="41" t="s">
        <v>223</v>
      </c>
      <c r="C207" s="40">
        <v>4</v>
      </c>
      <c r="D207" s="41">
        <v>6.5</v>
      </c>
      <c r="E207" s="41">
        <v>1</v>
      </c>
      <c r="F207" s="42">
        <f t="shared" si="41"/>
        <v>0.61538461538461542</v>
      </c>
      <c r="G207" s="43">
        <v>2</v>
      </c>
      <c r="H207" s="44">
        <f t="shared" si="42"/>
        <v>1.3846153846153846</v>
      </c>
      <c r="I207" s="45">
        <f t="shared" si="43"/>
        <v>2.25</v>
      </c>
      <c r="J207" s="46">
        <f t="shared" si="44"/>
        <v>0.69230769230769229</v>
      </c>
    </row>
    <row r="208" spans="1:10" ht="22.15" customHeight="1" thickTop="1" x14ac:dyDescent="0.25">
      <c r="A208" s="33" t="s">
        <v>228</v>
      </c>
      <c r="B208" s="33"/>
      <c r="C208" s="33"/>
      <c r="D208" s="33"/>
      <c r="E208" s="34"/>
      <c r="F208" s="33"/>
      <c r="G208" s="35"/>
      <c r="H208" s="36" t="s">
        <v>172</v>
      </c>
      <c r="I208" s="37" t="s">
        <v>172</v>
      </c>
      <c r="J208" s="38"/>
    </row>
    <row r="209" spans="1:10" ht="22.15" customHeight="1" thickBot="1" x14ac:dyDescent="0.3">
      <c r="A209" s="190" t="s">
        <v>229</v>
      </c>
      <c r="B209" s="66" t="s">
        <v>230</v>
      </c>
      <c r="C209" s="67">
        <v>14.98</v>
      </c>
      <c r="D209" s="68">
        <v>15</v>
      </c>
      <c r="E209" s="69">
        <v>1</v>
      </c>
      <c r="F209" s="67">
        <f t="shared" ref="F209:F215" si="45">IFERROR(C209/D209,"")</f>
        <v>0.9986666666666667</v>
      </c>
      <c r="G209" s="43">
        <v>2</v>
      </c>
      <c r="H209" s="44">
        <f t="shared" ref="H209:H215" si="46">G209-F209</f>
        <v>1.0013333333333332</v>
      </c>
      <c r="I209" s="45">
        <f t="shared" ref="I209:I215" si="47">H209/F209</f>
        <v>1.0026702269692922</v>
      </c>
      <c r="J209" s="46">
        <f t="shared" ref="J209:J215" si="48">H209/G209</f>
        <v>0.50066666666666659</v>
      </c>
    </row>
    <row r="210" spans="1:10" ht="22.15" customHeight="1" thickTop="1" thickBot="1" x14ac:dyDescent="0.3">
      <c r="A210" s="190" t="s">
        <v>231</v>
      </c>
      <c r="B210" s="66" t="s">
        <v>230</v>
      </c>
      <c r="C210" s="67">
        <v>10.88</v>
      </c>
      <c r="D210" s="68">
        <v>24</v>
      </c>
      <c r="E210" s="69">
        <v>1</v>
      </c>
      <c r="F210" s="67">
        <f t="shared" si="45"/>
        <v>0.45333333333333337</v>
      </c>
      <c r="G210" s="43">
        <v>1</v>
      </c>
      <c r="H210" s="44">
        <f t="shared" si="46"/>
        <v>0.54666666666666663</v>
      </c>
      <c r="I210" s="45">
        <f t="shared" si="47"/>
        <v>1.2058823529411764</v>
      </c>
      <c r="J210" s="46">
        <f t="shared" si="48"/>
        <v>0.54666666666666663</v>
      </c>
    </row>
    <row r="211" spans="1:10" ht="22.15" customHeight="1" thickTop="1" thickBot="1" x14ac:dyDescent="0.3">
      <c r="A211" s="190" t="s">
        <v>232</v>
      </c>
      <c r="B211" s="66" t="s">
        <v>230</v>
      </c>
      <c r="C211" s="42">
        <v>15.98</v>
      </c>
      <c r="D211" s="70">
        <v>24</v>
      </c>
      <c r="E211" s="41">
        <v>1</v>
      </c>
      <c r="F211" s="42">
        <f t="shared" si="45"/>
        <v>0.66583333333333339</v>
      </c>
      <c r="G211" s="43">
        <v>2</v>
      </c>
      <c r="H211" s="44">
        <f t="shared" si="46"/>
        <v>1.3341666666666665</v>
      </c>
      <c r="I211" s="45">
        <f t="shared" si="47"/>
        <v>2.0037546933667079</v>
      </c>
      <c r="J211" s="46">
        <f t="shared" si="48"/>
        <v>0.66708333333333325</v>
      </c>
    </row>
    <row r="212" spans="1:10" ht="22.15" customHeight="1" thickTop="1" thickBot="1" x14ac:dyDescent="0.3">
      <c r="A212" s="190" t="s">
        <v>233</v>
      </c>
      <c r="B212" s="66" t="s">
        <v>230</v>
      </c>
      <c r="C212" s="42">
        <v>29.88</v>
      </c>
      <c r="D212" s="70">
        <v>30</v>
      </c>
      <c r="E212" s="41">
        <v>1</v>
      </c>
      <c r="F212" s="42">
        <f t="shared" si="45"/>
        <v>0.996</v>
      </c>
      <c r="G212" s="43">
        <v>2.25</v>
      </c>
      <c r="H212" s="44">
        <f t="shared" si="46"/>
        <v>1.254</v>
      </c>
      <c r="I212" s="45">
        <f t="shared" si="47"/>
        <v>1.2590361445783134</v>
      </c>
      <c r="J212" s="46">
        <f t="shared" si="48"/>
        <v>0.55733333333333335</v>
      </c>
    </row>
    <row r="213" spans="1:10" ht="22.15" customHeight="1" thickTop="1" thickBot="1" x14ac:dyDescent="0.3">
      <c r="A213" s="190" t="s">
        <v>234</v>
      </c>
      <c r="B213" s="66" t="s">
        <v>230</v>
      </c>
      <c r="C213" s="42">
        <v>11.98</v>
      </c>
      <c r="D213" s="70">
        <v>40</v>
      </c>
      <c r="E213" s="41">
        <v>1</v>
      </c>
      <c r="F213" s="42">
        <f t="shared" si="45"/>
        <v>0.29949999999999999</v>
      </c>
      <c r="G213" s="43">
        <v>0.75</v>
      </c>
      <c r="H213" s="44">
        <f t="shared" si="46"/>
        <v>0.45050000000000001</v>
      </c>
      <c r="I213" s="45">
        <f t="shared" si="47"/>
        <v>1.5041736227045077</v>
      </c>
      <c r="J213" s="46">
        <f t="shared" si="48"/>
        <v>0.60066666666666668</v>
      </c>
    </row>
    <row r="214" spans="1:10" ht="22.15" customHeight="1" thickTop="1" thickBot="1" x14ac:dyDescent="0.3">
      <c r="A214" s="190" t="s">
        <v>235</v>
      </c>
      <c r="B214" s="66" t="s">
        <v>230</v>
      </c>
      <c r="C214" s="48">
        <v>18.48</v>
      </c>
      <c r="D214" s="71">
        <v>50</v>
      </c>
      <c r="E214" s="41">
        <v>1</v>
      </c>
      <c r="F214" s="42">
        <f t="shared" si="45"/>
        <v>0.36959999999999998</v>
      </c>
      <c r="G214" s="43">
        <v>1</v>
      </c>
      <c r="H214" s="44">
        <f t="shared" si="46"/>
        <v>0.63040000000000007</v>
      </c>
      <c r="I214" s="45">
        <f t="shared" si="47"/>
        <v>1.7056277056277058</v>
      </c>
      <c r="J214" s="46">
        <f t="shared" si="48"/>
        <v>0.63040000000000007</v>
      </c>
    </row>
    <row r="215" spans="1:10" ht="22.15" customHeight="1" thickTop="1" thickBot="1" x14ac:dyDescent="0.3">
      <c r="A215" s="190" t="s">
        <v>236</v>
      </c>
      <c r="B215" s="66" t="s">
        <v>230</v>
      </c>
      <c r="C215" s="48">
        <v>21.78</v>
      </c>
      <c r="D215" s="71">
        <v>18</v>
      </c>
      <c r="E215" s="41">
        <v>1</v>
      </c>
      <c r="F215" s="42">
        <f t="shared" si="45"/>
        <v>1.21</v>
      </c>
      <c r="G215" s="43">
        <v>2.5</v>
      </c>
      <c r="H215" s="44">
        <f t="shared" si="46"/>
        <v>1.29</v>
      </c>
      <c r="I215" s="45">
        <f t="shared" si="47"/>
        <v>1.0661157024793388</v>
      </c>
      <c r="J215" s="46">
        <f t="shared" si="48"/>
        <v>0.51600000000000001</v>
      </c>
    </row>
    <row r="216" spans="1:10" ht="22.15" customHeight="1" thickTop="1" x14ac:dyDescent="0.25"/>
    <row r="217" spans="1:10" ht="22.15" customHeight="1" x14ac:dyDescent="0.25"/>
    <row r="218" spans="1:10" ht="22.15" customHeight="1" x14ac:dyDescent="0.25"/>
    <row r="219" spans="1:10" ht="22.15" customHeight="1" x14ac:dyDescent="0.25"/>
    <row r="220" spans="1:10" ht="22.15" customHeight="1" x14ac:dyDescent="0.25"/>
    <row r="221" spans="1:10" ht="22.15" customHeight="1" x14ac:dyDescent="0.25"/>
    <row r="222" spans="1:10" ht="22.15" customHeight="1" x14ac:dyDescent="0.25"/>
    <row r="223" spans="1:10" ht="22.15" customHeight="1" x14ac:dyDescent="0.25"/>
    <row r="224" spans="1:10" ht="22.15" customHeight="1" x14ac:dyDescent="0.25"/>
    <row r="225" ht="22.15" customHeight="1" x14ac:dyDescent="0.25"/>
    <row r="226" ht="22.15" customHeight="1" x14ac:dyDescent="0.25"/>
    <row r="227" ht="22.15" customHeight="1" x14ac:dyDescent="0.25"/>
    <row r="228" ht="22.15" customHeight="1" x14ac:dyDescent="0.25"/>
    <row r="229" ht="22.15" customHeight="1" x14ac:dyDescent="0.25"/>
    <row r="230" ht="22.15" customHeight="1" x14ac:dyDescent="0.25"/>
    <row r="231" ht="22.15" customHeight="1" x14ac:dyDescent="0.25"/>
    <row r="232" ht="22.15" customHeight="1" x14ac:dyDescent="0.25"/>
    <row r="233" ht="22.15" customHeight="1" x14ac:dyDescent="0.25"/>
    <row r="234" ht="22.15" customHeight="1" x14ac:dyDescent="0.25"/>
    <row r="235" ht="22.15" customHeight="1" x14ac:dyDescent="0.25"/>
    <row r="236" ht="22.15" customHeight="1" x14ac:dyDescent="0.25"/>
    <row r="237" ht="22.15" customHeight="1" x14ac:dyDescent="0.25"/>
    <row r="238" ht="22.15" customHeight="1" x14ac:dyDescent="0.25"/>
    <row r="239" ht="22.15" customHeight="1" x14ac:dyDescent="0.25"/>
    <row r="240" ht="22.15" customHeight="1" x14ac:dyDescent="0.25"/>
    <row r="241" ht="22.15" customHeight="1" x14ac:dyDescent="0.25"/>
    <row r="242" ht="22.15" customHeight="1" x14ac:dyDescent="0.25"/>
    <row r="243" ht="22.15" customHeight="1" x14ac:dyDescent="0.25"/>
    <row r="244" ht="22.15" customHeight="1" x14ac:dyDescent="0.25"/>
    <row r="245" ht="22.15" customHeight="1" x14ac:dyDescent="0.25"/>
    <row r="246" ht="22.15" customHeight="1" x14ac:dyDescent="0.25"/>
    <row r="247" ht="22.15" customHeight="1" x14ac:dyDescent="0.25"/>
    <row r="248" ht="22.15" customHeight="1" x14ac:dyDescent="0.25"/>
    <row r="249" ht="22.15" customHeight="1" x14ac:dyDescent="0.25"/>
    <row r="250" ht="22.15" customHeight="1" x14ac:dyDescent="0.25"/>
    <row r="251" ht="22.15" customHeight="1" x14ac:dyDescent="0.25"/>
    <row r="252" ht="22.15" customHeight="1" x14ac:dyDescent="0.25"/>
    <row r="253" ht="22.15" customHeight="1" x14ac:dyDescent="0.25"/>
    <row r="254" ht="22.15" customHeight="1" x14ac:dyDescent="0.25"/>
    <row r="255" ht="22.15" customHeight="1" x14ac:dyDescent="0.25"/>
    <row r="256" ht="22.15" customHeight="1" x14ac:dyDescent="0.25"/>
    <row r="257" ht="22.15" customHeight="1" x14ac:dyDescent="0.25"/>
    <row r="258" ht="22.15" customHeight="1" x14ac:dyDescent="0.25"/>
    <row r="259" ht="22.15" customHeight="1" x14ac:dyDescent="0.25"/>
    <row r="260" ht="22.15" customHeight="1" x14ac:dyDescent="0.25"/>
    <row r="261" ht="22.15" customHeight="1" x14ac:dyDescent="0.25"/>
    <row r="262" ht="22.15" customHeight="1" x14ac:dyDescent="0.25"/>
    <row r="263" ht="22.15" customHeight="1" x14ac:dyDescent="0.25"/>
    <row r="264" ht="22.15" customHeight="1" x14ac:dyDescent="0.25"/>
    <row r="265" ht="22.15" customHeight="1" x14ac:dyDescent="0.25"/>
    <row r="266" ht="22.15" customHeight="1" x14ac:dyDescent="0.25"/>
    <row r="267" ht="22.15" customHeight="1" x14ac:dyDescent="0.25"/>
    <row r="268" ht="22.15" customHeight="1" x14ac:dyDescent="0.25"/>
    <row r="269" ht="22.15" customHeight="1" x14ac:dyDescent="0.25"/>
    <row r="270" ht="22.15" customHeight="1" x14ac:dyDescent="0.25"/>
    <row r="271" ht="22.15" customHeight="1" x14ac:dyDescent="0.25"/>
    <row r="272" ht="22.15" customHeight="1" x14ac:dyDescent="0.25"/>
    <row r="273" ht="22.15" customHeight="1" x14ac:dyDescent="0.25"/>
    <row r="274" ht="22.15" customHeight="1" x14ac:dyDescent="0.25"/>
  </sheetData>
  <sortState xmlns:xlrd2="http://schemas.microsoft.com/office/spreadsheetml/2017/richdata2" ref="A5:J99">
    <sortCondition ref="A4:A99"/>
  </sortState>
  <mergeCells count="8">
    <mergeCell ref="I1:I2"/>
    <mergeCell ref="J1:J2"/>
    <mergeCell ref="A1:A2"/>
    <mergeCell ref="B1:C1"/>
    <mergeCell ref="D1:E1"/>
    <mergeCell ref="F1:F2"/>
    <mergeCell ref="G1:G2"/>
    <mergeCell ref="H1:H2"/>
  </mergeCells>
  <conditionalFormatting sqref="I4:I99 I157:I172 I174:I180">
    <cfRule type="cellIs" dxfId="19" priority="19" operator="between">
      <formula>1.05</formula>
      <formula>1.15</formula>
    </cfRule>
    <cfRule type="cellIs" dxfId="18" priority="20" operator="lessThan">
      <formula>1.05</formula>
    </cfRule>
  </conditionalFormatting>
  <conditionalFormatting sqref="I101:I132">
    <cfRule type="cellIs" dxfId="17" priority="15" operator="between">
      <formula>1.05</formula>
      <formula>1.15</formula>
    </cfRule>
    <cfRule type="cellIs" dxfId="16" priority="16" operator="lessThan">
      <formula>1.05</formula>
    </cfRule>
  </conditionalFormatting>
  <conditionalFormatting sqref="I134:I155">
    <cfRule type="cellIs" dxfId="15" priority="11" operator="between">
      <formula>1.05</formula>
      <formula>1.15</formula>
    </cfRule>
    <cfRule type="cellIs" dxfId="14" priority="12" operator="lessThan">
      <formula>1.05</formula>
    </cfRule>
  </conditionalFormatting>
  <conditionalFormatting sqref="I182:I207">
    <cfRule type="cellIs" dxfId="13" priority="7" operator="between">
      <formula>1.05</formula>
      <formula>1.15</formula>
    </cfRule>
    <cfRule type="cellIs" dxfId="12" priority="8" operator="lessThan">
      <formula>1.05</formula>
    </cfRule>
  </conditionalFormatting>
  <conditionalFormatting sqref="I209:I215">
    <cfRule type="cellIs" dxfId="11" priority="1" operator="between">
      <formula>1.05</formula>
      <formula>1.15</formula>
    </cfRule>
    <cfRule type="cellIs" dxfId="10" priority="2" operator="lessThan">
      <formula>1.05</formula>
    </cfRule>
  </conditionalFormatting>
  <conditionalFormatting sqref="J4:J99">
    <cfRule type="cellIs" dxfId="9" priority="17" operator="between">
      <formula>0.51</formula>
      <formula>0.54</formula>
    </cfRule>
    <cfRule type="cellIs" dxfId="8" priority="18" operator="lessThan">
      <formula>0.5</formula>
    </cfRule>
  </conditionalFormatting>
  <conditionalFormatting sqref="J101:J132">
    <cfRule type="cellIs" dxfId="7" priority="13" operator="between">
      <formula>0.51</formula>
      <formula>0.54</formula>
    </cfRule>
    <cfRule type="cellIs" dxfId="6" priority="14" operator="lessThan">
      <formula>0.5</formula>
    </cfRule>
  </conditionalFormatting>
  <conditionalFormatting sqref="J134:J155 J157:J172 J174:J180">
    <cfRule type="cellIs" dxfId="5" priority="9" operator="between">
      <formula>0.5</formula>
      <formula>0.54</formula>
    </cfRule>
    <cfRule type="cellIs" dxfId="4" priority="10" operator="lessThan">
      <formula>0.5</formula>
    </cfRule>
  </conditionalFormatting>
  <conditionalFormatting sqref="J182:J207">
    <cfRule type="cellIs" dxfId="3" priority="5" operator="between">
      <formula>0.5</formula>
      <formula>0.54</formula>
    </cfRule>
    <cfRule type="cellIs" dxfId="2" priority="6" operator="lessThan">
      <formula>0.5</formula>
    </cfRule>
  </conditionalFormatting>
  <conditionalFormatting sqref="J209:J215">
    <cfRule type="cellIs" dxfId="1" priority="3" operator="between">
      <formula>0.5</formula>
      <formula>0.54</formula>
    </cfRule>
    <cfRule type="cellIs" dxfId="0" priority="4" operator="less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4BC2-791F-438E-A2F8-078FCC75D377}">
  <dimension ref="A1:U109"/>
  <sheetViews>
    <sheetView workbookViewId="0">
      <selection activeCell="V58" sqref="V58"/>
    </sheetView>
  </sheetViews>
  <sheetFormatPr defaultRowHeight="15.75" x14ac:dyDescent="0.25"/>
  <cols>
    <col min="1" max="1" width="41.5703125" style="79" bestFit="1" customWidth="1"/>
    <col min="2" max="4" width="9.140625" style="79"/>
    <col min="5" max="5" width="9.7109375" style="79" customWidth="1"/>
    <col min="6" max="9" width="9.140625" style="79"/>
    <col min="10" max="10" width="41.7109375" style="79" bestFit="1" customWidth="1"/>
    <col min="11" max="16384" width="9.140625" style="79"/>
  </cols>
  <sheetData>
    <row r="1" spans="1:21" x14ac:dyDescent="0.25">
      <c r="A1" s="233">
        <v>45839</v>
      </c>
      <c r="B1" s="252" t="s">
        <v>237</v>
      </c>
      <c r="C1" s="254" t="s">
        <v>238</v>
      </c>
      <c r="D1" s="255"/>
      <c r="E1" s="240" t="s">
        <v>239</v>
      </c>
      <c r="F1" s="254" t="s">
        <v>240</v>
      </c>
      <c r="G1" s="255"/>
      <c r="H1" s="255"/>
      <c r="I1" s="250" t="s">
        <v>241</v>
      </c>
      <c r="J1" s="233">
        <f>A1</f>
        <v>45839</v>
      </c>
      <c r="K1" s="78"/>
      <c r="L1" s="235" t="s">
        <v>247</v>
      </c>
      <c r="M1" s="236"/>
      <c r="N1" s="236"/>
      <c r="O1" s="236"/>
      <c r="P1" s="236"/>
      <c r="Q1" s="236"/>
      <c r="R1" s="236"/>
      <c r="S1" s="239" t="s">
        <v>248</v>
      </c>
      <c r="T1" s="240"/>
      <c r="U1" s="206"/>
    </row>
    <row r="2" spans="1:21" ht="32.25" thickBot="1" x14ac:dyDescent="0.3">
      <c r="A2" s="234"/>
      <c r="B2" s="253"/>
      <c r="C2" s="80" t="s">
        <v>242</v>
      </c>
      <c r="D2" s="81" t="s">
        <v>243</v>
      </c>
      <c r="E2" s="242"/>
      <c r="F2" s="82" t="s">
        <v>244</v>
      </c>
      <c r="G2" s="83" t="s">
        <v>245</v>
      </c>
      <c r="H2" s="83" t="s">
        <v>246</v>
      </c>
      <c r="I2" s="251"/>
      <c r="J2" s="234"/>
      <c r="K2" s="84"/>
      <c r="L2" s="237"/>
      <c r="M2" s="238"/>
      <c r="N2" s="238"/>
      <c r="O2" s="238"/>
      <c r="P2" s="238"/>
      <c r="Q2" s="238"/>
      <c r="R2" s="238"/>
      <c r="S2" s="241"/>
      <c r="T2" s="242"/>
      <c r="U2" s="207"/>
    </row>
    <row r="3" spans="1:21" ht="31.5" x14ac:dyDescent="0.25">
      <c r="A3" s="85" t="s">
        <v>12</v>
      </c>
      <c r="B3" s="86"/>
      <c r="C3" s="87"/>
      <c r="D3" s="88"/>
      <c r="E3" s="89"/>
      <c r="F3" s="90"/>
      <c r="G3" s="87"/>
      <c r="H3" s="88"/>
      <c r="I3" s="204"/>
      <c r="J3" s="91" t="s">
        <v>113</v>
      </c>
      <c r="K3" s="92" t="s">
        <v>249</v>
      </c>
      <c r="L3" s="93" t="s">
        <v>115</v>
      </c>
      <c r="M3" s="94" t="s">
        <v>250</v>
      </c>
      <c r="N3" s="94" t="s">
        <v>251</v>
      </c>
      <c r="O3" s="94" t="s">
        <v>252</v>
      </c>
      <c r="P3" s="95" t="s">
        <v>253</v>
      </c>
      <c r="Q3" s="95" t="s">
        <v>254</v>
      </c>
      <c r="R3" s="96" t="s">
        <v>243</v>
      </c>
      <c r="S3" s="93" t="s">
        <v>253</v>
      </c>
      <c r="T3" s="96" t="s">
        <v>254</v>
      </c>
      <c r="U3" s="208" t="s">
        <v>241</v>
      </c>
    </row>
    <row r="4" spans="1:21" ht="18" thickBot="1" x14ac:dyDescent="0.3">
      <c r="A4" s="9" t="str">
        <f>'Cost Margin'!A4</f>
        <v>100 PIPERS</v>
      </c>
      <c r="B4" s="5"/>
      <c r="C4" s="7"/>
      <c r="D4" s="7"/>
      <c r="E4" s="7"/>
      <c r="F4" s="6"/>
      <c r="G4" s="7"/>
      <c r="H4" s="7"/>
      <c r="I4" s="205">
        <f>B4+C4+D4+E4+F4+G4+H4</f>
        <v>0</v>
      </c>
      <c r="J4" s="9" t="str">
        <f>'Cost Margin'!A101</f>
        <v>30A BEACH BLONDE</v>
      </c>
      <c r="K4" s="192"/>
      <c r="L4" s="193"/>
      <c r="M4" s="193"/>
      <c r="N4" s="193"/>
      <c r="O4" s="193"/>
      <c r="P4" s="194"/>
      <c r="Q4" s="194"/>
      <c r="R4" s="194"/>
      <c r="S4" s="195"/>
      <c r="T4" s="194"/>
      <c r="U4" s="209">
        <f>K4*24+L4*24+M4*18+N4*12+O4*8+P4*6+Q4+R4+S4*6+T4</f>
        <v>0</v>
      </c>
    </row>
    <row r="5" spans="1:21" ht="18.75" thickTop="1" thickBot="1" x14ac:dyDescent="0.3">
      <c r="A5" s="9" t="str">
        <f>'Cost Margin'!A5</f>
        <v>ABSOLUTE VODKA</v>
      </c>
      <c r="B5" s="5"/>
      <c r="C5" s="7"/>
      <c r="D5" s="7"/>
      <c r="E5" s="7"/>
      <c r="F5" s="6"/>
      <c r="G5" s="7"/>
      <c r="H5" s="7"/>
      <c r="I5" s="205">
        <f t="shared" ref="I5:I68" si="0">B5+C5+D5+E5+F5+G5+H5</f>
        <v>0</v>
      </c>
      <c r="J5" s="9" t="str">
        <f>'Cost Margin'!A102</f>
        <v>ACE PINEAPPLE CIDER</v>
      </c>
      <c r="K5" s="192"/>
      <c r="L5" s="193"/>
      <c r="M5" s="193"/>
      <c r="N5" s="193"/>
      <c r="O5" s="193"/>
      <c r="P5" s="194"/>
      <c r="Q5" s="194"/>
      <c r="R5" s="194"/>
      <c r="S5" s="195"/>
      <c r="T5" s="194"/>
      <c r="U5" s="209">
        <f t="shared" ref="U5:U41" si="1">K5*24+L5*24+M5*18+N5*12+O5*8+P5*6+Q5+R5+S5*6+T5</f>
        <v>0</v>
      </c>
    </row>
    <row r="6" spans="1:21" ht="18.75" thickTop="1" thickBot="1" x14ac:dyDescent="0.3">
      <c r="A6" s="9" t="str">
        <f>'Cost Margin'!A6</f>
        <v>ARISTOCRAT GIN</v>
      </c>
      <c r="B6" s="5"/>
      <c r="C6" s="7"/>
      <c r="D6" s="7"/>
      <c r="E6" s="7"/>
      <c r="F6" s="6"/>
      <c r="G6" s="7"/>
      <c r="H6" s="7"/>
      <c r="I6" s="205">
        <f t="shared" si="0"/>
        <v>0</v>
      </c>
      <c r="J6" s="9" t="str">
        <f>'Cost Margin'!A103</f>
        <v>ANGRY ORCHARD</v>
      </c>
      <c r="K6" s="192"/>
      <c r="L6" s="193"/>
      <c r="M6" s="193"/>
      <c r="N6" s="193"/>
      <c r="O6" s="193"/>
      <c r="P6" s="194"/>
      <c r="Q6" s="194"/>
      <c r="R6" s="194"/>
      <c r="S6" s="195"/>
      <c r="T6" s="194"/>
      <c r="U6" s="209">
        <f t="shared" si="1"/>
        <v>0</v>
      </c>
    </row>
    <row r="7" spans="1:21" ht="18.75" thickTop="1" thickBot="1" x14ac:dyDescent="0.3">
      <c r="A7" s="9" t="str">
        <f>'Cost Margin'!A7</f>
        <v>ARISTOCRAT RUM</v>
      </c>
      <c r="B7" s="5"/>
      <c r="C7" s="7"/>
      <c r="D7" s="7"/>
      <c r="E7" s="7"/>
      <c r="F7" s="6"/>
      <c r="G7" s="7"/>
      <c r="H7" s="7"/>
      <c r="I7" s="205">
        <f t="shared" si="0"/>
        <v>0</v>
      </c>
      <c r="J7" s="9" t="str">
        <f>'Cost Margin'!A104</f>
        <v>ANGRY ORCHARD GREEN APPLE</v>
      </c>
      <c r="K7" s="192"/>
      <c r="L7" s="193"/>
      <c r="M7" s="193"/>
      <c r="N7" s="193"/>
      <c r="O7" s="193"/>
      <c r="P7" s="194"/>
      <c r="Q7" s="194"/>
      <c r="R7" s="194"/>
      <c r="S7" s="195"/>
      <c r="T7" s="194"/>
      <c r="U7" s="209">
        <f t="shared" si="1"/>
        <v>0</v>
      </c>
    </row>
    <row r="8" spans="1:21" ht="18.75" thickTop="1" thickBot="1" x14ac:dyDescent="0.3">
      <c r="A8" s="9" t="str">
        <f>'Cost Margin'!A8</f>
        <v>ARISTOCRAT VODKA</v>
      </c>
      <c r="B8" s="5"/>
      <c r="C8" s="7"/>
      <c r="D8" s="7"/>
      <c r="E8" s="7"/>
      <c r="F8" s="6"/>
      <c r="G8" s="7"/>
      <c r="H8" s="7"/>
      <c r="I8" s="205">
        <f t="shared" si="0"/>
        <v>0</v>
      </c>
      <c r="J8" s="9" t="str">
        <f>'Cost Margin'!A105</f>
        <v>BLUE MOON</v>
      </c>
      <c r="K8" s="192"/>
      <c r="L8" s="193"/>
      <c r="M8" s="193"/>
      <c r="N8" s="193"/>
      <c r="O8" s="193"/>
      <c r="P8" s="194"/>
      <c r="Q8" s="194"/>
      <c r="R8" s="194"/>
      <c r="S8" s="195"/>
      <c r="T8" s="194"/>
      <c r="U8" s="209">
        <f t="shared" si="1"/>
        <v>0</v>
      </c>
    </row>
    <row r="9" spans="1:21" ht="18.75" thickTop="1" thickBot="1" x14ac:dyDescent="0.3">
      <c r="A9" s="9" t="str">
        <f>'Cost Margin'!A9</f>
        <v>B &amp; B LIQUEUR</v>
      </c>
      <c r="B9" s="5"/>
      <c r="C9" s="7"/>
      <c r="D9" s="7"/>
      <c r="E9" s="7"/>
      <c r="F9" s="6"/>
      <c r="G9" s="7"/>
      <c r="H9" s="7"/>
      <c r="I9" s="205">
        <f t="shared" si="0"/>
        <v>0</v>
      </c>
      <c r="J9" s="9" t="str">
        <f>'Cost Margin'!A106</f>
        <v>BUD LIGHT</v>
      </c>
      <c r="K9" s="192"/>
      <c r="L9" s="193"/>
      <c r="M9" s="193"/>
      <c r="N9" s="193"/>
      <c r="O9" s="193"/>
      <c r="P9" s="194"/>
      <c r="Q9" s="194"/>
      <c r="R9" s="194"/>
      <c r="S9" s="195"/>
      <c r="T9" s="194"/>
      <c r="U9" s="209">
        <f t="shared" si="1"/>
        <v>0</v>
      </c>
    </row>
    <row r="10" spans="1:21" ht="18.75" thickTop="1" thickBot="1" x14ac:dyDescent="0.3">
      <c r="A10" s="9" t="str">
        <f>'Cost Margin'!A10</f>
        <v>BACARDI 8 RUM</v>
      </c>
      <c r="B10" s="5"/>
      <c r="C10" s="7"/>
      <c r="D10" s="7"/>
      <c r="E10" s="7"/>
      <c r="F10" s="6"/>
      <c r="G10" s="7"/>
      <c r="H10" s="7"/>
      <c r="I10" s="205">
        <f t="shared" si="0"/>
        <v>0</v>
      </c>
      <c r="J10" s="9" t="str">
        <f>'Cost Margin'!A107</f>
        <v>BUD SELECT 55</v>
      </c>
      <c r="K10" s="192"/>
      <c r="L10" s="193"/>
      <c r="M10" s="193"/>
      <c r="N10" s="193"/>
      <c r="O10" s="193"/>
      <c r="P10" s="194"/>
      <c r="Q10" s="194"/>
      <c r="R10" s="194"/>
      <c r="S10" s="195"/>
      <c r="T10" s="194"/>
      <c r="U10" s="209">
        <f t="shared" si="1"/>
        <v>0</v>
      </c>
    </row>
    <row r="11" spans="1:21" ht="18.75" thickTop="1" thickBot="1" x14ac:dyDescent="0.3">
      <c r="A11" s="9" t="str">
        <f>'Cost Margin'!A11</f>
        <v>BACARDI RUM WHITE</v>
      </c>
      <c r="B11" s="5"/>
      <c r="C11" s="7"/>
      <c r="D11" s="7"/>
      <c r="E11" s="7"/>
      <c r="F11" s="6"/>
      <c r="G11" s="7"/>
      <c r="H11" s="7"/>
      <c r="I11" s="205">
        <f t="shared" si="0"/>
        <v>0</v>
      </c>
      <c r="J11" s="9" t="str">
        <f>'Cost Margin'!A108</f>
        <v>BUDWEISER</v>
      </c>
      <c r="K11" s="192"/>
      <c r="L11" s="193"/>
      <c r="M11" s="193"/>
      <c r="N11" s="193"/>
      <c r="O11" s="193"/>
      <c r="P11" s="194"/>
      <c r="Q11" s="194"/>
      <c r="R11" s="194"/>
      <c r="S11" s="195"/>
      <c r="T11" s="194"/>
      <c r="U11" s="209">
        <f t="shared" si="1"/>
        <v>0</v>
      </c>
    </row>
    <row r="12" spans="1:21" ht="18.75" thickTop="1" thickBot="1" x14ac:dyDescent="0.3">
      <c r="A12" s="9" t="str">
        <f>'Cost Margin'!A12</f>
        <v>BAILEYS</v>
      </c>
      <c r="B12" s="5"/>
      <c r="C12" s="7"/>
      <c r="D12" s="7"/>
      <c r="E12" s="7"/>
      <c r="F12" s="6"/>
      <c r="G12" s="7"/>
      <c r="H12" s="7"/>
      <c r="I12" s="205">
        <f t="shared" si="0"/>
        <v>0</v>
      </c>
      <c r="J12" s="9" t="str">
        <f>'Cost Margin'!A109</f>
        <v>BUSCH LIGHT</v>
      </c>
      <c r="K12" s="192"/>
      <c r="L12" s="193"/>
      <c r="M12" s="193"/>
      <c r="N12" s="193"/>
      <c r="O12" s="193"/>
      <c r="P12" s="194"/>
      <c r="Q12" s="194"/>
      <c r="R12" s="194"/>
      <c r="S12" s="195"/>
      <c r="T12" s="194"/>
      <c r="U12" s="209">
        <f t="shared" si="1"/>
        <v>0</v>
      </c>
    </row>
    <row r="13" spans="1:21" ht="18.75" thickTop="1" thickBot="1" x14ac:dyDescent="0.3">
      <c r="A13" s="9" t="str">
        <f>'Cost Margin'!A13</f>
        <v>BASIL HAYDEN</v>
      </c>
      <c r="B13" s="5"/>
      <c r="C13" s="7"/>
      <c r="D13" s="7"/>
      <c r="E13" s="7"/>
      <c r="F13" s="6"/>
      <c r="G13" s="7"/>
      <c r="H13" s="7"/>
      <c r="I13" s="205">
        <f t="shared" si="0"/>
        <v>0</v>
      </c>
      <c r="J13" s="9" t="str">
        <f>'Cost Margin'!A110</f>
        <v>COORS EDGE</v>
      </c>
      <c r="K13" s="192"/>
      <c r="L13" s="193"/>
      <c r="M13" s="193"/>
      <c r="N13" s="193"/>
      <c r="O13" s="193"/>
      <c r="P13" s="194"/>
      <c r="Q13" s="194"/>
      <c r="R13" s="194"/>
      <c r="S13" s="195"/>
      <c r="T13" s="194"/>
      <c r="U13" s="209">
        <f t="shared" si="1"/>
        <v>0</v>
      </c>
    </row>
    <row r="14" spans="1:21" ht="18.75" thickTop="1" thickBot="1" x14ac:dyDescent="0.3">
      <c r="A14" s="9" t="str">
        <f>'Cost Margin'!A14</f>
        <v>BEAMS 8</v>
      </c>
      <c r="B14" s="5"/>
      <c r="C14" s="7"/>
      <c r="D14" s="7"/>
      <c r="E14" s="7"/>
      <c r="F14" s="6"/>
      <c r="G14" s="7"/>
      <c r="H14" s="7"/>
      <c r="I14" s="205">
        <f t="shared" si="0"/>
        <v>0</v>
      </c>
      <c r="J14" s="9" t="str">
        <f>'Cost Margin'!A111</f>
        <v>COORS LIGHT</v>
      </c>
      <c r="K14" s="192"/>
      <c r="L14" s="193"/>
      <c r="M14" s="193"/>
      <c r="N14" s="193"/>
      <c r="O14" s="193"/>
      <c r="P14" s="194"/>
      <c r="Q14" s="194"/>
      <c r="R14" s="194"/>
      <c r="S14" s="195"/>
      <c r="T14" s="194"/>
      <c r="U14" s="209">
        <f t="shared" si="1"/>
        <v>0</v>
      </c>
    </row>
    <row r="15" spans="1:21" ht="18.75" thickTop="1" thickBot="1" x14ac:dyDescent="0.3">
      <c r="A15" s="9" t="str">
        <f>'Cost Margin'!A15</f>
        <v>BEEFEATER GIN</v>
      </c>
      <c r="B15" s="5"/>
      <c r="C15" s="7"/>
      <c r="D15" s="7"/>
      <c r="E15" s="7"/>
      <c r="F15" s="6"/>
      <c r="G15" s="7"/>
      <c r="H15" s="7"/>
      <c r="I15" s="205">
        <f t="shared" si="0"/>
        <v>0</v>
      </c>
      <c r="J15" s="9" t="str">
        <f>'Cost Margin'!A112</f>
        <v>CORONA EXTRA</v>
      </c>
      <c r="K15" s="192"/>
      <c r="L15" s="193"/>
      <c r="M15" s="193"/>
      <c r="N15" s="193"/>
      <c r="O15" s="193"/>
      <c r="P15" s="194"/>
      <c r="Q15" s="194"/>
      <c r="R15" s="194"/>
      <c r="S15" s="195"/>
      <c r="T15" s="194"/>
      <c r="U15" s="209">
        <f t="shared" si="1"/>
        <v>0</v>
      </c>
    </row>
    <row r="16" spans="1:21" ht="18.75" thickTop="1" thickBot="1" x14ac:dyDescent="0.3">
      <c r="A16" s="9" t="str">
        <f>'Cost Margin'!A16</f>
        <v>BERENTZEN APPLE LIQUEUR</v>
      </c>
      <c r="B16" s="5"/>
      <c r="C16" s="7"/>
      <c r="D16" s="7"/>
      <c r="E16" s="7"/>
      <c r="F16" s="6"/>
      <c r="G16" s="7"/>
      <c r="H16" s="7"/>
      <c r="I16" s="205">
        <f t="shared" si="0"/>
        <v>0</v>
      </c>
      <c r="J16" s="9" t="str">
        <f>'Cost Margin'!A113</f>
        <v>CORONA LIGHT</v>
      </c>
      <c r="K16" s="192"/>
      <c r="L16" s="193"/>
      <c r="M16" s="193"/>
      <c r="N16" s="193"/>
      <c r="O16" s="193"/>
      <c r="P16" s="194"/>
      <c r="Q16" s="194"/>
      <c r="R16" s="194"/>
      <c r="S16" s="195"/>
      <c r="T16" s="194"/>
      <c r="U16" s="209">
        <f t="shared" si="1"/>
        <v>0</v>
      </c>
    </row>
    <row r="17" spans="1:21" ht="18.75" thickTop="1" thickBot="1" x14ac:dyDescent="0.3">
      <c r="A17" s="9" t="str">
        <f>'Cost Margin'!A17</f>
        <v>BERENTZEN PEAR LIQUEUR</v>
      </c>
      <c r="B17" s="5"/>
      <c r="C17" s="7"/>
      <c r="D17" s="7"/>
      <c r="E17" s="7"/>
      <c r="F17" s="6"/>
      <c r="G17" s="7"/>
      <c r="H17" s="7"/>
      <c r="I17" s="205">
        <f t="shared" si="0"/>
        <v>0</v>
      </c>
      <c r="J17" s="9" t="str">
        <f>'Cost Margin'!A114</f>
        <v>DOS EQUIS XX LAGER</v>
      </c>
      <c r="K17" s="192"/>
      <c r="L17" s="193"/>
      <c r="M17" s="193"/>
      <c r="N17" s="193"/>
      <c r="O17" s="193"/>
      <c r="P17" s="194"/>
      <c r="Q17" s="194"/>
      <c r="R17" s="194"/>
      <c r="S17" s="195"/>
      <c r="T17" s="194"/>
      <c r="U17" s="209">
        <f t="shared" si="1"/>
        <v>0</v>
      </c>
    </row>
    <row r="18" spans="1:21" ht="18.75" thickTop="1" thickBot="1" x14ac:dyDescent="0.3">
      <c r="A18" s="9" t="str">
        <f>'Cost Margin'!A18</f>
        <v>BIRD DOG BLACKBERRY WHISKEY</v>
      </c>
      <c r="B18" s="5"/>
      <c r="C18" s="7"/>
      <c r="D18" s="7"/>
      <c r="E18" s="7"/>
      <c r="F18" s="6"/>
      <c r="G18" s="7"/>
      <c r="H18" s="7"/>
      <c r="I18" s="205">
        <f t="shared" si="0"/>
        <v>0</v>
      </c>
      <c r="J18" s="9" t="str">
        <f>'Cost Margin'!A115</f>
        <v>DUNKIN SPIKED ICED COFFEE</v>
      </c>
      <c r="K18" s="192"/>
      <c r="L18" s="193"/>
      <c r="M18" s="193"/>
      <c r="N18" s="193"/>
      <c r="O18" s="193"/>
      <c r="P18" s="194"/>
      <c r="Q18" s="194"/>
      <c r="R18" s="194"/>
      <c r="S18" s="195"/>
      <c r="T18" s="194"/>
      <c r="U18" s="209">
        <f t="shared" si="1"/>
        <v>0</v>
      </c>
    </row>
    <row r="19" spans="1:21" ht="18.75" thickTop="1" thickBot="1" x14ac:dyDescent="0.3">
      <c r="A19" s="9" t="str">
        <f>'Cost Margin'!A19</f>
        <v>BOMBAY SAPPHIRE GIN</v>
      </c>
      <c r="B19" s="5"/>
      <c r="C19" s="7"/>
      <c r="D19" s="7"/>
      <c r="E19" s="7"/>
      <c r="F19" s="6"/>
      <c r="G19" s="7"/>
      <c r="H19" s="7"/>
      <c r="I19" s="205">
        <f t="shared" si="0"/>
        <v>0</v>
      </c>
      <c r="J19" s="9" t="str">
        <f>'Cost Margin'!A116</f>
        <v>GUINESS CAN</v>
      </c>
      <c r="K19" s="192"/>
      <c r="L19" s="193"/>
      <c r="M19" s="193"/>
      <c r="N19" s="193"/>
      <c r="O19" s="193"/>
      <c r="P19" s="194"/>
      <c r="Q19" s="194"/>
      <c r="R19" s="194"/>
      <c r="S19" s="195"/>
      <c r="T19" s="194"/>
      <c r="U19" s="209">
        <f t="shared" si="1"/>
        <v>0</v>
      </c>
    </row>
    <row r="20" spans="1:21" ht="18.75" thickTop="1" thickBot="1" x14ac:dyDescent="0.3">
      <c r="A20" s="9" t="str">
        <f>'Cost Margin'!A20</f>
        <v>CANADIAN MIST</v>
      </c>
      <c r="B20" s="5"/>
      <c r="C20" s="7"/>
      <c r="D20" s="7"/>
      <c r="E20" s="7"/>
      <c r="F20" s="6"/>
      <c r="G20" s="7"/>
      <c r="H20" s="7"/>
      <c r="I20" s="205">
        <f t="shared" si="0"/>
        <v>0</v>
      </c>
      <c r="J20" s="9" t="str">
        <f>'Cost Margin'!A117</f>
        <v xml:space="preserve">HEINEKEN  </v>
      </c>
      <c r="K20" s="192"/>
      <c r="L20" s="193"/>
      <c r="M20" s="193"/>
      <c r="N20" s="193"/>
      <c r="O20" s="193"/>
      <c r="P20" s="194"/>
      <c r="Q20" s="194"/>
      <c r="R20" s="194"/>
      <c r="S20" s="195"/>
      <c r="T20" s="194"/>
      <c r="U20" s="209">
        <f t="shared" si="1"/>
        <v>0</v>
      </c>
    </row>
    <row r="21" spans="1:21" ht="18.75" thickTop="1" thickBot="1" x14ac:dyDescent="0.3">
      <c r="A21" s="9" t="str">
        <f>'Cost Margin'!A21</f>
        <v>CAPT MORGAN DARK 100 PROOF</v>
      </c>
      <c r="B21" s="5"/>
      <c r="C21" s="7"/>
      <c r="D21" s="7"/>
      <c r="E21" s="7"/>
      <c r="F21" s="6"/>
      <c r="G21" s="7"/>
      <c r="H21" s="7"/>
      <c r="I21" s="205">
        <f t="shared" si="0"/>
        <v>0</v>
      </c>
      <c r="J21" s="9" t="str">
        <f>'Cost Margin'!A118</f>
        <v>MICHELOB ULTRA</v>
      </c>
      <c r="K21" s="192"/>
      <c r="L21" s="193"/>
      <c r="M21" s="193"/>
      <c r="N21" s="193"/>
      <c r="O21" s="193"/>
      <c r="P21" s="194"/>
      <c r="Q21" s="194"/>
      <c r="R21" s="194"/>
      <c r="S21" s="195"/>
      <c r="T21" s="194"/>
      <c r="U21" s="209">
        <f t="shared" si="1"/>
        <v>0</v>
      </c>
    </row>
    <row r="22" spans="1:21" ht="18.75" thickTop="1" thickBot="1" x14ac:dyDescent="0.3">
      <c r="A22" s="9" t="str">
        <f>'Cost Margin'!A22</f>
        <v>CAPT MORGAN DARK RUM</v>
      </c>
      <c r="B22" s="5"/>
      <c r="C22" s="7"/>
      <c r="D22" s="7"/>
      <c r="E22" s="7"/>
      <c r="F22" s="6"/>
      <c r="G22" s="7"/>
      <c r="H22" s="7"/>
      <c r="I22" s="205">
        <f t="shared" si="0"/>
        <v>0</v>
      </c>
      <c r="J22" s="9" t="str">
        <f>'Cost Margin'!A119</f>
        <v>MICHELOB ULTRA ZERO</v>
      </c>
      <c r="K22" s="192"/>
      <c r="L22" s="193"/>
      <c r="M22" s="193"/>
      <c r="N22" s="193"/>
      <c r="O22" s="193"/>
      <c r="P22" s="194"/>
      <c r="Q22" s="194"/>
      <c r="R22" s="194"/>
      <c r="S22" s="195"/>
      <c r="T22" s="194"/>
      <c r="U22" s="209">
        <f t="shared" si="1"/>
        <v>0</v>
      </c>
    </row>
    <row r="23" spans="1:21" ht="18.75" thickTop="1" thickBot="1" x14ac:dyDescent="0.3">
      <c r="A23" s="9" t="str">
        <f>'Cost Margin'!A23</f>
        <v>CAPT MORGAN LIGHT RUM</v>
      </c>
      <c r="B23" s="5"/>
      <c r="C23" s="7"/>
      <c r="D23" s="7"/>
      <c r="E23" s="7"/>
      <c r="F23" s="6"/>
      <c r="G23" s="7"/>
      <c r="H23" s="7"/>
      <c r="I23" s="205">
        <f t="shared" si="0"/>
        <v>0</v>
      </c>
      <c r="J23" s="9" t="str">
        <f>'Cost Margin'!A120</f>
        <v>MIKES BLACK CHERRY</v>
      </c>
      <c r="K23" s="192"/>
      <c r="L23" s="193"/>
      <c r="M23" s="193"/>
      <c r="N23" s="193"/>
      <c r="O23" s="193"/>
      <c r="P23" s="194"/>
      <c r="Q23" s="194"/>
      <c r="R23" s="194"/>
      <c r="S23" s="195"/>
      <c r="T23" s="194"/>
      <c r="U23" s="209">
        <f t="shared" si="1"/>
        <v>0</v>
      </c>
    </row>
    <row r="24" spans="1:21" ht="18.75" thickTop="1" thickBot="1" x14ac:dyDescent="0.3">
      <c r="A24" s="9" t="str">
        <f>'Cost Margin'!A24</f>
        <v>CHAMBORD LIGUEUR</v>
      </c>
      <c r="B24" s="5"/>
      <c r="C24" s="7"/>
      <c r="D24" s="7"/>
      <c r="E24" s="7"/>
      <c r="F24" s="6"/>
      <c r="G24" s="7"/>
      <c r="H24" s="7"/>
      <c r="I24" s="205">
        <f t="shared" si="0"/>
        <v>0</v>
      </c>
      <c r="J24" s="9" t="str">
        <f>'Cost Margin'!A121</f>
        <v>MIKES LEMONADE</v>
      </c>
      <c r="K24" s="192"/>
      <c r="L24" s="193"/>
      <c r="M24" s="193"/>
      <c r="N24" s="193"/>
      <c r="O24" s="193"/>
      <c r="P24" s="194"/>
      <c r="Q24" s="194"/>
      <c r="R24" s="194"/>
      <c r="S24" s="195"/>
      <c r="T24" s="194"/>
      <c r="U24" s="209">
        <f t="shared" si="1"/>
        <v>0</v>
      </c>
    </row>
    <row r="25" spans="1:21" ht="18.75" thickTop="1" thickBot="1" x14ac:dyDescent="0.3">
      <c r="A25" s="9" t="str">
        <f>'Cost Margin'!A25</f>
        <v>CHIVAS REGAL</v>
      </c>
      <c r="B25" s="5"/>
      <c r="C25" s="7"/>
      <c r="D25" s="7"/>
      <c r="E25" s="7"/>
      <c r="F25" s="6"/>
      <c r="G25" s="7"/>
      <c r="H25" s="7"/>
      <c r="I25" s="205">
        <f t="shared" si="0"/>
        <v>0</v>
      </c>
      <c r="J25" s="9" t="str">
        <f>'Cost Margin'!A122</f>
        <v>MILLER LITE</v>
      </c>
      <c r="K25" s="192"/>
      <c r="L25" s="193"/>
      <c r="M25" s="193"/>
      <c r="N25" s="193"/>
      <c r="O25" s="193"/>
      <c r="P25" s="194"/>
      <c r="Q25" s="194"/>
      <c r="R25" s="194"/>
      <c r="S25" s="195"/>
      <c r="T25" s="194"/>
      <c r="U25" s="209">
        <f t="shared" si="1"/>
        <v>0</v>
      </c>
    </row>
    <row r="26" spans="1:21" ht="18.75" thickTop="1" thickBot="1" x14ac:dyDescent="0.3">
      <c r="A26" s="9" t="str">
        <f>'Cost Margin'!A26</f>
        <v>CIROC PINEAPPLE VODKA</v>
      </c>
      <c r="B26" s="5"/>
      <c r="C26" s="7"/>
      <c r="D26" s="7"/>
      <c r="E26" s="7"/>
      <c r="F26" s="6"/>
      <c r="G26" s="7"/>
      <c r="H26" s="7"/>
      <c r="I26" s="205">
        <f t="shared" si="0"/>
        <v>0</v>
      </c>
      <c r="J26" s="9" t="str">
        <f>'Cost Margin'!A123</f>
        <v>MODELO</v>
      </c>
      <c r="K26" s="192"/>
      <c r="L26" s="193"/>
      <c r="M26" s="193"/>
      <c r="N26" s="193"/>
      <c r="O26" s="193"/>
      <c r="P26" s="194"/>
      <c r="Q26" s="194"/>
      <c r="R26" s="194"/>
      <c r="S26" s="195"/>
      <c r="T26" s="194"/>
      <c r="U26" s="209">
        <f t="shared" si="1"/>
        <v>0</v>
      </c>
    </row>
    <row r="27" spans="1:21" ht="18.75" thickTop="1" thickBot="1" x14ac:dyDescent="0.3">
      <c r="A27" s="9" t="str">
        <f>'Cost Margin'!A27</f>
        <v>CROWN ROYAL</v>
      </c>
      <c r="B27" s="5"/>
      <c r="C27" s="7"/>
      <c r="D27" s="7"/>
      <c r="E27" s="7"/>
      <c r="F27" s="6"/>
      <c r="G27" s="7"/>
      <c r="H27" s="7"/>
      <c r="I27" s="205">
        <f t="shared" si="0"/>
        <v>0</v>
      </c>
      <c r="J27" s="9" t="str">
        <f>'Cost Margin'!A124</f>
        <v>NATURAL LIGHT CAN</v>
      </c>
      <c r="K27" s="192"/>
      <c r="L27" s="193"/>
      <c r="M27" s="193"/>
      <c r="N27" s="193"/>
      <c r="O27" s="193"/>
      <c r="P27" s="194"/>
      <c r="Q27" s="194"/>
      <c r="R27" s="194"/>
      <c r="S27" s="195"/>
      <c r="T27" s="194"/>
      <c r="U27" s="209">
        <f t="shared" si="1"/>
        <v>0</v>
      </c>
    </row>
    <row r="28" spans="1:21" ht="18.75" thickTop="1" thickBot="1" x14ac:dyDescent="0.3">
      <c r="A28" s="9" t="str">
        <f>'Cost Margin'!A28</f>
        <v>CROWN ROYAL APPLE</v>
      </c>
      <c r="B28" s="5"/>
      <c r="C28" s="7"/>
      <c r="D28" s="7"/>
      <c r="E28" s="7"/>
      <c r="F28" s="6"/>
      <c r="G28" s="7"/>
      <c r="H28" s="7"/>
      <c r="I28" s="205">
        <f t="shared" si="0"/>
        <v>0</v>
      </c>
      <c r="J28" s="9" t="str">
        <f>'Cost Margin'!A125</f>
        <v>PBR</v>
      </c>
      <c r="K28" s="192"/>
      <c r="L28" s="193"/>
      <c r="M28" s="193"/>
      <c r="N28" s="193"/>
      <c r="O28" s="193"/>
      <c r="P28" s="194"/>
      <c r="Q28" s="194"/>
      <c r="R28" s="194"/>
      <c r="S28" s="195"/>
      <c r="T28" s="194"/>
      <c r="U28" s="209">
        <f t="shared" si="1"/>
        <v>0</v>
      </c>
    </row>
    <row r="29" spans="1:21" ht="18.75" thickTop="1" thickBot="1" x14ac:dyDescent="0.3">
      <c r="A29" s="9" t="str">
        <f>'Cost Margin'!A29</f>
        <v>CROWN ROYAL BLACKBERRY</v>
      </c>
      <c r="B29" s="5"/>
      <c r="C29" s="7"/>
      <c r="D29" s="7"/>
      <c r="E29" s="7"/>
      <c r="F29" s="6"/>
      <c r="G29" s="7"/>
      <c r="H29" s="7"/>
      <c r="I29" s="205"/>
      <c r="J29" s="9" t="str">
        <f>'Cost Margin'!A126</f>
        <v>SMIRNOFF BERRY</v>
      </c>
      <c r="K29" s="192"/>
      <c r="L29" s="193"/>
      <c r="M29" s="193"/>
      <c r="N29" s="193"/>
      <c r="O29" s="193"/>
      <c r="P29" s="194"/>
      <c r="Q29" s="194"/>
      <c r="R29" s="194"/>
      <c r="S29" s="195"/>
      <c r="T29" s="194"/>
      <c r="U29" s="209">
        <f t="shared" si="1"/>
        <v>0</v>
      </c>
    </row>
    <row r="30" spans="1:21" ht="18.75" thickTop="1" thickBot="1" x14ac:dyDescent="0.3">
      <c r="A30" s="9" t="str">
        <f>'Cost Margin'!A30</f>
        <v>CROWN ROYAL CHOCOLATE</v>
      </c>
      <c r="B30" s="5"/>
      <c r="C30" s="7"/>
      <c r="D30" s="7"/>
      <c r="E30" s="7"/>
      <c r="F30" s="6"/>
      <c r="G30" s="7"/>
      <c r="H30" s="7"/>
      <c r="I30" s="205">
        <f t="shared" si="0"/>
        <v>0</v>
      </c>
      <c r="J30" s="9" t="str">
        <f>'Cost Margin'!A127</f>
        <v>SMIRNOFF GREEN APPLE</v>
      </c>
      <c r="K30" s="192"/>
      <c r="L30" s="193"/>
      <c r="M30" s="193"/>
      <c r="N30" s="193"/>
      <c r="O30" s="193"/>
      <c r="P30" s="194"/>
      <c r="Q30" s="194"/>
      <c r="R30" s="194"/>
      <c r="S30" s="195"/>
      <c r="T30" s="194"/>
      <c r="U30" s="209">
        <f t="shared" si="1"/>
        <v>0</v>
      </c>
    </row>
    <row r="31" spans="1:21" ht="18.75" thickTop="1" thickBot="1" x14ac:dyDescent="0.3">
      <c r="A31" s="9" t="str">
        <f>'Cost Margin'!A31</f>
        <v>CROWN ROYAL PEACH</v>
      </c>
      <c r="B31" s="5"/>
      <c r="C31" s="7"/>
      <c r="D31" s="7"/>
      <c r="E31" s="7"/>
      <c r="F31" s="6"/>
      <c r="G31" s="7"/>
      <c r="H31" s="7"/>
      <c r="I31" s="205">
        <f t="shared" si="0"/>
        <v>0</v>
      </c>
      <c r="J31" s="9" t="str">
        <f>'Cost Margin'!A128</f>
        <v>SMIRNOFF ICE</v>
      </c>
      <c r="K31" s="192"/>
      <c r="L31" s="193"/>
      <c r="M31" s="193"/>
      <c r="N31" s="193"/>
      <c r="O31" s="193"/>
      <c r="P31" s="194"/>
      <c r="Q31" s="194"/>
      <c r="R31" s="194"/>
      <c r="S31" s="195"/>
      <c r="T31" s="194"/>
      <c r="U31" s="209">
        <f t="shared" si="1"/>
        <v>0</v>
      </c>
    </row>
    <row r="32" spans="1:21" ht="18.75" thickTop="1" thickBot="1" x14ac:dyDescent="0.3">
      <c r="A32" s="9" t="str">
        <f>'Cost Margin'!A32</f>
        <v>DEKUYPER AMARETTO</v>
      </c>
      <c r="B32" s="5"/>
      <c r="C32" s="7"/>
      <c r="D32" s="7"/>
      <c r="E32" s="7"/>
      <c r="F32" s="6"/>
      <c r="G32" s="7"/>
      <c r="H32" s="7"/>
      <c r="I32" s="205">
        <f t="shared" si="0"/>
        <v>0</v>
      </c>
      <c r="J32" s="9" t="str">
        <f>'Cost Margin'!A129</f>
        <v>SMIRNOFF PINK LEMONADE</v>
      </c>
      <c r="K32" s="192"/>
      <c r="L32" s="193"/>
      <c r="M32" s="193"/>
      <c r="N32" s="193"/>
      <c r="O32" s="193"/>
      <c r="P32" s="194"/>
      <c r="Q32" s="194"/>
      <c r="R32" s="194"/>
      <c r="S32" s="195"/>
      <c r="T32" s="194"/>
      <c r="U32" s="209">
        <f t="shared" si="1"/>
        <v>0</v>
      </c>
    </row>
    <row r="33" spans="1:21" ht="18.75" thickTop="1" thickBot="1" x14ac:dyDescent="0.3">
      <c r="A33" s="9" t="str">
        <f>'Cost Margin'!A33</f>
        <v>DEKUYPER BLUE CURACO</v>
      </c>
      <c r="B33" s="5"/>
      <c r="C33" s="7"/>
      <c r="D33" s="7"/>
      <c r="E33" s="7"/>
      <c r="F33" s="6"/>
      <c r="G33" s="7"/>
      <c r="H33" s="7"/>
      <c r="I33" s="205">
        <f t="shared" si="0"/>
        <v>0</v>
      </c>
      <c r="J33" s="9" t="str">
        <f>'Cost Margin'!A130</f>
        <v>SMIRNOFF SCREWDRIVER</v>
      </c>
      <c r="K33" s="192"/>
      <c r="L33" s="193"/>
      <c r="M33" s="193"/>
      <c r="N33" s="193"/>
      <c r="O33" s="193"/>
      <c r="P33" s="194"/>
      <c r="Q33" s="194"/>
      <c r="R33" s="194"/>
      <c r="S33" s="195"/>
      <c r="T33" s="194"/>
      <c r="U33" s="209">
        <f t="shared" si="1"/>
        <v>0</v>
      </c>
    </row>
    <row r="34" spans="1:21" ht="18.75" thickTop="1" thickBot="1" x14ac:dyDescent="0.3">
      <c r="A34" s="9" t="str">
        <f>'Cost Margin'!A34</f>
        <v>DEKUYPER BUTTERSHOTS</v>
      </c>
      <c r="B34" s="5"/>
      <c r="C34" s="7"/>
      <c r="D34" s="7"/>
      <c r="E34" s="7"/>
      <c r="F34" s="6"/>
      <c r="G34" s="7"/>
      <c r="H34" s="7"/>
      <c r="I34" s="205">
        <f t="shared" si="0"/>
        <v>0</v>
      </c>
      <c r="J34" s="9" t="str">
        <f>'Cost Margin'!A131</f>
        <v>WHITE CLAW</v>
      </c>
      <c r="K34" s="192"/>
      <c r="L34" s="193"/>
      <c r="M34" s="193"/>
      <c r="N34" s="193"/>
      <c r="O34" s="193"/>
      <c r="P34" s="194"/>
      <c r="Q34" s="194"/>
      <c r="R34" s="194"/>
      <c r="S34" s="195"/>
      <c r="T34" s="194"/>
      <c r="U34" s="209">
        <f t="shared" si="1"/>
        <v>0</v>
      </c>
    </row>
    <row r="35" spans="1:21" ht="18.75" thickTop="1" thickBot="1" x14ac:dyDescent="0.3">
      <c r="A35" s="9" t="str">
        <f>'Cost Margin'!A35</f>
        <v>DEKUYPER CRÈME DE BANANA</v>
      </c>
      <c r="B35" s="5"/>
      <c r="C35" s="7"/>
      <c r="D35" s="7"/>
      <c r="E35" s="7"/>
      <c r="F35" s="6"/>
      <c r="G35" s="7"/>
      <c r="H35" s="7"/>
      <c r="I35" s="205">
        <f t="shared" si="0"/>
        <v>0</v>
      </c>
      <c r="J35" s="9" t="str">
        <f>'Cost Margin'!A132</f>
        <v>YUENGLING</v>
      </c>
      <c r="K35" s="192"/>
      <c r="L35" s="193"/>
      <c r="M35" s="193"/>
      <c r="N35" s="193"/>
      <c r="O35" s="193"/>
      <c r="P35" s="194"/>
      <c r="Q35" s="194"/>
      <c r="R35" s="194"/>
      <c r="S35" s="195"/>
      <c r="T35" s="194"/>
      <c r="U35" s="209">
        <f t="shared" si="1"/>
        <v>0</v>
      </c>
    </row>
    <row r="36" spans="1:21" ht="18.75" thickTop="1" thickBot="1" x14ac:dyDescent="0.3">
      <c r="A36" s="9" t="str">
        <f>'Cost Margin'!A36</f>
        <v>DEKUYPER CRÈME DE CACAO</v>
      </c>
      <c r="B36" s="5"/>
      <c r="C36" s="7"/>
      <c r="D36" s="7"/>
      <c r="E36" s="7"/>
      <c r="F36" s="6"/>
      <c r="G36" s="7"/>
      <c r="H36" s="7"/>
      <c r="I36" s="205">
        <f t="shared" si="0"/>
        <v>0</v>
      </c>
      <c r="J36" s="9"/>
      <c r="K36" s="192"/>
      <c r="L36" s="193"/>
      <c r="M36" s="193"/>
      <c r="N36" s="193"/>
      <c r="O36" s="193"/>
      <c r="P36" s="194"/>
      <c r="Q36" s="194"/>
      <c r="R36" s="194"/>
      <c r="S36" s="195"/>
      <c r="T36" s="194"/>
      <c r="U36" s="209">
        <f t="shared" si="1"/>
        <v>0</v>
      </c>
    </row>
    <row r="37" spans="1:21" ht="18.75" thickTop="1" thickBot="1" x14ac:dyDescent="0.3">
      <c r="A37" s="9" t="str">
        <f>'Cost Margin'!A37</f>
        <v>DEKUYPER CRÈME DE MENTHE</v>
      </c>
      <c r="B37" s="5"/>
      <c r="C37" s="7"/>
      <c r="D37" s="7"/>
      <c r="E37" s="7"/>
      <c r="F37" s="6"/>
      <c r="G37" s="7"/>
      <c r="H37" s="7"/>
      <c r="I37" s="205">
        <f t="shared" si="0"/>
        <v>0</v>
      </c>
      <c r="J37" s="9"/>
      <c r="K37" s="192"/>
      <c r="L37" s="193"/>
      <c r="M37" s="193"/>
      <c r="N37" s="193"/>
      <c r="O37" s="193"/>
      <c r="P37" s="194"/>
      <c r="Q37" s="194"/>
      <c r="R37" s="194"/>
      <c r="S37" s="195"/>
      <c r="T37" s="194"/>
      <c r="U37" s="209">
        <f t="shared" si="1"/>
        <v>0</v>
      </c>
    </row>
    <row r="38" spans="1:21" ht="18.75" thickTop="1" thickBot="1" x14ac:dyDescent="0.3">
      <c r="A38" s="9" t="str">
        <f>'Cost Margin'!A38</f>
        <v>DEKUYPER HOT DAMN</v>
      </c>
      <c r="B38" s="5"/>
      <c r="C38" s="7"/>
      <c r="D38" s="7"/>
      <c r="E38" s="7"/>
      <c r="F38" s="6"/>
      <c r="G38" s="7"/>
      <c r="H38" s="7"/>
      <c r="I38" s="205">
        <f t="shared" si="0"/>
        <v>0</v>
      </c>
      <c r="J38" s="9"/>
      <c r="K38" s="192"/>
      <c r="L38" s="193"/>
      <c r="M38" s="193"/>
      <c r="N38" s="193"/>
      <c r="O38" s="193"/>
      <c r="P38" s="194"/>
      <c r="Q38" s="194"/>
      <c r="R38" s="194"/>
      <c r="S38" s="195"/>
      <c r="T38" s="194"/>
      <c r="U38" s="209">
        <f t="shared" si="1"/>
        <v>0</v>
      </c>
    </row>
    <row r="39" spans="1:21" ht="18.75" thickTop="1" thickBot="1" x14ac:dyDescent="0.3">
      <c r="A39" s="9" t="str">
        <f>'Cost Margin'!A39</f>
        <v>DEKUYPER PEACHTREE SCHNAPPS</v>
      </c>
      <c r="B39" s="5"/>
      <c r="C39" s="7"/>
      <c r="D39" s="7"/>
      <c r="E39" s="7"/>
      <c r="F39" s="6"/>
      <c r="G39" s="7"/>
      <c r="H39" s="7"/>
      <c r="I39" s="205">
        <f t="shared" si="0"/>
        <v>0</v>
      </c>
      <c r="J39" s="9"/>
      <c r="K39" s="192"/>
      <c r="L39" s="193"/>
      <c r="M39" s="193"/>
      <c r="N39" s="193"/>
      <c r="O39" s="193"/>
      <c r="P39" s="194"/>
      <c r="Q39" s="194"/>
      <c r="R39" s="194"/>
      <c r="S39" s="195"/>
      <c r="T39" s="194"/>
      <c r="U39" s="209">
        <f t="shared" si="1"/>
        <v>0</v>
      </c>
    </row>
    <row r="40" spans="1:21" ht="18.75" thickTop="1" thickBot="1" x14ac:dyDescent="0.3">
      <c r="A40" s="9" t="str">
        <f>'Cost Margin'!A40</f>
        <v>DEKUYPER PEPPERMENT SCHNAPPS</v>
      </c>
      <c r="B40" s="5"/>
      <c r="C40" s="7"/>
      <c r="D40" s="7"/>
      <c r="E40" s="7"/>
      <c r="F40" s="6"/>
      <c r="G40" s="7"/>
      <c r="H40" s="7"/>
      <c r="I40" s="205">
        <f t="shared" si="0"/>
        <v>0</v>
      </c>
      <c r="J40" s="9"/>
      <c r="K40" s="192"/>
      <c r="L40" s="193"/>
      <c r="M40" s="193"/>
      <c r="N40" s="193"/>
      <c r="O40" s="193"/>
      <c r="P40" s="194"/>
      <c r="Q40" s="194"/>
      <c r="R40" s="194"/>
      <c r="S40" s="195"/>
      <c r="T40" s="194"/>
      <c r="U40" s="209">
        <f t="shared" si="1"/>
        <v>0</v>
      </c>
    </row>
    <row r="41" spans="1:21" ht="18.75" thickTop="1" thickBot="1" x14ac:dyDescent="0.3">
      <c r="A41" s="9" t="str">
        <f>'Cost Margin'!A41</f>
        <v>DEKUYPER PUCKER SOUR APPLE</v>
      </c>
      <c r="B41" s="5"/>
      <c r="C41" s="7"/>
      <c r="D41" s="7"/>
      <c r="E41" s="7"/>
      <c r="F41" s="6"/>
      <c r="G41" s="7"/>
      <c r="H41" s="7"/>
      <c r="I41" s="205">
        <f t="shared" si="0"/>
        <v>0</v>
      </c>
      <c r="J41" s="9"/>
      <c r="K41" s="196"/>
      <c r="L41" s="197"/>
      <c r="M41" s="197"/>
      <c r="N41" s="197"/>
      <c r="O41" s="197"/>
      <c r="P41" s="198"/>
      <c r="Q41" s="198"/>
      <c r="R41" s="198"/>
      <c r="S41" s="199"/>
      <c r="T41" s="198"/>
      <c r="U41" s="210">
        <f t="shared" si="1"/>
        <v>0</v>
      </c>
    </row>
    <row r="42" spans="1:21" ht="18.75" thickTop="1" thickBot="1" x14ac:dyDescent="0.3">
      <c r="A42" s="9" t="str">
        <f>'Cost Margin'!A42</f>
        <v>DEKUYPER RAZZMATAZZ</v>
      </c>
      <c r="B42" s="5"/>
      <c r="C42" s="7"/>
      <c r="D42" s="7"/>
      <c r="E42" s="7"/>
      <c r="F42" s="6"/>
      <c r="G42" s="7"/>
      <c r="H42" s="7"/>
      <c r="I42" s="205">
        <f t="shared" si="0"/>
        <v>0</v>
      </c>
      <c r="J42" s="233"/>
      <c r="K42" s="78"/>
      <c r="L42" s="244" t="s">
        <v>247</v>
      </c>
      <c r="M42" s="236"/>
      <c r="N42" s="236"/>
      <c r="O42" s="236"/>
      <c r="P42" s="244" t="s">
        <v>248</v>
      </c>
      <c r="Q42" s="236"/>
      <c r="R42" s="246"/>
      <c r="S42" s="211"/>
    </row>
    <row r="43" spans="1:21" ht="18.75" thickTop="1" thickBot="1" x14ac:dyDescent="0.3">
      <c r="A43" s="9" t="str">
        <f>'Cost Margin'!A43</f>
        <v>DEKUYPER SLOW GIN</v>
      </c>
      <c r="B43" s="5"/>
      <c r="C43" s="7"/>
      <c r="D43" s="7"/>
      <c r="E43" s="7"/>
      <c r="F43" s="6"/>
      <c r="G43" s="7"/>
      <c r="H43" s="7"/>
      <c r="I43" s="205">
        <f t="shared" si="0"/>
        <v>0</v>
      </c>
      <c r="J43" s="243"/>
      <c r="K43" s="10"/>
      <c r="L43" s="245"/>
      <c r="M43" s="238"/>
      <c r="N43" s="238"/>
      <c r="O43" s="238"/>
      <c r="P43" s="247"/>
      <c r="Q43" s="248"/>
      <c r="R43" s="249"/>
      <c r="S43" s="212"/>
    </row>
    <row r="44" spans="1:21" ht="19.5" customHeight="1" thickTop="1" thickBot="1" x14ac:dyDescent="0.3">
      <c r="A44" s="9" t="str">
        <f>'Cost Margin'!A44</f>
        <v>DEKUYPER SPEARMENT SCHNAPPS</v>
      </c>
      <c r="B44" s="5"/>
      <c r="C44" s="7"/>
      <c r="D44" s="7"/>
      <c r="E44" s="7"/>
      <c r="F44" s="6"/>
      <c r="G44" s="7"/>
      <c r="H44" s="7"/>
      <c r="I44" s="205">
        <f t="shared" si="0"/>
        <v>0</v>
      </c>
      <c r="J44" s="98" t="s">
        <v>193</v>
      </c>
      <c r="K44" s="99" t="s">
        <v>115</v>
      </c>
      <c r="L44" s="100" t="s">
        <v>255</v>
      </c>
      <c r="M44" s="100" t="s">
        <v>254</v>
      </c>
      <c r="N44" s="100" t="s">
        <v>243</v>
      </c>
      <c r="O44" s="101" t="s">
        <v>256</v>
      </c>
      <c r="P44" s="102" t="s">
        <v>255</v>
      </c>
      <c r="Q44" s="103" t="s">
        <v>254</v>
      </c>
      <c r="R44" s="101" t="s">
        <v>256</v>
      </c>
      <c r="S44" s="213" t="s">
        <v>257</v>
      </c>
    </row>
    <row r="45" spans="1:21" ht="18.75" thickTop="1" thickBot="1" x14ac:dyDescent="0.3">
      <c r="A45" s="9" t="str">
        <f>'Cost Margin'!A45</f>
        <v>DEKUYPER TRIPLE SEC</v>
      </c>
      <c r="B45" s="5"/>
      <c r="C45" s="7"/>
      <c r="D45" s="7"/>
      <c r="E45" s="7"/>
      <c r="F45" s="6"/>
      <c r="G45" s="7"/>
      <c r="H45" s="7"/>
      <c r="I45" s="205">
        <f t="shared" si="0"/>
        <v>0</v>
      </c>
      <c r="J45" s="9" t="s">
        <v>194</v>
      </c>
      <c r="K45" s="3"/>
      <c r="L45" s="4"/>
      <c r="M45" s="4"/>
      <c r="N45" s="4"/>
      <c r="O45" s="200">
        <f>(K45*24)+(L45*4)+M45+N45</f>
        <v>0</v>
      </c>
      <c r="P45" s="3"/>
      <c r="Q45" s="4"/>
      <c r="R45" s="201">
        <f t="shared" ref="R45:R50" si="2">(P45*4)+Q45</f>
        <v>0</v>
      </c>
      <c r="S45" s="214">
        <f>O45+R45</f>
        <v>0</v>
      </c>
    </row>
    <row r="46" spans="1:21" ht="18.75" thickTop="1" thickBot="1" x14ac:dyDescent="0.3">
      <c r="A46" s="9" t="str">
        <f>'Cost Margin'!A46</f>
        <v>DEKUYPER WATERMELON SCHNAPPS</v>
      </c>
      <c r="B46" s="5"/>
      <c r="C46" s="7"/>
      <c r="D46" s="7"/>
      <c r="E46" s="7"/>
      <c r="F46" s="6"/>
      <c r="G46" s="7"/>
      <c r="H46" s="7"/>
      <c r="I46" s="205">
        <f t="shared" si="0"/>
        <v>0</v>
      </c>
      <c r="J46" s="9" t="s">
        <v>196</v>
      </c>
      <c r="K46" s="6"/>
      <c r="L46" s="7"/>
      <c r="M46" s="7"/>
      <c r="N46" s="7"/>
      <c r="O46" s="202">
        <f t="shared" ref="O46:O50" si="3">(K46*24)+(L46*4)+M46+N46</f>
        <v>0</v>
      </c>
      <c r="P46" s="6"/>
      <c r="Q46" s="7"/>
      <c r="R46" s="203">
        <f t="shared" si="2"/>
        <v>0</v>
      </c>
      <c r="S46" s="205">
        <f t="shared" ref="S46:S50" si="4">O46+R46</f>
        <v>0</v>
      </c>
    </row>
    <row r="47" spans="1:21" ht="18.75" thickTop="1" thickBot="1" x14ac:dyDescent="0.3">
      <c r="A47" s="9" t="str">
        <f>'Cost Margin'!A47</f>
        <v>DEWARS SCOTCH</v>
      </c>
      <c r="B47" s="5"/>
      <c r="C47" s="7"/>
      <c r="D47" s="7"/>
      <c r="E47" s="7"/>
      <c r="F47" s="6"/>
      <c r="G47" s="7"/>
      <c r="H47" s="7"/>
      <c r="I47" s="205">
        <f t="shared" si="0"/>
        <v>0</v>
      </c>
      <c r="J47" s="9" t="s">
        <v>197</v>
      </c>
      <c r="K47" s="6"/>
      <c r="L47" s="7"/>
      <c r="M47" s="7"/>
      <c r="N47" s="7"/>
      <c r="O47" s="202">
        <f t="shared" si="3"/>
        <v>0</v>
      </c>
      <c r="P47" s="6"/>
      <c r="Q47" s="7"/>
      <c r="R47" s="203">
        <f t="shared" si="2"/>
        <v>0</v>
      </c>
      <c r="S47" s="205">
        <f t="shared" si="4"/>
        <v>0</v>
      </c>
    </row>
    <row r="48" spans="1:21" ht="18.75" thickTop="1" thickBot="1" x14ac:dyDescent="0.3">
      <c r="A48" s="9" t="str">
        <f>'Cost Margin'!A48</f>
        <v>DISARONNO AMARETTO</v>
      </c>
      <c r="B48" s="5"/>
      <c r="C48" s="7"/>
      <c r="D48" s="7"/>
      <c r="E48" s="7"/>
      <c r="F48" s="6"/>
      <c r="G48" s="7"/>
      <c r="H48" s="7"/>
      <c r="I48" s="205">
        <f t="shared" si="0"/>
        <v>0</v>
      </c>
      <c r="J48" s="9" t="s">
        <v>198</v>
      </c>
      <c r="K48" s="6"/>
      <c r="L48" s="7"/>
      <c r="M48" s="7"/>
      <c r="N48" s="7"/>
      <c r="O48" s="202">
        <f t="shared" si="3"/>
        <v>0</v>
      </c>
      <c r="P48" s="6"/>
      <c r="Q48" s="7"/>
      <c r="R48" s="203">
        <f t="shared" si="2"/>
        <v>0</v>
      </c>
      <c r="S48" s="205">
        <f t="shared" si="4"/>
        <v>0</v>
      </c>
    </row>
    <row r="49" spans="1:19" ht="18.75" thickTop="1" thickBot="1" x14ac:dyDescent="0.3">
      <c r="A49" s="9" t="str">
        <f>'Cost Margin'!A49</f>
        <v>DON JULIO BLANCO</v>
      </c>
      <c r="B49" s="5"/>
      <c r="C49" s="7"/>
      <c r="D49" s="7"/>
      <c r="E49" s="7"/>
      <c r="F49" s="6"/>
      <c r="G49" s="7"/>
      <c r="H49" s="7"/>
      <c r="I49" s="205">
        <f t="shared" si="0"/>
        <v>0</v>
      </c>
      <c r="J49" s="9" t="s">
        <v>199</v>
      </c>
      <c r="K49" s="6"/>
      <c r="L49" s="7"/>
      <c r="M49" s="7"/>
      <c r="N49" s="7"/>
      <c r="O49" s="202">
        <f t="shared" si="3"/>
        <v>0</v>
      </c>
      <c r="P49" s="6"/>
      <c r="Q49" s="7"/>
      <c r="R49" s="203">
        <f t="shared" si="2"/>
        <v>0</v>
      </c>
      <c r="S49" s="205">
        <f t="shared" si="4"/>
        <v>0</v>
      </c>
    </row>
    <row r="50" spans="1:19" ht="18.75" thickTop="1" thickBot="1" x14ac:dyDescent="0.3">
      <c r="A50" s="9" t="str">
        <f>'Cost Margin'!A50</f>
        <v>DON JULIO REPOSADO</v>
      </c>
      <c r="B50" s="5"/>
      <c r="C50" s="7"/>
      <c r="D50" s="7"/>
      <c r="E50" s="7"/>
      <c r="F50" s="6"/>
      <c r="G50" s="7"/>
      <c r="H50" s="7"/>
      <c r="I50" s="205">
        <f t="shared" si="0"/>
        <v>0</v>
      </c>
      <c r="J50" s="9" t="s">
        <v>200</v>
      </c>
      <c r="K50" s="6"/>
      <c r="L50" s="7"/>
      <c r="M50" s="7"/>
      <c r="N50" s="7"/>
      <c r="O50" s="202">
        <f t="shared" si="3"/>
        <v>0</v>
      </c>
      <c r="P50" s="6"/>
      <c r="Q50" s="7"/>
      <c r="R50" s="203">
        <f t="shared" si="2"/>
        <v>0</v>
      </c>
      <c r="S50" s="205">
        <f t="shared" si="4"/>
        <v>0</v>
      </c>
    </row>
    <row r="51" spans="1:19" ht="18.75" thickTop="1" thickBot="1" x14ac:dyDescent="0.3">
      <c r="A51" s="9" t="str">
        <f>'Cost Margin'!A51</f>
        <v>D'USSE COGNAC</v>
      </c>
      <c r="B51" s="5"/>
      <c r="C51" s="7"/>
      <c r="D51" s="7"/>
      <c r="E51" s="7"/>
      <c r="F51" s="6"/>
      <c r="G51" s="7"/>
      <c r="H51" s="7"/>
      <c r="I51" s="205">
        <f t="shared" si="0"/>
        <v>0</v>
      </c>
      <c r="J51" s="9"/>
      <c r="K51" s="6"/>
      <c r="L51" s="7"/>
      <c r="M51" s="7"/>
      <c r="N51" s="7"/>
      <c r="O51" s="202">
        <f t="shared" ref="O51:O54" si="5">(K51*24)+(L51*4)+M51+N51</f>
        <v>0</v>
      </c>
      <c r="P51" s="6"/>
      <c r="Q51" s="7"/>
      <c r="R51" s="203">
        <f t="shared" ref="R51:R54" si="6">(P51*4)+Q51</f>
        <v>0</v>
      </c>
      <c r="S51" s="205">
        <f t="shared" ref="S51:S54" si="7">O51+R51</f>
        <v>0</v>
      </c>
    </row>
    <row r="52" spans="1:19" ht="18.75" thickTop="1" thickBot="1" x14ac:dyDescent="0.3">
      <c r="A52" s="9" t="str">
        <f>'Cost Margin'!A52</f>
        <v>EL TORO TEQUILA GOLD</v>
      </c>
      <c r="B52" s="5"/>
      <c r="C52" s="7"/>
      <c r="D52" s="7"/>
      <c r="E52" s="7"/>
      <c r="F52" s="6"/>
      <c r="G52" s="7"/>
      <c r="H52" s="7"/>
      <c r="I52" s="205">
        <f t="shared" si="0"/>
        <v>0</v>
      </c>
      <c r="J52" s="9"/>
      <c r="K52" s="6"/>
      <c r="L52" s="7"/>
      <c r="M52" s="7"/>
      <c r="N52" s="7"/>
      <c r="O52" s="202">
        <f t="shared" si="5"/>
        <v>0</v>
      </c>
      <c r="P52" s="6"/>
      <c r="Q52" s="7"/>
      <c r="R52" s="203">
        <f t="shared" si="6"/>
        <v>0</v>
      </c>
      <c r="S52" s="205">
        <f t="shared" si="7"/>
        <v>0</v>
      </c>
    </row>
    <row r="53" spans="1:19" ht="18.75" thickTop="1" thickBot="1" x14ac:dyDescent="0.3">
      <c r="A53" s="9" t="str">
        <f>'Cost Margin'!A53</f>
        <v>FIREBALL</v>
      </c>
      <c r="B53" s="5"/>
      <c r="C53" s="7"/>
      <c r="D53" s="7"/>
      <c r="E53" s="7"/>
      <c r="F53" s="6"/>
      <c r="G53" s="7"/>
      <c r="H53" s="7"/>
      <c r="I53" s="205">
        <f t="shared" si="0"/>
        <v>0</v>
      </c>
      <c r="J53" s="9"/>
      <c r="K53" s="6"/>
      <c r="L53" s="7"/>
      <c r="M53" s="7"/>
      <c r="N53" s="7"/>
      <c r="O53" s="202">
        <f t="shared" si="5"/>
        <v>0</v>
      </c>
      <c r="P53" s="6"/>
      <c r="Q53" s="7"/>
      <c r="R53" s="203">
        <f t="shared" si="6"/>
        <v>0</v>
      </c>
      <c r="S53" s="205">
        <f t="shared" si="7"/>
        <v>0</v>
      </c>
    </row>
    <row r="54" spans="1:19" ht="18.75" thickTop="1" thickBot="1" x14ac:dyDescent="0.3">
      <c r="A54" s="9" t="str">
        <f>'Cost Margin'!A54</f>
        <v>FRANGELICO</v>
      </c>
      <c r="B54" s="5"/>
      <c r="C54" s="7"/>
      <c r="D54" s="7"/>
      <c r="E54" s="7"/>
      <c r="F54" s="6"/>
      <c r="G54" s="7"/>
      <c r="H54" s="7"/>
      <c r="I54" s="205">
        <f t="shared" si="0"/>
        <v>0</v>
      </c>
      <c r="J54" s="9"/>
      <c r="K54" s="6"/>
      <c r="L54" s="7"/>
      <c r="M54" s="7"/>
      <c r="N54" s="7"/>
      <c r="O54" s="202">
        <f t="shared" si="5"/>
        <v>0</v>
      </c>
      <c r="P54" s="6"/>
      <c r="Q54" s="7"/>
      <c r="R54" s="203">
        <f t="shared" si="6"/>
        <v>0</v>
      </c>
      <c r="S54" s="205">
        <f t="shared" si="7"/>
        <v>0</v>
      </c>
    </row>
    <row r="55" spans="1:19" ht="18.75" thickTop="1" thickBot="1" x14ac:dyDescent="0.3">
      <c r="A55" s="9" t="str">
        <f>'Cost Margin'!A55</f>
        <v>GALLIANO</v>
      </c>
      <c r="B55" s="5"/>
      <c r="C55" s="7"/>
      <c r="D55" s="7"/>
      <c r="E55" s="7"/>
      <c r="F55" s="6"/>
      <c r="G55" s="7"/>
      <c r="H55" s="7"/>
      <c r="I55" s="205">
        <f t="shared" si="0"/>
        <v>0</v>
      </c>
      <c r="J55" s="104"/>
      <c r="K55" s="231" t="s">
        <v>247</v>
      </c>
      <c r="L55" s="231"/>
      <c r="M55" s="231"/>
      <c r="N55" s="231"/>
      <c r="O55" s="231"/>
      <c r="P55" s="231"/>
      <c r="Q55" s="231"/>
      <c r="R55" s="231"/>
      <c r="S55" s="232"/>
    </row>
    <row r="56" spans="1:19" ht="18.75" thickTop="1" thickBot="1" x14ac:dyDescent="0.3">
      <c r="A56" s="9" t="str">
        <f>'Cost Margin'!A56</f>
        <v>GENTLEMAN JACK WHISKEY</v>
      </c>
      <c r="B56" s="5"/>
      <c r="C56" s="7"/>
      <c r="D56" s="7"/>
      <c r="E56" s="7"/>
      <c r="F56" s="6"/>
      <c r="G56" s="7"/>
      <c r="H56" s="7"/>
      <c r="I56" s="205">
        <f t="shared" si="0"/>
        <v>0</v>
      </c>
      <c r="J56" s="105" t="s">
        <v>258</v>
      </c>
      <c r="K56" s="106"/>
      <c r="L56" s="107" t="s">
        <v>259</v>
      </c>
      <c r="M56" s="108" t="s">
        <v>260</v>
      </c>
      <c r="N56" s="109" t="s">
        <v>261</v>
      </c>
      <c r="O56" s="109" t="s">
        <v>251</v>
      </c>
      <c r="P56" s="109" t="s">
        <v>253</v>
      </c>
      <c r="Q56" s="110" t="s">
        <v>254</v>
      </c>
      <c r="R56" s="111" t="s">
        <v>243</v>
      </c>
      <c r="S56" s="215" t="s">
        <v>257</v>
      </c>
    </row>
    <row r="57" spans="1:19" ht="18.75" thickTop="1" thickBot="1" x14ac:dyDescent="0.3">
      <c r="A57" s="9" t="str">
        <f>'Cost Margin'!A57</f>
        <v>GRAND MARNIER</v>
      </c>
      <c r="B57" s="5"/>
      <c r="C57" s="7"/>
      <c r="D57" s="7"/>
      <c r="E57" s="7"/>
      <c r="F57" s="6"/>
      <c r="G57" s="7"/>
      <c r="H57" s="7"/>
      <c r="I57" s="205">
        <f t="shared" si="0"/>
        <v>0</v>
      </c>
      <c r="J57" s="9" t="str">
        <f>'Cost Margin'!A182</f>
        <v>MUGS ROOT BEER CANS</v>
      </c>
      <c r="K57" s="112"/>
      <c r="L57" s="113"/>
      <c r="M57" s="114"/>
      <c r="N57" s="113"/>
      <c r="O57" s="113"/>
      <c r="P57" s="114"/>
      <c r="Q57" s="114"/>
      <c r="R57" s="114"/>
      <c r="S57" s="216">
        <f t="shared" ref="S57:S70" si="8">(L57*40)+(M57*35)+(N57*24)+(O57*12)+(P57*6)+Q57+R57</f>
        <v>0</v>
      </c>
    </row>
    <row r="58" spans="1:19" ht="18.75" thickTop="1" thickBot="1" x14ac:dyDescent="0.3">
      <c r="A58" s="9" t="str">
        <f>'Cost Margin'!A58</f>
        <v>GREY GOOSE VODKA</v>
      </c>
      <c r="B58" s="5"/>
      <c r="C58" s="7"/>
      <c r="D58" s="7"/>
      <c r="E58" s="7"/>
      <c r="F58" s="6"/>
      <c r="G58" s="7"/>
      <c r="H58" s="7"/>
      <c r="I58" s="205">
        <f t="shared" si="0"/>
        <v>0</v>
      </c>
      <c r="J58" s="9" t="str">
        <f>'Cost Margin'!A183</f>
        <v>COKE CAFFINE FREE CAN red/gold</v>
      </c>
      <c r="K58" s="112"/>
      <c r="L58" s="113"/>
      <c r="M58" s="114"/>
      <c r="N58" s="113"/>
      <c r="O58" s="113"/>
      <c r="P58" s="114"/>
      <c r="Q58" s="114"/>
      <c r="R58" s="114"/>
      <c r="S58" s="217">
        <f t="shared" si="8"/>
        <v>0</v>
      </c>
    </row>
    <row r="59" spans="1:19" ht="18.75" thickTop="1" thickBot="1" x14ac:dyDescent="0.3">
      <c r="A59" s="9" t="str">
        <f>'Cost Margin'!A59</f>
        <v>HENNESSY COGNAC</v>
      </c>
      <c r="B59" s="5"/>
      <c r="C59" s="7"/>
      <c r="D59" s="7"/>
      <c r="E59" s="7"/>
      <c r="F59" s="6"/>
      <c r="G59" s="7"/>
      <c r="H59" s="7"/>
      <c r="I59" s="205">
        <f t="shared" si="0"/>
        <v>0</v>
      </c>
      <c r="J59" s="9" t="str">
        <f>'Cost Margin'!A184</f>
        <v>COKE CAN red/white</v>
      </c>
      <c r="K59" s="112"/>
      <c r="L59" s="113"/>
      <c r="M59" s="114"/>
      <c r="N59" s="113"/>
      <c r="O59" s="113"/>
      <c r="P59" s="114"/>
      <c r="Q59" s="114"/>
      <c r="R59" s="114"/>
      <c r="S59" s="217">
        <f t="shared" si="8"/>
        <v>0</v>
      </c>
    </row>
    <row r="60" spans="1:19" ht="18.75" thickTop="1" thickBot="1" x14ac:dyDescent="0.3">
      <c r="A60" s="9" t="str">
        <f>'Cost Margin'!A60</f>
        <v>JACK DANIELS TENNESSEE FIRE</v>
      </c>
      <c r="B60" s="5"/>
      <c r="C60" s="7"/>
      <c r="D60" s="7"/>
      <c r="E60" s="7"/>
      <c r="F60" s="6"/>
      <c r="G60" s="7"/>
      <c r="H60" s="7"/>
      <c r="I60" s="205">
        <f t="shared" si="0"/>
        <v>0</v>
      </c>
      <c r="J60" s="9" t="str">
        <f>'Cost Margin'!A185</f>
        <v>COKE DIET CAFFENE FREE CAN gold</v>
      </c>
      <c r="K60" s="112"/>
      <c r="L60" s="113"/>
      <c r="M60" s="114"/>
      <c r="N60" s="113"/>
      <c r="O60" s="113"/>
      <c r="P60" s="114"/>
      <c r="Q60" s="114"/>
      <c r="R60" s="114"/>
      <c r="S60" s="217">
        <f t="shared" si="8"/>
        <v>0</v>
      </c>
    </row>
    <row r="61" spans="1:19" ht="18.75" thickTop="1" thickBot="1" x14ac:dyDescent="0.3">
      <c r="A61" s="9" t="str">
        <f>'Cost Margin'!A61</f>
        <v>JACK DANIELS WHISKEY</v>
      </c>
      <c r="B61" s="5"/>
      <c r="C61" s="7"/>
      <c r="D61" s="7"/>
      <c r="E61" s="7"/>
      <c r="F61" s="6"/>
      <c r="G61" s="7"/>
      <c r="H61" s="7"/>
      <c r="I61" s="205">
        <f t="shared" si="0"/>
        <v>0</v>
      </c>
      <c r="J61" s="9" t="str">
        <f>'Cost Margin'!A186</f>
        <v>COKE DIET CAN silver</v>
      </c>
      <c r="K61" s="112"/>
      <c r="L61" s="113"/>
      <c r="M61" s="114"/>
      <c r="N61" s="113"/>
      <c r="O61" s="113"/>
      <c r="P61" s="114"/>
      <c r="Q61" s="114"/>
      <c r="R61" s="114"/>
      <c r="S61" s="217">
        <f t="shared" si="8"/>
        <v>0</v>
      </c>
    </row>
    <row r="62" spans="1:19" ht="18.75" thickTop="1" thickBot="1" x14ac:dyDescent="0.3">
      <c r="A62" s="9" t="str">
        <f>'Cost Margin'!A62</f>
        <v>JAGERMEISTER</v>
      </c>
      <c r="B62" s="5"/>
      <c r="C62" s="7"/>
      <c r="D62" s="7"/>
      <c r="E62" s="7"/>
      <c r="F62" s="6"/>
      <c r="G62" s="7"/>
      <c r="H62" s="7"/>
      <c r="I62" s="205">
        <f t="shared" si="0"/>
        <v>0</v>
      </c>
      <c r="J62" s="9" t="str">
        <f>'Cost Margin'!A187</f>
        <v>COKE ZERO CAN red/black</v>
      </c>
      <c r="K62" s="112"/>
      <c r="L62" s="113"/>
      <c r="M62" s="114"/>
      <c r="N62" s="113"/>
      <c r="O62" s="113"/>
      <c r="P62" s="114"/>
      <c r="Q62" s="114"/>
      <c r="R62" s="114"/>
      <c r="S62" s="217">
        <f t="shared" si="8"/>
        <v>0</v>
      </c>
    </row>
    <row r="63" spans="1:19" ht="18.75" thickTop="1" thickBot="1" x14ac:dyDescent="0.3">
      <c r="A63" s="9" t="str">
        <f>'Cost Margin'!A63</f>
        <v>JAMESON IRISH WHISKEY</v>
      </c>
      <c r="B63" s="5"/>
      <c r="C63" s="7"/>
      <c r="D63" s="7"/>
      <c r="E63" s="7"/>
      <c r="F63" s="6"/>
      <c r="G63" s="7"/>
      <c r="H63" s="7"/>
      <c r="I63" s="205">
        <f t="shared" si="0"/>
        <v>0</v>
      </c>
      <c r="J63" s="9" t="str">
        <f>'Cost Margin'!A188</f>
        <v>DR PEPPER CAN</v>
      </c>
      <c r="K63" s="112"/>
      <c r="L63" s="113"/>
      <c r="M63" s="114"/>
      <c r="N63" s="113"/>
      <c r="O63" s="113"/>
      <c r="P63" s="114"/>
      <c r="Q63" s="114"/>
      <c r="R63" s="114"/>
      <c r="S63" s="217">
        <f t="shared" si="8"/>
        <v>0</v>
      </c>
    </row>
    <row r="64" spans="1:19" ht="18.75" thickTop="1" thickBot="1" x14ac:dyDescent="0.3">
      <c r="A64" s="9" t="str">
        <f>'Cost Margin'!A64</f>
        <v>JAMESON IRISH WHISKEY ORANGE</v>
      </c>
      <c r="B64" s="5"/>
      <c r="C64" s="7"/>
      <c r="D64" s="7"/>
      <c r="E64" s="7"/>
      <c r="F64" s="6"/>
      <c r="G64" s="7"/>
      <c r="H64" s="7"/>
      <c r="I64" s="205">
        <f t="shared" si="0"/>
        <v>0</v>
      </c>
      <c r="J64" s="9" t="str">
        <f>'Cost Margin'!A189</f>
        <v>MT DEW CAN</v>
      </c>
      <c r="K64" s="112"/>
      <c r="L64" s="113"/>
      <c r="M64" s="114"/>
      <c r="N64" s="113"/>
      <c r="O64" s="113"/>
      <c r="P64" s="114"/>
      <c r="Q64" s="114"/>
      <c r="R64" s="114"/>
      <c r="S64" s="217">
        <f t="shared" si="8"/>
        <v>0</v>
      </c>
    </row>
    <row r="65" spans="1:19" ht="18.75" thickTop="1" thickBot="1" x14ac:dyDescent="0.3">
      <c r="A65" s="9" t="str">
        <f>'Cost Margin'!A65</f>
        <v>JIM BEAM WHISKEY</v>
      </c>
      <c r="B65" s="5"/>
      <c r="C65" s="7"/>
      <c r="D65" s="7"/>
      <c r="E65" s="7"/>
      <c r="F65" s="6"/>
      <c r="G65" s="7"/>
      <c r="H65" s="7"/>
      <c r="I65" s="205">
        <f t="shared" si="0"/>
        <v>0</v>
      </c>
      <c r="J65" s="9" t="str">
        <f>'Cost Margin'!A190</f>
        <v>PEPSI CAN</v>
      </c>
      <c r="K65" s="112"/>
      <c r="L65" s="113"/>
      <c r="M65" s="114"/>
      <c r="N65" s="113"/>
      <c r="O65" s="113"/>
      <c r="P65" s="114"/>
      <c r="Q65" s="114"/>
      <c r="R65" s="114"/>
      <c r="S65" s="217">
        <f t="shared" si="8"/>
        <v>0</v>
      </c>
    </row>
    <row r="66" spans="1:19" ht="18.75" thickTop="1" thickBot="1" x14ac:dyDescent="0.3">
      <c r="A66" s="9" t="str">
        <f>'Cost Margin'!A66</f>
        <v>JOSE CUERVO GOLD TEQUILA</v>
      </c>
      <c r="B66" s="5"/>
      <c r="C66" s="7"/>
      <c r="D66" s="7"/>
      <c r="E66" s="7"/>
      <c r="F66" s="6"/>
      <c r="G66" s="7"/>
      <c r="H66" s="7"/>
      <c r="I66" s="205">
        <f t="shared" si="0"/>
        <v>0</v>
      </c>
      <c r="J66" s="9" t="str">
        <f>'Cost Margin'!A191</f>
        <v>PEPSI DIET CAN</v>
      </c>
      <c r="K66" s="112"/>
      <c r="L66" s="113"/>
      <c r="M66" s="114"/>
      <c r="N66" s="113"/>
      <c r="O66" s="113"/>
      <c r="P66" s="114"/>
      <c r="Q66" s="114"/>
      <c r="R66" s="114"/>
      <c r="S66" s="217">
        <f t="shared" si="8"/>
        <v>0</v>
      </c>
    </row>
    <row r="67" spans="1:19" ht="18.75" thickTop="1" thickBot="1" x14ac:dyDescent="0.3">
      <c r="A67" s="9" t="str">
        <f>'Cost Margin'!A67</f>
        <v>JOSE CUERVO SILVER TEQUILA</v>
      </c>
      <c r="B67" s="5"/>
      <c r="C67" s="7"/>
      <c r="D67" s="7"/>
      <c r="E67" s="7"/>
      <c r="F67" s="6"/>
      <c r="G67" s="7"/>
      <c r="H67" s="7"/>
      <c r="I67" s="205">
        <f t="shared" si="0"/>
        <v>0</v>
      </c>
      <c r="J67" s="9" t="str">
        <f>'Cost Margin'!A192</f>
        <v>RED BULL CAN</v>
      </c>
      <c r="K67" s="112"/>
      <c r="L67" s="113"/>
      <c r="M67" s="114"/>
      <c r="N67" s="113"/>
      <c r="O67" s="113"/>
      <c r="P67" s="114"/>
      <c r="Q67" s="114"/>
      <c r="R67" s="114"/>
      <c r="S67" s="217">
        <f t="shared" si="8"/>
        <v>0</v>
      </c>
    </row>
    <row r="68" spans="1:19" ht="18.75" thickTop="1" thickBot="1" x14ac:dyDescent="0.3">
      <c r="A68" s="9" t="str">
        <f>'Cost Margin'!A68</f>
        <v>KAHLUA</v>
      </c>
      <c r="B68" s="5"/>
      <c r="C68" s="7"/>
      <c r="D68" s="7"/>
      <c r="E68" s="7"/>
      <c r="F68" s="6"/>
      <c r="G68" s="7"/>
      <c r="H68" s="7"/>
      <c r="I68" s="205">
        <f t="shared" si="0"/>
        <v>0</v>
      </c>
      <c r="J68" s="9" t="str">
        <f>'Cost Margin'!A193</f>
        <v>RED BULL SUGAR FREE CAN</v>
      </c>
      <c r="K68" s="112"/>
      <c r="L68" s="113"/>
      <c r="M68" s="114"/>
      <c r="N68" s="113"/>
      <c r="O68" s="113"/>
      <c r="P68" s="114"/>
      <c r="Q68" s="114"/>
      <c r="R68" s="114"/>
      <c r="S68" s="217">
        <f t="shared" si="8"/>
        <v>0</v>
      </c>
    </row>
    <row r="69" spans="1:19" ht="18.75" thickTop="1" thickBot="1" x14ac:dyDescent="0.3">
      <c r="A69" s="9" t="str">
        <f>'Cost Margin'!A69</f>
        <v>MAKERS MARK WHISKEY</v>
      </c>
      <c r="B69" s="5"/>
      <c r="C69" s="7"/>
      <c r="D69" s="7"/>
      <c r="E69" s="7"/>
      <c r="F69" s="6"/>
      <c r="G69" s="7"/>
      <c r="H69" s="7"/>
      <c r="I69" s="205">
        <f t="shared" ref="I69:I95" si="9">B69+C69+D69+E69+F69+G69+H69</f>
        <v>0</v>
      </c>
      <c r="J69" s="9" t="str">
        <f>'Cost Margin'!A194</f>
        <v>SPRITE CAN</v>
      </c>
      <c r="K69" s="112"/>
      <c r="L69" s="113"/>
      <c r="M69" s="114"/>
      <c r="N69" s="113"/>
      <c r="O69" s="113"/>
      <c r="P69" s="114"/>
      <c r="Q69" s="114"/>
      <c r="R69" s="114"/>
      <c r="S69" s="217">
        <f t="shared" si="8"/>
        <v>0</v>
      </c>
    </row>
    <row r="70" spans="1:19" ht="18.75" thickTop="1" thickBot="1" x14ac:dyDescent="0.3">
      <c r="A70" s="9" t="str">
        <f>'Cost Margin'!A70</f>
        <v>MALIBU COCONUT RUM</v>
      </c>
      <c r="B70" s="5"/>
      <c r="C70" s="7"/>
      <c r="D70" s="7"/>
      <c r="E70" s="7"/>
      <c r="F70" s="6"/>
      <c r="G70" s="7"/>
      <c r="H70" s="7"/>
      <c r="I70" s="205">
        <f t="shared" si="9"/>
        <v>0</v>
      </c>
      <c r="J70" s="9" t="str">
        <f>'Cost Margin'!A195</f>
        <v>SPRITE ZERO CAN</v>
      </c>
      <c r="K70" s="112"/>
      <c r="L70" s="113"/>
      <c r="M70" s="114"/>
      <c r="N70" s="113"/>
      <c r="O70" s="113"/>
      <c r="P70" s="114"/>
      <c r="Q70" s="114"/>
      <c r="R70" s="114"/>
      <c r="S70" s="217">
        <f t="shared" si="8"/>
        <v>0</v>
      </c>
    </row>
    <row r="71" spans="1:19" ht="18.75" thickTop="1" thickBot="1" x14ac:dyDescent="0.3">
      <c r="A71" s="9" t="str">
        <f>'Cost Margin'!A71</f>
        <v>MICHAEL COLLINS IRISH WHISKEY</v>
      </c>
      <c r="B71" s="5"/>
      <c r="C71" s="7"/>
      <c r="D71" s="7"/>
      <c r="E71" s="7"/>
      <c r="F71" s="6"/>
      <c r="G71" s="7"/>
      <c r="H71" s="7"/>
      <c r="I71" s="205">
        <f t="shared" si="9"/>
        <v>0</v>
      </c>
      <c r="J71" s="9" t="str">
        <f>'Cost Margin'!A196</f>
        <v>WATER</v>
      </c>
      <c r="K71" s="112"/>
      <c r="L71" s="113"/>
      <c r="M71" s="114"/>
      <c r="N71" s="113"/>
      <c r="O71" s="113"/>
      <c r="P71" s="114"/>
      <c r="Q71" s="114"/>
      <c r="R71" s="114"/>
      <c r="S71" s="217">
        <f>(L71*40)+(M71*35)+(N71*24)+(O71*12)+(P71*6)+Q71+R71</f>
        <v>0</v>
      </c>
    </row>
    <row r="72" spans="1:19" ht="18.75" thickTop="1" thickBot="1" x14ac:dyDescent="0.3">
      <c r="A72" s="9" t="str">
        <f>'Cost Margin'!A72</f>
        <v>MIDORI MELON LIQUEUR</v>
      </c>
      <c r="B72" s="5"/>
      <c r="C72" s="7"/>
      <c r="D72" s="7"/>
      <c r="E72" s="7"/>
      <c r="F72" s="6"/>
      <c r="G72" s="7"/>
      <c r="H72" s="7"/>
      <c r="I72" s="205">
        <f t="shared" si="9"/>
        <v>0</v>
      </c>
      <c r="J72" s="9"/>
      <c r="K72" s="115"/>
      <c r="L72" s="116"/>
      <c r="M72" s="117"/>
      <c r="N72" s="116"/>
      <c r="O72" s="116"/>
      <c r="P72" s="117"/>
      <c r="Q72" s="117"/>
      <c r="R72" s="117"/>
      <c r="S72" s="218">
        <f t="shared" ref="S72" si="10">(M72*35)+(N72*24)+(O72*12)+(P72*6)+Q72+R72</f>
        <v>0</v>
      </c>
    </row>
    <row r="73" spans="1:19" ht="18.75" thickTop="1" thickBot="1" x14ac:dyDescent="0.3">
      <c r="A73" s="9" t="str">
        <f>'Cost Margin'!A73</f>
        <v>OLE SMOKEY CARAMEL</v>
      </c>
      <c r="B73" s="5"/>
      <c r="C73" s="7"/>
      <c r="D73" s="7"/>
      <c r="E73" s="7"/>
      <c r="F73" s="6"/>
      <c r="G73" s="7"/>
      <c r="H73" s="7"/>
      <c r="I73" s="205">
        <f t="shared" si="9"/>
        <v>0</v>
      </c>
    </row>
    <row r="74" spans="1:19" ht="18.75" thickTop="1" thickBot="1" x14ac:dyDescent="0.3">
      <c r="A74" s="9" t="str">
        <f>'Cost Margin'!A74</f>
        <v>OLE SMOKEY COOKIE DOUGH</v>
      </c>
      <c r="B74" s="5"/>
      <c r="C74" s="7"/>
      <c r="D74" s="7"/>
      <c r="E74" s="7"/>
      <c r="F74" s="6"/>
      <c r="G74" s="7"/>
      <c r="H74" s="7"/>
      <c r="I74" s="205">
        <f t="shared" si="9"/>
        <v>0</v>
      </c>
    </row>
    <row r="75" spans="1:19" ht="18.75" thickTop="1" thickBot="1" x14ac:dyDescent="0.3">
      <c r="A75" s="9" t="str">
        <f>'Cost Margin'!A75</f>
        <v>PARROT BAY PINEAPPLE RUM</v>
      </c>
      <c r="B75" s="5"/>
      <c r="C75" s="7"/>
      <c r="D75" s="7"/>
      <c r="E75" s="7"/>
      <c r="F75" s="6"/>
      <c r="G75" s="7"/>
      <c r="H75" s="7"/>
      <c r="I75" s="205">
        <f t="shared" si="9"/>
        <v>0</v>
      </c>
    </row>
    <row r="76" spans="1:19" ht="18.75" thickTop="1" thickBot="1" x14ac:dyDescent="0.3">
      <c r="A76" s="9" t="str">
        <f>'Cost Margin'!A76</f>
        <v>PATRON SILVER TEQUILA</v>
      </c>
      <c r="B76" s="5"/>
      <c r="C76" s="7"/>
      <c r="D76" s="7"/>
      <c r="E76" s="7"/>
      <c r="F76" s="6"/>
      <c r="G76" s="7"/>
      <c r="H76" s="7"/>
      <c r="I76" s="205">
        <f t="shared" si="9"/>
        <v>0</v>
      </c>
    </row>
    <row r="77" spans="1:19" ht="18.75" thickTop="1" thickBot="1" x14ac:dyDescent="0.3">
      <c r="A77" s="9" t="str">
        <f>'Cost Margin'!A77</f>
        <v>PINNACLE VODKA</v>
      </c>
      <c r="B77" s="5"/>
      <c r="C77" s="7"/>
      <c r="D77" s="7"/>
      <c r="E77" s="7"/>
      <c r="F77" s="6"/>
      <c r="G77" s="7"/>
      <c r="H77" s="7"/>
      <c r="I77" s="205">
        <f t="shared" si="9"/>
        <v>0</v>
      </c>
    </row>
    <row r="78" spans="1:19" ht="18.75" thickTop="1" thickBot="1" x14ac:dyDescent="0.3">
      <c r="A78" s="9" t="str">
        <f>'Cost Margin'!A78</f>
        <v>RED STAG, BLACK CHERRY LIQUEUR</v>
      </c>
      <c r="B78" s="5"/>
      <c r="C78" s="7"/>
      <c r="D78" s="7"/>
      <c r="E78" s="7"/>
      <c r="F78" s="6"/>
      <c r="G78" s="7"/>
      <c r="H78" s="7"/>
      <c r="I78" s="205">
        <f t="shared" si="9"/>
        <v>0</v>
      </c>
    </row>
    <row r="79" spans="1:19" ht="18.75" thickTop="1" thickBot="1" x14ac:dyDescent="0.3">
      <c r="A79" s="9" t="str">
        <f>'Cost Margin'!A79</f>
        <v>RUMCHATA RUM</v>
      </c>
      <c r="B79" s="5"/>
      <c r="C79" s="7"/>
      <c r="D79" s="7"/>
      <c r="E79" s="7"/>
      <c r="F79" s="6"/>
      <c r="G79" s="7"/>
      <c r="H79" s="7"/>
      <c r="I79" s="205">
        <f t="shared" si="9"/>
        <v>0</v>
      </c>
    </row>
    <row r="80" spans="1:19" ht="18.75" thickTop="1" thickBot="1" x14ac:dyDescent="0.3">
      <c r="A80" s="9" t="str">
        <f>'Cost Margin'!A80</f>
        <v>RUMPLEMINZE SCHNAPPS</v>
      </c>
      <c r="B80" s="5"/>
      <c r="C80" s="7"/>
      <c r="D80" s="7"/>
      <c r="E80" s="7"/>
      <c r="F80" s="6"/>
      <c r="G80" s="7"/>
      <c r="H80" s="7"/>
      <c r="I80" s="205">
        <f t="shared" si="9"/>
        <v>0</v>
      </c>
    </row>
    <row r="81" spans="1:9" ht="18.75" thickTop="1" thickBot="1" x14ac:dyDescent="0.3">
      <c r="A81" s="9" t="str">
        <f>'Cost Margin'!A81</f>
        <v>SAMBUCA</v>
      </c>
      <c r="B81" s="5"/>
      <c r="C81" s="7"/>
      <c r="D81" s="7"/>
      <c r="E81" s="7"/>
      <c r="F81" s="6"/>
      <c r="G81" s="7"/>
      <c r="H81" s="7"/>
      <c r="I81" s="205">
        <f t="shared" si="9"/>
        <v>0</v>
      </c>
    </row>
    <row r="82" spans="1:9" ht="18.75" thickTop="1" thickBot="1" x14ac:dyDescent="0.3">
      <c r="A82" s="9" t="str">
        <f>'Cost Margin'!A82</f>
        <v>SCREWBALL PEANUT BUTTER WHISKEY</v>
      </c>
      <c r="B82" s="5"/>
      <c r="C82" s="7"/>
      <c r="D82" s="7"/>
      <c r="E82" s="7"/>
      <c r="F82" s="6"/>
      <c r="G82" s="7"/>
      <c r="H82" s="7"/>
      <c r="I82" s="205">
        <f t="shared" si="9"/>
        <v>0</v>
      </c>
    </row>
    <row r="83" spans="1:9" ht="18.75" thickTop="1" thickBot="1" x14ac:dyDescent="0.3">
      <c r="A83" s="9" t="str">
        <f>'Cost Margin'!A83</f>
        <v>SEAGRAMS 7</v>
      </c>
      <c r="B83" s="5"/>
      <c r="C83" s="7"/>
      <c r="D83" s="7"/>
      <c r="E83" s="7"/>
      <c r="F83" s="6"/>
      <c r="G83" s="7"/>
      <c r="H83" s="7"/>
      <c r="I83" s="205">
        <f t="shared" si="9"/>
        <v>0</v>
      </c>
    </row>
    <row r="84" spans="1:9" ht="18.75" thickTop="1" thickBot="1" x14ac:dyDescent="0.3">
      <c r="A84" s="9" t="str">
        <f>'Cost Margin'!A84</f>
        <v>SKYY CHERRY VODKA</v>
      </c>
      <c r="B84" s="5"/>
      <c r="C84" s="7"/>
      <c r="D84" s="7"/>
      <c r="E84" s="7"/>
      <c r="F84" s="6"/>
      <c r="G84" s="7"/>
      <c r="H84" s="7"/>
      <c r="I84" s="205">
        <f t="shared" si="9"/>
        <v>0</v>
      </c>
    </row>
    <row r="85" spans="1:9" ht="18.75" thickTop="1" thickBot="1" x14ac:dyDescent="0.3">
      <c r="A85" s="9" t="str">
        <f>'Cost Margin'!A85</f>
        <v>SMIRNOFF CINNAMON TWIST VODKA</v>
      </c>
      <c r="B85" s="5"/>
      <c r="C85" s="7"/>
      <c r="D85" s="7"/>
      <c r="E85" s="7"/>
      <c r="F85" s="6"/>
      <c r="G85" s="7"/>
      <c r="H85" s="7"/>
      <c r="I85" s="205">
        <f t="shared" si="9"/>
        <v>0</v>
      </c>
    </row>
    <row r="86" spans="1:9" ht="18.75" thickTop="1" thickBot="1" x14ac:dyDescent="0.3">
      <c r="A86" s="9" t="str">
        <f>'Cost Margin'!A86</f>
        <v>SMIRNOFF LIME VODKA</v>
      </c>
      <c r="B86" s="5"/>
      <c r="C86" s="7"/>
      <c r="D86" s="7"/>
      <c r="E86" s="7"/>
      <c r="F86" s="6"/>
      <c r="G86" s="7"/>
      <c r="H86" s="7"/>
      <c r="I86" s="205">
        <f t="shared" si="9"/>
        <v>0</v>
      </c>
    </row>
    <row r="87" spans="1:9" ht="18.75" thickTop="1" thickBot="1" x14ac:dyDescent="0.3">
      <c r="A87" s="9" t="str">
        <f>'Cost Margin'!A87</f>
        <v>SMIRNOFF MANGO VODKA</v>
      </c>
      <c r="B87" s="5"/>
      <c r="C87" s="7"/>
      <c r="D87" s="7"/>
      <c r="E87" s="7"/>
      <c r="F87" s="6"/>
      <c r="G87" s="7"/>
      <c r="H87" s="7"/>
      <c r="I87" s="205">
        <f t="shared" si="9"/>
        <v>0</v>
      </c>
    </row>
    <row r="88" spans="1:9" ht="18.75" thickTop="1" thickBot="1" x14ac:dyDescent="0.3">
      <c r="A88" s="9" t="str">
        <f>'Cost Margin'!A88</f>
        <v>SMIRNOFF ORANGE VODKA</v>
      </c>
      <c r="B88" s="5"/>
      <c r="C88" s="7"/>
      <c r="D88" s="7"/>
      <c r="E88" s="7"/>
      <c r="F88" s="6"/>
      <c r="G88" s="7"/>
      <c r="H88" s="7"/>
      <c r="I88" s="205">
        <f t="shared" si="9"/>
        <v>0</v>
      </c>
    </row>
    <row r="89" spans="1:9" ht="18.75" thickTop="1" thickBot="1" x14ac:dyDescent="0.3">
      <c r="A89" s="9" t="str">
        <f>'Cost Margin'!A89</f>
        <v>SMIRNOFF VANILLA VODKA</v>
      </c>
      <c r="B89" s="5"/>
      <c r="C89" s="7"/>
      <c r="D89" s="7"/>
      <c r="E89" s="7"/>
      <c r="F89" s="6"/>
      <c r="G89" s="7"/>
      <c r="H89" s="7"/>
      <c r="I89" s="205">
        <f t="shared" si="9"/>
        <v>0</v>
      </c>
    </row>
    <row r="90" spans="1:9" ht="18.75" thickTop="1" thickBot="1" x14ac:dyDescent="0.3">
      <c r="A90" s="9" t="str">
        <f>'Cost Margin'!A90</f>
        <v>SMIRNOFF VODKA</v>
      </c>
      <c r="B90" s="5"/>
      <c r="C90" s="7"/>
      <c r="D90" s="7"/>
      <c r="E90" s="7"/>
      <c r="F90" s="6"/>
      <c r="G90" s="7"/>
      <c r="H90" s="7"/>
      <c r="I90" s="205">
        <f t="shared" si="9"/>
        <v>0</v>
      </c>
    </row>
    <row r="91" spans="1:9" ht="18.75" thickTop="1" thickBot="1" x14ac:dyDescent="0.3">
      <c r="A91" s="9" t="str">
        <f>'Cost Margin'!A91</f>
        <v>SMIRNOFF WHIPPED CREAM VODKA</v>
      </c>
      <c r="B91" s="5"/>
      <c r="C91" s="7"/>
      <c r="D91" s="7"/>
      <c r="E91" s="7"/>
      <c r="F91" s="6"/>
      <c r="G91" s="7"/>
      <c r="H91" s="7"/>
      <c r="I91" s="205">
        <f t="shared" si="9"/>
        <v>0</v>
      </c>
    </row>
    <row r="92" spans="1:9" ht="18.75" thickTop="1" thickBot="1" x14ac:dyDescent="0.3">
      <c r="A92" s="9" t="str">
        <f>'Cost Margin'!A92</f>
        <v>SOUTHERN COMFORT</v>
      </c>
      <c r="B92" s="5"/>
      <c r="C92" s="7"/>
      <c r="D92" s="7"/>
      <c r="E92" s="7"/>
      <c r="F92" s="6"/>
      <c r="G92" s="7"/>
      <c r="H92" s="7"/>
      <c r="I92" s="205">
        <f t="shared" si="9"/>
        <v>0</v>
      </c>
    </row>
    <row r="93" spans="1:9" ht="18.75" thickTop="1" thickBot="1" x14ac:dyDescent="0.3">
      <c r="A93" s="9" t="str">
        <f>'Cost Margin'!A93</f>
        <v>TANGUERAY GIN</v>
      </c>
      <c r="B93" s="5"/>
      <c r="C93" s="7"/>
      <c r="D93" s="7"/>
      <c r="E93" s="7"/>
      <c r="F93" s="6"/>
      <c r="G93" s="7"/>
      <c r="H93" s="7"/>
      <c r="I93" s="205">
        <f t="shared" si="9"/>
        <v>0</v>
      </c>
    </row>
    <row r="94" spans="1:9" ht="18.75" thickTop="1" thickBot="1" x14ac:dyDescent="0.3">
      <c r="A94" s="9" t="str">
        <f>'Cost Margin'!A94</f>
        <v>TITOS VODKA</v>
      </c>
      <c r="B94" s="5"/>
      <c r="C94" s="7"/>
      <c r="D94" s="7"/>
      <c r="E94" s="7"/>
      <c r="F94" s="6"/>
      <c r="G94" s="7"/>
      <c r="H94" s="7"/>
      <c r="I94" s="205">
        <f t="shared" si="9"/>
        <v>0</v>
      </c>
    </row>
    <row r="95" spans="1:9" ht="18.75" thickTop="1" thickBot="1" x14ac:dyDescent="0.3">
      <c r="A95" s="9" t="str">
        <f>'Cost Margin'!A95</f>
        <v>TULLAMORE DEW</v>
      </c>
      <c r="B95" s="5"/>
      <c r="C95" s="7"/>
      <c r="D95" s="7"/>
      <c r="E95" s="7"/>
      <c r="F95" s="6"/>
      <c r="G95" s="7"/>
      <c r="H95" s="7"/>
      <c r="I95" s="205">
        <f t="shared" si="9"/>
        <v>0</v>
      </c>
    </row>
    <row r="96" spans="1:9" ht="18.75" thickTop="1" thickBot="1" x14ac:dyDescent="0.3">
      <c r="A96" s="9" t="str">
        <f>'Cost Margin'!A96</f>
        <v>VERMOUTH, EXTRA DRY M &amp; R</v>
      </c>
      <c r="B96" s="5"/>
      <c r="C96" s="7"/>
      <c r="D96" s="7"/>
      <c r="E96" s="7"/>
      <c r="F96" s="6"/>
      <c r="G96" s="7"/>
      <c r="H96" s="7"/>
      <c r="I96" s="205">
        <f t="shared" ref="I96:I109" si="11">B96+C96+D96+E96+F96+G96+H96</f>
        <v>0</v>
      </c>
    </row>
    <row r="97" spans="1:9" ht="18.75" thickTop="1" thickBot="1" x14ac:dyDescent="0.3">
      <c r="A97" s="9" t="str">
        <f>'Cost Margin'!A97</f>
        <v>VERMOUTH, M &amp; R</v>
      </c>
      <c r="B97" s="5"/>
      <c r="C97" s="7"/>
      <c r="D97" s="7"/>
      <c r="E97" s="7"/>
      <c r="F97" s="6"/>
      <c r="G97" s="7"/>
      <c r="H97" s="7"/>
      <c r="I97" s="205">
        <f t="shared" si="11"/>
        <v>0</v>
      </c>
    </row>
    <row r="98" spans="1:9" ht="18.75" thickTop="1" thickBot="1" x14ac:dyDescent="0.3">
      <c r="A98" s="9" t="str">
        <f>'Cost Margin'!A98</f>
        <v>WILD TURKEY 101</v>
      </c>
      <c r="B98" s="5"/>
      <c r="C98" s="7"/>
      <c r="D98" s="7"/>
      <c r="E98" s="7"/>
      <c r="F98" s="6"/>
      <c r="G98" s="7"/>
      <c r="H98" s="7"/>
      <c r="I98" s="205">
        <f t="shared" si="11"/>
        <v>0</v>
      </c>
    </row>
    <row r="99" spans="1:9" ht="18.75" thickTop="1" thickBot="1" x14ac:dyDescent="0.3">
      <c r="A99" s="9" t="str">
        <f>'Cost Margin'!A99</f>
        <v>WOODFORD RESERVE</v>
      </c>
      <c r="B99" s="5"/>
      <c r="C99" s="7"/>
      <c r="D99" s="7"/>
      <c r="E99" s="7"/>
      <c r="F99" s="6"/>
      <c r="G99" s="7"/>
      <c r="H99" s="7"/>
      <c r="I99" s="205">
        <f t="shared" si="11"/>
        <v>0</v>
      </c>
    </row>
    <row r="100" spans="1:9" ht="18.75" thickTop="1" thickBot="1" x14ac:dyDescent="0.3">
      <c r="A100" s="9"/>
      <c r="B100" s="5"/>
      <c r="C100" s="7"/>
      <c r="D100" s="7"/>
      <c r="E100" s="7"/>
      <c r="F100" s="6"/>
      <c r="G100" s="7"/>
      <c r="H100" s="7"/>
      <c r="I100" s="205">
        <f t="shared" si="11"/>
        <v>0</v>
      </c>
    </row>
    <row r="101" spans="1:9" ht="16.5" thickTop="1" x14ac:dyDescent="0.25">
      <c r="A101" s="97"/>
      <c r="B101" s="5"/>
      <c r="C101" s="7"/>
      <c r="D101" s="7"/>
      <c r="E101" s="7"/>
      <c r="F101" s="6"/>
      <c r="G101" s="7"/>
      <c r="H101" s="7"/>
      <c r="I101" s="205">
        <f t="shared" si="11"/>
        <v>0</v>
      </c>
    </row>
    <row r="102" spans="1:9" x14ac:dyDescent="0.25">
      <c r="A102" s="97"/>
      <c r="B102" s="5"/>
      <c r="C102" s="7"/>
      <c r="D102" s="7"/>
      <c r="E102" s="7"/>
      <c r="F102" s="6"/>
      <c r="G102" s="7"/>
      <c r="H102" s="7"/>
      <c r="I102" s="205">
        <f t="shared" si="11"/>
        <v>0</v>
      </c>
    </row>
    <row r="103" spans="1:9" x14ac:dyDescent="0.25">
      <c r="A103" s="97"/>
      <c r="B103" s="5"/>
      <c r="C103" s="7"/>
      <c r="D103" s="7"/>
      <c r="E103" s="7"/>
      <c r="F103" s="6"/>
      <c r="G103" s="7"/>
      <c r="H103" s="7"/>
      <c r="I103" s="205">
        <f t="shared" si="11"/>
        <v>0</v>
      </c>
    </row>
    <row r="104" spans="1:9" x14ac:dyDescent="0.25">
      <c r="A104" s="97"/>
      <c r="B104" s="5"/>
      <c r="C104" s="7"/>
      <c r="D104" s="7"/>
      <c r="E104" s="7"/>
      <c r="F104" s="6"/>
      <c r="G104" s="7"/>
      <c r="H104" s="7"/>
      <c r="I104" s="205">
        <f t="shared" si="11"/>
        <v>0</v>
      </c>
    </row>
    <row r="105" spans="1:9" x14ac:dyDescent="0.25">
      <c r="A105" s="97"/>
      <c r="B105" s="5"/>
      <c r="C105" s="7"/>
      <c r="D105" s="7"/>
      <c r="E105" s="7"/>
      <c r="F105" s="6"/>
      <c r="G105" s="7"/>
      <c r="H105" s="7"/>
      <c r="I105" s="205">
        <f t="shared" si="11"/>
        <v>0</v>
      </c>
    </row>
    <row r="106" spans="1:9" x14ac:dyDescent="0.25">
      <c r="A106" s="97"/>
      <c r="B106" s="5"/>
      <c r="C106" s="7"/>
      <c r="D106" s="7"/>
      <c r="E106" s="7"/>
      <c r="F106" s="6"/>
      <c r="G106" s="7"/>
      <c r="H106" s="7"/>
      <c r="I106" s="205">
        <f t="shared" si="11"/>
        <v>0</v>
      </c>
    </row>
    <row r="107" spans="1:9" x14ac:dyDescent="0.25">
      <c r="A107" s="97"/>
      <c r="B107" s="5"/>
      <c r="C107" s="7"/>
      <c r="D107" s="7"/>
      <c r="E107" s="7"/>
      <c r="F107" s="6"/>
      <c r="G107" s="7"/>
      <c r="H107" s="7"/>
      <c r="I107" s="205">
        <f t="shared" si="11"/>
        <v>0</v>
      </c>
    </row>
    <row r="108" spans="1:9" x14ac:dyDescent="0.25">
      <c r="A108" s="97"/>
      <c r="B108" s="5"/>
      <c r="C108" s="7"/>
      <c r="D108" s="7"/>
      <c r="E108" s="7"/>
      <c r="F108" s="6"/>
      <c r="G108" s="7"/>
      <c r="H108" s="7"/>
      <c r="I108" s="205">
        <f t="shared" si="11"/>
        <v>0</v>
      </c>
    </row>
    <row r="109" spans="1:9" x14ac:dyDescent="0.25">
      <c r="A109" s="97"/>
      <c r="B109" s="5"/>
      <c r="C109" s="7"/>
      <c r="D109" s="7"/>
      <c r="E109" s="7"/>
      <c r="F109" s="6"/>
      <c r="G109" s="7"/>
      <c r="H109" s="7"/>
      <c r="I109" s="205">
        <f t="shared" si="11"/>
        <v>0</v>
      </c>
    </row>
  </sheetData>
  <mergeCells count="13">
    <mergeCell ref="I1:I2"/>
    <mergeCell ref="A1:A2"/>
    <mergeCell ref="B1:B2"/>
    <mergeCell ref="C1:D1"/>
    <mergeCell ref="E1:E2"/>
    <mergeCell ref="F1:H1"/>
    <mergeCell ref="K55:S55"/>
    <mergeCell ref="J1:J2"/>
    <mergeCell ref="L1:R2"/>
    <mergeCell ref="S1:T2"/>
    <mergeCell ref="J42:J43"/>
    <mergeCell ref="L42:O43"/>
    <mergeCell ref="P42:R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3AE1-C954-4B5C-9FC0-144732AFA754}">
  <dimension ref="A1:E104"/>
  <sheetViews>
    <sheetView workbookViewId="0">
      <selection activeCell="C10" sqref="C10"/>
    </sheetView>
  </sheetViews>
  <sheetFormatPr defaultRowHeight="15.75" x14ac:dyDescent="0.25"/>
  <cols>
    <col min="1" max="1" width="46.85546875" style="79" bestFit="1" customWidth="1"/>
    <col min="2" max="2" width="50.42578125" style="79" customWidth="1"/>
    <col min="3" max="3" width="9.140625" style="79"/>
    <col min="4" max="4" width="10.42578125" style="79" bestFit="1" customWidth="1"/>
    <col min="5" max="16384" width="9.140625" style="79"/>
  </cols>
  <sheetData>
    <row r="1" spans="1:5" x14ac:dyDescent="0.25">
      <c r="A1" s="118" t="s">
        <v>263</v>
      </c>
      <c r="B1" s="118" t="s">
        <v>264</v>
      </c>
    </row>
    <row r="2" spans="1:5" x14ac:dyDescent="0.25">
      <c r="A2" s="119" t="str">
        <f>'Cost Margin'!A4</f>
        <v>100 PIPERS</v>
      </c>
      <c r="B2" s="120"/>
      <c r="D2" s="79" t="s">
        <v>307</v>
      </c>
      <c r="E2" s="79">
        <f>MAX(B2:B98)</f>
        <v>0</v>
      </c>
    </row>
    <row r="3" spans="1:5" x14ac:dyDescent="0.25">
      <c r="A3" s="119" t="str">
        <f>'Cost Margin'!A5</f>
        <v>ABSOLUTE VODKA</v>
      </c>
      <c r="B3" s="121"/>
      <c r="D3" s="79" t="s">
        <v>308</v>
      </c>
      <c r="E3" s="79">
        <f>MIN(B2:B97)</f>
        <v>0</v>
      </c>
    </row>
    <row r="4" spans="1:5" x14ac:dyDescent="0.25">
      <c r="A4" s="119" t="str">
        <f>'Cost Margin'!A6</f>
        <v>ARISTOCRAT GIN</v>
      </c>
      <c r="B4" s="120"/>
    </row>
    <row r="5" spans="1:5" x14ac:dyDescent="0.25">
      <c r="A5" s="119" t="str">
        <f>'Cost Margin'!A7</f>
        <v>ARISTOCRAT RUM</v>
      </c>
      <c r="B5" s="121"/>
    </row>
    <row r="6" spans="1:5" x14ac:dyDescent="0.25">
      <c r="A6" s="119" t="str">
        <f>'Cost Margin'!A8</f>
        <v>ARISTOCRAT VODKA</v>
      </c>
      <c r="B6" s="120"/>
    </row>
    <row r="7" spans="1:5" x14ac:dyDescent="0.25">
      <c r="A7" s="119" t="str">
        <f>'Cost Margin'!A9</f>
        <v>B &amp; B LIQUEUR</v>
      </c>
      <c r="B7" s="121"/>
    </row>
    <row r="8" spans="1:5" x14ac:dyDescent="0.25">
      <c r="A8" s="119" t="str">
        <f>'Cost Margin'!A10</f>
        <v>BACARDI 8 RUM</v>
      </c>
      <c r="B8" s="120"/>
    </row>
    <row r="9" spans="1:5" x14ac:dyDescent="0.25">
      <c r="A9" s="119" t="str">
        <f>'Cost Margin'!A11</f>
        <v>BACARDI RUM WHITE</v>
      </c>
      <c r="B9" s="121"/>
    </row>
    <row r="10" spans="1:5" x14ac:dyDescent="0.25">
      <c r="A10" s="119" t="str">
        <f>'Cost Margin'!A12</f>
        <v>BAILEYS</v>
      </c>
      <c r="B10" s="120"/>
    </row>
    <row r="11" spans="1:5" x14ac:dyDescent="0.25">
      <c r="A11" s="119" t="str">
        <f>'Cost Margin'!A13</f>
        <v>BASIL HAYDEN</v>
      </c>
      <c r="B11" s="121"/>
    </row>
    <row r="12" spans="1:5" x14ac:dyDescent="0.25">
      <c r="A12" s="119" t="str">
        <f>'Cost Margin'!A14</f>
        <v>BEAMS 8</v>
      </c>
      <c r="B12" s="120"/>
    </row>
    <row r="13" spans="1:5" x14ac:dyDescent="0.25">
      <c r="A13" s="119" t="str">
        <f>'Cost Margin'!A15</f>
        <v>BEEFEATER GIN</v>
      </c>
      <c r="B13" s="121"/>
    </row>
    <row r="14" spans="1:5" x14ac:dyDescent="0.25">
      <c r="A14" s="119" t="str">
        <f>'Cost Margin'!A16</f>
        <v>BERENTZEN APPLE LIQUEUR</v>
      </c>
      <c r="B14" s="120"/>
    </row>
    <row r="15" spans="1:5" x14ac:dyDescent="0.25">
      <c r="A15" s="119" t="str">
        <f>'Cost Margin'!A17</f>
        <v>BERENTZEN PEAR LIQUEUR</v>
      </c>
      <c r="B15" s="121"/>
    </row>
    <row r="16" spans="1:5" x14ac:dyDescent="0.25">
      <c r="A16" s="119" t="str">
        <f>'Cost Margin'!A18</f>
        <v>BIRD DOG BLACKBERRY WHISKEY</v>
      </c>
      <c r="B16" s="120"/>
    </row>
    <row r="17" spans="1:2" x14ac:dyDescent="0.25">
      <c r="A17" s="119" t="str">
        <f>'Cost Margin'!A19</f>
        <v>BOMBAY SAPPHIRE GIN</v>
      </c>
      <c r="B17" s="121"/>
    </row>
    <row r="18" spans="1:2" x14ac:dyDescent="0.25">
      <c r="A18" s="119" t="str">
        <f>'Cost Margin'!A20</f>
        <v>CANADIAN MIST</v>
      </c>
      <c r="B18" s="120"/>
    </row>
    <row r="19" spans="1:2" x14ac:dyDescent="0.25">
      <c r="A19" s="119" t="str">
        <f>'Cost Margin'!A21</f>
        <v>CAPT MORGAN DARK 100 PROOF</v>
      </c>
      <c r="B19" s="121"/>
    </row>
    <row r="20" spans="1:2" x14ac:dyDescent="0.25">
      <c r="A20" s="119" t="str">
        <f>'Cost Margin'!A22</f>
        <v>CAPT MORGAN DARK RUM</v>
      </c>
      <c r="B20" s="120"/>
    </row>
    <row r="21" spans="1:2" x14ac:dyDescent="0.25">
      <c r="A21" s="119" t="str">
        <f>'Cost Margin'!A23</f>
        <v>CAPT MORGAN LIGHT RUM</v>
      </c>
      <c r="B21" s="121"/>
    </row>
    <row r="22" spans="1:2" x14ac:dyDescent="0.25">
      <c r="A22" s="119" t="str">
        <f>'Cost Margin'!A24</f>
        <v>CHAMBORD LIGUEUR</v>
      </c>
      <c r="B22" s="120"/>
    </row>
    <row r="23" spans="1:2" x14ac:dyDescent="0.25">
      <c r="A23" s="119" t="str">
        <f>'Cost Margin'!A25</f>
        <v>CHIVAS REGAL</v>
      </c>
      <c r="B23" s="121"/>
    </row>
    <row r="24" spans="1:2" x14ac:dyDescent="0.25">
      <c r="A24" s="119" t="str">
        <f>'Cost Margin'!A26</f>
        <v>CIROC PINEAPPLE VODKA</v>
      </c>
      <c r="B24" s="120"/>
    </row>
    <row r="25" spans="1:2" x14ac:dyDescent="0.25">
      <c r="A25" s="119" t="str">
        <f>'Cost Margin'!A27</f>
        <v>CROWN ROYAL</v>
      </c>
      <c r="B25" s="121"/>
    </row>
    <row r="26" spans="1:2" x14ac:dyDescent="0.25">
      <c r="A26" s="119" t="str">
        <f>'Cost Margin'!A28</f>
        <v>CROWN ROYAL APPLE</v>
      </c>
      <c r="B26" s="120"/>
    </row>
    <row r="27" spans="1:2" x14ac:dyDescent="0.25">
      <c r="A27" s="119" t="str">
        <f>'Cost Margin'!A29</f>
        <v>CROWN ROYAL BLACKBERRY</v>
      </c>
      <c r="B27" s="121"/>
    </row>
    <row r="28" spans="1:2" x14ac:dyDescent="0.25">
      <c r="A28" s="119" t="str">
        <f>'Cost Margin'!A30</f>
        <v>CROWN ROYAL CHOCOLATE</v>
      </c>
      <c r="B28" s="120"/>
    </row>
    <row r="29" spans="1:2" x14ac:dyDescent="0.25">
      <c r="A29" s="119" t="str">
        <f>'Cost Margin'!A31</f>
        <v>CROWN ROYAL PEACH</v>
      </c>
      <c r="B29" s="121"/>
    </row>
    <row r="30" spans="1:2" x14ac:dyDescent="0.25">
      <c r="A30" s="119" t="str">
        <f>'Cost Margin'!A32</f>
        <v>DEKUYPER AMARETTO</v>
      </c>
      <c r="B30" s="120"/>
    </row>
    <row r="31" spans="1:2" x14ac:dyDescent="0.25">
      <c r="A31" s="119" t="str">
        <f>'Cost Margin'!A33</f>
        <v>DEKUYPER BLUE CURACO</v>
      </c>
      <c r="B31" s="121"/>
    </row>
    <row r="32" spans="1:2" x14ac:dyDescent="0.25">
      <c r="A32" s="119" t="str">
        <f>'Cost Margin'!A34</f>
        <v>DEKUYPER BUTTERSHOTS</v>
      </c>
      <c r="B32" s="120"/>
    </row>
    <row r="33" spans="1:2" x14ac:dyDescent="0.25">
      <c r="A33" s="119" t="str">
        <f>'Cost Margin'!A35</f>
        <v>DEKUYPER CRÈME DE BANANA</v>
      </c>
      <c r="B33" s="121"/>
    </row>
    <row r="34" spans="1:2" x14ac:dyDescent="0.25">
      <c r="A34" s="119" t="str">
        <f>'Cost Margin'!A36</f>
        <v>DEKUYPER CRÈME DE CACAO</v>
      </c>
      <c r="B34" s="120"/>
    </row>
    <row r="35" spans="1:2" x14ac:dyDescent="0.25">
      <c r="A35" s="119" t="str">
        <f>'Cost Margin'!A37</f>
        <v>DEKUYPER CRÈME DE MENTHE</v>
      </c>
      <c r="B35" s="121"/>
    </row>
    <row r="36" spans="1:2" x14ac:dyDescent="0.25">
      <c r="A36" s="119" t="str">
        <f>'Cost Margin'!A38</f>
        <v>DEKUYPER HOT DAMN</v>
      </c>
      <c r="B36" s="120"/>
    </row>
    <row r="37" spans="1:2" x14ac:dyDescent="0.25">
      <c r="A37" s="119" t="str">
        <f>'Cost Margin'!A39</f>
        <v>DEKUYPER PEACHTREE SCHNAPPS</v>
      </c>
      <c r="B37" s="121"/>
    </row>
    <row r="38" spans="1:2" x14ac:dyDescent="0.25">
      <c r="A38" s="119" t="str">
        <f>'Cost Margin'!A40</f>
        <v>DEKUYPER PEPPERMENT SCHNAPPS</v>
      </c>
      <c r="B38" s="120"/>
    </row>
    <row r="39" spans="1:2" x14ac:dyDescent="0.25">
      <c r="A39" s="119" t="str">
        <f>'Cost Margin'!A41</f>
        <v>DEKUYPER PUCKER SOUR APPLE</v>
      </c>
      <c r="B39" s="121"/>
    </row>
    <row r="40" spans="1:2" x14ac:dyDescent="0.25">
      <c r="A40" s="119" t="str">
        <f>'Cost Margin'!A42</f>
        <v>DEKUYPER RAZZMATAZZ</v>
      </c>
      <c r="B40" s="120"/>
    </row>
    <row r="41" spans="1:2" x14ac:dyDescent="0.25">
      <c r="A41" s="119" t="str">
        <f>'Cost Margin'!A43</f>
        <v>DEKUYPER SLOW GIN</v>
      </c>
      <c r="B41" s="121"/>
    </row>
    <row r="42" spans="1:2" x14ac:dyDescent="0.25">
      <c r="A42" s="119" t="str">
        <f>'Cost Margin'!A44</f>
        <v>DEKUYPER SPEARMENT SCHNAPPS</v>
      </c>
      <c r="B42" s="120"/>
    </row>
    <row r="43" spans="1:2" x14ac:dyDescent="0.25">
      <c r="A43" s="119" t="str">
        <f>'Cost Margin'!A45</f>
        <v>DEKUYPER TRIPLE SEC</v>
      </c>
      <c r="B43" s="121"/>
    </row>
    <row r="44" spans="1:2" x14ac:dyDescent="0.25">
      <c r="A44" s="119" t="str">
        <f>'Cost Margin'!A46</f>
        <v>DEKUYPER WATERMELON SCHNAPPS</v>
      </c>
      <c r="B44" s="120"/>
    </row>
    <row r="45" spans="1:2" x14ac:dyDescent="0.25">
      <c r="A45" s="119" t="str">
        <f>'Cost Margin'!A47</f>
        <v>DEWARS SCOTCH</v>
      </c>
      <c r="B45" s="121"/>
    </row>
    <row r="46" spans="1:2" x14ac:dyDescent="0.25">
      <c r="A46" s="119" t="str">
        <f>'Cost Margin'!A48</f>
        <v>DISARONNO AMARETTO</v>
      </c>
      <c r="B46" s="120"/>
    </row>
    <row r="47" spans="1:2" x14ac:dyDescent="0.25">
      <c r="A47" s="119" t="str">
        <f>'Cost Margin'!A49</f>
        <v>DON JULIO BLANCO</v>
      </c>
      <c r="B47" s="121"/>
    </row>
    <row r="48" spans="1:2" x14ac:dyDescent="0.25">
      <c r="A48" s="119" t="str">
        <f>'Cost Margin'!A50</f>
        <v>DON JULIO REPOSADO</v>
      </c>
      <c r="B48" s="122"/>
    </row>
    <row r="49" spans="1:2" x14ac:dyDescent="0.25">
      <c r="A49" s="119" t="str">
        <f>'Cost Margin'!A51</f>
        <v>D'USSE COGNAC</v>
      </c>
      <c r="B49" s="123"/>
    </row>
    <row r="50" spans="1:2" x14ac:dyDescent="0.25">
      <c r="A50" s="119" t="str">
        <f>'Cost Margin'!A52</f>
        <v>EL TORO TEQUILA GOLD</v>
      </c>
      <c r="B50" s="120"/>
    </row>
    <row r="51" spans="1:2" x14ac:dyDescent="0.25">
      <c r="A51" s="119" t="str">
        <f>'Cost Margin'!A53</f>
        <v>FIREBALL</v>
      </c>
      <c r="B51" s="121"/>
    </row>
    <row r="52" spans="1:2" x14ac:dyDescent="0.25">
      <c r="A52" s="119" t="str">
        <f>'Cost Margin'!A54</f>
        <v>FRANGELICO</v>
      </c>
      <c r="B52" s="120"/>
    </row>
    <row r="53" spans="1:2" x14ac:dyDescent="0.25">
      <c r="A53" s="119" t="str">
        <f>'Cost Margin'!A55</f>
        <v>GALLIANO</v>
      </c>
      <c r="B53" s="121"/>
    </row>
    <row r="54" spans="1:2" x14ac:dyDescent="0.25">
      <c r="A54" s="119" t="str">
        <f>'Cost Margin'!A56</f>
        <v>GENTLEMAN JACK WHISKEY</v>
      </c>
      <c r="B54" s="120"/>
    </row>
    <row r="55" spans="1:2" x14ac:dyDescent="0.25">
      <c r="A55" s="119" t="str">
        <f>'Cost Margin'!A57</f>
        <v>GRAND MARNIER</v>
      </c>
      <c r="B55" s="121"/>
    </row>
    <row r="56" spans="1:2" x14ac:dyDescent="0.25">
      <c r="A56" s="119" t="str">
        <f>'Cost Margin'!A58</f>
        <v>GREY GOOSE VODKA</v>
      </c>
      <c r="B56" s="120"/>
    </row>
    <row r="57" spans="1:2" x14ac:dyDescent="0.25">
      <c r="A57" s="119" t="str">
        <f>'Cost Margin'!A59</f>
        <v>HENNESSY COGNAC</v>
      </c>
      <c r="B57" s="121"/>
    </row>
    <row r="58" spans="1:2" x14ac:dyDescent="0.25">
      <c r="A58" s="119" t="str">
        <f>'Cost Margin'!A60</f>
        <v>JACK DANIELS TENNESSEE FIRE</v>
      </c>
      <c r="B58" s="120"/>
    </row>
    <row r="59" spans="1:2" x14ac:dyDescent="0.25">
      <c r="A59" s="119" t="str">
        <f>'Cost Margin'!A61</f>
        <v>JACK DANIELS WHISKEY</v>
      </c>
      <c r="B59" s="121"/>
    </row>
    <row r="60" spans="1:2" x14ac:dyDescent="0.25">
      <c r="A60" s="119" t="str">
        <f>'Cost Margin'!A62</f>
        <v>JAGERMEISTER</v>
      </c>
      <c r="B60" s="120"/>
    </row>
    <row r="61" spans="1:2" x14ac:dyDescent="0.25">
      <c r="A61" s="119" t="str">
        <f>'Cost Margin'!A63</f>
        <v>JAMESON IRISH WHISKEY</v>
      </c>
      <c r="B61" s="121"/>
    </row>
    <row r="62" spans="1:2" x14ac:dyDescent="0.25">
      <c r="A62" s="119" t="str">
        <f>'Cost Margin'!A64</f>
        <v>JAMESON IRISH WHISKEY ORANGE</v>
      </c>
      <c r="B62" s="120"/>
    </row>
    <row r="63" spans="1:2" x14ac:dyDescent="0.25">
      <c r="A63" s="119" t="str">
        <f>'Cost Margin'!A65</f>
        <v>JIM BEAM WHISKEY</v>
      </c>
      <c r="B63" s="121"/>
    </row>
    <row r="64" spans="1:2" x14ac:dyDescent="0.25">
      <c r="A64" s="119" t="str">
        <f>'Cost Margin'!A66</f>
        <v>JOSE CUERVO GOLD TEQUILA</v>
      </c>
      <c r="B64" s="120"/>
    </row>
    <row r="65" spans="1:2" x14ac:dyDescent="0.25">
      <c r="A65" s="119" t="str">
        <f>'Cost Margin'!A67</f>
        <v>JOSE CUERVO SILVER TEQUILA</v>
      </c>
      <c r="B65" s="121"/>
    </row>
    <row r="66" spans="1:2" x14ac:dyDescent="0.25">
      <c r="A66" s="119" t="str">
        <f>'Cost Margin'!A68</f>
        <v>KAHLUA</v>
      </c>
      <c r="B66" s="120"/>
    </row>
    <row r="67" spans="1:2" x14ac:dyDescent="0.25">
      <c r="A67" s="119" t="str">
        <f>'Cost Margin'!A69</f>
        <v>MAKERS MARK WHISKEY</v>
      </c>
      <c r="B67" s="121"/>
    </row>
    <row r="68" spans="1:2" x14ac:dyDescent="0.25">
      <c r="A68" s="119" t="str">
        <f>'Cost Margin'!A70</f>
        <v>MALIBU COCONUT RUM</v>
      </c>
      <c r="B68" s="120"/>
    </row>
    <row r="69" spans="1:2" x14ac:dyDescent="0.25">
      <c r="A69" s="119" t="str">
        <f>'Cost Margin'!A71</f>
        <v>MICHAEL COLLINS IRISH WHISKEY</v>
      </c>
      <c r="B69" s="121"/>
    </row>
    <row r="70" spans="1:2" x14ac:dyDescent="0.25">
      <c r="A70" s="119" t="str">
        <f>'Cost Margin'!A72</f>
        <v>MIDORI MELON LIQUEUR</v>
      </c>
      <c r="B70" s="120"/>
    </row>
    <row r="71" spans="1:2" x14ac:dyDescent="0.25">
      <c r="A71" s="119" t="str">
        <f>'Cost Margin'!A73</f>
        <v>OLE SMOKEY CARAMEL</v>
      </c>
      <c r="B71" s="121"/>
    </row>
    <row r="72" spans="1:2" x14ac:dyDescent="0.25">
      <c r="A72" s="119" t="str">
        <f>'Cost Margin'!A74</f>
        <v>OLE SMOKEY COOKIE DOUGH</v>
      </c>
      <c r="B72" s="120"/>
    </row>
    <row r="73" spans="1:2" x14ac:dyDescent="0.25">
      <c r="A73" s="119" t="str">
        <f>'Cost Margin'!A75</f>
        <v>PARROT BAY PINEAPPLE RUM</v>
      </c>
      <c r="B73" s="121"/>
    </row>
    <row r="74" spans="1:2" x14ac:dyDescent="0.25">
      <c r="A74" s="119" t="str">
        <f>'Cost Margin'!A76</f>
        <v>PATRON SILVER TEQUILA</v>
      </c>
      <c r="B74" s="120"/>
    </row>
    <row r="75" spans="1:2" x14ac:dyDescent="0.25">
      <c r="A75" s="119" t="str">
        <f>'Cost Margin'!A77</f>
        <v>PINNACLE VODKA</v>
      </c>
      <c r="B75" s="121"/>
    </row>
    <row r="76" spans="1:2" x14ac:dyDescent="0.25">
      <c r="A76" s="119" t="str">
        <f>'Cost Margin'!A78</f>
        <v>RED STAG, BLACK CHERRY LIQUEUR</v>
      </c>
      <c r="B76" s="120"/>
    </row>
    <row r="77" spans="1:2" x14ac:dyDescent="0.25">
      <c r="A77" s="119" t="str">
        <f>'Cost Margin'!A79</f>
        <v>RUMCHATA RUM</v>
      </c>
      <c r="B77" s="121"/>
    </row>
    <row r="78" spans="1:2" x14ac:dyDescent="0.25">
      <c r="A78" s="119" t="str">
        <f>'Cost Margin'!A80</f>
        <v>RUMPLEMINZE SCHNAPPS</v>
      </c>
      <c r="B78" s="120"/>
    </row>
    <row r="79" spans="1:2" x14ac:dyDescent="0.25">
      <c r="A79" s="119" t="str">
        <f>'Cost Margin'!A81</f>
        <v>SAMBUCA</v>
      </c>
      <c r="B79" s="121"/>
    </row>
    <row r="80" spans="1:2" x14ac:dyDescent="0.25">
      <c r="A80" s="119" t="str">
        <f>'Cost Margin'!A82</f>
        <v>SCREWBALL PEANUT BUTTER WHISKEY</v>
      </c>
      <c r="B80" s="120"/>
    </row>
    <row r="81" spans="1:2" x14ac:dyDescent="0.25">
      <c r="A81" s="119" t="str">
        <f>'Cost Margin'!A83</f>
        <v>SEAGRAMS 7</v>
      </c>
      <c r="B81" s="121"/>
    </row>
    <row r="82" spans="1:2" x14ac:dyDescent="0.25">
      <c r="A82" s="119" t="str">
        <f>'Cost Margin'!A84</f>
        <v>SKYY CHERRY VODKA</v>
      </c>
      <c r="B82" s="120"/>
    </row>
    <row r="83" spans="1:2" x14ac:dyDescent="0.25">
      <c r="A83" s="119" t="str">
        <f>'Cost Margin'!A85</f>
        <v>SMIRNOFF CINNAMON TWIST VODKA</v>
      </c>
      <c r="B83" s="121"/>
    </row>
    <row r="84" spans="1:2" x14ac:dyDescent="0.25">
      <c r="A84" s="119" t="str">
        <f>'Cost Margin'!A86</f>
        <v>SMIRNOFF LIME VODKA</v>
      </c>
      <c r="B84" s="120"/>
    </row>
    <row r="85" spans="1:2" x14ac:dyDescent="0.25">
      <c r="A85" s="119" t="str">
        <f>'Cost Margin'!A87</f>
        <v>SMIRNOFF MANGO VODKA</v>
      </c>
      <c r="B85" s="121"/>
    </row>
    <row r="86" spans="1:2" x14ac:dyDescent="0.25">
      <c r="A86" s="119" t="str">
        <f>'Cost Margin'!A88</f>
        <v>SMIRNOFF ORANGE VODKA</v>
      </c>
      <c r="B86" s="120"/>
    </row>
    <row r="87" spans="1:2" x14ac:dyDescent="0.25">
      <c r="A87" s="119" t="str">
        <f>'Cost Margin'!A89</f>
        <v>SMIRNOFF VANILLA VODKA</v>
      </c>
      <c r="B87" s="121"/>
    </row>
    <row r="88" spans="1:2" x14ac:dyDescent="0.25">
      <c r="A88" s="119" t="str">
        <f>'Cost Margin'!A90</f>
        <v>SMIRNOFF VODKA</v>
      </c>
      <c r="B88" s="120"/>
    </row>
    <row r="89" spans="1:2" x14ac:dyDescent="0.25">
      <c r="A89" s="119" t="str">
        <f>'Cost Margin'!A91</f>
        <v>SMIRNOFF WHIPPED CREAM VODKA</v>
      </c>
      <c r="B89" s="121"/>
    </row>
    <row r="90" spans="1:2" x14ac:dyDescent="0.25">
      <c r="A90" s="119" t="str">
        <f>'Cost Margin'!A92</f>
        <v>SOUTHERN COMFORT</v>
      </c>
      <c r="B90" s="120"/>
    </row>
    <row r="91" spans="1:2" x14ac:dyDescent="0.25">
      <c r="A91" s="119" t="str">
        <f>'Cost Margin'!A93</f>
        <v>TANGUERAY GIN</v>
      </c>
      <c r="B91" s="121"/>
    </row>
    <row r="92" spans="1:2" x14ac:dyDescent="0.25">
      <c r="A92" s="119" t="str">
        <f>'Cost Margin'!A94</f>
        <v>TITOS VODKA</v>
      </c>
      <c r="B92" s="120"/>
    </row>
    <row r="93" spans="1:2" x14ac:dyDescent="0.25">
      <c r="A93" s="119" t="str">
        <f>'Cost Margin'!A95</f>
        <v>TULLAMORE DEW</v>
      </c>
      <c r="B93" s="121"/>
    </row>
    <row r="94" spans="1:2" x14ac:dyDescent="0.25">
      <c r="A94" s="119" t="str">
        <f>'Cost Margin'!A96</f>
        <v>VERMOUTH, EXTRA DRY M &amp; R</v>
      </c>
      <c r="B94" s="120"/>
    </row>
    <row r="95" spans="1:2" x14ac:dyDescent="0.25">
      <c r="A95" s="119" t="str">
        <f>'Cost Margin'!A97</f>
        <v>VERMOUTH, M &amp; R</v>
      </c>
      <c r="B95" s="121"/>
    </row>
    <row r="96" spans="1:2" x14ac:dyDescent="0.25">
      <c r="A96" s="119" t="str">
        <f>'Cost Margin'!A98</f>
        <v>WILD TURKEY 101</v>
      </c>
      <c r="B96" s="120"/>
    </row>
    <row r="97" spans="1:2" x14ac:dyDescent="0.25">
      <c r="A97" s="119" t="str">
        <f>'Cost Margin'!A99</f>
        <v>WOODFORD RESERVE</v>
      </c>
      <c r="B97" s="121"/>
    </row>
    <row r="98" spans="1:2" x14ac:dyDescent="0.25">
      <c r="A98" s="119"/>
      <c r="B98" s="120"/>
    </row>
    <row r="99" spans="1:2" x14ac:dyDescent="0.25">
      <c r="A99" s="119"/>
      <c r="B99" s="121"/>
    </row>
    <row r="100" spans="1:2" x14ac:dyDescent="0.25">
      <c r="A100" s="119"/>
      <c r="B100" s="120"/>
    </row>
    <row r="101" spans="1:2" x14ac:dyDescent="0.25">
      <c r="A101" s="119"/>
      <c r="B101" s="121"/>
    </row>
    <row r="102" spans="1:2" x14ac:dyDescent="0.25">
      <c r="A102" s="119"/>
      <c r="B102" s="120"/>
    </row>
    <row r="103" spans="1:2" x14ac:dyDescent="0.25">
      <c r="A103" s="119"/>
      <c r="B103" s="121"/>
    </row>
    <row r="104" spans="1:2" x14ac:dyDescent="0.25">
      <c r="A104" s="119"/>
      <c r="B104" s="120"/>
    </row>
  </sheetData>
  <sortState xmlns:xlrd2="http://schemas.microsoft.com/office/spreadsheetml/2017/richdata2" ref="A2:A104">
    <sortCondition ref="A1:A10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04AC-2947-4BD3-A373-7C5FE2616D37}">
  <dimension ref="A1:AF1005"/>
  <sheetViews>
    <sheetView zoomScale="89" zoomScaleNormal="89" workbookViewId="0">
      <selection activeCell="AH9" sqref="AH9"/>
    </sheetView>
  </sheetViews>
  <sheetFormatPr defaultRowHeight="15.75" x14ac:dyDescent="0.25"/>
  <cols>
    <col min="1" max="1" width="46.85546875" style="31" bestFit="1" customWidth="1"/>
    <col min="2" max="2" width="6.7109375" style="143" bestFit="1" customWidth="1"/>
    <col min="3" max="3" width="8.42578125" style="143" bestFit="1" customWidth="1"/>
    <col min="4" max="4" width="9.42578125" style="143" bestFit="1" customWidth="1"/>
    <col min="5" max="6" width="5.140625" style="143" bestFit="1" customWidth="1"/>
    <col min="7" max="7" width="8.28515625" style="144" bestFit="1" customWidth="1"/>
    <col min="8" max="9" width="6.7109375" style="143" bestFit="1" customWidth="1"/>
    <col min="10" max="10" width="9.42578125" style="143" bestFit="1" customWidth="1"/>
    <col min="11" max="12" width="5.140625" style="143" bestFit="1" customWidth="1"/>
    <col min="13" max="13" width="8.28515625" style="144" bestFit="1" customWidth="1"/>
    <col min="14" max="15" width="6.7109375" style="143" bestFit="1" customWidth="1"/>
    <col min="16" max="16" width="9.42578125" style="143" bestFit="1" customWidth="1"/>
    <col min="17" max="18" width="5.140625" style="143" bestFit="1" customWidth="1"/>
    <col min="19" max="19" width="8.28515625" style="144" bestFit="1" customWidth="1"/>
    <col min="20" max="21" width="6.7109375" style="143" bestFit="1" customWidth="1"/>
    <col min="22" max="22" width="9.42578125" style="143" bestFit="1" customWidth="1"/>
    <col min="23" max="24" width="5.140625" style="143" bestFit="1" customWidth="1"/>
    <col min="25" max="25" width="8.28515625" style="144" bestFit="1" customWidth="1"/>
    <col min="26" max="27" width="6.7109375" style="143" bestFit="1" customWidth="1"/>
    <col min="28" max="28" width="9.42578125" style="143" bestFit="1" customWidth="1"/>
    <col min="29" max="30" width="5.140625" style="143" bestFit="1" customWidth="1"/>
    <col min="31" max="31" width="8.28515625" style="144" bestFit="1" customWidth="1"/>
    <col min="32" max="32" width="8.28515625" style="145" bestFit="1" customWidth="1"/>
    <col min="33" max="16384" width="9.140625" style="79"/>
  </cols>
  <sheetData>
    <row r="1" spans="1:32" ht="32.25" thickTop="1" x14ac:dyDescent="0.25">
      <c r="A1" s="124" t="s">
        <v>12</v>
      </c>
      <c r="B1" s="125" t="s">
        <v>270</v>
      </c>
      <c r="C1" s="125" t="s">
        <v>273</v>
      </c>
      <c r="D1" s="126" t="s">
        <v>223</v>
      </c>
      <c r="E1" s="126"/>
      <c r="F1" s="126"/>
      <c r="G1" s="127" t="s">
        <v>272</v>
      </c>
      <c r="H1" s="125" t="s">
        <v>270</v>
      </c>
      <c r="I1" s="125" t="s">
        <v>271</v>
      </c>
      <c r="J1" s="126" t="s">
        <v>223</v>
      </c>
      <c r="K1" s="126"/>
      <c r="L1" s="126"/>
      <c r="M1" s="127" t="s">
        <v>272</v>
      </c>
      <c r="N1" s="125" t="s">
        <v>270</v>
      </c>
      <c r="O1" s="125" t="s">
        <v>271</v>
      </c>
      <c r="P1" s="126" t="s">
        <v>223</v>
      </c>
      <c r="Q1" s="126"/>
      <c r="R1" s="126"/>
      <c r="S1" s="127" t="s">
        <v>272</v>
      </c>
      <c r="T1" s="125" t="s">
        <v>270</v>
      </c>
      <c r="U1" s="125" t="s">
        <v>271</v>
      </c>
      <c r="V1" s="126" t="s">
        <v>223</v>
      </c>
      <c r="W1" s="126"/>
      <c r="X1" s="126"/>
      <c r="Y1" s="127" t="s">
        <v>272</v>
      </c>
      <c r="Z1" s="125" t="s">
        <v>270</v>
      </c>
      <c r="AA1" s="125" t="s">
        <v>271</v>
      </c>
      <c r="AB1" s="126" t="s">
        <v>223</v>
      </c>
      <c r="AC1" s="126"/>
      <c r="AD1" s="126"/>
      <c r="AE1" s="127" t="s">
        <v>272</v>
      </c>
      <c r="AF1" s="2" t="s">
        <v>257</v>
      </c>
    </row>
    <row r="2" spans="1:32" ht="18" thickBot="1" x14ac:dyDescent="0.35">
      <c r="A2" s="146" t="str">
        <f xml:space="preserve"> 'Cost Margin'!A4</f>
        <v>100 PIPERS</v>
      </c>
      <c r="B2" s="128"/>
      <c r="C2" s="129"/>
      <c r="D2" s="129"/>
      <c r="E2" s="129"/>
      <c r="F2" s="129"/>
      <c r="G2" s="130">
        <f>B2*12+C2*6+D2</f>
        <v>0</v>
      </c>
      <c r="H2" s="128"/>
      <c r="I2" s="129"/>
      <c r="J2" s="129"/>
      <c r="K2" s="129"/>
      <c r="L2" s="129"/>
      <c r="M2" s="130">
        <f>H2*12+I2*6+J2</f>
        <v>0</v>
      </c>
      <c r="N2" s="128"/>
      <c r="O2" s="129"/>
      <c r="P2" s="129"/>
      <c r="Q2" s="129"/>
      <c r="R2" s="129"/>
      <c r="S2" s="130">
        <f>N2*12+O2*6+P2</f>
        <v>0</v>
      </c>
      <c r="T2" s="128"/>
      <c r="U2" s="129"/>
      <c r="V2" s="129"/>
      <c r="W2" s="129"/>
      <c r="X2" s="129"/>
      <c r="Y2" s="130">
        <f>T2*12+U2*6+V2</f>
        <v>0</v>
      </c>
      <c r="Z2" s="128"/>
      <c r="AA2" s="129"/>
      <c r="AB2" s="129"/>
      <c r="AC2" s="129"/>
      <c r="AD2" s="129"/>
      <c r="AE2" s="130">
        <f>Z2*12+AA2*6+AB2</f>
        <v>0</v>
      </c>
      <c r="AF2" s="219">
        <f>G2+M2+S2+Y2+AE2</f>
        <v>0</v>
      </c>
    </row>
    <row r="3" spans="1:32" ht="18.75" thickTop="1" thickBot="1" x14ac:dyDescent="0.35">
      <c r="A3" s="146" t="str">
        <f xml:space="preserve"> 'Cost Margin'!A5</f>
        <v>ABSOLUTE VODKA</v>
      </c>
      <c r="B3" s="128"/>
      <c r="C3" s="129"/>
      <c r="D3" s="129"/>
      <c r="E3" s="129"/>
      <c r="F3" s="129"/>
      <c r="G3" s="130">
        <f t="shared" ref="G3:G68" si="0">B3*12+C3*6+D3</f>
        <v>0</v>
      </c>
      <c r="H3" s="128"/>
      <c r="I3" s="129"/>
      <c r="J3" s="129"/>
      <c r="K3" s="129"/>
      <c r="L3" s="129"/>
      <c r="M3" s="130">
        <f t="shared" ref="M3:M66" si="1">H3*12+I3*6+J3</f>
        <v>0</v>
      </c>
      <c r="N3" s="128"/>
      <c r="O3" s="129"/>
      <c r="P3" s="129"/>
      <c r="Q3" s="129"/>
      <c r="R3" s="129"/>
      <c r="S3" s="130">
        <f t="shared" ref="S3:S66" si="2">N3*12+O3*6+P3</f>
        <v>0</v>
      </c>
      <c r="T3" s="128"/>
      <c r="U3" s="129"/>
      <c r="V3" s="129"/>
      <c r="W3" s="129"/>
      <c r="X3" s="129"/>
      <c r="Y3" s="130">
        <f t="shared" ref="Y3:Y66" si="3">T3*12+U3*6+V3</f>
        <v>0</v>
      </c>
      <c r="Z3" s="128"/>
      <c r="AA3" s="129"/>
      <c r="AB3" s="129"/>
      <c r="AC3" s="129"/>
      <c r="AD3" s="129"/>
      <c r="AE3" s="130">
        <f t="shared" ref="AE3:AE66" si="4">Z3*12+AA3*6+AB3</f>
        <v>0</v>
      </c>
      <c r="AF3" s="219">
        <f t="shared" ref="AF3:AF66" si="5">G3+M3+S3+Y3+AE3</f>
        <v>0</v>
      </c>
    </row>
    <row r="4" spans="1:32" ht="18.75" thickTop="1" thickBot="1" x14ac:dyDescent="0.35">
      <c r="A4" s="146" t="str">
        <f xml:space="preserve"> 'Cost Margin'!A6</f>
        <v>ARISTOCRAT GIN</v>
      </c>
      <c r="B4" s="128"/>
      <c r="C4" s="129"/>
      <c r="D4" s="129"/>
      <c r="E4" s="129"/>
      <c r="F4" s="129"/>
      <c r="G4" s="130">
        <f t="shared" si="0"/>
        <v>0</v>
      </c>
      <c r="H4" s="128"/>
      <c r="I4" s="129"/>
      <c r="J4" s="129"/>
      <c r="K4" s="129"/>
      <c r="L4" s="129"/>
      <c r="M4" s="130">
        <f t="shared" si="1"/>
        <v>0</v>
      </c>
      <c r="N4" s="128"/>
      <c r="O4" s="129"/>
      <c r="P4" s="129"/>
      <c r="Q4" s="129"/>
      <c r="R4" s="129"/>
      <c r="S4" s="130">
        <f t="shared" si="2"/>
        <v>0</v>
      </c>
      <c r="T4" s="128"/>
      <c r="U4" s="129"/>
      <c r="V4" s="129"/>
      <c r="W4" s="129"/>
      <c r="X4" s="129"/>
      <c r="Y4" s="130">
        <f t="shared" si="3"/>
        <v>0</v>
      </c>
      <c r="Z4" s="128"/>
      <c r="AA4" s="129"/>
      <c r="AB4" s="129"/>
      <c r="AC4" s="129"/>
      <c r="AD4" s="129"/>
      <c r="AE4" s="130">
        <f t="shared" si="4"/>
        <v>0</v>
      </c>
      <c r="AF4" s="219">
        <f t="shared" si="5"/>
        <v>0</v>
      </c>
    </row>
    <row r="5" spans="1:32" ht="18.75" thickTop="1" thickBot="1" x14ac:dyDescent="0.35">
      <c r="A5" s="146" t="str">
        <f xml:space="preserve"> 'Cost Margin'!A7</f>
        <v>ARISTOCRAT RUM</v>
      </c>
      <c r="B5" s="128"/>
      <c r="C5" s="129"/>
      <c r="D5" s="129"/>
      <c r="E5" s="129"/>
      <c r="F5" s="129"/>
      <c r="G5" s="130">
        <f t="shared" si="0"/>
        <v>0</v>
      </c>
      <c r="H5" s="128"/>
      <c r="I5" s="129"/>
      <c r="J5" s="129"/>
      <c r="K5" s="129"/>
      <c r="L5" s="129"/>
      <c r="M5" s="130">
        <f t="shared" si="1"/>
        <v>0</v>
      </c>
      <c r="N5" s="128"/>
      <c r="O5" s="129"/>
      <c r="P5" s="129"/>
      <c r="Q5" s="129"/>
      <c r="R5" s="129"/>
      <c r="S5" s="130">
        <f t="shared" si="2"/>
        <v>0</v>
      </c>
      <c r="T5" s="128"/>
      <c r="U5" s="129"/>
      <c r="V5" s="129"/>
      <c r="W5" s="129"/>
      <c r="X5" s="129"/>
      <c r="Y5" s="130">
        <f t="shared" si="3"/>
        <v>0</v>
      </c>
      <c r="Z5" s="128"/>
      <c r="AA5" s="129"/>
      <c r="AB5" s="129"/>
      <c r="AC5" s="129"/>
      <c r="AD5" s="129"/>
      <c r="AE5" s="130">
        <f t="shared" si="4"/>
        <v>0</v>
      </c>
      <c r="AF5" s="219">
        <f t="shared" si="5"/>
        <v>0</v>
      </c>
    </row>
    <row r="6" spans="1:32" ht="18.75" thickTop="1" thickBot="1" x14ac:dyDescent="0.35">
      <c r="A6" s="146" t="str">
        <f xml:space="preserve"> 'Cost Margin'!A8</f>
        <v>ARISTOCRAT VODKA</v>
      </c>
      <c r="B6" s="128"/>
      <c r="C6" s="129"/>
      <c r="D6" s="129"/>
      <c r="E6" s="129"/>
      <c r="F6" s="129"/>
      <c r="G6" s="130">
        <f t="shared" si="0"/>
        <v>0</v>
      </c>
      <c r="H6" s="128"/>
      <c r="I6" s="129"/>
      <c r="J6" s="129"/>
      <c r="K6" s="129"/>
      <c r="L6" s="129"/>
      <c r="M6" s="130">
        <f t="shared" si="1"/>
        <v>0</v>
      </c>
      <c r="N6" s="128"/>
      <c r="O6" s="129"/>
      <c r="P6" s="129"/>
      <c r="Q6" s="129"/>
      <c r="R6" s="129"/>
      <c r="S6" s="130">
        <f t="shared" si="2"/>
        <v>0</v>
      </c>
      <c r="T6" s="128"/>
      <c r="U6" s="129"/>
      <c r="V6" s="129"/>
      <c r="W6" s="129"/>
      <c r="X6" s="129"/>
      <c r="Y6" s="130">
        <f t="shared" si="3"/>
        <v>0</v>
      </c>
      <c r="Z6" s="128"/>
      <c r="AA6" s="129"/>
      <c r="AB6" s="129"/>
      <c r="AC6" s="129"/>
      <c r="AD6" s="129"/>
      <c r="AE6" s="130">
        <f t="shared" si="4"/>
        <v>0</v>
      </c>
      <c r="AF6" s="219">
        <f t="shared" si="5"/>
        <v>0</v>
      </c>
    </row>
    <row r="7" spans="1:32" ht="18.75" thickTop="1" thickBot="1" x14ac:dyDescent="0.35">
      <c r="A7" s="146" t="str">
        <f xml:space="preserve"> 'Cost Margin'!A9</f>
        <v>B &amp; B LIQUEUR</v>
      </c>
      <c r="B7" s="131"/>
      <c r="C7" s="132"/>
      <c r="D7" s="132"/>
      <c r="E7" s="132"/>
      <c r="F7" s="132"/>
      <c r="G7" s="133">
        <f t="shared" si="0"/>
        <v>0</v>
      </c>
      <c r="H7" s="131"/>
      <c r="I7" s="132"/>
      <c r="J7" s="132"/>
      <c r="K7" s="132"/>
      <c r="L7" s="132"/>
      <c r="M7" s="130">
        <f t="shared" si="1"/>
        <v>0</v>
      </c>
      <c r="N7" s="131"/>
      <c r="O7" s="132"/>
      <c r="P7" s="132"/>
      <c r="Q7" s="132"/>
      <c r="R7" s="132"/>
      <c r="S7" s="130">
        <f t="shared" si="2"/>
        <v>0</v>
      </c>
      <c r="T7" s="131"/>
      <c r="U7" s="132"/>
      <c r="V7" s="132"/>
      <c r="W7" s="132"/>
      <c r="X7" s="132"/>
      <c r="Y7" s="130">
        <f t="shared" si="3"/>
        <v>0</v>
      </c>
      <c r="Z7" s="131"/>
      <c r="AA7" s="132"/>
      <c r="AB7" s="132"/>
      <c r="AC7" s="132"/>
      <c r="AD7" s="132"/>
      <c r="AE7" s="130">
        <f t="shared" si="4"/>
        <v>0</v>
      </c>
      <c r="AF7" s="219">
        <f t="shared" si="5"/>
        <v>0</v>
      </c>
    </row>
    <row r="8" spans="1:32" ht="18.75" thickTop="1" thickBot="1" x14ac:dyDescent="0.35">
      <c r="A8" s="146" t="str">
        <f xml:space="preserve"> 'Cost Margin'!A10</f>
        <v>BACARDI 8 RUM</v>
      </c>
      <c r="B8" s="128"/>
      <c r="C8" s="129"/>
      <c r="D8" s="129"/>
      <c r="E8" s="129"/>
      <c r="F8" s="129"/>
      <c r="G8" s="130">
        <f t="shared" si="0"/>
        <v>0</v>
      </c>
      <c r="H8" s="128"/>
      <c r="I8" s="129"/>
      <c r="J8" s="129"/>
      <c r="K8" s="129"/>
      <c r="L8" s="129"/>
      <c r="M8" s="130">
        <f t="shared" si="1"/>
        <v>0</v>
      </c>
      <c r="N8" s="128"/>
      <c r="O8" s="129"/>
      <c r="P8" s="129"/>
      <c r="Q8" s="129"/>
      <c r="R8" s="129"/>
      <c r="S8" s="130">
        <f t="shared" si="2"/>
        <v>0</v>
      </c>
      <c r="T8" s="128"/>
      <c r="U8" s="129"/>
      <c r="V8" s="129"/>
      <c r="W8" s="129"/>
      <c r="X8" s="129"/>
      <c r="Y8" s="130">
        <f t="shared" si="3"/>
        <v>0</v>
      </c>
      <c r="Z8" s="128"/>
      <c r="AA8" s="129"/>
      <c r="AB8" s="129"/>
      <c r="AC8" s="129"/>
      <c r="AD8" s="129"/>
      <c r="AE8" s="130">
        <f t="shared" si="4"/>
        <v>0</v>
      </c>
      <c r="AF8" s="219">
        <f t="shared" si="5"/>
        <v>0</v>
      </c>
    </row>
    <row r="9" spans="1:32" ht="18.75" thickTop="1" thickBot="1" x14ac:dyDescent="0.35">
      <c r="A9" s="146" t="str">
        <f xml:space="preserve"> 'Cost Margin'!A11</f>
        <v>BACARDI RUM WHITE</v>
      </c>
      <c r="B9" s="131"/>
      <c r="C9" s="132"/>
      <c r="D9" s="132"/>
      <c r="E9" s="132"/>
      <c r="F9" s="132"/>
      <c r="G9" s="133">
        <f t="shared" si="0"/>
        <v>0</v>
      </c>
      <c r="H9" s="131"/>
      <c r="I9" s="132"/>
      <c r="J9" s="132"/>
      <c r="K9" s="132"/>
      <c r="L9" s="132"/>
      <c r="M9" s="130">
        <f t="shared" si="1"/>
        <v>0</v>
      </c>
      <c r="N9" s="131"/>
      <c r="O9" s="132"/>
      <c r="P9" s="132"/>
      <c r="Q9" s="132"/>
      <c r="R9" s="132"/>
      <c r="S9" s="130">
        <f t="shared" si="2"/>
        <v>0</v>
      </c>
      <c r="T9" s="131"/>
      <c r="U9" s="132"/>
      <c r="V9" s="132"/>
      <c r="W9" s="132"/>
      <c r="X9" s="132"/>
      <c r="Y9" s="130">
        <f t="shared" si="3"/>
        <v>0</v>
      </c>
      <c r="Z9" s="131"/>
      <c r="AA9" s="132"/>
      <c r="AB9" s="132"/>
      <c r="AC9" s="132"/>
      <c r="AD9" s="132"/>
      <c r="AE9" s="130">
        <f t="shared" si="4"/>
        <v>0</v>
      </c>
      <c r="AF9" s="219">
        <f t="shared" si="5"/>
        <v>0</v>
      </c>
    </row>
    <row r="10" spans="1:32" ht="18.75" thickTop="1" thickBot="1" x14ac:dyDescent="0.35">
      <c r="A10" s="146" t="str">
        <f xml:space="preserve"> 'Cost Margin'!A12</f>
        <v>BAILEYS</v>
      </c>
      <c r="B10" s="129"/>
      <c r="C10" s="129"/>
      <c r="D10" s="129"/>
      <c r="E10" s="129"/>
      <c r="F10" s="129"/>
      <c r="G10" s="130">
        <f t="shared" si="0"/>
        <v>0</v>
      </c>
      <c r="H10" s="128"/>
      <c r="I10" s="129"/>
      <c r="J10" s="129"/>
      <c r="K10" s="129"/>
      <c r="L10" s="129"/>
      <c r="M10" s="130">
        <f t="shared" si="1"/>
        <v>0</v>
      </c>
      <c r="N10" s="128"/>
      <c r="O10" s="129"/>
      <c r="P10" s="129"/>
      <c r="Q10" s="129"/>
      <c r="R10" s="129"/>
      <c r="S10" s="130">
        <f t="shared" si="2"/>
        <v>0</v>
      </c>
      <c r="T10" s="128"/>
      <c r="U10" s="129"/>
      <c r="V10" s="129"/>
      <c r="W10" s="129"/>
      <c r="X10" s="129"/>
      <c r="Y10" s="130">
        <f t="shared" si="3"/>
        <v>0</v>
      </c>
      <c r="Z10" s="128"/>
      <c r="AA10" s="129"/>
      <c r="AB10" s="129"/>
      <c r="AC10" s="129"/>
      <c r="AD10" s="129"/>
      <c r="AE10" s="130">
        <f t="shared" si="4"/>
        <v>0</v>
      </c>
      <c r="AF10" s="219">
        <f t="shared" si="5"/>
        <v>0</v>
      </c>
    </row>
    <row r="11" spans="1:32" ht="18.75" thickTop="1" thickBot="1" x14ac:dyDescent="0.35">
      <c r="A11" s="146" t="str">
        <f xml:space="preserve"> 'Cost Margin'!A13</f>
        <v>BASIL HAYDEN</v>
      </c>
      <c r="B11" s="132"/>
      <c r="C11" s="132"/>
      <c r="D11" s="132"/>
      <c r="E11" s="132"/>
      <c r="F11" s="132"/>
      <c r="G11" s="133">
        <f t="shared" si="0"/>
        <v>0</v>
      </c>
      <c r="H11" s="131"/>
      <c r="I11" s="132"/>
      <c r="J11" s="132"/>
      <c r="K11" s="132"/>
      <c r="L11" s="132"/>
      <c r="M11" s="130">
        <f t="shared" si="1"/>
        <v>0</v>
      </c>
      <c r="N11" s="131"/>
      <c r="O11" s="132"/>
      <c r="P11" s="132"/>
      <c r="Q11" s="132"/>
      <c r="R11" s="132"/>
      <c r="S11" s="130">
        <f t="shared" si="2"/>
        <v>0</v>
      </c>
      <c r="T11" s="131"/>
      <c r="U11" s="132"/>
      <c r="V11" s="132"/>
      <c r="W11" s="132"/>
      <c r="X11" s="132"/>
      <c r="Y11" s="130">
        <f t="shared" si="3"/>
        <v>0</v>
      </c>
      <c r="Z11" s="131"/>
      <c r="AA11" s="132"/>
      <c r="AB11" s="132"/>
      <c r="AC11" s="132"/>
      <c r="AD11" s="132"/>
      <c r="AE11" s="130">
        <f t="shared" si="4"/>
        <v>0</v>
      </c>
      <c r="AF11" s="219">
        <f t="shared" si="5"/>
        <v>0</v>
      </c>
    </row>
    <row r="12" spans="1:32" ht="18.75" thickTop="1" thickBot="1" x14ac:dyDescent="0.35">
      <c r="A12" s="146" t="str">
        <f xml:space="preserve"> 'Cost Margin'!A14</f>
        <v>BEAMS 8</v>
      </c>
      <c r="B12" s="128"/>
      <c r="C12" s="129"/>
      <c r="D12" s="129"/>
      <c r="E12" s="129"/>
      <c r="F12" s="129"/>
      <c r="G12" s="130">
        <f t="shared" si="0"/>
        <v>0</v>
      </c>
      <c r="H12" s="128"/>
      <c r="I12" s="129"/>
      <c r="J12" s="129"/>
      <c r="K12" s="129"/>
      <c r="L12" s="129"/>
      <c r="M12" s="130">
        <f t="shared" si="1"/>
        <v>0</v>
      </c>
      <c r="N12" s="128"/>
      <c r="O12" s="129"/>
      <c r="P12" s="129"/>
      <c r="Q12" s="129"/>
      <c r="R12" s="129"/>
      <c r="S12" s="130">
        <f t="shared" si="2"/>
        <v>0</v>
      </c>
      <c r="T12" s="128"/>
      <c r="U12" s="129"/>
      <c r="V12" s="129"/>
      <c r="W12" s="129"/>
      <c r="X12" s="129"/>
      <c r="Y12" s="130">
        <f t="shared" si="3"/>
        <v>0</v>
      </c>
      <c r="Z12" s="128"/>
      <c r="AA12" s="129"/>
      <c r="AB12" s="129"/>
      <c r="AC12" s="129"/>
      <c r="AD12" s="129"/>
      <c r="AE12" s="130">
        <f t="shared" si="4"/>
        <v>0</v>
      </c>
      <c r="AF12" s="219">
        <f t="shared" si="5"/>
        <v>0</v>
      </c>
    </row>
    <row r="13" spans="1:32" ht="18.75" thickTop="1" thickBot="1" x14ac:dyDescent="0.35">
      <c r="A13" s="146" t="str">
        <f xml:space="preserve"> 'Cost Margin'!A15</f>
        <v>BEEFEATER GIN</v>
      </c>
      <c r="B13" s="131"/>
      <c r="C13" s="132"/>
      <c r="D13" s="132"/>
      <c r="E13" s="132"/>
      <c r="F13" s="132"/>
      <c r="G13" s="133">
        <f t="shared" si="0"/>
        <v>0</v>
      </c>
      <c r="H13" s="131"/>
      <c r="I13" s="132"/>
      <c r="J13" s="132"/>
      <c r="K13" s="132"/>
      <c r="L13" s="132"/>
      <c r="M13" s="130">
        <f t="shared" si="1"/>
        <v>0</v>
      </c>
      <c r="N13" s="131"/>
      <c r="O13" s="132"/>
      <c r="P13" s="132"/>
      <c r="Q13" s="132"/>
      <c r="R13" s="132"/>
      <c r="S13" s="130">
        <f t="shared" si="2"/>
        <v>0</v>
      </c>
      <c r="T13" s="131"/>
      <c r="U13" s="132"/>
      <c r="V13" s="132"/>
      <c r="W13" s="132"/>
      <c r="X13" s="132"/>
      <c r="Y13" s="130">
        <f t="shared" si="3"/>
        <v>0</v>
      </c>
      <c r="Z13" s="131"/>
      <c r="AA13" s="132"/>
      <c r="AB13" s="132"/>
      <c r="AC13" s="132"/>
      <c r="AD13" s="132"/>
      <c r="AE13" s="130">
        <f t="shared" si="4"/>
        <v>0</v>
      </c>
      <c r="AF13" s="219">
        <f t="shared" si="5"/>
        <v>0</v>
      </c>
    </row>
    <row r="14" spans="1:32" ht="18.75" thickTop="1" thickBot="1" x14ac:dyDescent="0.35">
      <c r="A14" s="146" t="str">
        <f xml:space="preserve"> 'Cost Margin'!A16</f>
        <v>BERENTZEN APPLE LIQUEUR</v>
      </c>
      <c r="B14" s="128"/>
      <c r="C14" s="129"/>
      <c r="D14" s="129"/>
      <c r="E14" s="129"/>
      <c r="F14" s="129"/>
      <c r="G14" s="130">
        <f t="shared" si="0"/>
        <v>0</v>
      </c>
      <c r="H14" s="128"/>
      <c r="I14" s="129"/>
      <c r="J14" s="129"/>
      <c r="K14" s="129"/>
      <c r="L14" s="129"/>
      <c r="M14" s="130">
        <f t="shared" si="1"/>
        <v>0</v>
      </c>
      <c r="N14" s="128"/>
      <c r="O14" s="129"/>
      <c r="P14" s="129"/>
      <c r="Q14" s="129"/>
      <c r="R14" s="129"/>
      <c r="S14" s="130">
        <f t="shared" si="2"/>
        <v>0</v>
      </c>
      <c r="T14" s="128"/>
      <c r="U14" s="129"/>
      <c r="V14" s="129"/>
      <c r="W14" s="129"/>
      <c r="X14" s="129"/>
      <c r="Y14" s="130">
        <f t="shared" si="3"/>
        <v>0</v>
      </c>
      <c r="Z14" s="128"/>
      <c r="AA14" s="129"/>
      <c r="AB14" s="129"/>
      <c r="AC14" s="129"/>
      <c r="AD14" s="129"/>
      <c r="AE14" s="130">
        <f t="shared" si="4"/>
        <v>0</v>
      </c>
      <c r="AF14" s="219">
        <f t="shared" si="5"/>
        <v>0</v>
      </c>
    </row>
    <row r="15" spans="1:32" ht="18.75" thickTop="1" thickBot="1" x14ac:dyDescent="0.35">
      <c r="A15" s="146" t="str">
        <f xml:space="preserve"> 'Cost Margin'!A17</f>
        <v>BERENTZEN PEAR LIQUEUR</v>
      </c>
      <c r="B15" s="128"/>
      <c r="C15" s="129"/>
      <c r="D15" s="129"/>
      <c r="E15" s="129"/>
      <c r="F15" s="129"/>
      <c r="G15" s="130">
        <f t="shared" si="0"/>
        <v>0</v>
      </c>
      <c r="H15" s="128"/>
      <c r="I15" s="129"/>
      <c r="J15" s="129"/>
      <c r="K15" s="129"/>
      <c r="L15" s="129"/>
      <c r="M15" s="130">
        <f t="shared" si="1"/>
        <v>0</v>
      </c>
      <c r="N15" s="128"/>
      <c r="O15" s="129"/>
      <c r="P15" s="129"/>
      <c r="Q15" s="129"/>
      <c r="R15" s="129"/>
      <c r="S15" s="130">
        <f t="shared" si="2"/>
        <v>0</v>
      </c>
      <c r="T15" s="128"/>
      <c r="U15" s="129"/>
      <c r="V15" s="129"/>
      <c r="W15" s="129"/>
      <c r="X15" s="129"/>
      <c r="Y15" s="130">
        <f t="shared" si="3"/>
        <v>0</v>
      </c>
      <c r="Z15" s="128"/>
      <c r="AA15" s="129"/>
      <c r="AB15" s="129"/>
      <c r="AC15" s="129"/>
      <c r="AD15" s="129"/>
      <c r="AE15" s="130">
        <f t="shared" si="4"/>
        <v>0</v>
      </c>
      <c r="AF15" s="219">
        <f t="shared" si="5"/>
        <v>0</v>
      </c>
    </row>
    <row r="16" spans="1:32" ht="18.75" thickTop="1" thickBot="1" x14ac:dyDescent="0.35">
      <c r="A16" s="146" t="str">
        <f xml:space="preserve"> 'Cost Margin'!A18</f>
        <v>BIRD DOG BLACKBERRY WHISKEY</v>
      </c>
      <c r="B16" s="128"/>
      <c r="C16" s="129"/>
      <c r="D16" s="129"/>
      <c r="E16" s="129"/>
      <c r="F16" s="129"/>
      <c r="G16" s="130">
        <f t="shared" si="0"/>
        <v>0</v>
      </c>
      <c r="H16" s="128"/>
      <c r="I16" s="129"/>
      <c r="J16" s="129"/>
      <c r="K16" s="129"/>
      <c r="L16" s="129"/>
      <c r="M16" s="130">
        <f t="shared" si="1"/>
        <v>0</v>
      </c>
      <c r="N16" s="128"/>
      <c r="O16" s="129"/>
      <c r="P16" s="129"/>
      <c r="Q16" s="129"/>
      <c r="R16" s="129"/>
      <c r="S16" s="130">
        <f t="shared" si="2"/>
        <v>0</v>
      </c>
      <c r="T16" s="128"/>
      <c r="U16" s="129"/>
      <c r="V16" s="129"/>
      <c r="W16" s="129"/>
      <c r="X16" s="129"/>
      <c r="Y16" s="130">
        <f t="shared" si="3"/>
        <v>0</v>
      </c>
      <c r="Z16" s="128"/>
      <c r="AA16" s="129"/>
      <c r="AB16" s="129"/>
      <c r="AC16" s="129"/>
      <c r="AD16" s="129"/>
      <c r="AE16" s="130">
        <f t="shared" si="4"/>
        <v>0</v>
      </c>
      <c r="AF16" s="219">
        <f t="shared" si="5"/>
        <v>0</v>
      </c>
    </row>
    <row r="17" spans="1:32" ht="18.75" thickTop="1" thickBot="1" x14ac:dyDescent="0.35">
      <c r="A17" s="146" t="str">
        <f xml:space="preserve"> 'Cost Margin'!A19</f>
        <v>BOMBAY SAPPHIRE GIN</v>
      </c>
      <c r="B17" s="128"/>
      <c r="C17" s="129"/>
      <c r="D17" s="129"/>
      <c r="E17" s="129"/>
      <c r="F17" s="129"/>
      <c r="G17" s="130">
        <f t="shared" si="0"/>
        <v>0</v>
      </c>
      <c r="H17" s="128"/>
      <c r="I17" s="129"/>
      <c r="J17" s="129"/>
      <c r="K17" s="129"/>
      <c r="L17" s="129"/>
      <c r="M17" s="130">
        <f t="shared" si="1"/>
        <v>0</v>
      </c>
      <c r="N17" s="128"/>
      <c r="O17" s="129"/>
      <c r="P17" s="129"/>
      <c r="Q17" s="129"/>
      <c r="R17" s="129"/>
      <c r="S17" s="130">
        <f t="shared" si="2"/>
        <v>0</v>
      </c>
      <c r="T17" s="128"/>
      <c r="U17" s="129"/>
      <c r="V17" s="129"/>
      <c r="W17" s="129"/>
      <c r="X17" s="129"/>
      <c r="Y17" s="130">
        <f t="shared" si="3"/>
        <v>0</v>
      </c>
      <c r="Z17" s="128"/>
      <c r="AA17" s="129"/>
      <c r="AB17" s="129"/>
      <c r="AC17" s="129"/>
      <c r="AD17" s="129"/>
      <c r="AE17" s="130">
        <f t="shared" si="4"/>
        <v>0</v>
      </c>
      <c r="AF17" s="219">
        <f t="shared" si="5"/>
        <v>0</v>
      </c>
    </row>
    <row r="18" spans="1:32" ht="18.75" thickTop="1" thickBot="1" x14ac:dyDescent="0.35">
      <c r="A18" s="146" t="str">
        <f xml:space="preserve"> 'Cost Margin'!A20</f>
        <v>CANADIAN MIST</v>
      </c>
      <c r="B18" s="128"/>
      <c r="C18" s="129"/>
      <c r="D18" s="129"/>
      <c r="E18" s="129"/>
      <c r="F18" s="129"/>
      <c r="G18" s="130">
        <f t="shared" si="0"/>
        <v>0</v>
      </c>
      <c r="H18" s="128"/>
      <c r="I18" s="129"/>
      <c r="J18" s="129"/>
      <c r="K18" s="129"/>
      <c r="L18" s="129"/>
      <c r="M18" s="130">
        <f t="shared" si="1"/>
        <v>0</v>
      </c>
      <c r="N18" s="128"/>
      <c r="O18" s="129"/>
      <c r="P18" s="129"/>
      <c r="Q18" s="129"/>
      <c r="R18" s="129"/>
      <c r="S18" s="130">
        <f t="shared" si="2"/>
        <v>0</v>
      </c>
      <c r="T18" s="128"/>
      <c r="U18" s="129"/>
      <c r="V18" s="129"/>
      <c r="W18" s="129"/>
      <c r="X18" s="129"/>
      <c r="Y18" s="130">
        <f t="shared" si="3"/>
        <v>0</v>
      </c>
      <c r="Z18" s="128"/>
      <c r="AA18" s="129"/>
      <c r="AB18" s="129"/>
      <c r="AC18" s="129"/>
      <c r="AD18" s="129"/>
      <c r="AE18" s="130">
        <f t="shared" si="4"/>
        <v>0</v>
      </c>
      <c r="AF18" s="219">
        <f t="shared" si="5"/>
        <v>0</v>
      </c>
    </row>
    <row r="19" spans="1:32" ht="18.75" thickTop="1" thickBot="1" x14ac:dyDescent="0.35">
      <c r="A19" s="146" t="str">
        <f xml:space="preserve"> 'Cost Margin'!A21</f>
        <v>CAPT MORGAN DARK 100 PROOF</v>
      </c>
      <c r="B19" s="131"/>
      <c r="C19" s="132"/>
      <c r="D19" s="132"/>
      <c r="E19" s="132"/>
      <c r="F19" s="132"/>
      <c r="G19" s="133">
        <f t="shared" si="0"/>
        <v>0</v>
      </c>
      <c r="H19" s="131"/>
      <c r="I19" s="132"/>
      <c r="J19" s="132"/>
      <c r="K19" s="132"/>
      <c r="L19" s="132"/>
      <c r="M19" s="130">
        <f t="shared" si="1"/>
        <v>0</v>
      </c>
      <c r="N19" s="131"/>
      <c r="O19" s="132"/>
      <c r="P19" s="132"/>
      <c r="Q19" s="132"/>
      <c r="R19" s="132"/>
      <c r="S19" s="130">
        <f t="shared" si="2"/>
        <v>0</v>
      </c>
      <c r="T19" s="131"/>
      <c r="U19" s="132"/>
      <c r="V19" s="132"/>
      <c r="W19" s="132"/>
      <c r="X19" s="132"/>
      <c r="Y19" s="130">
        <f t="shared" si="3"/>
        <v>0</v>
      </c>
      <c r="Z19" s="131"/>
      <c r="AA19" s="132"/>
      <c r="AB19" s="132"/>
      <c r="AC19" s="132"/>
      <c r="AD19" s="132"/>
      <c r="AE19" s="130">
        <f t="shared" si="4"/>
        <v>0</v>
      </c>
      <c r="AF19" s="219">
        <f t="shared" si="5"/>
        <v>0</v>
      </c>
    </row>
    <row r="20" spans="1:32" ht="18.75" thickTop="1" thickBot="1" x14ac:dyDescent="0.35">
      <c r="A20" s="146" t="str">
        <f xml:space="preserve"> 'Cost Margin'!A22</f>
        <v>CAPT MORGAN DARK RUM</v>
      </c>
      <c r="B20" s="128"/>
      <c r="C20" s="129"/>
      <c r="D20" s="129"/>
      <c r="E20" s="129"/>
      <c r="F20" s="129"/>
      <c r="G20" s="130">
        <f t="shared" si="0"/>
        <v>0</v>
      </c>
      <c r="H20" s="128"/>
      <c r="I20" s="129"/>
      <c r="J20" s="129"/>
      <c r="K20" s="129"/>
      <c r="L20" s="129"/>
      <c r="M20" s="130">
        <f t="shared" si="1"/>
        <v>0</v>
      </c>
      <c r="N20" s="128"/>
      <c r="O20" s="129"/>
      <c r="P20" s="129"/>
      <c r="Q20" s="129"/>
      <c r="R20" s="129"/>
      <c r="S20" s="130">
        <f t="shared" si="2"/>
        <v>0</v>
      </c>
      <c r="T20" s="128"/>
      <c r="U20" s="129"/>
      <c r="V20" s="129"/>
      <c r="W20" s="129"/>
      <c r="X20" s="129"/>
      <c r="Y20" s="130">
        <f t="shared" si="3"/>
        <v>0</v>
      </c>
      <c r="Z20" s="128"/>
      <c r="AA20" s="129"/>
      <c r="AB20" s="129"/>
      <c r="AC20" s="129"/>
      <c r="AD20" s="129"/>
      <c r="AE20" s="130">
        <f t="shared" si="4"/>
        <v>0</v>
      </c>
      <c r="AF20" s="219">
        <f t="shared" si="5"/>
        <v>0</v>
      </c>
    </row>
    <row r="21" spans="1:32" ht="18.75" thickTop="1" thickBot="1" x14ac:dyDescent="0.35">
      <c r="A21" s="146" t="str">
        <f xml:space="preserve"> 'Cost Margin'!A23</f>
        <v>CAPT MORGAN LIGHT RUM</v>
      </c>
      <c r="B21" s="131"/>
      <c r="C21" s="132"/>
      <c r="D21" s="132"/>
      <c r="E21" s="132"/>
      <c r="F21" s="132"/>
      <c r="G21" s="133">
        <f t="shared" si="0"/>
        <v>0</v>
      </c>
      <c r="H21" s="131"/>
      <c r="I21" s="132"/>
      <c r="J21" s="132"/>
      <c r="K21" s="132"/>
      <c r="L21" s="132"/>
      <c r="M21" s="130">
        <f t="shared" si="1"/>
        <v>0</v>
      </c>
      <c r="N21" s="131"/>
      <c r="O21" s="132"/>
      <c r="P21" s="132"/>
      <c r="Q21" s="132"/>
      <c r="R21" s="132"/>
      <c r="S21" s="130">
        <f t="shared" si="2"/>
        <v>0</v>
      </c>
      <c r="T21" s="131"/>
      <c r="U21" s="132"/>
      <c r="V21" s="132"/>
      <c r="W21" s="132"/>
      <c r="X21" s="132"/>
      <c r="Y21" s="130">
        <f t="shared" si="3"/>
        <v>0</v>
      </c>
      <c r="Z21" s="131"/>
      <c r="AA21" s="132"/>
      <c r="AB21" s="132"/>
      <c r="AC21" s="132"/>
      <c r="AD21" s="132"/>
      <c r="AE21" s="130">
        <f t="shared" si="4"/>
        <v>0</v>
      </c>
      <c r="AF21" s="219">
        <f t="shared" si="5"/>
        <v>0</v>
      </c>
    </row>
    <row r="22" spans="1:32" ht="18.75" thickTop="1" thickBot="1" x14ac:dyDescent="0.35">
      <c r="A22" s="146" t="str">
        <f xml:space="preserve"> 'Cost Margin'!A24</f>
        <v>CHAMBORD LIGUEUR</v>
      </c>
      <c r="B22" s="129"/>
      <c r="C22" s="129"/>
      <c r="D22" s="129"/>
      <c r="E22" s="129"/>
      <c r="F22" s="129"/>
      <c r="G22" s="130">
        <f t="shared" si="0"/>
        <v>0</v>
      </c>
      <c r="H22" s="128"/>
      <c r="I22" s="129"/>
      <c r="J22" s="129"/>
      <c r="K22" s="129"/>
      <c r="L22" s="129"/>
      <c r="M22" s="130">
        <f t="shared" si="1"/>
        <v>0</v>
      </c>
      <c r="N22" s="128"/>
      <c r="O22" s="129"/>
      <c r="P22" s="129"/>
      <c r="Q22" s="129"/>
      <c r="R22" s="129"/>
      <c r="S22" s="130">
        <f t="shared" si="2"/>
        <v>0</v>
      </c>
      <c r="T22" s="128"/>
      <c r="U22" s="129"/>
      <c r="V22" s="129"/>
      <c r="W22" s="129"/>
      <c r="X22" s="129"/>
      <c r="Y22" s="130">
        <f t="shared" si="3"/>
        <v>0</v>
      </c>
      <c r="Z22" s="128"/>
      <c r="AA22" s="129"/>
      <c r="AB22" s="129"/>
      <c r="AC22" s="129"/>
      <c r="AD22" s="129"/>
      <c r="AE22" s="130">
        <f t="shared" si="4"/>
        <v>0</v>
      </c>
      <c r="AF22" s="219">
        <f t="shared" si="5"/>
        <v>0</v>
      </c>
    </row>
    <row r="23" spans="1:32" ht="18.75" thickTop="1" thickBot="1" x14ac:dyDescent="0.35">
      <c r="A23" s="146" t="str">
        <f xml:space="preserve"> 'Cost Margin'!A25</f>
        <v>CHIVAS REGAL</v>
      </c>
      <c r="B23" s="132"/>
      <c r="C23" s="132"/>
      <c r="D23" s="132"/>
      <c r="E23" s="132"/>
      <c r="F23" s="132"/>
      <c r="G23" s="133">
        <f t="shared" si="0"/>
        <v>0</v>
      </c>
      <c r="H23" s="131"/>
      <c r="I23" s="132"/>
      <c r="J23" s="132"/>
      <c r="K23" s="132"/>
      <c r="L23" s="132"/>
      <c r="M23" s="130">
        <f t="shared" si="1"/>
        <v>0</v>
      </c>
      <c r="N23" s="131"/>
      <c r="O23" s="132"/>
      <c r="P23" s="132"/>
      <c r="Q23" s="132"/>
      <c r="R23" s="132"/>
      <c r="S23" s="130">
        <f t="shared" si="2"/>
        <v>0</v>
      </c>
      <c r="T23" s="131"/>
      <c r="U23" s="132"/>
      <c r="V23" s="132"/>
      <c r="W23" s="132"/>
      <c r="X23" s="132"/>
      <c r="Y23" s="130">
        <f t="shared" si="3"/>
        <v>0</v>
      </c>
      <c r="Z23" s="131"/>
      <c r="AA23" s="132"/>
      <c r="AB23" s="132"/>
      <c r="AC23" s="132"/>
      <c r="AD23" s="132"/>
      <c r="AE23" s="130">
        <f t="shared" si="4"/>
        <v>0</v>
      </c>
      <c r="AF23" s="219">
        <f t="shared" si="5"/>
        <v>0</v>
      </c>
    </row>
    <row r="24" spans="1:32" ht="18.75" thickTop="1" thickBot="1" x14ac:dyDescent="0.35">
      <c r="A24" s="146" t="str">
        <f xml:space="preserve"> 'Cost Margin'!A26</f>
        <v>CIROC PINEAPPLE VODKA</v>
      </c>
      <c r="B24" s="129"/>
      <c r="C24" s="129"/>
      <c r="D24" s="129"/>
      <c r="E24" s="129"/>
      <c r="F24" s="129"/>
      <c r="G24" s="130">
        <f t="shared" si="0"/>
        <v>0</v>
      </c>
      <c r="H24" s="128"/>
      <c r="I24" s="129"/>
      <c r="J24" s="129"/>
      <c r="K24" s="129"/>
      <c r="L24" s="129"/>
      <c r="M24" s="130">
        <f t="shared" si="1"/>
        <v>0</v>
      </c>
      <c r="N24" s="128"/>
      <c r="O24" s="129"/>
      <c r="P24" s="129"/>
      <c r="Q24" s="129"/>
      <c r="R24" s="129"/>
      <c r="S24" s="130">
        <f t="shared" si="2"/>
        <v>0</v>
      </c>
      <c r="T24" s="128"/>
      <c r="U24" s="129"/>
      <c r="V24" s="129"/>
      <c r="W24" s="129"/>
      <c r="X24" s="129"/>
      <c r="Y24" s="130">
        <f t="shared" si="3"/>
        <v>0</v>
      </c>
      <c r="Z24" s="128"/>
      <c r="AA24" s="129"/>
      <c r="AB24" s="129"/>
      <c r="AC24" s="129"/>
      <c r="AD24" s="129"/>
      <c r="AE24" s="130">
        <f t="shared" si="4"/>
        <v>0</v>
      </c>
      <c r="AF24" s="219">
        <f t="shared" si="5"/>
        <v>0</v>
      </c>
    </row>
    <row r="25" spans="1:32" ht="18.75" thickTop="1" thickBot="1" x14ac:dyDescent="0.35">
      <c r="A25" s="146" t="str">
        <f xml:space="preserve"> 'Cost Margin'!A27</f>
        <v>CROWN ROYAL</v>
      </c>
      <c r="B25" s="132"/>
      <c r="C25" s="132"/>
      <c r="D25" s="132"/>
      <c r="E25" s="132"/>
      <c r="F25" s="132"/>
      <c r="G25" s="133">
        <f t="shared" si="0"/>
        <v>0</v>
      </c>
      <c r="H25" s="131"/>
      <c r="I25" s="132"/>
      <c r="J25" s="132"/>
      <c r="K25" s="132"/>
      <c r="L25" s="132"/>
      <c r="M25" s="130">
        <f t="shared" si="1"/>
        <v>0</v>
      </c>
      <c r="N25" s="131"/>
      <c r="O25" s="132"/>
      <c r="P25" s="132"/>
      <c r="Q25" s="132"/>
      <c r="R25" s="132"/>
      <c r="S25" s="130">
        <f t="shared" si="2"/>
        <v>0</v>
      </c>
      <c r="T25" s="131"/>
      <c r="U25" s="132"/>
      <c r="V25" s="132"/>
      <c r="W25" s="132"/>
      <c r="X25" s="132"/>
      <c r="Y25" s="130">
        <f t="shared" si="3"/>
        <v>0</v>
      </c>
      <c r="Z25" s="131"/>
      <c r="AA25" s="132"/>
      <c r="AB25" s="132"/>
      <c r="AC25" s="132"/>
      <c r="AD25" s="132"/>
      <c r="AE25" s="130">
        <f t="shared" si="4"/>
        <v>0</v>
      </c>
      <c r="AF25" s="219">
        <f t="shared" si="5"/>
        <v>0</v>
      </c>
    </row>
    <row r="26" spans="1:32" ht="18.75" thickTop="1" thickBot="1" x14ac:dyDescent="0.35">
      <c r="A26" s="146" t="str">
        <f xml:space="preserve"> 'Cost Margin'!A28</f>
        <v>CROWN ROYAL APPLE</v>
      </c>
      <c r="B26" s="128"/>
      <c r="C26" s="129"/>
      <c r="D26" s="129"/>
      <c r="E26" s="129"/>
      <c r="F26" s="129"/>
      <c r="G26" s="130">
        <f t="shared" si="0"/>
        <v>0</v>
      </c>
      <c r="H26" s="128"/>
      <c r="I26" s="129"/>
      <c r="J26" s="129"/>
      <c r="K26" s="129"/>
      <c r="L26" s="129"/>
      <c r="M26" s="130">
        <f t="shared" si="1"/>
        <v>0</v>
      </c>
      <c r="N26" s="128"/>
      <c r="O26" s="129"/>
      <c r="P26" s="129"/>
      <c r="Q26" s="129"/>
      <c r="R26" s="129"/>
      <c r="S26" s="130">
        <f t="shared" si="2"/>
        <v>0</v>
      </c>
      <c r="T26" s="128"/>
      <c r="U26" s="129"/>
      <c r="V26" s="129"/>
      <c r="W26" s="129"/>
      <c r="X26" s="129"/>
      <c r="Y26" s="130">
        <f t="shared" si="3"/>
        <v>0</v>
      </c>
      <c r="Z26" s="128"/>
      <c r="AA26" s="129"/>
      <c r="AB26" s="129"/>
      <c r="AC26" s="129"/>
      <c r="AD26" s="129"/>
      <c r="AE26" s="130">
        <f t="shared" si="4"/>
        <v>0</v>
      </c>
      <c r="AF26" s="219">
        <f t="shared" si="5"/>
        <v>0</v>
      </c>
    </row>
    <row r="27" spans="1:32" ht="18.75" thickTop="1" thickBot="1" x14ac:dyDescent="0.35">
      <c r="A27" s="146" t="str">
        <f xml:space="preserve"> 'Cost Margin'!A29</f>
        <v>CROWN ROYAL BLACKBERRY</v>
      </c>
      <c r="B27" s="131"/>
      <c r="C27" s="132"/>
      <c r="D27" s="132"/>
      <c r="E27" s="132"/>
      <c r="F27" s="132"/>
      <c r="G27" s="133">
        <f t="shared" si="0"/>
        <v>0</v>
      </c>
      <c r="H27" s="131"/>
      <c r="I27" s="132"/>
      <c r="J27" s="132"/>
      <c r="K27" s="132"/>
      <c r="L27" s="132"/>
      <c r="M27" s="130">
        <f t="shared" si="1"/>
        <v>0</v>
      </c>
      <c r="N27" s="131"/>
      <c r="O27" s="132"/>
      <c r="P27" s="132"/>
      <c r="Q27" s="132"/>
      <c r="R27" s="132"/>
      <c r="S27" s="130">
        <f t="shared" si="2"/>
        <v>0</v>
      </c>
      <c r="T27" s="131"/>
      <c r="U27" s="132"/>
      <c r="V27" s="132"/>
      <c r="W27" s="132"/>
      <c r="X27" s="132"/>
      <c r="Y27" s="130">
        <f t="shared" si="3"/>
        <v>0</v>
      </c>
      <c r="Z27" s="131"/>
      <c r="AA27" s="132"/>
      <c r="AB27" s="132"/>
      <c r="AC27" s="132"/>
      <c r="AD27" s="132"/>
      <c r="AE27" s="130">
        <f t="shared" si="4"/>
        <v>0</v>
      </c>
      <c r="AF27" s="219">
        <f t="shared" si="5"/>
        <v>0</v>
      </c>
    </row>
    <row r="28" spans="1:32" ht="18.75" thickTop="1" thickBot="1" x14ac:dyDescent="0.35">
      <c r="A28" s="146" t="str">
        <f xml:space="preserve"> 'Cost Margin'!A30</f>
        <v>CROWN ROYAL CHOCOLATE</v>
      </c>
      <c r="B28" s="128"/>
      <c r="C28" s="129"/>
      <c r="D28" s="129"/>
      <c r="E28" s="129"/>
      <c r="F28" s="129"/>
      <c r="G28" s="130">
        <f t="shared" si="0"/>
        <v>0</v>
      </c>
      <c r="H28" s="128"/>
      <c r="I28" s="129"/>
      <c r="J28" s="129"/>
      <c r="K28" s="129"/>
      <c r="L28" s="129"/>
      <c r="M28" s="130">
        <f t="shared" si="1"/>
        <v>0</v>
      </c>
      <c r="N28" s="128"/>
      <c r="O28" s="129"/>
      <c r="P28" s="129"/>
      <c r="Q28" s="129"/>
      <c r="R28" s="129"/>
      <c r="S28" s="130">
        <f t="shared" si="2"/>
        <v>0</v>
      </c>
      <c r="T28" s="128"/>
      <c r="U28" s="129"/>
      <c r="V28" s="129"/>
      <c r="W28" s="129"/>
      <c r="X28" s="129"/>
      <c r="Y28" s="130">
        <f t="shared" si="3"/>
        <v>0</v>
      </c>
      <c r="Z28" s="128"/>
      <c r="AA28" s="129"/>
      <c r="AB28" s="129"/>
      <c r="AC28" s="129"/>
      <c r="AD28" s="129"/>
      <c r="AE28" s="130">
        <f t="shared" si="4"/>
        <v>0</v>
      </c>
      <c r="AF28" s="219">
        <f t="shared" si="5"/>
        <v>0</v>
      </c>
    </row>
    <row r="29" spans="1:32" ht="18.75" thickTop="1" thickBot="1" x14ac:dyDescent="0.35">
      <c r="A29" s="146" t="str">
        <f xml:space="preserve"> 'Cost Margin'!A31</f>
        <v>CROWN ROYAL PEACH</v>
      </c>
      <c r="B29" s="128"/>
      <c r="C29" s="129"/>
      <c r="D29" s="129"/>
      <c r="E29" s="129"/>
      <c r="F29" s="129"/>
      <c r="G29" s="130">
        <f t="shared" si="0"/>
        <v>0</v>
      </c>
      <c r="H29" s="128"/>
      <c r="I29" s="129"/>
      <c r="J29" s="129"/>
      <c r="K29" s="129"/>
      <c r="L29" s="129"/>
      <c r="M29" s="130">
        <f t="shared" si="1"/>
        <v>0</v>
      </c>
      <c r="N29" s="128"/>
      <c r="O29" s="129"/>
      <c r="P29" s="129"/>
      <c r="Q29" s="129"/>
      <c r="R29" s="129"/>
      <c r="S29" s="130">
        <f t="shared" si="2"/>
        <v>0</v>
      </c>
      <c r="T29" s="128"/>
      <c r="U29" s="129"/>
      <c r="V29" s="129"/>
      <c r="W29" s="129"/>
      <c r="X29" s="129"/>
      <c r="Y29" s="130">
        <f t="shared" si="3"/>
        <v>0</v>
      </c>
      <c r="Z29" s="128"/>
      <c r="AA29" s="129"/>
      <c r="AB29" s="129"/>
      <c r="AC29" s="129"/>
      <c r="AD29" s="129"/>
      <c r="AE29" s="130">
        <f t="shared" si="4"/>
        <v>0</v>
      </c>
      <c r="AF29" s="219">
        <f t="shared" si="5"/>
        <v>0</v>
      </c>
    </row>
    <row r="30" spans="1:32" ht="18.75" thickTop="1" thickBot="1" x14ac:dyDescent="0.35">
      <c r="A30" s="146" t="str">
        <f xml:space="preserve"> 'Cost Margin'!A32</f>
        <v>DEKUYPER AMARETTO</v>
      </c>
      <c r="B30" s="128"/>
      <c r="C30" s="129"/>
      <c r="D30" s="129"/>
      <c r="E30" s="129"/>
      <c r="F30" s="129"/>
      <c r="G30" s="130">
        <f t="shared" si="0"/>
        <v>0</v>
      </c>
      <c r="H30" s="128"/>
      <c r="I30" s="129"/>
      <c r="J30" s="129"/>
      <c r="K30" s="129"/>
      <c r="L30" s="129"/>
      <c r="M30" s="130">
        <f t="shared" si="1"/>
        <v>0</v>
      </c>
      <c r="N30" s="128"/>
      <c r="O30" s="129"/>
      <c r="P30" s="129"/>
      <c r="Q30" s="129"/>
      <c r="R30" s="129"/>
      <c r="S30" s="130">
        <f t="shared" si="2"/>
        <v>0</v>
      </c>
      <c r="T30" s="128"/>
      <c r="U30" s="129"/>
      <c r="V30" s="129"/>
      <c r="W30" s="129"/>
      <c r="X30" s="129"/>
      <c r="Y30" s="130">
        <f t="shared" si="3"/>
        <v>0</v>
      </c>
      <c r="Z30" s="128"/>
      <c r="AA30" s="129"/>
      <c r="AB30" s="129"/>
      <c r="AC30" s="129"/>
      <c r="AD30" s="129"/>
      <c r="AE30" s="130">
        <f t="shared" si="4"/>
        <v>0</v>
      </c>
      <c r="AF30" s="219">
        <f t="shared" si="5"/>
        <v>0</v>
      </c>
    </row>
    <row r="31" spans="1:32" ht="18.75" thickTop="1" thickBot="1" x14ac:dyDescent="0.35">
      <c r="A31" s="146" t="str">
        <f xml:space="preserve"> 'Cost Margin'!A33</f>
        <v>DEKUYPER BLUE CURACO</v>
      </c>
      <c r="B31" s="128"/>
      <c r="C31" s="129"/>
      <c r="D31" s="129"/>
      <c r="E31" s="129"/>
      <c r="F31" s="129"/>
      <c r="G31" s="130">
        <f t="shared" si="0"/>
        <v>0</v>
      </c>
      <c r="H31" s="128"/>
      <c r="I31" s="129"/>
      <c r="J31" s="129"/>
      <c r="K31" s="129"/>
      <c r="L31" s="129"/>
      <c r="M31" s="130">
        <f t="shared" si="1"/>
        <v>0</v>
      </c>
      <c r="N31" s="128"/>
      <c r="O31" s="129"/>
      <c r="P31" s="129"/>
      <c r="Q31" s="129"/>
      <c r="R31" s="129"/>
      <c r="S31" s="130">
        <f t="shared" si="2"/>
        <v>0</v>
      </c>
      <c r="T31" s="128"/>
      <c r="U31" s="129"/>
      <c r="V31" s="129"/>
      <c r="W31" s="129"/>
      <c r="X31" s="129"/>
      <c r="Y31" s="130">
        <f t="shared" si="3"/>
        <v>0</v>
      </c>
      <c r="Z31" s="128"/>
      <c r="AA31" s="129"/>
      <c r="AB31" s="129"/>
      <c r="AC31" s="129"/>
      <c r="AD31" s="129"/>
      <c r="AE31" s="130">
        <f t="shared" si="4"/>
        <v>0</v>
      </c>
      <c r="AF31" s="219">
        <f t="shared" si="5"/>
        <v>0</v>
      </c>
    </row>
    <row r="32" spans="1:32" ht="18.75" thickTop="1" thickBot="1" x14ac:dyDescent="0.35">
      <c r="A32" s="146" t="str">
        <f xml:space="preserve"> 'Cost Margin'!A34</f>
        <v>DEKUYPER BUTTERSHOTS</v>
      </c>
      <c r="B32" s="128"/>
      <c r="C32" s="129"/>
      <c r="D32" s="129"/>
      <c r="E32" s="129"/>
      <c r="F32" s="129"/>
      <c r="G32" s="130">
        <f t="shared" si="0"/>
        <v>0</v>
      </c>
      <c r="H32" s="128"/>
      <c r="I32" s="129"/>
      <c r="J32" s="129"/>
      <c r="K32" s="129"/>
      <c r="L32" s="129"/>
      <c r="M32" s="130">
        <f t="shared" si="1"/>
        <v>0</v>
      </c>
      <c r="N32" s="128"/>
      <c r="O32" s="129"/>
      <c r="P32" s="129"/>
      <c r="Q32" s="129"/>
      <c r="R32" s="129"/>
      <c r="S32" s="130">
        <f t="shared" si="2"/>
        <v>0</v>
      </c>
      <c r="T32" s="128"/>
      <c r="U32" s="129"/>
      <c r="V32" s="129"/>
      <c r="W32" s="129"/>
      <c r="X32" s="129"/>
      <c r="Y32" s="130">
        <f t="shared" si="3"/>
        <v>0</v>
      </c>
      <c r="Z32" s="128"/>
      <c r="AA32" s="129"/>
      <c r="AB32" s="129"/>
      <c r="AC32" s="129"/>
      <c r="AD32" s="129"/>
      <c r="AE32" s="130">
        <f t="shared" si="4"/>
        <v>0</v>
      </c>
      <c r="AF32" s="219">
        <f t="shared" si="5"/>
        <v>0</v>
      </c>
    </row>
    <row r="33" spans="1:32" ht="18.75" thickTop="1" thickBot="1" x14ac:dyDescent="0.35">
      <c r="A33" s="146" t="str">
        <f xml:space="preserve"> 'Cost Margin'!A35</f>
        <v>DEKUYPER CRÈME DE BANANA</v>
      </c>
      <c r="B33" s="131"/>
      <c r="C33" s="132"/>
      <c r="D33" s="132"/>
      <c r="E33" s="132"/>
      <c r="F33" s="132"/>
      <c r="G33" s="133">
        <f t="shared" si="0"/>
        <v>0</v>
      </c>
      <c r="H33" s="131"/>
      <c r="I33" s="132"/>
      <c r="J33" s="132"/>
      <c r="K33" s="132"/>
      <c r="L33" s="132"/>
      <c r="M33" s="130">
        <f t="shared" si="1"/>
        <v>0</v>
      </c>
      <c r="N33" s="131"/>
      <c r="O33" s="132"/>
      <c r="P33" s="132"/>
      <c r="Q33" s="132"/>
      <c r="R33" s="132"/>
      <c r="S33" s="130">
        <f t="shared" si="2"/>
        <v>0</v>
      </c>
      <c r="T33" s="131"/>
      <c r="U33" s="132"/>
      <c r="V33" s="132"/>
      <c r="W33" s="132"/>
      <c r="X33" s="132"/>
      <c r="Y33" s="130">
        <f t="shared" si="3"/>
        <v>0</v>
      </c>
      <c r="Z33" s="131"/>
      <c r="AA33" s="132"/>
      <c r="AB33" s="132"/>
      <c r="AC33" s="132"/>
      <c r="AD33" s="132"/>
      <c r="AE33" s="130">
        <f t="shared" si="4"/>
        <v>0</v>
      </c>
      <c r="AF33" s="219">
        <f t="shared" si="5"/>
        <v>0</v>
      </c>
    </row>
    <row r="34" spans="1:32" ht="18.75" thickTop="1" thickBot="1" x14ac:dyDescent="0.35">
      <c r="A34" s="146" t="str">
        <f xml:space="preserve"> 'Cost Margin'!A36</f>
        <v>DEKUYPER CRÈME DE CACAO</v>
      </c>
      <c r="B34" s="128"/>
      <c r="C34" s="129"/>
      <c r="D34" s="129"/>
      <c r="E34" s="129"/>
      <c r="F34" s="129"/>
      <c r="G34" s="130">
        <f t="shared" si="0"/>
        <v>0</v>
      </c>
      <c r="H34" s="128"/>
      <c r="I34" s="129"/>
      <c r="J34" s="129"/>
      <c r="K34" s="129"/>
      <c r="L34" s="129"/>
      <c r="M34" s="130">
        <f t="shared" si="1"/>
        <v>0</v>
      </c>
      <c r="N34" s="128"/>
      <c r="O34" s="129"/>
      <c r="P34" s="129"/>
      <c r="Q34" s="129"/>
      <c r="R34" s="129"/>
      <c r="S34" s="130">
        <f t="shared" si="2"/>
        <v>0</v>
      </c>
      <c r="T34" s="128"/>
      <c r="U34" s="129"/>
      <c r="V34" s="129"/>
      <c r="W34" s="129"/>
      <c r="X34" s="129"/>
      <c r="Y34" s="130">
        <f t="shared" si="3"/>
        <v>0</v>
      </c>
      <c r="Z34" s="128"/>
      <c r="AA34" s="129"/>
      <c r="AB34" s="129"/>
      <c r="AC34" s="129"/>
      <c r="AD34" s="129"/>
      <c r="AE34" s="130">
        <f t="shared" si="4"/>
        <v>0</v>
      </c>
      <c r="AF34" s="219">
        <f t="shared" si="5"/>
        <v>0</v>
      </c>
    </row>
    <row r="35" spans="1:32" ht="18.75" thickTop="1" thickBot="1" x14ac:dyDescent="0.35">
      <c r="A35" s="146" t="str">
        <f xml:space="preserve"> 'Cost Margin'!A37</f>
        <v>DEKUYPER CRÈME DE MENTHE</v>
      </c>
      <c r="B35" s="131"/>
      <c r="C35" s="132"/>
      <c r="D35" s="132"/>
      <c r="E35" s="132"/>
      <c r="F35" s="132"/>
      <c r="G35" s="133">
        <f t="shared" si="0"/>
        <v>0</v>
      </c>
      <c r="H35" s="131"/>
      <c r="I35" s="132"/>
      <c r="J35" s="132"/>
      <c r="K35" s="132"/>
      <c r="L35" s="132"/>
      <c r="M35" s="130">
        <f t="shared" si="1"/>
        <v>0</v>
      </c>
      <c r="N35" s="131"/>
      <c r="O35" s="132"/>
      <c r="P35" s="132"/>
      <c r="Q35" s="132"/>
      <c r="R35" s="132"/>
      <c r="S35" s="130">
        <f t="shared" si="2"/>
        <v>0</v>
      </c>
      <c r="T35" s="131"/>
      <c r="U35" s="132"/>
      <c r="V35" s="132"/>
      <c r="W35" s="132"/>
      <c r="X35" s="132"/>
      <c r="Y35" s="130">
        <f t="shared" si="3"/>
        <v>0</v>
      </c>
      <c r="Z35" s="131"/>
      <c r="AA35" s="132"/>
      <c r="AB35" s="132"/>
      <c r="AC35" s="132"/>
      <c r="AD35" s="132"/>
      <c r="AE35" s="130">
        <f t="shared" si="4"/>
        <v>0</v>
      </c>
      <c r="AF35" s="219">
        <f t="shared" si="5"/>
        <v>0</v>
      </c>
    </row>
    <row r="36" spans="1:32" ht="18.75" thickTop="1" thickBot="1" x14ac:dyDescent="0.35">
      <c r="A36" s="146" t="str">
        <f xml:space="preserve"> 'Cost Margin'!A38</f>
        <v>DEKUYPER HOT DAMN</v>
      </c>
      <c r="B36" s="129"/>
      <c r="C36" s="129"/>
      <c r="D36" s="129"/>
      <c r="E36" s="129"/>
      <c r="F36" s="129"/>
      <c r="G36" s="130">
        <f t="shared" si="0"/>
        <v>0</v>
      </c>
      <c r="H36" s="128"/>
      <c r="I36" s="129"/>
      <c r="J36" s="129"/>
      <c r="K36" s="129"/>
      <c r="L36" s="129"/>
      <c r="M36" s="130">
        <f t="shared" si="1"/>
        <v>0</v>
      </c>
      <c r="N36" s="128"/>
      <c r="O36" s="129"/>
      <c r="P36" s="129"/>
      <c r="Q36" s="129"/>
      <c r="R36" s="129"/>
      <c r="S36" s="130">
        <f t="shared" si="2"/>
        <v>0</v>
      </c>
      <c r="T36" s="128"/>
      <c r="U36" s="129"/>
      <c r="V36" s="129"/>
      <c r="W36" s="129"/>
      <c r="X36" s="129"/>
      <c r="Y36" s="130">
        <f t="shared" si="3"/>
        <v>0</v>
      </c>
      <c r="Z36" s="128"/>
      <c r="AA36" s="129"/>
      <c r="AB36" s="129"/>
      <c r="AC36" s="129"/>
      <c r="AD36" s="129"/>
      <c r="AE36" s="130">
        <f t="shared" si="4"/>
        <v>0</v>
      </c>
      <c r="AF36" s="219">
        <f t="shared" si="5"/>
        <v>0</v>
      </c>
    </row>
    <row r="37" spans="1:32" ht="18.75" thickTop="1" thickBot="1" x14ac:dyDescent="0.35">
      <c r="A37" s="146" t="str">
        <f xml:space="preserve"> 'Cost Margin'!A39</f>
        <v>DEKUYPER PEACHTREE SCHNAPPS</v>
      </c>
      <c r="B37" s="132"/>
      <c r="C37" s="132"/>
      <c r="D37" s="132"/>
      <c r="E37" s="132"/>
      <c r="F37" s="132"/>
      <c r="G37" s="133">
        <f t="shared" si="0"/>
        <v>0</v>
      </c>
      <c r="H37" s="131"/>
      <c r="I37" s="132"/>
      <c r="J37" s="132"/>
      <c r="K37" s="132"/>
      <c r="L37" s="132"/>
      <c r="M37" s="130">
        <f t="shared" si="1"/>
        <v>0</v>
      </c>
      <c r="N37" s="131"/>
      <c r="O37" s="132"/>
      <c r="P37" s="132"/>
      <c r="Q37" s="132"/>
      <c r="R37" s="132"/>
      <c r="S37" s="130">
        <f t="shared" si="2"/>
        <v>0</v>
      </c>
      <c r="T37" s="131"/>
      <c r="U37" s="132"/>
      <c r="V37" s="132"/>
      <c r="W37" s="132"/>
      <c r="X37" s="132"/>
      <c r="Y37" s="130">
        <f t="shared" si="3"/>
        <v>0</v>
      </c>
      <c r="Z37" s="131"/>
      <c r="AA37" s="132"/>
      <c r="AB37" s="132"/>
      <c r="AC37" s="132"/>
      <c r="AD37" s="132"/>
      <c r="AE37" s="130">
        <f t="shared" si="4"/>
        <v>0</v>
      </c>
      <c r="AF37" s="219">
        <f t="shared" si="5"/>
        <v>0</v>
      </c>
    </row>
    <row r="38" spans="1:32" ht="18.75" thickTop="1" thickBot="1" x14ac:dyDescent="0.35">
      <c r="A38" s="146" t="str">
        <f xml:space="preserve"> 'Cost Margin'!A40</f>
        <v>DEKUYPER PEPPERMENT SCHNAPPS</v>
      </c>
      <c r="B38" s="129"/>
      <c r="C38" s="129"/>
      <c r="D38" s="129"/>
      <c r="E38" s="129"/>
      <c r="F38" s="129"/>
      <c r="G38" s="130">
        <f t="shared" si="0"/>
        <v>0</v>
      </c>
      <c r="H38" s="128"/>
      <c r="I38" s="129"/>
      <c r="J38" s="129"/>
      <c r="K38" s="129"/>
      <c r="L38" s="129"/>
      <c r="M38" s="130">
        <f t="shared" si="1"/>
        <v>0</v>
      </c>
      <c r="N38" s="128"/>
      <c r="O38" s="129"/>
      <c r="P38" s="129"/>
      <c r="Q38" s="129"/>
      <c r="R38" s="129"/>
      <c r="S38" s="130">
        <f t="shared" si="2"/>
        <v>0</v>
      </c>
      <c r="T38" s="128"/>
      <c r="U38" s="129"/>
      <c r="V38" s="129"/>
      <c r="W38" s="129"/>
      <c r="X38" s="129"/>
      <c r="Y38" s="130">
        <f t="shared" si="3"/>
        <v>0</v>
      </c>
      <c r="Z38" s="128"/>
      <c r="AA38" s="129"/>
      <c r="AB38" s="129"/>
      <c r="AC38" s="129"/>
      <c r="AD38" s="129"/>
      <c r="AE38" s="130">
        <f t="shared" si="4"/>
        <v>0</v>
      </c>
      <c r="AF38" s="219">
        <f t="shared" si="5"/>
        <v>0</v>
      </c>
    </row>
    <row r="39" spans="1:32" ht="18.75" thickTop="1" thickBot="1" x14ac:dyDescent="0.35">
      <c r="A39" s="146" t="str">
        <f xml:space="preserve"> 'Cost Margin'!A41</f>
        <v>DEKUYPER PUCKER SOUR APPLE</v>
      </c>
      <c r="B39" s="132"/>
      <c r="C39" s="132"/>
      <c r="D39" s="132"/>
      <c r="E39" s="132"/>
      <c r="F39" s="132"/>
      <c r="G39" s="133">
        <f t="shared" si="0"/>
        <v>0</v>
      </c>
      <c r="H39" s="131"/>
      <c r="I39" s="132"/>
      <c r="J39" s="132"/>
      <c r="K39" s="132"/>
      <c r="L39" s="132"/>
      <c r="M39" s="130">
        <f t="shared" si="1"/>
        <v>0</v>
      </c>
      <c r="N39" s="131"/>
      <c r="O39" s="132"/>
      <c r="P39" s="132"/>
      <c r="Q39" s="132"/>
      <c r="R39" s="132"/>
      <c r="S39" s="130">
        <f t="shared" si="2"/>
        <v>0</v>
      </c>
      <c r="T39" s="131"/>
      <c r="U39" s="132"/>
      <c r="V39" s="132"/>
      <c r="W39" s="132"/>
      <c r="X39" s="132"/>
      <c r="Y39" s="130">
        <f t="shared" si="3"/>
        <v>0</v>
      </c>
      <c r="Z39" s="131"/>
      <c r="AA39" s="132"/>
      <c r="AB39" s="132"/>
      <c r="AC39" s="132"/>
      <c r="AD39" s="132"/>
      <c r="AE39" s="130">
        <f t="shared" si="4"/>
        <v>0</v>
      </c>
      <c r="AF39" s="219">
        <f t="shared" si="5"/>
        <v>0</v>
      </c>
    </row>
    <row r="40" spans="1:32" ht="18.75" thickTop="1" thickBot="1" x14ac:dyDescent="0.35">
      <c r="A40" s="146" t="str">
        <f xml:space="preserve"> 'Cost Margin'!A42</f>
        <v>DEKUYPER RAZZMATAZZ</v>
      </c>
      <c r="B40" s="128"/>
      <c r="C40" s="129"/>
      <c r="D40" s="129"/>
      <c r="E40" s="129"/>
      <c r="F40" s="129"/>
      <c r="G40" s="130">
        <f t="shared" si="0"/>
        <v>0</v>
      </c>
      <c r="H40" s="128"/>
      <c r="I40" s="129"/>
      <c r="J40" s="129"/>
      <c r="K40" s="129"/>
      <c r="L40" s="129"/>
      <c r="M40" s="130">
        <f t="shared" si="1"/>
        <v>0</v>
      </c>
      <c r="N40" s="128"/>
      <c r="O40" s="129"/>
      <c r="P40" s="129"/>
      <c r="Q40" s="129"/>
      <c r="R40" s="129"/>
      <c r="S40" s="130">
        <f t="shared" si="2"/>
        <v>0</v>
      </c>
      <c r="T40" s="128"/>
      <c r="U40" s="129"/>
      <c r="V40" s="129"/>
      <c r="W40" s="129"/>
      <c r="X40" s="129"/>
      <c r="Y40" s="130">
        <f t="shared" si="3"/>
        <v>0</v>
      </c>
      <c r="Z40" s="128"/>
      <c r="AA40" s="129"/>
      <c r="AB40" s="129"/>
      <c r="AC40" s="129"/>
      <c r="AD40" s="129"/>
      <c r="AE40" s="130">
        <f t="shared" si="4"/>
        <v>0</v>
      </c>
      <c r="AF40" s="219">
        <f t="shared" si="5"/>
        <v>0</v>
      </c>
    </row>
    <row r="41" spans="1:32" ht="18.75" thickTop="1" thickBot="1" x14ac:dyDescent="0.35">
      <c r="A41" s="146" t="str">
        <f xml:space="preserve"> 'Cost Margin'!A43</f>
        <v>DEKUYPER SLOW GIN</v>
      </c>
      <c r="B41" s="131"/>
      <c r="C41" s="132"/>
      <c r="D41" s="132"/>
      <c r="E41" s="132"/>
      <c r="F41" s="132"/>
      <c r="G41" s="133">
        <f t="shared" si="0"/>
        <v>0</v>
      </c>
      <c r="H41" s="131"/>
      <c r="I41" s="132"/>
      <c r="J41" s="132"/>
      <c r="K41" s="132"/>
      <c r="L41" s="132"/>
      <c r="M41" s="130">
        <f t="shared" si="1"/>
        <v>0</v>
      </c>
      <c r="N41" s="131"/>
      <c r="O41" s="132"/>
      <c r="P41" s="132"/>
      <c r="Q41" s="132"/>
      <c r="R41" s="132"/>
      <c r="S41" s="130">
        <f t="shared" si="2"/>
        <v>0</v>
      </c>
      <c r="T41" s="131"/>
      <c r="U41" s="132"/>
      <c r="V41" s="132"/>
      <c r="W41" s="132"/>
      <c r="X41" s="132"/>
      <c r="Y41" s="130">
        <f t="shared" si="3"/>
        <v>0</v>
      </c>
      <c r="Z41" s="131"/>
      <c r="AA41" s="132"/>
      <c r="AB41" s="132"/>
      <c r="AC41" s="132"/>
      <c r="AD41" s="132"/>
      <c r="AE41" s="130">
        <f t="shared" si="4"/>
        <v>0</v>
      </c>
      <c r="AF41" s="219">
        <f t="shared" si="5"/>
        <v>0</v>
      </c>
    </row>
    <row r="42" spans="1:32" ht="18.75" thickTop="1" thickBot="1" x14ac:dyDescent="0.35">
      <c r="A42" s="146" t="str">
        <f xml:space="preserve"> 'Cost Margin'!A44</f>
        <v>DEKUYPER SPEARMENT SCHNAPPS</v>
      </c>
      <c r="B42" s="128"/>
      <c r="C42" s="129"/>
      <c r="D42" s="129"/>
      <c r="E42" s="129"/>
      <c r="F42" s="129"/>
      <c r="G42" s="130">
        <f t="shared" si="0"/>
        <v>0</v>
      </c>
      <c r="H42" s="128"/>
      <c r="I42" s="129"/>
      <c r="J42" s="129"/>
      <c r="K42" s="129"/>
      <c r="L42" s="129"/>
      <c r="M42" s="130">
        <f t="shared" si="1"/>
        <v>0</v>
      </c>
      <c r="N42" s="128"/>
      <c r="O42" s="129"/>
      <c r="P42" s="129"/>
      <c r="Q42" s="129"/>
      <c r="R42" s="129"/>
      <c r="S42" s="130">
        <f t="shared" si="2"/>
        <v>0</v>
      </c>
      <c r="T42" s="128"/>
      <c r="U42" s="129"/>
      <c r="V42" s="129"/>
      <c r="W42" s="129"/>
      <c r="X42" s="129"/>
      <c r="Y42" s="130">
        <f t="shared" si="3"/>
        <v>0</v>
      </c>
      <c r="Z42" s="128"/>
      <c r="AA42" s="129"/>
      <c r="AB42" s="129"/>
      <c r="AC42" s="129"/>
      <c r="AD42" s="129"/>
      <c r="AE42" s="130">
        <f t="shared" si="4"/>
        <v>0</v>
      </c>
      <c r="AF42" s="219">
        <f t="shared" si="5"/>
        <v>0</v>
      </c>
    </row>
    <row r="43" spans="1:32" ht="18.75" thickTop="1" thickBot="1" x14ac:dyDescent="0.35">
      <c r="A43" s="146" t="str">
        <f xml:space="preserve"> 'Cost Margin'!A45</f>
        <v>DEKUYPER TRIPLE SEC</v>
      </c>
      <c r="B43" s="128"/>
      <c r="C43" s="129"/>
      <c r="D43" s="129"/>
      <c r="E43" s="129"/>
      <c r="F43" s="129"/>
      <c r="G43" s="130">
        <f t="shared" si="0"/>
        <v>0</v>
      </c>
      <c r="H43" s="128"/>
      <c r="I43" s="129"/>
      <c r="J43" s="129"/>
      <c r="K43" s="129"/>
      <c r="L43" s="129"/>
      <c r="M43" s="130">
        <f t="shared" si="1"/>
        <v>0</v>
      </c>
      <c r="N43" s="128"/>
      <c r="O43" s="129"/>
      <c r="P43" s="129"/>
      <c r="Q43" s="129"/>
      <c r="R43" s="129"/>
      <c r="S43" s="130">
        <f t="shared" si="2"/>
        <v>0</v>
      </c>
      <c r="T43" s="128"/>
      <c r="U43" s="129"/>
      <c r="V43" s="129"/>
      <c r="W43" s="129"/>
      <c r="X43" s="129"/>
      <c r="Y43" s="130">
        <f t="shared" si="3"/>
        <v>0</v>
      </c>
      <c r="Z43" s="128"/>
      <c r="AA43" s="129"/>
      <c r="AB43" s="129"/>
      <c r="AC43" s="129"/>
      <c r="AD43" s="129"/>
      <c r="AE43" s="130">
        <f t="shared" si="4"/>
        <v>0</v>
      </c>
      <c r="AF43" s="219">
        <f t="shared" si="5"/>
        <v>0</v>
      </c>
    </row>
    <row r="44" spans="1:32" ht="18.75" thickTop="1" thickBot="1" x14ac:dyDescent="0.35">
      <c r="A44" s="146" t="str">
        <f xml:space="preserve"> 'Cost Margin'!A46</f>
        <v>DEKUYPER WATERMELON SCHNAPPS</v>
      </c>
      <c r="B44" s="128"/>
      <c r="C44" s="129"/>
      <c r="D44" s="129"/>
      <c r="E44" s="129"/>
      <c r="F44" s="129"/>
      <c r="G44" s="130">
        <f t="shared" si="0"/>
        <v>0</v>
      </c>
      <c r="H44" s="128"/>
      <c r="I44" s="129"/>
      <c r="J44" s="129"/>
      <c r="K44" s="129"/>
      <c r="L44" s="129"/>
      <c r="M44" s="130">
        <f t="shared" si="1"/>
        <v>0</v>
      </c>
      <c r="N44" s="128"/>
      <c r="O44" s="129"/>
      <c r="P44" s="129"/>
      <c r="Q44" s="129"/>
      <c r="R44" s="129"/>
      <c r="S44" s="130">
        <f t="shared" si="2"/>
        <v>0</v>
      </c>
      <c r="T44" s="128"/>
      <c r="U44" s="129"/>
      <c r="V44" s="129"/>
      <c r="W44" s="129"/>
      <c r="X44" s="129"/>
      <c r="Y44" s="130">
        <f t="shared" si="3"/>
        <v>0</v>
      </c>
      <c r="Z44" s="128"/>
      <c r="AA44" s="129"/>
      <c r="AB44" s="129"/>
      <c r="AC44" s="129"/>
      <c r="AD44" s="129"/>
      <c r="AE44" s="130">
        <f t="shared" si="4"/>
        <v>0</v>
      </c>
      <c r="AF44" s="219">
        <f t="shared" si="5"/>
        <v>0</v>
      </c>
    </row>
    <row r="45" spans="1:32" ht="18.75" thickTop="1" thickBot="1" x14ac:dyDescent="0.35">
      <c r="A45" s="146" t="str">
        <f xml:space="preserve"> 'Cost Margin'!A47</f>
        <v>DEWARS SCOTCH</v>
      </c>
      <c r="B45" s="128"/>
      <c r="C45" s="129"/>
      <c r="D45" s="129"/>
      <c r="E45" s="129"/>
      <c r="F45" s="129"/>
      <c r="G45" s="130">
        <f t="shared" si="0"/>
        <v>0</v>
      </c>
      <c r="H45" s="128"/>
      <c r="I45" s="129"/>
      <c r="J45" s="129"/>
      <c r="K45" s="129"/>
      <c r="L45" s="129"/>
      <c r="M45" s="130">
        <f t="shared" si="1"/>
        <v>0</v>
      </c>
      <c r="N45" s="128"/>
      <c r="O45" s="129"/>
      <c r="P45" s="129"/>
      <c r="Q45" s="129"/>
      <c r="R45" s="129"/>
      <c r="S45" s="130">
        <f t="shared" si="2"/>
        <v>0</v>
      </c>
      <c r="T45" s="128"/>
      <c r="U45" s="129"/>
      <c r="V45" s="129"/>
      <c r="W45" s="129"/>
      <c r="X45" s="129"/>
      <c r="Y45" s="130">
        <f t="shared" si="3"/>
        <v>0</v>
      </c>
      <c r="Z45" s="128"/>
      <c r="AA45" s="129"/>
      <c r="AB45" s="129"/>
      <c r="AC45" s="129"/>
      <c r="AD45" s="129"/>
      <c r="AE45" s="130">
        <f t="shared" si="4"/>
        <v>0</v>
      </c>
      <c r="AF45" s="219">
        <f t="shared" si="5"/>
        <v>0</v>
      </c>
    </row>
    <row r="46" spans="1:32" ht="18.75" thickTop="1" thickBot="1" x14ac:dyDescent="0.35">
      <c r="A46" s="146" t="str">
        <f xml:space="preserve"> 'Cost Margin'!A48</f>
        <v>DISARONNO AMARETTO</v>
      </c>
      <c r="B46" s="128"/>
      <c r="C46" s="129"/>
      <c r="D46" s="129"/>
      <c r="E46" s="129"/>
      <c r="F46" s="129"/>
      <c r="G46" s="130">
        <f t="shared" si="0"/>
        <v>0</v>
      </c>
      <c r="H46" s="128"/>
      <c r="I46" s="129"/>
      <c r="J46" s="129"/>
      <c r="K46" s="129"/>
      <c r="L46" s="129"/>
      <c r="M46" s="130">
        <f t="shared" si="1"/>
        <v>0</v>
      </c>
      <c r="N46" s="128"/>
      <c r="O46" s="129"/>
      <c r="P46" s="129"/>
      <c r="Q46" s="129"/>
      <c r="R46" s="129"/>
      <c r="S46" s="130">
        <f t="shared" si="2"/>
        <v>0</v>
      </c>
      <c r="T46" s="128"/>
      <c r="U46" s="129"/>
      <c r="V46" s="129"/>
      <c r="W46" s="129"/>
      <c r="X46" s="129"/>
      <c r="Y46" s="130">
        <f t="shared" si="3"/>
        <v>0</v>
      </c>
      <c r="Z46" s="128"/>
      <c r="AA46" s="129"/>
      <c r="AB46" s="129"/>
      <c r="AC46" s="129"/>
      <c r="AD46" s="129"/>
      <c r="AE46" s="130">
        <f t="shared" si="4"/>
        <v>0</v>
      </c>
      <c r="AF46" s="219">
        <f t="shared" si="5"/>
        <v>0</v>
      </c>
    </row>
    <row r="47" spans="1:32" ht="18.75" thickTop="1" thickBot="1" x14ac:dyDescent="0.35">
      <c r="A47" s="146" t="str">
        <f xml:space="preserve"> 'Cost Margin'!A49</f>
        <v>DON JULIO BLANCO</v>
      </c>
      <c r="B47" s="128"/>
      <c r="C47" s="129"/>
      <c r="D47" s="129"/>
      <c r="E47" s="129"/>
      <c r="F47" s="129"/>
      <c r="G47" s="130">
        <f t="shared" si="0"/>
        <v>0</v>
      </c>
      <c r="H47" s="128"/>
      <c r="I47" s="129"/>
      <c r="J47" s="129"/>
      <c r="K47" s="129"/>
      <c r="L47" s="129"/>
      <c r="M47" s="130">
        <f t="shared" si="1"/>
        <v>0</v>
      </c>
      <c r="N47" s="128"/>
      <c r="O47" s="129"/>
      <c r="P47" s="129"/>
      <c r="Q47" s="129"/>
      <c r="R47" s="129"/>
      <c r="S47" s="130">
        <f t="shared" si="2"/>
        <v>0</v>
      </c>
      <c r="T47" s="128"/>
      <c r="U47" s="129"/>
      <c r="V47" s="129"/>
      <c r="W47" s="129"/>
      <c r="X47" s="129"/>
      <c r="Y47" s="130">
        <f t="shared" si="3"/>
        <v>0</v>
      </c>
      <c r="Z47" s="128"/>
      <c r="AA47" s="129"/>
      <c r="AB47" s="129"/>
      <c r="AC47" s="129"/>
      <c r="AD47" s="129"/>
      <c r="AE47" s="130">
        <f t="shared" si="4"/>
        <v>0</v>
      </c>
      <c r="AF47" s="219">
        <f t="shared" si="5"/>
        <v>0</v>
      </c>
    </row>
    <row r="48" spans="1:32" ht="18.75" thickTop="1" thickBot="1" x14ac:dyDescent="0.35">
      <c r="A48" s="146" t="str">
        <f xml:space="preserve"> 'Cost Margin'!A50</f>
        <v>DON JULIO REPOSADO</v>
      </c>
      <c r="B48" s="128"/>
      <c r="C48" s="129"/>
      <c r="D48" s="129"/>
      <c r="E48" s="129"/>
      <c r="F48" s="129"/>
      <c r="G48" s="130">
        <f t="shared" si="0"/>
        <v>0</v>
      </c>
      <c r="H48" s="128"/>
      <c r="I48" s="129"/>
      <c r="J48" s="129"/>
      <c r="K48" s="129"/>
      <c r="L48" s="129"/>
      <c r="M48" s="130">
        <f t="shared" si="1"/>
        <v>0</v>
      </c>
      <c r="N48" s="128"/>
      <c r="O48" s="129"/>
      <c r="P48" s="129"/>
      <c r="Q48" s="129"/>
      <c r="R48" s="129"/>
      <c r="S48" s="130">
        <f t="shared" si="2"/>
        <v>0</v>
      </c>
      <c r="T48" s="128"/>
      <c r="U48" s="129"/>
      <c r="V48" s="129"/>
      <c r="W48" s="129"/>
      <c r="X48" s="129"/>
      <c r="Y48" s="130">
        <f t="shared" si="3"/>
        <v>0</v>
      </c>
      <c r="Z48" s="128"/>
      <c r="AA48" s="129"/>
      <c r="AB48" s="129"/>
      <c r="AC48" s="129"/>
      <c r="AD48" s="129"/>
      <c r="AE48" s="130">
        <f t="shared" si="4"/>
        <v>0</v>
      </c>
      <c r="AF48" s="219">
        <f t="shared" si="5"/>
        <v>0</v>
      </c>
    </row>
    <row r="49" spans="1:32" ht="18.75" thickTop="1" thickBot="1" x14ac:dyDescent="0.35">
      <c r="A49" s="146" t="str">
        <f xml:space="preserve"> 'Cost Margin'!A51</f>
        <v>D'USSE COGNAC</v>
      </c>
      <c r="B49" s="131"/>
      <c r="C49" s="132"/>
      <c r="D49" s="132"/>
      <c r="E49" s="132"/>
      <c r="F49" s="132"/>
      <c r="G49" s="133">
        <f t="shared" si="0"/>
        <v>0</v>
      </c>
      <c r="H49" s="131"/>
      <c r="I49" s="132"/>
      <c r="J49" s="132"/>
      <c r="K49" s="132"/>
      <c r="L49" s="132"/>
      <c r="M49" s="130">
        <f t="shared" si="1"/>
        <v>0</v>
      </c>
      <c r="N49" s="131"/>
      <c r="O49" s="132"/>
      <c r="P49" s="132"/>
      <c r="Q49" s="132"/>
      <c r="R49" s="132"/>
      <c r="S49" s="130">
        <f t="shared" si="2"/>
        <v>0</v>
      </c>
      <c r="T49" s="131"/>
      <c r="U49" s="132"/>
      <c r="V49" s="132"/>
      <c r="W49" s="132"/>
      <c r="X49" s="132"/>
      <c r="Y49" s="130">
        <f t="shared" si="3"/>
        <v>0</v>
      </c>
      <c r="Z49" s="131"/>
      <c r="AA49" s="132"/>
      <c r="AB49" s="132"/>
      <c r="AC49" s="132"/>
      <c r="AD49" s="132"/>
      <c r="AE49" s="130">
        <f t="shared" si="4"/>
        <v>0</v>
      </c>
      <c r="AF49" s="219">
        <f t="shared" si="5"/>
        <v>0</v>
      </c>
    </row>
    <row r="50" spans="1:32" ht="18.75" thickTop="1" thickBot="1" x14ac:dyDescent="0.35">
      <c r="A50" s="146" t="str">
        <f xml:space="preserve"> 'Cost Margin'!A52</f>
        <v>EL TORO TEQUILA GOLD</v>
      </c>
      <c r="B50" s="128"/>
      <c r="C50" s="129"/>
      <c r="D50" s="129"/>
      <c r="E50" s="129"/>
      <c r="F50" s="129"/>
      <c r="G50" s="130">
        <f t="shared" si="0"/>
        <v>0</v>
      </c>
      <c r="H50" s="128"/>
      <c r="I50" s="129"/>
      <c r="J50" s="129"/>
      <c r="K50" s="129"/>
      <c r="L50" s="129"/>
      <c r="M50" s="130">
        <f t="shared" si="1"/>
        <v>0</v>
      </c>
      <c r="N50" s="128"/>
      <c r="O50" s="129"/>
      <c r="P50" s="129"/>
      <c r="Q50" s="129"/>
      <c r="R50" s="129"/>
      <c r="S50" s="130">
        <f t="shared" si="2"/>
        <v>0</v>
      </c>
      <c r="T50" s="128"/>
      <c r="U50" s="129"/>
      <c r="V50" s="129"/>
      <c r="W50" s="129"/>
      <c r="X50" s="129"/>
      <c r="Y50" s="130">
        <f t="shared" si="3"/>
        <v>0</v>
      </c>
      <c r="Z50" s="128"/>
      <c r="AA50" s="129"/>
      <c r="AB50" s="129"/>
      <c r="AC50" s="129"/>
      <c r="AD50" s="129"/>
      <c r="AE50" s="130">
        <f t="shared" si="4"/>
        <v>0</v>
      </c>
      <c r="AF50" s="219">
        <f t="shared" si="5"/>
        <v>0</v>
      </c>
    </row>
    <row r="51" spans="1:32" ht="18.75" thickTop="1" thickBot="1" x14ac:dyDescent="0.35">
      <c r="A51" s="146" t="str">
        <f xml:space="preserve"> 'Cost Margin'!A53</f>
        <v>FIREBALL</v>
      </c>
      <c r="B51" s="131"/>
      <c r="C51" s="132"/>
      <c r="D51" s="132"/>
      <c r="E51" s="132"/>
      <c r="F51" s="132"/>
      <c r="G51" s="133">
        <f t="shared" si="0"/>
        <v>0</v>
      </c>
      <c r="H51" s="131"/>
      <c r="I51" s="132"/>
      <c r="J51" s="132"/>
      <c r="K51" s="132"/>
      <c r="L51" s="132"/>
      <c r="M51" s="130">
        <f t="shared" si="1"/>
        <v>0</v>
      </c>
      <c r="N51" s="131"/>
      <c r="O51" s="132"/>
      <c r="P51" s="132"/>
      <c r="Q51" s="132"/>
      <c r="R51" s="132"/>
      <c r="S51" s="130">
        <f t="shared" si="2"/>
        <v>0</v>
      </c>
      <c r="T51" s="131"/>
      <c r="U51" s="132"/>
      <c r="V51" s="132"/>
      <c r="W51" s="132"/>
      <c r="X51" s="132"/>
      <c r="Y51" s="130">
        <f t="shared" si="3"/>
        <v>0</v>
      </c>
      <c r="Z51" s="131"/>
      <c r="AA51" s="132"/>
      <c r="AB51" s="132"/>
      <c r="AC51" s="132"/>
      <c r="AD51" s="132"/>
      <c r="AE51" s="130">
        <f t="shared" si="4"/>
        <v>0</v>
      </c>
      <c r="AF51" s="219">
        <f t="shared" si="5"/>
        <v>0</v>
      </c>
    </row>
    <row r="52" spans="1:32" ht="18.75" thickTop="1" thickBot="1" x14ac:dyDescent="0.35">
      <c r="A52" s="146" t="str">
        <f xml:space="preserve"> 'Cost Margin'!A54</f>
        <v>FRANGELICO</v>
      </c>
      <c r="B52" s="129"/>
      <c r="C52" s="129"/>
      <c r="D52" s="129"/>
      <c r="E52" s="129"/>
      <c r="F52" s="129"/>
      <c r="G52" s="130">
        <f t="shared" si="0"/>
        <v>0</v>
      </c>
      <c r="H52" s="128"/>
      <c r="I52" s="129"/>
      <c r="J52" s="129"/>
      <c r="K52" s="129"/>
      <c r="L52" s="129"/>
      <c r="M52" s="130">
        <f t="shared" si="1"/>
        <v>0</v>
      </c>
      <c r="N52" s="128"/>
      <c r="O52" s="129"/>
      <c r="P52" s="129"/>
      <c r="Q52" s="129"/>
      <c r="R52" s="129"/>
      <c r="S52" s="130">
        <f t="shared" si="2"/>
        <v>0</v>
      </c>
      <c r="T52" s="128"/>
      <c r="U52" s="129"/>
      <c r="V52" s="129"/>
      <c r="W52" s="129"/>
      <c r="X52" s="129"/>
      <c r="Y52" s="130">
        <f t="shared" si="3"/>
        <v>0</v>
      </c>
      <c r="Z52" s="128"/>
      <c r="AA52" s="129"/>
      <c r="AB52" s="129"/>
      <c r="AC52" s="129"/>
      <c r="AD52" s="129"/>
      <c r="AE52" s="130">
        <f t="shared" si="4"/>
        <v>0</v>
      </c>
      <c r="AF52" s="219">
        <f t="shared" si="5"/>
        <v>0</v>
      </c>
    </row>
    <row r="53" spans="1:32" ht="18.75" thickTop="1" thickBot="1" x14ac:dyDescent="0.35">
      <c r="A53" s="146" t="str">
        <f xml:space="preserve"> 'Cost Margin'!A55</f>
        <v>GALLIANO</v>
      </c>
      <c r="B53" s="132"/>
      <c r="C53" s="132"/>
      <c r="D53" s="132"/>
      <c r="E53" s="132"/>
      <c r="F53" s="132"/>
      <c r="G53" s="133">
        <f t="shared" si="0"/>
        <v>0</v>
      </c>
      <c r="H53" s="131"/>
      <c r="I53" s="132"/>
      <c r="J53" s="132"/>
      <c r="K53" s="132"/>
      <c r="L53" s="132"/>
      <c r="M53" s="130">
        <f t="shared" si="1"/>
        <v>0</v>
      </c>
      <c r="N53" s="131"/>
      <c r="O53" s="132"/>
      <c r="P53" s="132"/>
      <c r="Q53" s="132"/>
      <c r="R53" s="132"/>
      <c r="S53" s="130">
        <f t="shared" si="2"/>
        <v>0</v>
      </c>
      <c r="T53" s="131"/>
      <c r="U53" s="132"/>
      <c r="V53" s="132"/>
      <c r="W53" s="132"/>
      <c r="X53" s="132"/>
      <c r="Y53" s="130">
        <f t="shared" si="3"/>
        <v>0</v>
      </c>
      <c r="Z53" s="131"/>
      <c r="AA53" s="132"/>
      <c r="AB53" s="132"/>
      <c r="AC53" s="132"/>
      <c r="AD53" s="132"/>
      <c r="AE53" s="130">
        <f t="shared" si="4"/>
        <v>0</v>
      </c>
      <c r="AF53" s="219">
        <f t="shared" si="5"/>
        <v>0</v>
      </c>
    </row>
    <row r="54" spans="1:32" ht="18.75" thickTop="1" thickBot="1" x14ac:dyDescent="0.35">
      <c r="A54" s="146" t="str">
        <f xml:space="preserve"> 'Cost Margin'!A56</f>
        <v>GENTLEMAN JACK WHISKEY</v>
      </c>
      <c r="B54" s="129"/>
      <c r="C54" s="129"/>
      <c r="D54" s="129"/>
      <c r="E54" s="129"/>
      <c r="F54" s="129"/>
      <c r="G54" s="130">
        <f t="shared" si="0"/>
        <v>0</v>
      </c>
      <c r="H54" s="128"/>
      <c r="I54" s="129"/>
      <c r="J54" s="129"/>
      <c r="K54" s="129"/>
      <c r="L54" s="129"/>
      <c r="M54" s="130">
        <f t="shared" si="1"/>
        <v>0</v>
      </c>
      <c r="N54" s="128"/>
      <c r="O54" s="129"/>
      <c r="P54" s="129"/>
      <c r="Q54" s="129"/>
      <c r="R54" s="129"/>
      <c r="S54" s="130">
        <f t="shared" si="2"/>
        <v>0</v>
      </c>
      <c r="T54" s="128"/>
      <c r="U54" s="129"/>
      <c r="V54" s="129"/>
      <c r="W54" s="129"/>
      <c r="X54" s="129"/>
      <c r="Y54" s="130">
        <f t="shared" si="3"/>
        <v>0</v>
      </c>
      <c r="Z54" s="128"/>
      <c r="AA54" s="129"/>
      <c r="AB54" s="129"/>
      <c r="AC54" s="129"/>
      <c r="AD54" s="129"/>
      <c r="AE54" s="130">
        <f t="shared" si="4"/>
        <v>0</v>
      </c>
      <c r="AF54" s="219">
        <f t="shared" si="5"/>
        <v>0</v>
      </c>
    </row>
    <row r="55" spans="1:32" ht="18.75" thickTop="1" thickBot="1" x14ac:dyDescent="0.35">
      <c r="A55" s="146" t="str">
        <f xml:space="preserve"> 'Cost Margin'!A57</f>
        <v>GRAND MARNIER</v>
      </c>
      <c r="B55" s="132"/>
      <c r="C55" s="132"/>
      <c r="D55" s="132"/>
      <c r="E55" s="132"/>
      <c r="F55" s="132"/>
      <c r="G55" s="133">
        <f t="shared" si="0"/>
        <v>0</v>
      </c>
      <c r="H55" s="131"/>
      <c r="I55" s="132"/>
      <c r="J55" s="132"/>
      <c r="K55" s="132"/>
      <c r="L55" s="132"/>
      <c r="M55" s="130">
        <f t="shared" si="1"/>
        <v>0</v>
      </c>
      <c r="N55" s="131"/>
      <c r="O55" s="132"/>
      <c r="P55" s="132"/>
      <c r="Q55" s="132"/>
      <c r="R55" s="132"/>
      <c r="S55" s="130">
        <f t="shared" si="2"/>
        <v>0</v>
      </c>
      <c r="T55" s="131"/>
      <c r="U55" s="132"/>
      <c r="V55" s="132"/>
      <c r="W55" s="132"/>
      <c r="X55" s="132"/>
      <c r="Y55" s="130">
        <f t="shared" si="3"/>
        <v>0</v>
      </c>
      <c r="Z55" s="131"/>
      <c r="AA55" s="132"/>
      <c r="AB55" s="132"/>
      <c r="AC55" s="132"/>
      <c r="AD55" s="132"/>
      <c r="AE55" s="130">
        <f t="shared" si="4"/>
        <v>0</v>
      </c>
      <c r="AF55" s="219">
        <f t="shared" si="5"/>
        <v>0</v>
      </c>
    </row>
    <row r="56" spans="1:32" ht="18.75" thickTop="1" thickBot="1" x14ac:dyDescent="0.35">
      <c r="A56" s="146" t="str">
        <f xml:space="preserve"> 'Cost Margin'!A58</f>
        <v>GREY GOOSE VODKA</v>
      </c>
      <c r="B56" s="128"/>
      <c r="C56" s="129"/>
      <c r="D56" s="129"/>
      <c r="E56" s="129"/>
      <c r="F56" s="129"/>
      <c r="G56" s="130">
        <f t="shared" si="0"/>
        <v>0</v>
      </c>
      <c r="H56" s="128"/>
      <c r="I56" s="129"/>
      <c r="J56" s="129"/>
      <c r="K56" s="129"/>
      <c r="L56" s="129"/>
      <c r="M56" s="130">
        <f t="shared" si="1"/>
        <v>0</v>
      </c>
      <c r="N56" s="128"/>
      <c r="O56" s="129"/>
      <c r="P56" s="129"/>
      <c r="Q56" s="129"/>
      <c r="R56" s="129"/>
      <c r="S56" s="130">
        <f t="shared" si="2"/>
        <v>0</v>
      </c>
      <c r="T56" s="128"/>
      <c r="U56" s="129"/>
      <c r="V56" s="129"/>
      <c r="W56" s="129"/>
      <c r="X56" s="129"/>
      <c r="Y56" s="130">
        <f t="shared" si="3"/>
        <v>0</v>
      </c>
      <c r="Z56" s="128"/>
      <c r="AA56" s="129"/>
      <c r="AB56" s="129"/>
      <c r="AC56" s="129"/>
      <c r="AD56" s="129"/>
      <c r="AE56" s="130">
        <f t="shared" si="4"/>
        <v>0</v>
      </c>
      <c r="AF56" s="219">
        <f t="shared" si="5"/>
        <v>0</v>
      </c>
    </row>
    <row r="57" spans="1:32" ht="18.75" thickTop="1" thickBot="1" x14ac:dyDescent="0.35">
      <c r="A57" s="146" t="str">
        <f xml:space="preserve"> 'Cost Margin'!A59</f>
        <v>HENNESSY COGNAC</v>
      </c>
      <c r="B57" s="131"/>
      <c r="C57" s="132"/>
      <c r="D57" s="132"/>
      <c r="E57" s="132"/>
      <c r="F57" s="132"/>
      <c r="G57" s="133">
        <f t="shared" si="0"/>
        <v>0</v>
      </c>
      <c r="H57" s="131"/>
      <c r="I57" s="132"/>
      <c r="J57" s="132"/>
      <c r="K57" s="132"/>
      <c r="L57" s="132"/>
      <c r="M57" s="130">
        <f t="shared" si="1"/>
        <v>0</v>
      </c>
      <c r="N57" s="131"/>
      <c r="O57" s="132"/>
      <c r="P57" s="132"/>
      <c r="Q57" s="132"/>
      <c r="R57" s="132"/>
      <c r="S57" s="130">
        <f t="shared" si="2"/>
        <v>0</v>
      </c>
      <c r="T57" s="131"/>
      <c r="U57" s="132"/>
      <c r="V57" s="132"/>
      <c r="W57" s="132"/>
      <c r="X57" s="132"/>
      <c r="Y57" s="130">
        <f t="shared" si="3"/>
        <v>0</v>
      </c>
      <c r="Z57" s="131"/>
      <c r="AA57" s="132"/>
      <c r="AB57" s="132"/>
      <c r="AC57" s="132"/>
      <c r="AD57" s="132"/>
      <c r="AE57" s="130">
        <f t="shared" si="4"/>
        <v>0</v>
      </c>
      <c r="AF57" s="219">
        <f t="shared" si="5"/>
        <v>0</v>
      </c>
    </row>
    <row r="58" spans="1:32" ht="18.75" thickTop="1" thickBot="1" x14ac:dyDescent="0.35">
      <c r="A58" s="146" t="str">
        <f xml:space="preserve"> 'Cost Margin'!A60</f>
        <v>JACK DANIELS TENNESSEE FIRE</v>
      </c>
      <c r="B58" s="128"/>
      <c r="C58" s="129"/>
      <c r="D58" s="129"/>
      <c r="E58" s="129"/>
      <c r="F58" s="129"/>
      <c r="G58" s="130">
        <f t="shared" si="0"/>
        <v>0</v>
      </c>
      <c r="H58" s="128"/>
      <c r="I58" s="129"/>
      <c r="J58" s="129"/>
      <c r="K58" s="129"/>
      <c r="L58" s="129"/>
      <c r="M58" s="130">
        <f t="shared" si="1"/>
        <v>0</v>
      </c>
      <c r="N58" s="128"/>
      <c r="O58" s="129"/>
      <c r="P58" s="129"/>
      <c r="Q58" s="129"/>
      <c r="R58" s="129"/>
      <c r="S58" s="130">
        <f t="shared" si="2"/>
        <v>0</v>
      </c>
      <c r="T58" s="128"/>
      <c r="U58" s="129"/>
      <c r="V58" s="129"/>
      <c r="W58" s="129"/>
      <c r="X58" s="129"/>
      <c r="Y58" s="130">
        <f t="shared" si="3"/>
        <v>0</v>
      </c>
      <c r="Z58" s="128"/>
      <c r="AA58" s="129"/>
      <c r="AB58" s="129"/>
      <c r="AC58" s="129"/>
      <c r="AD58" s="129"/>
      <c r="AE58" s="130">
        <f t="shared" si="4"/>
        <v>0</v>
      </c>
      <c r="AF58" s="219">
        <f t="shared" si="5"/>
        <v>0</v>
      </c>
    </row>
    <row r="59" spans="1:32" ht="18.75" thickTop="1" thickBot="1" x14ac:dyDescent="0.35">
      <c r="A59" s="146" t="str">
        <f xml:space="preserve"> 'Cost Margin'!A61</f>
        <v>JACK DANIELS WHISKEY</v>
      </c>
      <c r="B59" s="128"/>
      <c r="C59" s="129"/>
      <c r="D59" s="129"/>
      <c r="E59" s="129"/>
      <c r="F59" s="129"/>
      <c r="G59" s="130">
        <f t="shared" si="0"/>
        <v>0</v>
      </c>
      <c r="H59" s="128"/>
      <c r="I59" s="129"/>
      <c r="J59" s="129"/>
      <c r="K59" s="129"/>
      <c r="L59" s="129"/>
      <c r="M59" s="130">
        <f t="shared" si="1"/>
        <v>0</v>
      </c>
      <c r="N59" s="128"/>
      <c r="O59" s="129"/>
      <c r="P59" s="129"/>
      <c r="Q59" s="129"/>
      <c r="R59" s="129"/>
      <c r="S59" s="130">
        <f t="shared" si="2"/>
        <v>0</v>
      </c>
      <c r="T59" s="128"/>
      <c r="U59" s="129"/>
      <c r="V59" s="129"/>
      <c r="W59" s="129"/>
      <c r="X59" s="129"/>
      <c r="Y59" s="130">
        <f t="shared" si="3"/>
        <v>0</v>
      </c>
      <c r="Z59" s="128"/>
      <c r="AA59" s="129"/>
      <c r="AB59" s="129"/>
      <c r="AC59" s="129"/>
      <c r="AD59" s="129"/>
      <c r="AE59" s="130">
        <f t="shared" si="4"/>
        <v>0</v>
      </c>
      <c r="AF59" s="219">
        <f t="shared" si="5"/>
        <v>0</v>
      </c>
    </row>
    <row r="60" spans="1:32" ht="18.75" thickTop="1" thickBot="1" x14ac:dyDescent="0.35">
      <c r="A60" s="146" t="str">
        <f xml:space="preserve"> 'Cost Margin'!A62</f>
        <v>JAGERMEISTER</v>
      </c>
      <c r="B60" s="128"/>
      <c r="C60" s="129"/>
      <c r="D60" s="129"/>
      <c r="E60" s="129"/>
      <c r="F60" s="129"/>
      <c r="G60" s="130">
        <f t="shared" si="0"/>
        <v>0</v>
      </c>
      <c r="H60" s="128"/>
      <c r="I60" s="129"/>
      <c r="J60" s="129"/>
      <c r="K60" s="129"/>
      <c r="L60" s="129"/>
      <c r="M60" s="130">
        <f t="shared" si="1"/>
        <v>0</v>
      </c>
      <c r="N60" s="128"/>
      <c r="O60" s="129"/>
      <c r="P60" s="129"/>
      <c r="Q60" s="129"/>
      <c r="R60" s="129"/>
      <c r="S60" s="130">
        <f t="shared" si="2"/>
        <v>0</v>
      </c>
      <c r="T60" s="128"/>
      <c r="U60" s="129"/>
      <c r="V60" s="129"/>
      <c r="W60" s="129"/>
      <c r="X60" s="129"/>
      <c r="Y60" s="130">
        <f t="shared" si="3"/>
        <v>0</v>
      </c>
      <c r="Z60" s="128"/>
      <c r="AA60" s="129"/>
      <c r="AB60" s="129"/>
      <c r="AC60" s="129"/>
      <c r="AD60" s="129"/>
      <c r="AE60" s="130">
        <f t="shared" si="4"/>
        <v>0</v>
      </c>
      <c r="AF60" s="219">
        <f t="shared" si="5"/>
        <v>0</v>
      </c>
    </row>
    <row r="61" spans="1:32" ht="18.75" thickTop="1" thickBot="1" x14ac:dyDescent="0.35">
      <c r="A61" s="146" t="str">
        <f xml:space="preserve"> 'Cost Margin'!A63</f>
        <v>JAMESON IRISH WHISKEY</v>
      </c>
      <c r="B61" s="128"/>
      <c r="C61" s="129"/>
      <c r="D61" s="129"/>
      <c r="E61" s="129"/>
      <c r="F61" s="129"/>
      <c r="G61" s="130">
        <f t="shared" si="0"/>
        <v>0</v>
      </c>
      <c r="H61" s="128"/>
      <c r="I61" s="129"/>
      <c r="J61" s="129"/>
      <c r="K61" s="129"/>
      <c r="L61" s="129"/>
      <c r="M61" s="130">
        <f t="shared" si="1"/>
        <v>0</v>
      </c>
      <c r="N61" s="128"/>
      <c r="O61" s="129"/>
      <c r="P61" s="129"/>
      <c r="Q61" s="129"/>
      <c r="R61" s="129"/>
      <c r="S61" s="130">
        <f t="shared" si="2"/>
        <v>0</v>
      </c>
      <c r="T61" s="128"/>
      <c r="U61" s="129"/>
      <c r="V61" s="129"/>
      <c r="W61" s="129"/>
      <c r="X61" s="129"/>
      <c r="Y61" s="130">
        <f t="shared" si="3"/>
        <v>0</v>
      </c>
      <c r="Z61" s="128"/>
      <c r="AA61" s="129"/>
      <c r="AB61" s="129"/>
      <c r="AC61" s="129"/>
      <c r="AD61" s="129"/>
      <c r="AE61" s="130">
        <f t="shared" si="4"/>
        <v>0</v>
      </c>
      <c r="AF61" s="219">
        <f t="shared" si="5"/>
        <v>0</v>
      </c>
    </row>
    <row r="62" spans="1:32" ht="18.75" thickTop="1" thickBot="1" x14ac:dyDescent="0.35">
      <c r="A62" s="146" t="str">
        <f xml:space="preserve"> 'Cost Margin'!A64</f>
        <v>JAMESON IRISH WHISKEY ORANGE</v>
      </c>
      <c r="B62" s="128"/>
      <c r="C62" s="129"/>
      <c r="D62" s="129"/>
      <c r="E62" s="129"/>
      <c r="F62" s="129"/>
      <c r="G62" s="130">
        <f t="shared" si="0"/>
        <v>0</v>
      </c>
      <c r="H62" s="128"/>
      <c r="I62" s="129"/>
      <c r="J62" s="129"/>
      <c r="K62" s="129"/>
      <c r="L62" s="129"/>
      <c r="M62" s="130">
        <f t="shared" si="1"/>
        <v>0</v>
      </c>
      <c r="N62" s="128"/>
      <c r="O62" s="129"/>
      <c r="P62" s="129"/>
      <c r="Q62" s="129"/>
      <c r="R62" s="129"/>
      <c r="S62" s="130">
        <f t="shared" si="2"/>
        <v>0</v>
      </c>
      <c r="T62" s="128"/>
      <c r="U62" s="129"/>
      <c r="V62" s="129"/>
      <c r="W62" s="129"/>
      <c r="X62" s="129"/>
      <c r="Y62" s="130">
        <f t="shared" si="3"/>
        <v>0</v>
      </c>
      <c r="Z62" s="128"/>
      <c r="AA62" s="129"/>
      <c r="AB62" s="129"/>
      <c r="AC62" s="129"/>
      <c r="AD62" s="129"/>
      <c r="AE62" s="130">
        <f t="shared" si="4"/>
        <v>0</v>
      </c>
      <c r="AF62" s="219">
        <f t="shared" si="5"/>
        <v>0</v>
      </c>
    </row>
    <row r="63" spans="1:32" ht="18.75" thickTop="1" thickBot="1" x14ac:dyDescent="0.35">
      <c r="A63" s="146" t="str">
        <f xml:space="preserve"> 'Cost Margin'!A65</f>
        <v>JIM BEAM WHISKEY</v>
      </c>
      <c r="B63" s="131"/>
      <c r="C63" s="132"/>
      <c r="D63" s="132"/>
      <c r="E63" s="132"/>
      <c r="F63" s="132"/>
      <c r="G63" s="133">
        <f t="shared" si="0"/>
        <v>0</v>
      </c>
      <c r="H63" s="131"/>
      <c r="I63" s="132"/>
      <c r="J63" s="132"/>
      <c r="K63" s="132"/>
      <c r="L63" s="132"/>
      <c r="M63" s="130">
        <f t="shared" si="1"/>
        <v>0</v>
      </c>
      <c r="N63" s="131"/>
      <c r="O63" s="132"/>
      <c r="P63" s="132"/>
      <c r="Q63" s="132"/>
      <c r="R63" s="132"/>
      <c r="S63" s="130">
        <f t="shared" si="2"/>
        <v>0</v>
      </c>
      <c r="T63" s="131"/>
      <c r="U63" s="132"/>
      <c r="V63" s="132"/>
      <c r="W63" s="132"/>
      <c r="X63" s="132"/>
      <c r="Y63" s="130">
        <f t="shared" si="3"/>
        <v>0</v>
      </c>
      <c r="Z63" s="131"/>
      <c r="AA63" s="132"/>
      <c r="AB63" s="132"/>
      <c r="AC63" s="132"/>
      <c r="AD63" s="132"/>
      <c r="AE63" s="130">
        <f t="shared" si="4"/>
        <v>0</v>
      </c>
      <c r="AF63" s="219">
        <f t="shared" si="5"/>
        <v>0</v>
      </c>
    </row>
    <row r="64" spans="1:32" ht="18.75" thickTop="1" thickBot="1" x14ac:dyDescent="0.35">
      <c r="A64" s="146" t="str">
        <f xml:space="preserve"> 'Cost Margin'!A66</f>
        <v>JOSE CUERVO GOLD TEQUILA</v>
      </c>
      <c r="B64" s="128"/>
      <c r="C64" s="129"/>
      <c r="D64" s="129"/>
      <c r="E64" s="129"/>
      <c r="F64" s="129"/>
      <c r="G64" s="130">
        <f t="shared" si="0"/>
        <v>0</v>
      </c>
      <c r="H64" s="128"/>
      <c r="I64" s="129"/>
      <c r="J64" s="129"/>
      <c r="K64" s="129"/>
      <c r="L64" s="129"/>
      <c r="M64" s="130">
        <f t="shared" si="1"/>
        <v>0</v>
      </c>
      <c r="N64" s="128"/>
      <c r="O64" s="129"/>
      <c r="P64" s="129"/>
      <c r="Q64" s="129"/>
      <c r="R64" s="129"/>
      <c r="S64" s="130">
        <f t="shared" si="2"/>
        <v>0</v>
      </c>
      <c r="T64" s="128"/>
      <c r="U64" s="129"/>
      <c r="V64" s="129"/>
      <c r="W64" s="129"/>
      <c r="X64" s="129"/>
      <c r="Y64" s="130">
        <f t="shared" si="3"/>
        <v>0</v>
      </c>
      <c r="Z64" s="128"/>
      <c r="AA64" s="129"/>
      <c r="AB64" s="129"/>
      <c r="AC64" s="129"/>
      <c r="AD64" s="129"/>
      <c r="AE64" s="130">
        <f t="shared" si="4"/>
        <v>0</v>
      </c>
      <c r="AF64" s="219">
        <f t="shared" si="5"/>
        <v>0</v>
      </c>
    </row>
    <row r="65" spans="1:32" ht="18.75" thickTop="1" thickBot="1" x14ac:dyDescent="0.35">
      <c r="A65" s="146" t="str">
        <f xml:space="preserve"> 'Cost Margin'!A67</f>
        <v>JOSE CUERVO SILVER TEQUILA</v>
      </c>
      <c r="B65" s="131"/>
      <c r="C65" s="132"/>
      <c r="D65" s="132"/>
      <c r="E65" s="132"/>
      <c r="F65" s="132"/>
      <c r="G65" s="133">
        <f t="shared" si="0"/>
        <v>0</v>
      </c>
      <c r="H65" s="131"/>
      <c r="I65" s="132"/>
      <c r="J65" s="132"/>
      <c r="K65" s="132"/>
      <c r="L65" s="132"/>
      <c r="M65" s="130">
        <f t="shared" si="1"/>
        <v>0</v>
      </c>
      <c r="N65" s="131"/>
      <c r="O65" s="132"/>
      <c r="P65" s="132"/>
      <c r="Q65" s="132"/>
      <c r="R65" s="132"/>
      <c r="S65" s="130">
        <f t="shared" si="2"/>
        <v>0</v>
      </c>
      <c r="T65" s="131"/>
      <c r="U65" s="132"/>
      <c r="V65" s="132"/>
      <c r="W65" s="132"/>
      <c r="X65" s="132"/>
      <c r="Y65" s="130">
        <f t="shared" si="3"/>
        <v>0</v>
      </c>
      <c r="Z65" s="131"/>
      <c r="AA65" s="132"/>
      <c r="AB65" s="132"/>
      <c r="AC65" s="132"/>
      <c r="AD65" s="132"/>
      <c r="AE65" s="130">
        <f t="shared" si="4"/>
        <v>0</v>
      </c>
      <c r="AF65" s="219">
        <f t="shared" si="5"/>
        <v>0</v>
      </c>
    </row>
    <row r="66" spans="1:32" ht="18.75" thickTop="1" thickBot="1" x14ac:dyDescent="0.35">
      <c r="A66" s="146" t="str">
        <f xml:space="preserve"> 'Cost Margin'!A68</f>
        <v>KAHLUA</v>
      </c>
      <c r="B66" s="129"/>
      <c r="C66" s="129"/>
      <c r="D66" s="129"/>
      <c r="E66" s="129"/>
      <c r="F66" s="129"/>
      <c r="G66" s="130">
        <f t="shared" si="0"/>
        <v>0</v>
      </c>
      <c r="H66" s="128"/>
      <c r="I66" s="129"/>
      <c r="J66" s="129"/>
      <c r="K66" s="129"/>
      <c r="L66" s="129"/>
      <c r="M66" s="130">
        <f t="shared" si="1"/>
        <v>0</v>
      </c>
      <c r="N66" s="128"/>
      <c r="O66" s="129"/>
      <c r="P66" s="129"/>
      <c r="Q66" s="129"/>
      <c r="R66" s="129"/>
      <c r="S66" s="130">
        <f t="shared" si="2"/>
        <v>0</v>
      </c>
      <c r="T66" s="128"/>
      <c r="U66" s="129"/>
      <c r="V66" s="129"/>
      <c r="W66" s="129"/>
      <c r="X66" s="129"/>
      <c r="Y66" s="130">
        <f t="shared" si="3"/>
        <v>0</v>
      </c>
      <c r="Z66" s="128"/>
      <c r="AA66" s="129"/>
      <c r="AB66" s="129"/>
      <c r="AC66" s="129"/>
      <c r="AD66" s="129"/>
      <c r="AE66" s="130">
        <f t="shared" si="4"/>
        <v>0</v>
      </c>
      <c r="AF66" s="219">
        <f t="shared" si="5"/>
        <v>0</v>
      </c>
    </row>
    <row r="67" spans="1:32" ht="18.75" thickTop="1" thickBot="1" x14ac:dyDescent="0.35">
      <c r="A67" s="146" t="str">
        <f xml:space="preserve"> 'Cost Margin'!A69</f>
        <v>MAKERS MARK WHISKEY</v>
      </c>
      <c r="B67" s="132"/>
      <c r="C67" s="132"/>
      <c r="D67" s="132"/>
      <c r="E67" s="132"/>
      <c r="F67" s="132"/>
      <c r="G67" s="133">
        <f t="shared" si="0"/>
        <v>0</v>
      </c>
      <c r="H67" s="131"/>
      <c r="I67" s="132"/>
      <c r="J67" s="132"/>
      <c r="K67" s="132"/>
      <c r="L67" s="132"/>
      <c r="M67" s="130">
        <f t="shared" ref="M67:M83" si="6">H67*12+I67*6+J67</f>
        <v>0</v>
      </c>
      <c r="N67" s="131"/>
      <c r="O67" s="132"/>
      <c r="P67" s="132"/>
      <c r="Q67" s="132"/>
      <c r="R67" s="132"/>
      <c r="S67" s="130">
        <f t="shared" ref="S67:S83" si="7">N67*12+O67*6+P67</f>
        <v>0</v>
      </c>
      <c r="T67" s="131"/>
      <c r="U67" s="132"/>
      <c r="V67" s="132"/>
      <c r="W67" s="132"/>
      <c r="X67" s="132"/>
      <c r="Y67" s="130">
        <f t="shared" ref="Y67:Y83" si="8">T67*12+U67*6+V67</f>
        <v>0</v>
      </c>
      <c r="Z67" s="131"/>
      <c r="AA67" s="132"/>
      <c r="AB67" s="132"/>
      <c r="AC67" s="132"/>
      <c r="AD67" s="132"/>
      <c r="AE67" s="130">
        <f t="shared" ref="AE67:AE83" si="9">Z67*12+AA67*6+AB67</f>
        <v>0</v>
      </c>
      <c r="AF67" s="219">
        <f t="shared" ref="AF67:AF83" si="10">G67+M67+S67+Y67+AE67</f>
        <v>0</v>
      </c>
    </row>
    <row r="68" spans="1:32" ht="18.75" thickTop="1" thickBot="1" x14ac:dyDescent="0.35">
      <c r="A68" s="146" t="str">
        <f xml:space="preserve"> 'Cost Margin'!A70</f>
        <v>MALIBU COCONUT RUM</v>
      </c>
      <c r="B68" s="128"/>
      <c r="C68" s="129"/>
      <c r="D68" s="129"/>
      <c r="E68" s="129"/>
      <c r="F68" s="129"/>
      <c r="G68" s="130">
        <f t="shared" si="0"/>
        <v>0</v>
      </c>
      <c r="H68" s="128"/>
      <c r="I68" s="129"/>
      <c r="J68" s="129"/>
      <c r="K68" s="129"/>
      <c r="L68" s="129"/>
      <c r="M68" s="130">
        <f t="shared" si="6"/>
        <v>0</v>
      </c>
      <c r="N68" s="128"/>
      <c r="O68" s="129"/>
      <c r="P68" s="129"/>
      <c r="Q68" s="129"/>
      <c r="R68" s="129"/>
      <c r="S68" s="130">
        <f t="shared" si="7"/>
        <v>0</v>
      </c>
      <c r="T68" s="128"/>
      <c r="U68" s="129"/>
      <c r="V68" s="129"/>
      <c r="W68" s="129"/>
      <c r="X68" s="129"/>
      <c r="Y68" s="130">
        <f t="shared" si="8"/>
        <v>0</v>
      </c>
      <c r="Z68" s="128"/>
      <c r="AA68" s="129"/>
      <c r="AB68" s="129"/>
      <c r="AC68" s="129"/>
      <c r="AD68" s="129"/>
      <c r="AE68" s="130">
        <f t="shared" si="9"/>
        <v>0</v>
      </c>
      <c r="AF68" s="219">
        <f t="shared" si="10"/>
        <v>0</v>
      </c>
    </row>
    <row r="69" spans="1:32" ht="18.75" thickTop="1" thickBot="1" x14ac:dyDescent="0.35">
      <c r="A69" s="146" t="str">
        <f xml:space="preserve"> 'Cost Margin'!A71</f>
        <v>MICHAEL COLLINS IRISH WHISKEY</v>
      </c>
      <c r="B69" s="131"/>
      <c r="C69" s="132"/>
      <c r="D69" s="132"/>
      <c r="E69" s="132"/>
      <c r="F69" s="132"/>
      <c r="G69" s="133">
        <f t="shared" ref="G69:G83" si="11">B69*12+C69*6+D69</f>
        <v>0</v>
      </c>
      <c r="H69" s="131"/>
      <c r="I69" s="132"/>
      <c r="J69" s="132"/>
      <c r="K69" s="132"/>
      <c r="L69" s="132"/>
      <c r="M69" s="130">
        <f t="shared" si="6"/>
        <v>0</v>
      </c>
      <c r="N69" s="131"/>
      <c r="O69" s="132"/>
      <c r="P69" s="132"/>
      <c r="Q69" s="132"/>
      <c r="R69" s="132"/>
      <c r="S69" s="130">
        <f t="shared" si="7"/>
        <v>0</v>
      </c>
      <c r="T69" s="131"/>
      <c r="U69" s="132"/>
      <c r="V69" s="132"/>
      <c r="W69" s="132"/>
      <c r="X69" s="132"/>
      <c r="Y69" s="130">
        <f t="shared" si="8"/>
        <v>0</v>
      </c>
      <c r="Z69" s="131"/>
      <c r="AA69" s="132"/>
      <c r="AB69" s="132"/>
      <c r="AC69" s="132"/>
      <c r="AD69" s="132"/>
      <c r="AE69" s="130">
        <f t="shared" si="9"/>
        <v>0</v>
      </c>
      <c r="AF69" s="219">
        <f t="shared" si="10"/>
        <v>0</v>
      </c>
    </row>
    <row r="70" spans="1:32" ht="18.75" thickTop="1" thickBot="1" x14ac:dyDescent="0.35">
      <c r="A70" s="146" t="str">
        <f xml:space="preserve"> 'Cost Margin'!A72</f>
        <v>MIDORI MELON LIQUEUR</v>
      </c>
      <c r="B70" s="128"/>
      <c r="C70" s="129"/>
      <c r="D70" s="129"/>
      <c r="E70" s="129"/>
      <c r="F70" s="129"/>
      <c r="G70" s="130">
        <f t="shared" si="11"/>
        <v>0</v>
      </c>
      <c r="H70" s="128"/>
      <c r="I70" s="129"/>
      <c r="J70" s="129"/>
      <c r="K70" s="129"/>
      <c r="L70" s="129"/>
      <c r="M70" s="130">
        <f t="shared" si="6"/>
        <v>0</v>
      </c>
      <c r="N70" s="128"/>
      <c r="O70" s="129"/>
      <c r="P70" s="129"/>
      <c r="Q70" s="129"/>
      <c r="R70" s="129"/>
      <c r="S70" s="130">
        <f t="shared" si="7"/>
        <v>0</v>
      </c>
      <c r="T70" s="128"/>
      <c r="U70" s="129"/>
      <c r="V70" s="129"/>
      <c r="W70" s="129"/>
      <c r="X70" s="129"/>
      <c r="Y70" s="130">
        <f t="shared" si="8"/>
        <v>0</v>
      </c>
      <c r="Z70" s="128"/>
      <c r="AA70" s="129"/>
      <c r="AB70" s="129"/>
      <c r="AC70" s="129"/>
      <c r="AD70" s="129"/>
      <c r="AE70" s="130">
        <f t="shared" si="9"/>
        <v>0</v>
      </c>
      <c r="AF70" s="219">
        <f t="shared" si="10"/>
        <v>0</v>
      </c>
    </row>
    <row r="71" spans="1:32" ht="18.75" thickTop="1" thickBot="1" x14ac:dyDescent="0.35">
      <c r="A71" s="146" t="str">
        <f xml:space="preserve"> 'Cost Margin'!A73</f>
        <v>OLE SMOKEY CARAMEL</v>
      </c>
      <c r="B71" s="128"/>
      <c r="C71" s="129"/>
      <c r="D71" s="129"/>
      <c r="E71" s="129"/>
      <c r="F71" s="129"/>
      <c r="G71" s="130">
        <f t="shared" si="11"/>
        <v>0</v>
      </c>
      <c r="H71" s="128"/>
      <c r="I71" s="129"/>
      <c r="J71" s="129"/>
      <c r="K71" s="129"/>
      <c r="L71" s="129"/>
      <c r="M71" s="130">
        <f t="shared" si="6"/>
        <v>0</v>
      </c>
      <c r="N71" s="128"/>
      <c r="O71" s="129"/>
      <c r="P71" s="129"/>
      <c r="Q71" s="129"/>
      <c r="R71" s="129"/>
      <c r="S71" s="130">
        <f t="shared" si="7"/>
        <v>0</v>
      </c>
      <c r="T71" s="128"/>
      <c r="U71" s="129"/>
      <c r="V71" s="129"/>
      <c r="W71" s="129"/>
      <c r="X71" s="129"/>
      <c r="Y71" s="130">
        <f t="shared" si="8"/>
        <v>0</v>
      </c>
      <c r="Z71" s="128"/>
      <c r="AA71" s="129"/>
      <c r="AB71" s="129"/>
      <c r="AC71" s="129"/>
      <c r="AD71" s="129"/>
      <c r="AE71" s="130">
        <f t="shared" si="9"/>
        <v>0</v>
      </c>
      <c r="AF71" s="219">
        <f t="shared" si="10"/>
        <v>0</v>
      </c>
    </row>
    <row r="72" spans="1:32" ht="18.75" thickTop="1" thickBot="1" x14ac:dyDescent="0.35">
      <c r="A72" s="146" t="str">
        <f xml:space="preserve"> 'Cost Margin'!A74</f>
        <v>OLE SMOKEY COOKIE DOUGH</v>
      </c>
      <c r="B72" s="128"/>
      <c r="C72" s="129"/>
      <c r="D72" s="129"/>
      <c r="E72" s="129"/>
      <c r="F72" s="129"/>
      <c r="G72" s="130">
        <f t="shared" si="11"/>
        <v>0</v>
      </c>
      <c r="H72" s="128"/>
      <c r="I72" s="129"/>
      <c r="J72" s="129"/>
      <c r="K72" s="129"/>
      <c r="L72" s="129"/>
      <c r="M72" s="130">
        <f t="shared" si="6"/>
        <v>0</v>
      </c>
      <c r="N72" s="128"/>
      <c r="O72" s="129"/>
      <c r="P72" s="129"/>
      <c r="Q72" s="129"/>
      <c r="R72" s="129"/>
      <c r="S72" s="130">
        <f t="shared" si="7"/>
        <v>0</v>
      </c>
      <c r="T72" s="128"/>
      <c r="U72" s="129"/>
      <c r="V72" s="129"/>
      <c r="W72" s="129"/>
      <c r="X72" s="129"/>
      <c r="Y72" s="130">
        <f t="shared" si="8"/>
        <v>0</v>
      </c>
      <c r="Z72" s="128"/>
      <c r="AA72" s="129"/>
      <c r="AB72" s="129"/>
      <c r="AC72" s="129"/>
      <c r="AD72" s="129"/>
      <c r="AE72" s="130">
        <f t="shared" si="9"/>
        <v>0</v>
      </c>
      <c r="AF72" s="219">
        <f t="shared" si="10"/>
        <v>0</v>
      </c>
    </row>
    <row r="73" spans="1:32" ht="18.75" thickTop="1" thickBot="1" x14ac:dyDescent="0.35">
      <c r="A73" s="146" t="str">
        <f xml:space="preserve"> 'Cost Margin'!A75</f>
        <v>PARROT BAY PINEAPPLE RUM</v>
      </c>
      <c r="B73" s="128"/>
      <c r="C73" s="129"/>
      <c r="D73" s="129"/>
      <c r="E73" s="129"/>
      <c r="F73" s="129"/>
      <c r="G73" s="130">
        <f t="shared" si="11"/>
        <v>0</v>
      </c>
      <c r="H73" s="128"/>
      <c r="I73" s="129"/>
      <c r="J73" s="129"/>
      <c r="K73" s="129"/>
      <c r="L73" s="129"/>
      <c r="M73" s="130">
        <f t="shared" si="6"/>
        <v>0</v>
      </c>
      <c r="N73" s="128"/>
      <c r="O73" s="129"/>
      <c r="P73" s="129"/>
      <c r="Q73" s="129"/>
      <c r="R73" s="129"/>
      <c r="S73" s="130">
        <f t="shared" si="7"/>
        <v>0</v>
      </c>
      <c r="T73" s="128"/>
      <c r="U73" s="129"/>
      <c r="V73" s="129"/>
      <c r="W73" s="129"/>
      <c r="X73" s="129"/>
      <c r="Y73" s="130">
        <f t="shared" si="8"/>
        <v>0</v>
      </c>
      <c r="Z73" s="128"/>
      <c r="AA73" s="129"/>
      <c r="AB73" s="129"/>
      <c r="AC73" s="129"/>
      <c r="AD73" s="129"/>
      <c r="AE73" s="130">
        <f t="shared" si="9"/>
        <v>0</v>
      </c>
      <c r="AF73" s="219">
        <f t="shared" si="10"/>
        <v>0</v>
      </c>
    </row>
    <row r="74" spans="1:32" ht="18.75" thickTop="1" thickBot="1" x14ac:dyDescent="0.35">
      <c r="A74" s="146" t="str">
        <f xml:space="preserve"> 'Cost Margin'!A76</f>
        <v>PATRON SILVER TEQUILA</v>
      </c>
      <c r="B74" s="128"/>
      <c r="C74" s="129"/>
      <c r="D74" s="129"/>
      <c r="E74" s="129"/>
      <c r="F74" s="129"/>
      <c r="G74" s="130">
        <f t="shared" si="11"/>
        <v>0</v>
      </c>
      <c r="H74" s="128"/>
      <c r="I74" s="129"/>
      <c r="J74" s="129"/>
      <c r="K74" s="129"/>
      <c r="L74" s="129"/>
      <c r="M74" s="130">
        <f t="shared" si="6"/>
        <v>0</v>
      </c>
      <c r="N74" s="128"/>
      <c r="O74" s="129"/>
      <c r="P74" s="129"/>
      <c r="Q74" s="129"/>
      <c r="R74" s="129"/>
      <c r="S74" s="130">
        <f t="shared" si="7"/>
        <v>0</v>
      </c>
      <c r="T74" s="128"/>
      <c r="U74" s="129"/>
      <c r="V74" s="129"/>
      <c r="W74" s="129"/>
      <c r="X74" s="129"/>
      <c r="Y74" s="130">
        <f t="shared" si="8"/>
        <v>0</v>
      </c>
      <c r="Z74" s="128"/>
      <c r="AA74" s="129"/>
      <c r="AB74" s="129"/>
      <c r="AC74" s="129"/>
      <c r="AD74" s="129"/>
      <c r="AE74" s="130">
        <f t="shared" si="9"/>
        <v>0</v>
      </c>
      <c r="AF74" s="219">
        <f t="shared" si="10"/>
        <v>0</v>
      </c>
    </row>
    <row r="75" spans="1:32" ht="18.75" thickTop="1" thickBot="1" x14ac:dyDescent="0.35">
      <c r="A75" s="146" t="str">
        <f xml:space="preserve"> 'Cost Margin'!A77</f>
        <v>PINNACLE VODKA</v>
      </c>
      <c r="B75" s="131"/>
      <c r="C75" s="132"/>
      <c r="D75" s="132"/>
      <c r="E75" s="132"/>
      <c r="F75" s="132"/>
      <c r="G75" s="133">
        <f t="shared" si="11"/>
        <v>0</v>
      </c>
      <c r="H75" s="131"/>
      <c r="I75" s="132"/>
      <c r="J75" s="132"/>
      <c r="K75" s="132"/>
      <c r="L75" s="132"/>
      <c r="M75" s="130">
        <f t="shared" si="6"/>
        <v>0</v>
      </c>
      <c r="N75" s="131"/>
      <c r="O75" s="132"/>
      <c r="P75" s="132"/>
      <c r="Q75" s="132"/>
      <c r="R75" s="132"/>
      <c r="S75" s="130">
        <f t="shared" si="7"/>
        <v>0</v>
      </c>
      <c r="T75" s="131"/>
      <c r="U75" s="132"/>
      <c r="V75" s="132"/>
      <c r="W75" s="132"/>
      <c r="X75" s="132"/>
      <c r="Y75" s="130">
        <f t="shared" si="8"/>
        <v>0</v>
      </c>
      <c r="Z75" s="131"/>
      <c r="AA75" s="132"/>
      <c r="AB75" s="132"/>
      <c r="AC75" s="132"/>
      <c r="AD75" s="132"/>
      <c r="AE75" s="130">
        <f t="shared" si="9"/>
        <v>0</v>
      </c>
      <c r="AF75" s="219">
        <f t="shared" si="10"/>
        <v>0</v>
      </c>
    </row>
    <row r="76" spans="1:32" ht="18.75" thickTop="1" thickBot="1" x14ac:dyDescent="0.35">
      <c r="A76" s="146" t="str">
        <f xml:space="preserve"> 'Cost Margin'!A78</f>
        <v>RED STAG, BLACK CHERRY LIQUEUR</v>
      </c>
      <c r="B76" s="128"/>
      <c r="C76" s="129"/>
      <c r="D76" s="129"/>
      <c r="E76" s="129"/>
      <c r="F76" s="129"/>
      <c r="G76" s="130">
        <f t="shared" si="11"/>
        <v>0</v>
      </c>
      <c r="H76" s="128"/>
      <c r="I76" s="129"/>
      <c r="J76" s="129"/>
      <c r="K76" s="129"/>
      <c r="L76" s="129"/>
      <c r="M76" s="130">
        <f t="shared" si="6"/>
        <v>0</v>
      </c>
      <c r="N76" s="128"/>
      <c r="O76" s="129"/>
      <c r="P76" s="129"/>
      <c r="Q76" s="129"/>
      <c r="R76" s="129"/>
      <c r="S76" s="130">
        <f t="shared" si="7"/>
        <v>0</v>
      </c>
      <c r="T76" s="128"/>
      <c r="U76" s="129"/>
      <c r="V76" s="129"/>
      <c r="W76" s="129"/>
      <c r="X76" s="129"/>
      <c r="Y76" s="130">
        <f t="shared" si="8"/>
        <v>0</v>
      </c>
      <c r="Z76" s="128"/>
      <c r="AA76" s="129"/>
      <c r="AB76" s="129"/>
      <c r="AC76" s="129"/>
      <c r="AD76" s="129"/>
      <c r="AE76" s="130">
        <f t="shared" si="9"/>
        <v>0</v>
      </c>
      <c r="AF76" s="219">
        <f t="shared" si="10"/>
        <v>0</v>
      </c>
    </row>
    <row r="77" spans="1:32" ht="18.75" thickTop="1" thickBot="1" x14ac:dyDescent="0.35">
      <c r="A77" s="146" t="str">
        <f xml:space="preserve"> 'Cost Margin'!A79</f>
        <v>RUMCHATA RUM</v>
      </c>
      <c r="B77" s="131"/>
      <c r="C77" s="132"/>
      <c r="D77" s="132"/>
      <c r="E77" s="132"/>
      <c r="F77" s="132"/>
      <c r="G77" s="133">
        <f t="shared" si="11"/>
        <v>0</v>
      </c>
      <c r="H77" s="131"/>
      <c r="I77" s="132"/>
      <c r="J77" s="132"/>
      <c r="K77" s="132"/>
      <c r="L77" s="132"/>
      <c r="M77" s="130">
        <f t="shared" si="6"/>
        <v>0</v>
      </c>
      <c r="N77" s="131"/>
      <c r="O77" s="132"/>
      <c r="P77" s="132"/>
      <c r="Q77" s="132"/>
      <c r="R77" s="132"/>
      <c r="S77" s="130">
        <f t="shared" si="7"/>
        <v>0</v>
      </c>
      <c r="T77" s="131"/>
      <c r="U77" s="132"/>
      <c r="V77" s="132"/>
      <c r="W77" s="132"/>
      <c r="X77" s="132"/>
      <c r="Y77" s="130">
        <f t="shared" si="8"/>
        <v>0</v>
      </c>
      <c r="Z77" s="131"/>
      <c r="AA77" s="132"/>
      <c r="AB77" s="132"/>
      <c r="AC77" s="132"/>
      <c r="AD77" s="132"/>
      <c r="AE77" s="130">
        <f t="shared" si="9"/>
        <v>0</v>
      </c>
      <c r="AF77" s="219">
        <f t="shared" si="10"/>
        <v>0</v>
      </c>
    </row>
    <row r="78" spans="1:32" ht="18.75" thickTop="1" thickBot="1" x14ac:dyDescent="0.35">
      <c r="A78" s="146" t="str">
        <f xml:space="preserve"> 'Cost Margin'!A80</f>
        <v>RUMPLEMINZE SCHNAPPS</v>
      </c>
      <c r="B78" s="131"/>
      <c r="C78" s="132"/>
      <c r="D78" s="132"/>
      <c r="E78" s="132"/>
      <c r="F78" s="132"/>
      <c r="G78" s="133">
        <f>B78*12+C78*6+D78</f>
        <v>0</v>
      </c>
      <c r="H78" s="131"/>
      <c r="I78" s="132"/>
      <c r="J78" s="132"/>
      <c r="K78" s="132"/>
      <c r="L78" s="132"/>
      <c r="M78" s="130">
        <f t="shared" si="6"/>
        <v>0</v>
      </c>
      <c r="N78" s="131"/>
      <c r="O78" s="132"/>
      <c r="P78" s="132"/>
      <c r="Q78" s="132"/>
      <c r="R78" s="132"/>
      <c r="S78" s="130">
        <f t="shared" si="7"/>
        <v>0</v>
      </c>
      <c r="T78" s="131"/>
      <c r="U78" s="132"/>
      <c r="V78" s="132"/>
      <c r="W78" s="132"/>
      <c r="X78" s="132"/>
      <c r="Y78" s="130">
        <f t="shared" si="8"/>
        <v>0</v>
      </c>
      <c r="Z78" s="131"/>
      <c r="AA78" s="132"/>
      <c r="AB78" s="132"/>
      <c r="AC78" s="132"/>
      <c r="AD78" s="132"/>
      <c r="AE78" s="130">
        <f t="shared" si="9"/>
        <v>0</v>
      </c>
      <c r="AF78" s="219">
        <f t="shared" si="10"/>
        <v>0</v>
      </c>
    </row>
    <row r="79" spans="1:32" ht="18.75" thickTop="1" thickBot="1" x14ac:dyDescent="0.35">
      <c r="A79" s="146" t="str">
        <f xml:space="preserve"> 'Cost Margin'!A81</f>
        <v>SAMBUCA</v>
      </c>
      <c r="B79" s="128"/>
      <c r="C79" s="129"/>
      <c r="D79" s="129"/>
      <c r="E79" s="129"/>
      <c r="F79" s="129"/>
      <c r="G79" s="130">
        <f t="shared" si="11"/>
        <v>0</v>
      </c>
      <c r="H79" s="128"/>
      <c r="I79" s="129"/>
      <c r="J79" s="129"/>
      <c r="K79" s="129"/>
      <c r="L79" s="129"/>
      <c r="M79" s="130">
        <f t="shared" si="6"/>
        <v>0</v>
      </c>
      <c r="N79" s="128"/>
      <c r="O79" s="129"/>
      <c r="P79" s="129"/>
      <c r="Q79" s="129"/>
      <c r="R79" s="129"/>
      <c r="S79" s="130">
        <f t="shared" si="7"/>
        <v>0</v>
      </c>
      <c r="T79" s="128"/>
      <c r="U79" s="129"/>
      <c r="V79" s="129"/>
      <c r="W79" s="129"/>
      <c r="X79" s="129"/>
      <c r="Y79" s="130">
        <f t="shared" si="8"/>
        <v>0</v>
      </c>
      <c r="Z79" s="128"/>
      <c r="AA79" s="129"/>
      <c r="AB79" s="129"/>
      <c r="AC79" s="129"/>
      <c r="AD79" s="129"/>
      <c r="AE79" s="130">
        <f t="shared" si="9"/>
        <v>0</v>
      </c>
      <c r="AF79" s="219">
        <f t="shared" si="10"/>
        <v>0</v>
      </c>
    </row>
    <row r="80" spans="1:32" ht="18.75" thickTop="1" thickBot="1" x14ac:dyDescent="0.35">
      <c r="A80" s="146" t="str">
        <f xml:space="preserve"> 'Cost Margin'!A82</f>
        <v>SCREWBALL PEANUT BUTTER WHISKEY</v>
      </c>
      <c r="B80" s="131"/>
      <c r="C80" s="132"/>
      <c r="D80" s="132"/>
      <c r="E80" s="132"/>
      <c r="F80" s="132"/>
      <c r="G80" s="133">
        <f t="shared" si="11"/>
        <v>0</v>
      </c>
      <c r="H80" s="131"/>
      <c r="I80" s="132"/>
      <c r="J80" s="132"/>
      <c r="K80" s="132"/>
      <c r="L80" s="132"/>
      <c r="M80" s="130">
        <f t="shared" si="6"/>
        <v>0</v>
      </c>
      <c r="N80" s="131"/>
      <c r="O80" s="132"/>
      <c r="P80" s="132"/>
      <c r="Q80" s="132"/>
      <c r="R80" s="132"/>
      <c r="S80" s="130">
        <f t="shared" si="7"/>
        <v>0</v>
      </c>
      <c r="T80" s="131"/>
      <c r="U80" s="132"/>
      <c r="V80" s="132"/>
      <c r="W80" s="132"/>
      <c r="X80" s="132"/>
      <c r="Y80" s="130">
        <f t="shared" si="8"/>
        <v>0</v>
      </c>
      <c r="Z80" s="131"/>
      <c r="AA80" s="132"/>
      <c r="AB80" s="132"/>
      <c r="AC80" s="132"/>
      <c r="AD80" s="132"/>
      <c r="AE80" s="130">
        <f t="shared" si="9"/>
        <v>0</v>
      </c>
      <c r="AF80" s="219">
        <f t="shared" si="10"/>
        <v>0</v>
      </c>
    </row>
    <row r="81" spans="1:32" ht="18.75" thickTop="1" thickBot="1" x14ac:dyDescent="0.35">
      <c r="A81" s="146" t="str">
        <f xml:space="preserve"> 'Cost Margin'!A83</f>
        <v>SEAGRAMS 7</v>
      </c>
      <c r="B81" s="129"/>
      <c r="C81" s="129"/>
      <c r="D81" s="129"/>
      <c r="E81" s="129"/>
      <c r="F81" s="129"/>
      <c r="G81" s="130">
        <f t="shared" si="11"/>
        <v>0</v>
      </c>
      <c r="H81" s="128"/>
      <c r="I81" s="129"/>
      <c r="J81" s="129"/>
      <c r="K81" s="129"/>
      <c r="L81" s="129"/>
      <c r="M81" s="130">
        <f t="shared" si="6"/>
        <v>0</v>
      </c>
      <c r="N81" s="128"/>
      <c r="O81" s="129"/>
      <c r="P81" s="129"/>
      <c r="Q81" s="129"/>
      <c r="R81" s="129"/>
      <c r="S81" s="130">
        <f t="shared" si="7"/>
        <v>0</v>
      </c>
      <c r="T81" s="128"/>
      <c r="U81" s="129"/>
      <c r="V81" s="129"/>
      <c r="W81" s="129"/>
      <c r="X81" s="129"/>
      <c r="Y81" s="130">
        <f t="shared" si="8"/>
        <v>0</v>
      </c>
      <c r="Z81" s="128"/>
      <c r="AA81" s="129"/>
      <c r="AB81" s="129"/>
      <c r="AC81" s="129"/>
      <c r="AD81" s="129"/>
      <c r="AE81" s="130">
        <f t="shared" si="9"/>
        <v>0</v>
      </c>
      <c r="AF81" s="219">
        <f t="shared" si="10"/>
        <v>0</v>
      </c>
    </row>
    <row r="82" spans="1:32" ht="18.75" thickTop="1" thickBot="1" x14ac:dyDescent="0.35">
      <c r="A82" s="146" t="str">
        <f xml:space="preserve"> 'Cost Margin'!A84</f>
        <v>SKYY CHERRY VODKA</v>
      </c>
      <c r="B82" s="132"/>
      <c r="C82" s="132"/>
      <c r="D82" s="132"/>
      <c r="E82" s="132"/>
      <c r="F82" s="132"/>
      <c r="G82" s="133">
        <f t="shared" si="11"/>
        <v>0</v>
      </c>
      <c r="H82" s="131"/>
      <c r="I82" s="132"/>
      <c r="J82" s="132"/>
      <c r="K82" s="132"/>
      <c r="L82" s="132"/>
      <c r="M82" s="130">
        <f t="shared" si="6"/>
        <v>0</v>
      </c>
      <c r="N82" s="131"/>
      <c r="O82" s="132"/>
      <c r="P82" s="132"/>
      <c r="Q82" s="132"/>
      <c r="R82" s="132"/>
      <c r="S82" s="130">
        <f t="shared" si="7"/>
        <v>0</v>
      </c>
      <c r="T82" s="131"/>
      <c r="U82" s="132"/>
      <c r="V82" s="132"/>
      <c r="W82" s="132"/>
      <c r="X82" s="132"/>
      <c r="Y82" s="130">
        <f t="shared" si="8"/>
        <v>0</v>
      </c>
      <c r="Z82" s="131"/>
      <c r="AA82" s="132"/>
      <c r="AB82" s="132"/>
      <c r="AC82" s="132"/>
      <c r="AD82" s="132"/>
      <c r="AE82" s="130">
        <f t="shared" si="9"/>
        <v>0</v>
      </c>
      <c r="AF82" s="219">
        <f t="shared" si="10"/>
        <v>0</v>
      </c>
    </row>
    <row r="83" spans="1:32" ht="18.75" thickTop="1" thickBot="1" x14ac:dyDescent="0.35">
      <c r="A83" s="146" t="str">
        <f xml:space="preserve"> 'Cost Margin'!A85</f>
        <v>SMIRNOFF CINNAMON TWIST VODKA</v>
      </c>
      <c r="B83" s="128"/>
      <c r="C83" s="129"/>
      <c r="D83" s="129"/>
      <c r="E83" s="129"/>
      <c r="F83" s="129"/>
      <c r="G83" s="130">
        <f t="shared" si="11"/>
        <v>0</v>
      </c>
      <c r="H83" s="128"/>
      <c r="I83" s="129"/>
      <c r="J83" s="129"/>
      <c r="K83" s="129"/>
      <c r="L83" s="129"/>
      <c r="M83" s="130">
        <f t="shared" si="6"/>
        <v>0</v>
      </c>
      <c r="N83" s="128"/>
      <c r="O83" s="129"/>
      <c r="P83" s="129"/>
      <c r="Q83" s="129"/>
      <c r="R83" s="129"/>
      <c r="S83" s="130">
        <f t="shared" si="7"/>
        <v>0</v>
      </c>
      <c r="T83" s="128"/>
      <c r="U83" s="129"/>
      <c r="V83" s="129"/>
      <c r="W83" s="129"/>
      <c r="X83" s="129"/>
      <c r="Y83" s="130">
        <f t="shared" si="8"/>
        <v>0</v>
      </c>
      <c r="Z83" s="128"/>
      <c r="AA83" s="129"/>
      <c r="AB83" s="129"/>
      <c r="AC83" s="129"/>
      <c r="AD83" s="129"/>
      <c r="AE83" s="130">
        <f t="shared" si="9"/>
        <v>0</v>
      </c>
      <c r="AF83" s="219">
        <f t="shared" si="10"/>
        <v>0</v>
      </c>
    </row>
    <row r="84" spans="1:32" ht="18.75" thickTop="1" thickBot="1" x14ac:dyDescent="0.35">
      <c r="A84" s="146" t="str">
        <f xml:space="preserve"> 'Cost Margin'!A86</f>
        <v>SMIRNOFF LIME VODKA</v>
      </c>
      <c r="B84" s="128"/>
      <c r="C84" s="129"/>
      <c r="D84" s="129"/>
      <c r="E84" s="129"/>
      <c r="F84" s="129"/>
      <c r="G84" s="130">
        <f>B84*12+C84*6+D84</f>
        <v>0</v>
      </c>
      <c r="H84" s="128"/>
      <c r="I84" s="129"/>
      <c r="J84" s="129"/>
      <c r="K84" s="129"/>
      <c r="L84" s="129"/>
      <c r="M84" s="130">
        <f>H84*12+I84*6+J84</f>
        <v>0</v>
      </c>
      <c r="N84" s="128"/>
      <c r="O84" s="129"/>
      <c r="P84" s="129"/>
      <c r="Q84" s="129"/>
      <c r="R84" s="129"/>
      <c r="S84" s="130">
        <f>N84*12+O84*6+P84</f>
        <v>0</v>
      </c>
      <c r="T84" s="128"/>
      <c r="U84" s="129"/>
      <c r="V84" s="129"/>
      <c r="W84" s="129"/>
      <c r="X84" s="129"/>
      <c r="Y84" s="130">
        <f>T84*12+U84*6+V84</f>
        <v>0</v>
      </c>
      <c r="Z84" s="128"/>
      <c r="AA84" s="129"/>
      <c r="AB84" s="129"/>
      <c r="AC84" s="129"/>
      <c r="AD84" s="129"/>
      <c r="AE84" s="130">
        <f>Z84*12+AA84*6+AB84</f>
        <v>0</v>
      </c>
      <c r="AF84" s="219">
        <f>G84+M84+S84+Y84+AE84</f>
        <v>0</v>
      </c>
    </row>
    <row r="85" spans="1:32" ht="18.75" thickTop="1" thickBot="1" x14ac:dyDescent="0.35">
      <c r="A85" s="146" t="str">
        <f xml:space="preserve"> 'Cost Margin'!A87</f>
        <v>SMIRNOFF MANGO VODKA</v>
      </c>
      <c r="B85" s="128"/>
      <c r="C85" s="129"/>
      <c r="D85" s="129"/>
      <c r="E85" s="129"/>
      <c r="F85" s="129"/>
      <c r="G85" s="130">
        <f t="shared" ref="G85:G99" si="12">B85*12+C85*6+D85</f>
        <v>0</v>
      </c>
      <c r="H85" s="128"/>
      <c r="I85" s="129"/>
      <c r="J85" s="129"/>
      <c r="K85" s="129"/>
      <c r="L85" s="129"/>
      <c r="M85" s="130">
        <f t="shared" ref="M85:M99" si="13">H85*12+I85*6+J85</f>
        <v>0</v>
      </c>
      <c r="N85" s="128"/>
      <c r="O85" s="129"/>
      <c r="P85" s="129"/>
      <c r="Q85" s="129"/>
      <c r="R85" s="129"/>
      <c r="S85" s="130">
        <f t="shared" ref="S85:S99" si="14">N85*12+O85*6+P85</f>
        <v>0</v>
      </c>
      <c r="T85" s="128"/>
      <c r="U85" s="129"/>
      <c r="V85" s="129"/>
      <c r="W85" s="129"/>
      <c r="X85" s="129"/>
      <c r="Y85" s="130">
        <f t="shared" ref="Y85:Y99" si="15">T85*12+U85*6+V85</f>
        <v>0</v>
      </c>
      <c r="Z85" s="128"/>
      <c r="AA85" s="129"/>
      <c r="AB85" s="129"/>
      <c r="AC85" s="129"/>
      <c r="AD85" s="129"/>
      <c r="AE85" s="130">
        <f t="shared" ref="AE85:AE99" si="16">Z85*12+AA85*6+AB85</f>
        <v>0</v>
      </c>
      <c r="AF85" s="219">
        <f t="shared" ref="AF85:AF99" si="17">G85+M85+S85+Y85+AE85</f>
        <v>0</v>
      </c>
    </row>
    <row r="86" spans="1:32" ht="18.75" thickTop="1" thickBot="1" x14ac:dyDescent="0.35">
      <c r="A86" s="146" t="str">
        <f xml:space="preserve"> 'Cost Margin'!A88</f>
        <v>SMIRNOFF ORANGE VODKA</v>
      </c>
      <c r="B86" s="128"/>
      <c r="C86" s="129"/>
      <c r="D86" s="129"/>
      <c r="E86" s="129"/>
      <c r="F86" s="129"/>
      <c r="G86" s="130">
        <f t="shared" si="12"/>
        <v>0</v>
      </c>
      <c r="H86" s="128"/>
      <c r="I86" s="129"/>
      <c r="J86" s="129"/>
      <c r="K86" s="129"/>
      <c r="L86" s="129"/>
      <c r="M86" s="130">
        <f t="shared" si="13"/>
        <v>0</v>
      </c>
      <c r="N86" s="128"/>
      <c r="O86" s="129"/>
      <c r="P86" s="129"/>
      <c r="Q86" s="129"/>
      <c r="R86" s="129"/>
      <c r="S86" s="130">
        <f t="shared" si="14"/>
        <v>0</v>
      </c>
      <c r="T86" s="128"/>
      <c r="U86" s="129"/>
      <c r="V86" s="129"/>
      <c r="W86" s="129"/>
      <c r="X86" s="129"/>
      <c r="Y86" s="130">
        <f t="shared" si="15"/>
        <v>0</v>
      </c>
      <c r="Z86" s="128"/>
      <c r="AA86" s="129"/>
      <c r="AB86" s="129"/>
      <c r="AC86" s="129"/>
      <c r="AD86" s="129"/>
      <c r="AE86" s="130">
        <f t="shared" si="16"/>
        <v>0</v>
      </c>
      <c r="AF86" s="219">
        <f t="shared" si="17"/>
        <v>0</v>
      </c>
    </row>
    <row r="87" spans="1:32" ht="18.75" thickTop="1" thickBot="1" x14ac:dyDescent="0.35">
      <c r="A87" s="146" t="str">
        <f xml:space="preserve"> 'Cost Margin'!A89</f>
        <v>SMIRNOFF VANILLA VODKA</v>
      </c>
      <c r="B87" s="128"/>
      <c r="C87" s="129"/>
      <c r="D87" s="129"/>
      <c r="E87" s="129"/>
      <c r="F87" s="129"/>
      <c r="G87" s="130">
        <f t="shared" si="12"/>
        <v>0</v>
      </c>
      <c r="H87" s="128"/>
      <c r="I87" s="129"/>
      <c r="J87" s="129"/>
      <c r="K87" s="129"/>
      <c r="L87" s="129"/>
      <c r="M87" s="130">
        <f t="shared" si="13"/>
        <v>0</v>
      </c>
      <c r="N87" s="128"/>
      <c r="O87" s="129"/>
      <c r="P87" s="129"/>
      <c r="Q87" s="129"/>
      <c r="R87" s="129"/>
      <c r="S87" s="130">
        <f t="shared" si="14"/>
        <v>0</v>
      </c>
      <c r="T87" s="128"/>
      <c r="U87" s="129"/>
      <c r="V87" s="129"/>
      <c r="W87" s="129"/>
      <c r="X87" s="129"/>
      <c r="Y87" s="130">
        <f t="shared" si="15"/>
        <v>0</v>
      </c>
      <c r="Z87" s="128"/>
      <c r="AA87" s="129"/>
      <c r="AB87" s="129"/>
      <c r="AC87" s="129"/>
      <c r="AD87" s="129"/>
      <c r="AE87" s="130">
        <f t="shared" si="16"/>
        <v>0</v>
      </c>
      <c r="AF87" s="219">
        <f t="shared" si="17"/>
        <v>0</v>
      </c>
    </row>
    <row r="88" spans="1:32" ht="18.75" thickTop="1" thickBot="1" x14ac:dyDescent="0.35">
      <c r="A88" s="146" t="str">
        <f xml:space="preserve"> 'Cost Margin'!A90</f>
        <v>SMIRNOFF VODKA</v>
      </c>
      <c r="B88" s="128"/>
      <c r="C88" s="129"/>
      <c r="D88" s="129"/>
      <c r="E88" s="129"/>
      <c r="F88" s="129"/>
      <c r="G88" s="130">
        <f t="shared" si="12"/>
        <v>0</v>
      </c>
      <c r="H88" s="128"/>
      <c r="I88" s="129"/>
      <c r="J88" s="129"/>
      <c r="K88" s="129"/>
      <c r="L88" s="129"/>
      <c r="M88" s="130">
        <f t="shared" si="13"/>
        <v>0</v>
      </c>
      <c r="N88" s="128"/>
      <c r="O88" s="129"/>
      <c r="P88" s="129"/>
      <c r="Q88" s="129"/>
      <c r="R88" s="129"/>
      <c r="S88" s="130">
        <f t="shared" si="14"/>
        <v>0</v>
      </c>
      <c r="T88" s="128"/>
      <c r="U88" s="129"/>
      <c r="V88" s="129"/>
      <c r="W88" s="129"/>
      <c r="X88" s="129"/>
      <c r="Y88" s="130">
        <f t="shared" si="15"/>
        <v>0</v>
      </c>
      <c r="Z88" s="128"/>
      <c r="AA88" s="129"/>
      <c r="AB88" s="129"/>
      <c r="AC88" s="129"/>
      <c r="AD88" s="129"/>
      <c r="AE88" s="130">
        <f t="shared" si="16"/>
        <v>0</v>
      </c>
      <c r="AF88" s="219">
        <f t="shared" si="17"/>
        <v>0</v>
      </c>
    </row>
    <row r="89" spans="1:32" ht="18.75" thickTop="1" thickBot="1" x14ac:dyDescent="0.35">
      <c r="A89" s="146" t="str">
        <f xml:space="preserve"> 'Cost Margin'!A91</f>
        <v>SMIRNOFF WHIPPED CREAM VODKA</v>
      </c>
      <c r="B89" s="131"/>
      <c r="C89" s="132"/>
      <c r="D89" s="132"/>
      <c r="E89" s="132"/>
      <c r="F89" s="132"/>
      <c r="G89" s="133">
        <f t="shared" si="12"/>
        <v>0</v>
      </c>
      <c r="H89" s="131"/>
      <c r="I89" s="132"/>
      <c r="J89" s="132"/>
      <c r="K89" s="132"/>
      <c r="L89" s="132"/>
      <c r="M89" s="130">
        <f t="shared" si="13"/>
        <v>0</v>
      </c>
      <c r="N89" s="131"/>
      <c r="O89" s="132"/>
      <c r="P89" s="132"/>
      <c r="Q89" s="132"/>
      <c r="R89" s="132"/>
      <c r="S89" s="130">
        <f t="shared" si="14"/>
        <v>0</v>
      </c>
      <c r="T89" s="131"/>
      <c r="U89" s="132"/>
      <c r="V89" s="132"/>
      <c r="W89" s="132"/>
      <c r="X89" s="132"/>
      <c r="Y89" s="130">
        <f t="shared" si="15"/>
        <v>0</v>
      </c>
      <c r="Z89" s="131"/>
      <c r="AA89" s="132"/>
      <c r="AB89" s="132"/>
      <c r="AC89" s="132"/>
      <c r="AD89" s="132"/>
      <c r="AE89" s="130">
        <f t="shared" si="16"/>
        <v>0</v>
      </c>
      <c r="AF89" s="219">
        <f t="shared" si="17"/>
        <v>0</v>
      </c>
    </row>
    <row r="90" spans="1:32" ht="18.75" thickTop="1" thickBot="1" x14ac:dyDescent="0.35">
      <c r="A90" s="146" t="str">
        <f xml:space="preserve"> 'Cost Margin'!A92</f>
        <v>SOUTHERN COMFORT</v>
      </c>
      <c r="B90" s="128"/>
      <c r="C90" s="129"/>
      <c r="D90" s="129"/>
      <c r="E90" s="129"/>
      <c r="F90" s="129"/>
      <c r="G90" s="130">
        <f t="shared" si="12"/>
        <v>0</v>
      </c>
      <c r="H90" s="128"/>
      <c r="I90" s="129"/>
      <c r="J90" s="129"/>
      <c r="K90" s="129"/>
      <c r="L90" s="129"/>
      <c r="M90" s="130">
        <f t="shared" si="13"/>
        <v>0</v>
      </c>
      <c r="N90" s="128"/>
      <c r="O90" s="129"/>
      <c r="P90" s="129"/>
      <c r="Q90" s="129"/>
      <c r="R90" s="129"/>
      <c r="S90" s="130">
        <f t="shared" si="14"/>
        <v>0</v>
      </c>
      <c r="T90" s="128"/>
      <c r="U90" s="129"/>
      <c r="V90" s="129"/>
      <c r="W90" s="129"/>
      <c r="X90" s="129"/>
      <c r="Y90" s="130">
        <f t="shared" si="15"/>
        <v>0</v>
      </c>
      <c r="Z90" s="128"/>
      <c r="AA90" s="129"/>
      <c r="AB90" s="129"/>
      <c r="AC90" s="129"/>
      <c r="AD90" s="129"/>
      <c r="AE90" s="130">
        <f t="shared" si="16"/>
        <v>0</v>
      </c>
      <c r="AF90" s="219">
        <f t="shared" si="17"/>
        <v>0</v>
      </c>
    </row>
    <row r="91" spans="1:32" ht="18.75" thickTop="1" thickBot="1" x14ac:dyDescent="0.35">
      <c r="A91" s="146" t="str">
        <f xml:space="preserve"> 'Cost Margin'!A93</f>
        <v>TANGUERAY GIN</v>
      </c>
      <c r="B91" s="131"/>
      <c r="C91" s="132"/>
      <c r="D91" s="132"/>
      <c r="E91" s="132"/>
      <c r="F91" s="132"/>
      <c r="G91" s="133">
        <f t="shared" si="12"/>
        <v>0</v>
      </c>
      <c r="H91" s="131"/>
      <c r="I91" s="132"/>
      <c r="J91" s="132"/>
      <c r="K91" s="132"/>
      <c r="L91" s="132"/>
      <c r="M91" s="130">
        <f t="shared" si="13"/>
        <v>0</v>
      </c>
      <c r="N91" s="131"/>
      <c r="O91" s="132"/>
      <c r="P91" s="132"/>
      <c r="Q91" s="132"/>
      <c r="R91" s="132"/>
      <c r="S91" s="130">
        <f t="shared" si="14"/>
        <v>0</v>
      </c>
      <c r="T91" s="131"/>
      <c r="U91" s="132"/>
      <c r="V91" s="132"/>
      <c r="W91" s="132"/>
      <c r="X91" s="132"/>
      <c r="Y91" s="130">
        <f t="shared" si="15"/>
        <v>0</v>
      </c>
      <c r="Z91" s="131"/>
      <c r="AA91" s="132"/>
      <c r="AB91" s="132"/>
      <c r="AC91" s="132"/>
      <c r="AD91" s="132"/>
      <c r="AE91" s="130">
        <f t="shared" si="16"/>
        <v>0</v>
      </c>
      <c r="AF91" s="219">
        <f t="shared" si="17"/>
        <v>0</v>
      </c>
    </row>
    <row r="92" spans="1:32" ht="18.75" thickTop="1" thickBot="1" x14ac:dyDescent="0.35">
      <c r="A92" s="146" t="str">
        <f xml:space="preserve"> 'Cost Margin'!A94</f>
        <v>TITOS VODKA</v>
      </c>
      <c r="B92" s="129"/>
      <c r="C92" s="129"/>
      <c r="D92" s="129"/>
      <c r="E92" s="129"/>
      <c r="F92" s="129"/>
      <c r="G92" s="130">
        <f t="shared" si="12"/>
        <v>0</v>
      </c>
      <c r="H92" s="128"/>
      <c r="I92" s="129"/>
      <c r="J92" s="129"/>
      <c r="K92" s="129"/>
      <c r="L92" s="129"/>
      <c r="M92" s="130">
        <f t="shared" si="13"/>
        <v>0</v>
      </c>
      <c r="N92" s="128"/>
      <c r="O92" s="129"/>
      <c r="P92" s="129"/>
      <c r="Q92" s="129"/>
      <c r="R92" s="129"/>
      <c r="S92" s="130">
        <f t="shared" si="14"/>
        <v>0</v>
      </c>
      <c r="T92" s="128"/>
      <c r="U92" s="129"/>
      <c r="V92" s="129"/>
      <c r="W92" s="129"/>
      <c r="X92" s="129"/>
      <c r="Y92" s="130">
        <f t="shared" si="15"/>
        <v>0</v>
      </c>
      <c r="Z92" s="128"/>
      <c r="AA92" s="129"/>
      <c r="AB92" s="129"/>
      <c r="AC92" s="129"/>
      <c r="AD92" s="129"/>
      <c r="AE92" s="130">
        <f t="shared" si="16"/>
        <v>0</v>
      </c>
      <c r="AF92" s="219">
        <f t="shared" si="17"/>
        <v>0</v>
      </c>
    </row>
    <row r="93" spans="1:32" ht="18.75" thickTop="1" thickBot="1" x14ac:dyDescent="0.35">
      <c r="A93" s="146" t="str">
        <f xml:space="preserve"> 'Cost Margin'!A95</f>
        <v>TULLAMORE DEW</v>
      </c>
      <c r="B93" s="132"/>
      <c r="C93" s="132"/>
      <c r="D93" s="132"/>
      <c r="E93" s="132"/>
      <c r="F93" s="132"/>
      <c r="G93" s="133">
        <f t="shared" si="12"/>
        <v>0</v>
      </c>
      <c r="H93" s="131"/>
      <c r="I93" s="132"/>
      <c r="J93" s="132"/>
      <c r="K93" s="132"/>
      <c r="L93" s="132"/>
      <c r="M93" s="130">
        <f t="shared" si="13"/>
        <v>0</v>
      </c>
      <c r="N93" s="131"/>
      <c r="O93" s="132"/>
      <c r="P93" s="132"/>
      <c r="Q93" s="132"/>
      <c r="R93" s="132"/>
      <c r="S93" s="130">
        <f t="shared" si="14"/>
        <v>0</v>
      </c>
      <c r="T93" s="131"/>
      <c r="U93" s="132"/>
      <c r="V93" s="132"/>
      <c r="W93" s="132"/>
      <c r="X93" s="132"/>
      <c r="Y93" s="130">
        <f t="shared" si="15"/>
        <v>0</v>
      </c>
      <c r="Z93" s="131"/>
      <c r="AA93" s="132"/>
      <c r="AB93" s="132"/>
      <c r="AC93" s="132"/>
      <c r="AD93" s="132"/>
      <c r="AE93" s="130">
        <f t="shared" si="16"/>
        <v>0</v>
      </c>
      <c r="AF93" s="219">
        <f t="shared" si="17"/>
        <v>0</v>
      </c>
    </row>
    <row r="94" spans="1:32" ht="18.75" thickTop="1" thickBot="1" x14ac:dyDescent="0.35">
      <c r="A94" s="146" t="str">
        <f xml:space="preserve"> 'Cost Margin'!A96</f>
        <v>VERMOUTH, EXTRA DRY M &amp; R</v>
      </c>
      <c r="B94" s="128"/>
      <c r="C94" s="129"/>
      <c r="D94" s="129"/>
      <c r="E94" s="129"/>
      <c r="F94" s="129"/>
      <c r="G94" s="130">
        <f t="shared" si="12"/>
        <v>0</v>
      </c>
      <c r="H94" s="128"/>
      <c r="I94" s="129"/>
      <c r="J94" s="129"/>
      <c r="K94" s="129"/>
      <c r="L94" s="129"/>
      <c r="M94" s="130">
        <f t="shared" si="13"/>
        <v>0</v>
      </c>
      <c r="N94" s="128"/>
      <c r="O94" s="129"/>
      <c r="P94" s="129"/>
      <c r="Q94" s="129"/>
      <c r="R94" s="129"/>
      <c r="S94" s="130">
        <f t="shared" si="14"/>
        <v>0</v>
      </c>
      <c r="T94" s="128"/>
      <c r="U94" s="129"/>
      <c r="V94" s="129"/>
      <c r="W94" s="129"/>
      <c r="X94" s="129"/>
      <c r="Y94" s="130">
        <f t="shared" si="15"/>
        <v>0</v>
      </c>
      <c r="Z94" s="128"/>
      <c r="AA94" s="129"/>
      <c r="AB94" s="129"/>
      <c r="AC94" s="129"/>
      <c r="AD94" s="129"/>
      <c r="AE94" s="130">
        <f t="shared" si="16"/>
        <v>0</v>
      </c>
      <c r="AF94" s="219">
        <f t="shared" si="17"/>
        <v>0</v>
      </c>
    </row>
    <row r="95" spans="1:32" ht="18.75" thickTop="1" thickBot="1" x14ac:dyDescent="0.35">
      <c r="A95" s="146" t="str">
        <f xml:space="preserve"> 'Cost Margin'!A97</f>
        <v>VERMOUTH, M &amp; R</v>
      </c>
      <c r="B95" s="131"/>
      <c r="C95" s="132"/>
      <c r="D95" s="132"/>
      <c r="E95" s="132"/>
      <c r="F95" s="132"/>
      <c r="G95" s="133">
        <f t="shared" si="12"/>
        <v>0</v>
      </c>
      <c r="H95" s="131"/>
      <c r="I95" s="132"/>
      <c r="J95" s="132"/>
      <c r="K95" s="132"/>
      <c r="L95" s="132"/>
      <c r="M95" s="130">
        <f t="shared" si="13"/>
        <v>0</v>
      </c>
      <c r="N95" s="131"/>
      <c r="O95" s="132"/>
      <c r="P95" s="132"/>
      <c r="Q95" s="132"/>
      <c r="R95" s="132"/>
      <c r="S95" s="130">
        <f t="shared" si="14"/>
        <v>0</v>
      </c>
      <c r="T95" s="131"/>
      <c r="U95" s="132"/>
      <c r="V95" s="132"/>
      <c r="W95" s="132"/>
      <c r="X95" s="132"/>
      <c r="Y95" s="130">
        <f t="shared" si="15"/>
        <v>0</v>
      </c>
      <c r="Z95" s="131"/>
      <c r="AA95" s="132"/>
      <c r="AB95" s="132"/>
      <c r="AC95" s="132"/>
      <c r="AD95" s="132"/>
      <c r="AE95" s="130">
        <f t="shared" si="16"/>
        <v>0</v>
      </c>
      <c r="AF95" s="219">
        <f t="shared" si="17"/>
        <v>0</v>
      </c>
    </row>
    <row r="96" spans="1:32" ht="18.75" thickTop="1" thickBot="1" x14ac:dyDescent="0.35">
      <c r="A96" s="146" t="str">
        <f xml:space="preserve"> 'Cost Margin'!A98</f>
        <v>WILD TURKEY 101</v>
      </c>
      <c r="B96" s="128"/>
      <c r="C96" s="129"/>
      <c r="D96" s="129"/>
      <c r="E96" s="129"/>
      <c r="F96" s="129"/>
      <c r="G96" s="130">
        <f t="shared" si="12"/>
        <v>0</v>
      </c>
      <c r="H96" s="128"/>
      <c r="I96" s="129"/>
      <c r="J96" s="129"/>
      <c r="K96" s="129"/>
      <c r="L96" s="129"/>
      <c r="M96" s="130">
        <f t="shared" si="13"/>
        <v>0</v>
      </c>
      <c r="N96" s="128"/>
      <c r="O96" s="129"/>
      <c r="P96" s="129"/>
      <c r="Q96" s="129"/>
      <c r="R96" s="129"/>
      <c r="S96" s="130">
        <f t="shared" si="14"/>
        <v>0</v>
      </c>
      <c r="T96" s="128"/>
      <c r="U96" s="129"/>
      <c r="V96" s="129"/>
      <c r="W96" s="129"/>
      <c r="X96" s="129"/>
      <c r="Y96" s="130">
        <f t="shared" si="15"/>
        <v>0</v>
      </c>
      <c r="Z96" s="128"/>
      <c r="AA96" s="129"/>
      <c r="AB96" s="129"/>
      <c r="AC96" s="129"/>
      <c r="AD96" s="129"/>
      <c r="AE96" s="130">
        <f t="shared" si="16"/>
        <v>0</v>
      </c>
      <c r="AF96" s="219">
        <f t="shared" si="17"/>
        <v>0</v>
      </c>
    </row>
    <row r="97" spans="1:32" ht="18.75" thickTop="1" thickBot="1" x14ac:dyDescent="0.35">
      <c r="A97" s="146" t="str">
        <f xml:space="preserve"> 'Cost Margin'!A99</f>
        <v>WOODFORD RESERVE</v>
      </c>
      <c r="B97" s="128"/>
      <c r="C97" s="129"/>
      <c r="D97" s="129"/>
      <c r="E97" s="129"/>
      <c r="F97" s="129"/>
      <c r="G97" s="130">
        <f t="shared" si="12"/>
        <v>0</v>
      </c>
      <c r="H97" s="128"/>
      <c r="I97" s="129"/>
      <c r="J97" s="129"/>
      <c r="K97" s="129"/>
      <c r="L97" s="129"/>
      <c r="M97" s="130">
        <f t="shared" si="13"/>
        <v>0</v>
      </c>
      <c r="N97" s="128"/>
      <c r="O97" s="129"/>
      <c r="P97" s="129"/>
      <c r="Q97" s="129"/>
      <c r="R97" s="129"/>
      <c r="S97" s="130">
        <f t="shared" si="14"/>
        <v>0</v>
      </c>
      <c r="T97" s="128"/>
      <c r="U97" s="129"/>
      <c r="V97" s="129"/>
      <c r="W97" s="129"/>
      <c r="X97" s="129"/>
      <c r="Y97" s="130">
        <f t="shared" si="15"/>
        <v>0</v>
      </c>
      <c r="Z97" s="128"/>
      <c r="AA97" s="129"/>
      <c r="AB97" s="129"/>
      <c r="AC97" s="129"/>
      <c r="AD97" s="129"/>
      <c r="AE97" s="130">
        <f t="shared" si="16"/>
        <v>0</v>
      </c>
      <c r="AF97" s="219">
        <f t="shared" si="17"/>
        <v>0</v>
      </c>
    </row>
    <row r="98" spans="1:32" ht="16.5" thickTop="1" x14ac:dyDescent="0.25">
      <c r="B98" s="128"/>
      <c r="C98" s="129"/>
      <c r="D98" s="129"/>
      <c r="E98" s="129"/>
      <c r="F98" s="129"/>
      <c r="G98" s="130">
        <f t="shared" si="12"/>
        <v>0</v>
      </c>
      <c r="H98" s="128"/>
      <c r="I98" s="129"/>
      <c r="J98" s="129"/>
      <c r="K98" s="129"/>
      <c r="L98" s="129"/>
      <c r="M98" s="130">
        <f t="shared" si="13"/>
        <v>0</v>
      </c>
      <c r="N98" s="128"/>
      <c r="O98" s="129"/>
      <c r="P98" s="129"/>
      <c r="Q98" s="129"/>
      <c r="R98" s="129"/>
      <c r="S98" s="130">
        <f t="shared" si="14"/>
        <v>0</v>
      </c>
      <c r="T98" s="128"/>
      <c r="U98" s="129"/>
      <c r="V98" s="129"/>
      <c r="W98" s="129"/>
      <c r="X98" s="129"/>
      <c r="Y98" s="130">
        <f t="shared" si="15"/>
        <v>0</v>
      </c>
      <c r="Z98" s="128"/>
      <c r="AA98" s="129"/>
      <c r="AB98" s="129"/>
      <c r="AC98" s="129"/>
      <c r="AD98" s="129"/>
      <c r="AE98" s="130">
        <f t="shared" si="16"/>
        <v>0</v>
      </c>
      <c r="AF98" s="219">
        <f t="shared" si="17"/>
        <v>0</v>
      </c>
    </row>
    <row r="99" spans="1:32" x14ac:dyDescent="0.25">
      <c r="B99" s="128"/>
      <c r="C99" s="129"/>
      <c r="D99" s="129"/>
      <c r="E99" s="129"/>
      <c r="F99" s="129"/>
      <c r="G99" s="130">
        <f t="shared" si="12"/>
        <v>0</v>
      </c>
      <c r="H99" s="128"/>
      <c r="I99" s="129"/>
      <c r="J99" s="129"/>
      <c r="K99" s="129"/>
      <c r="L99" s="129"/>
      <c r="M99" s="130">
        <f t="shared" si="13"/>
        <v>0</v>
      </c>
      <c r="N99" s="128"/>
      <c r="O99" s="129"/>
      <c r="P99" s="129"/>
      <c r="Q99" s="129"/>
      <c r="R99" s="129"/>
      <c r="S99" s="130">
        <f t="shared" si="14"/>
        <v>0</v>
      </c>
      <c r="T99" s="128"/>
      <c r="U99" s="129"/>
      <c r="V99" s="129"/>
      <c r="W99" s="129"/>
      <c r="X99" s="129"/>
      <c r="Y99" s="130">
        <f t="shared" si="15"/>
        <v>0</v>
      </c>
      <c r="Z99" s="128"/>
      <c r="AA99" s="129"/>
      <c r="AB99" s="129"/>
      <c r="AC99" s="129"/>
      <c r="AD99" s="129"/>
      <c r="AE99" s="130">
        <f t="shared" si="16"/>
        <v>0</v>
      </c>
      <c r="AF99" s="219">
        <f t="shared" si="17"/>
        <v>0</v>
      </c>
    </row>
    <row r="100" spans="1:32" ht="32.25" thickBot="1" x14ac:dyDescent="0.3">
      <c r="A100" s="134" t="s">
        <v>113</v>
      </c>
      <c r="B100" s="135" t="s">
        <v>261</v>
      </c>
      <c r="C100" s="135" t="s">
        <v>250</v>
      </c>
      <c r="D100" s="135" t="s">
        <v>251</v>
      </c>
      <c r="E100" s="135" t="s">
        <v>252</v>
      </c>
      <c r="F100" s="135" t="s">
        <v>253</v>
      </c>
      <c r="G100" s="136" t="s">
        <v>272</v>
      </c>
      <c r="H100" s="137" t="s">
        <v>261</v>
      </c>
      <c r="I100" s="135" t="s">
        <v>250</v>
      </c>
      <c r="J100" s="135" t="s">
        <v>251</v>
      </c>
      <c r="K100" s="135" t="s">
        <v>252</v>
      </c>
      <c r="L100" s="135" t="s">
        <v>253</v>
      </c>
      <c r="M100" s="136" t="s">
        <v>272</v>
      </c>
      <c r="N100" s="137" t="s">
        <v>261</v>
      </c>
      <c r="O100" s="135" t="s">
        <v>250</v>
      </c>
      <c r="P100" s="135" t="s">
        <v>251</v>
      </c>
      <c r="Q100" s="135" t="s">
        <v>252</v>
      </c>
      <c r="R100" s="135" t="s">
        <v>253</v>
      </c>
      <c r="S100" s="136" t="s">
        <v>272</v>
      </c>
      <c r="T100" s="137" t="s">
        <v>261</v>
      </c>
      <c r="U100" s="135" t="s">
        <v>250</v>
      </c>
      <c r="V100" s="135" t="s">
        <v>251</v>
      </c>
      <c r="W100" s="135" t="s">
        <v>252</v>
      </c>
      <c r="X100" s="135" t="s">
        <v>253</v>
      </c>
      <c r="Y100" s="136" t="s">
        <v>272</v>
      </c>
      <c r="Z100" s="137" t="s">
        <v>261</v>
      </c>
      <c r="AA100" s="135" t="s">
        <v>250</v>
      </c>
      <c r="AB100" s="135" t="s">
        <v>251</v>
      </c>
      <c r="AC100" s="135" t="s">
        <v>252</v>
      </c>
      <c r="AD100" s="135" t="s">
        <v>253</v>
      </c>
      <c r="AE100" s="136" t="s">
        <v>272</v>
      </c>
      <c r="AF100" s="1" t="s">
        <v>257</v>
      </c>
    </row>
    <row r="101" spans="1:32" ht="16.5" thickTop="1" x14ac:dyDescent="0.25">
      <c r="A101" s="138"/>
      <c r="B101" s="139"/>
      <c r="C101" s="126"/>
      <c r="D101" s="126"/>
      <c r="E101" s="126"/>
      <c r="F101" s="126"/>
      <c r="G101" s="140"/>
      <c r="H101" s="141"/>
      <c r="I101" s="126"/>
      <c r="J101" s="126"/>
      <c r="K101" s="126"/>
      <c r="L101" s="126"/>
      <c r="M101" s="140"/>
      <c r="N101" s="141"/>
      <c r="O101" s="126"/>
      <c r="P101" s="126"/>
      <c r="Q101" s="126"/>
      <c r="R101" s="126"/>
      <c r="S101" s="140"/>
      <c r="T101" s="141"/>
      <c r="U101" s="126"/>
      <c r="V101" s="126"/>
      <c r="W101" s="126"/>
      <c r="X101" s="126"/>
      <c r="Y101" s="140"/>
      <c r="Z101" s="141"/>
      <c r="AA101" s="126"/>
      <c r="AB101" s="126"/>
      <c r="AC101" s="126"/>
      <c r="AD101" s="126"/>
      <c r="AE101" s="140"/>
      <c r="AF101" s="2"/>
    </row>
    <row r="102" spans="1:32" x14ac:dyDescent="0.25">
      <c r="A102" s="142" t="s">
        <v>114</v>
      </c>
      <c r="B102" s="129"/>
      <c r="C102" s="129"/>
      <c r="D102" s="129"/>
      <c r="E102" s="129"/>
      <c r="F102" s="129"/>
      <c r="G102" s="130">
        <f>B102*24+C102*18+D102*12+E102*8+F102*6</f>
        <v>0</v>
      </c>
      <c r="H102" s="128"/>
      <c r="I102" s="129"/>
      <c r="J102" s="129"/>
      <c r="K102" s="129"/>
      <c r="L102" s="129"/>
      <c r="M102" s="130">
        <f>H102*24+I102*18+J102*12+K102*8+L102*6</f>
        <v>0</v>
      </c>
      <c r="N102" s="128"/>
      <c r="O102" s="129"/>
      <c r="P102" s="129"/>
      <c r="Q102" s="129"/>
      <c r="R102" s="129"/>
      <c r="S102" s="130">
        <f>N102*24+O102*18+P102*12+Q102*8+R102*6</f>
        <v>0</v>
      </c>
      <c r="T102" s="128"/>
      <c r="U102" s="129"/>
      <c r="V102" s="129"/>
      <c r="W102" s="129"/>
      <c r="X102" s="129"/>
      <c r="Y102" s="130">
        <f>T102*24+U102*18+V102*12+W102*8+X102*6</f>
        <v>0</v>
      </c>
      <c r="Z102" s="128"/>
      <c r="AA102" s="129"/>
      <c r="AB102" s="129"/>
      <c r="AC102" s="129"/>
      <c r="AD102" s="129"/>
      <c r="AE102" s="130">
        <f>Z102*24+AA102*18+AB102*12+AC102*8+AD102*6</f>
        <v>0</v>
      </c>
      <c r="AF102" s="219">
        <f>G102+M102+S102+Y102+AE102</f>
        <v>0</v>
      </c>
    </row>
    <row r="103" spans="1:32" x14ac:dyDescent="0.25">
      <c r="A103" s="31" t="str">
        <f xml:space="preserve"> 'Cost Margin'!A102</f>
        <v>ACE PINEAPPLE CIDER</v>
      </c>
      <c r="B103" s="129"/>
      <c r="C103" s="129"/>
      <c r="D103" s="129"/>
      <c r="E103" s="129"/>
      <c r="F103" s="129"/>
      <c r="G103" s="130">
        <f t="shared" ref="G103:G111" si="18">B103*24+C103*18+D103*12+E103*8+F103*6</f>
        <v>0</v>
      </c>
      <c r="H103" s="128"/>
      <c r="I103" s="129"/>
      <c r="J103" s="129"/>
      <c r="K103" s="129"/>
      <c r="L103" s="129"/>
      <c r="M103" s="130">
        <f t="shared" ref="M103:M111" si="19">H103*24+I103*18+J103*12+K103*8+L103*6</f>
        <v>0</v>
      </c>
      <c r="N103" s="128"/>
      <c r="O103" s="129"/>
      <c r="P103" s="129"/>
      <c r="Q103" s="129"/>
      <c r="R103" s="129"/>
      <c r="S103" s="130">
        <f t="shared" ref="S103:S111" si="20">N103*24+O103*18+P103*12+Q103*8+R103*6</f>
        <v>0</v>
      </c>
      <c r="T103" s="128"/>
      <c r="U103" s="129"/>
      <c r="V103" s="129"/>
      <c r="W103" s="129"/>
      <c r="X103" s="129"/>
      <c r="Y103" s="130">
        <f t="shared" ref="Y103:Y111" si="21">T103*24+U103*18+V103*12+W103*8+X103*6</f>
        <v>0</v>
      </c>
      <c r="Z103" s="128"/>
      <c r="AA103" s="129"/>
      <c r="AB103" s="129"/>
      <c r="AC103" s="129"/>
      <c r="AD103" s="129"/>
      <c r="AE103" s="130">
        <f t="shared" ref="AE103:AE111" si="22">Z103*24+AA103*18+AB103*12+AC103*8+AD103*6</f>
        <v>0</v>
      </c>
      <c r="AF103" s="219">
        <f t="shared" ref="AF103:AF111" si="23">G103+M103+S103+Y103+AE103</f>
        <v>0</v>
      </c>
    </row>
    <row r="104" spans="1:32" x14ac:dyDescent="0.25">
      <c r="A104" s="31" t="str">
        <f xml:space="preserve"> 'Cost Margin'!A103</f>
        <v>ANGRY ORCHARD</v>
      </c>
      <c r="B104" s="129"/>
      <c r="C104" s="129"/>
      <c r="D104" s="129"/>
      <c r="E104" s="129"/>
      <c r="F104" s="129"/>
      <c r="G104" s="130">
        <f t="shared" si="18"/>
        <v>0</v>
      </c>
      <c r="H104" s="128"/>
      <c r="I104" s="129"/>
      <c r="J104" s="129"/>
      <c r="K104" s="129"/>
      <c r="L104" s="129"/>
      <c r="M104" s="130">
        <f t="shared" si="19"/>
        <v>0</v>
      </c>
      <c r="N104" s="128"/>
      <c r="O104" s="129"/>
      <c r="P104" s="129"/>
      <c r="Q104" s="129"/>
      <c r="R104" s="129"/>
      <c r="S104" s="130">
        <f t="shared" si="20"/>
        <v>0</v>
      </c>
      <c r="T104" s="128"/>
      <c r="U104" s="129"/>
      <c r="V104" s="129"/>
      <c r="W104" s="129"/>
      <c r="X104" s="129"/>
      <c r="Y104" s="130">
        <f t="shared" si="21"/>
        <v>0</v>
      </c>
      <c r="Z104" s="128"/>
      <c r="AA104" s="129"/>
      <c r="AB104" s="129"/>
      <c r="AC104" s="129"/>
      <c r="AD104" s="129"/>
      <c r="AE104" s="130">
        <f t="shared" si="22"/>
        <v>0</v>
      </c>
      <c r="AF104" s="219">
        <f t="shared" si="23"/>
        <v>0</v>
      </c>
    </row>
    <row r="105" spans="1:32" x14ac:dyDescent="0.25">
      <c r="A105" s="31" t="str">
        <f xml:space="preserve"> 'Cost Margin'!A104</f>
        <v>ANGRY ORCHARD GREEN APPLE</v>
      </c>
      <c r="B105" s="129"/>
      <c r="C105" s="129"/>
      <c r="D105" s="129"/>
      <c r="E105" s="129"/>
      <c r="F105" s="129"/>
      <c r="G105" s="130">
        <f t="shared" si="18"/>
        <v>0</v>
      </c>
      <c r="H105" s="128"/>
      <c r="I105" s="129"/>
      <c r="J105" s="129"/>
      <c r="K105" s="129"/>
      <c r="L105" s="129"/>
      <c r="M105" s="130">
        <f t="shared" si="19"/>
        <v>0</v>
      </c>
      <c r="N105" s="128"/>
      <c r="O105" s="129"/>
      <c r="P105" s="129"/>
      <c r="Q105" s="129"/>
      <c r="R105" s="129"/>
      <c r="S105" s="130">
        <f t="shared" si="20"/>
        <v>0</v>
      </c>
      <c r="T105" s="128"/>
      <c r="U105" s="129"/>
      <c r="V105" s="129"/>
      <c r="W105" s="129"/>
      <c r="X105" s="129"/>
      <c r="Y105" s="130">
        <f t="shared" si="21"/>
        <v>0</v>
      </c>
      <c r="Z105" s="128"/>
      <c r="AA105" s="129"/>
      <c r="AB105" s="129"/>
      <c r="AC105" s="129"/>
      <c r="AD105" s="129"/>
      <c r="AE105" s="130">
        <f t="shared" si="22"/>
        <v>0</v>
      </c>
      <c r="AF105" s="219">
        <f t="shared" si="23"/>
        <v>0</v>
      </c>
    </row>
    <row r="106" spans="1:32" x14ac:dyDescent="0.25">
      <c r="A106" s="31" t="str">
        <f xml:space="preserve"> 'Cost Margin'!A105</f>
        <v>BLUE MOON</v>
      </c>
      <c r="B106" s="129"/>
      <c r="C106" s="129"/>
      <c r="D106" s="129"/>
      <c r="E106" s="129"/>
      <c r="F106" s="129"/>
      <c r="G106" s="130">
        <f t="shared" si="18"/>
        <v>0</v>
      </c>
      <c r="H106" s="128"/>
      <c r="I106" s="129"/>
      <c r="J106" s="129"/>
      <c r="K106" s="129"/>
      <c r="L106" s="129"/>
      <c r="M106" s="130">
        <f t="shared" si="19"/>
        <v>0</v>
      </c>
      <c r="N106" s="128"/>
      <c r="O106" s="129"/>
      <c r="P106" s="129"/>
      <c r="Q106" s="129"/>
      <c r="R106" s="129"/>
      <c r="S106" s="130">
        <f t="shared" si="20"/>
        <v>0</v>
      </c>
      <c r="T106" s="128"/>
      <c r="U106" s="129"/>
      <c r="V106" s="129"/>
      <c r="W106" s="129"/>
      <c r="X106" s="129"/>
      <c r="Y106" s="130">
        <f t="shared" si="21"/>
        <v>0</v>
      </c>
      <c r="Z106" s="128"/>
      <c r="AA106" s="129"/>
      <c r="AB106" s="129"/>
      <c r="AC106" s="129"/>
      <c r="AD106" s="129"/>
      <c r="AE106" s="130">
        <f t="shared" si="22"/>
        <v>0</v>
      </c>
      <c r="AF106" s="219">
        <f t="shared" si="23"/>
        <v>0</v>
      </c>
    </row>
    <row r="107" spans="1:32" x14ac:dyDescent="0.25">
      <c r="A107" s="31" t="str">
        <f xml:space="preserve"> 'Cost Margin'!A106</f>
        <v>BUD LIGHT</v>
      </c>
      <c r="B107" s="129"/>
      <c r="C107" s="129"/>
      <c r="D107" s="129"/>
      <c r="E107" s="129"/>
      <c r="F107" s="129"/>
      <c r="G107" s="130">
        <f t="shared" si="18"/>
        <v>0</v>
      </c>
      <c r="H107" s="128"/>
      <c r="I107" s="129"/>
      <c r="J107" s="129"/>
      <c r="K107" s="129"/>
      <c r="L107" s="129"/>
      <c r="M107" s="130">
        <f t="shared" si="19"/>
        <v>0</v>
      </c>
      <c r="N107" s="128"/>
      <c r="O107" s="129"/>
      <c r="P107" s="129"/>
      <c r="Q107" s="129"/>
      <c r="R107" s="129"/>
      <c r="S107" s="130">
        <f t="shared" si="20"/>
        <v>0</v>
      </c>
      <c r="T107" s="128"/>
      <c r="U107" s="129"/>
      <c r="V107" s="129"/>
      <c r="W107" s="129"/>
      <c r="X107" s="129"/>
      <c r="Y107" s="130">
        <f t="shared" si="21"/>
        <v>0</v>
      </c>
      <c r="Z107" s="128"/>
      <c r="AA107" s="129"/>
      <c r="AB107" s="129"/>
      <c r="AC107" s="129"/>
      <c r="AD107" s="129"/>
      <c r="AE107" s="130">
        <f t="shared" si="22"/>
        <v>0</v>
      </c>
      <c r="AF107" s="219">
        <f t="shared" si="23"/>
        <v>0</v>
      </c>
    </row>
    <row r="108" spans="1:32" x14ac:dyDescent="0.25">
      <c r="A108" s="31" t="str">
        <f xml:space="preserve"> 'Cost Margin'!A107</f>
        <v>BUD SELECT 55</v>
      </c>
      <c r="B108" s="129"/>
      <c r="C108" s="129"/>
      <c r="D108" s="129"/>
      <c r="E108" s="129"/>
      <c r="F108" s="129"/>
      <c r="G108" s="130">
        <f t="shared" si="18"/>
        <v>0</v>
      </c>
      <c r="H108" s="128"/>
      <c r="I108" s="129"/>
      <c r="J108" s="129"/>
      <c r="K108" s="129"/>
      <c r="L108" s="129"/>
      <c r="M108" s="130">
        <f t="shared" si="19"/>
        <v>0</v>
      </c>
      <c r="N108" s="128"/>
      <c r="O108" s="129"/>
      <c r="P108" s="129"/>
      <c r="Q108" s="129"/>
      <c r="R108" s="129"/>
      <c r="S108" s="130">
        <f t="shared" si="20"/>
        <v>0</v>
      </c>
      <c r="T108" s="128"/>
      <c r="U108" s="129"/>
      <c r="V108" s="129"/>
      <c r="W108" s="129"/>
      <c r="X108" s="129"/>
      <c r="Y108" s="130">
        <f t="shared" si="21"/>
        <v>0</v>
      </c>
      <c r="Z108" s="128"/>
      <c r="AA108" s="129"/>
      <c r="AB108" s="129"/>
      <c r="AC108" s="129"/>
      <c r="AD108" s="129"/>
      <c r="AE108" s="130">
        <f t="shared" si="22"/>
        <v>0</v>
      </c>
      <c r="AF108" s="219">
        <f t="shared" si="23"/>
        <v>0</v>
      </c>
    </row>
    <row r="109" spans="1:32" x14ac:dyDescent="0.25">
      <c r="A109" s="31" t="str">
        <f xml:space="preserve"> 'Cost Margin'!A108</f>
        <v>BUDWEISER</v>
      </c>
      <c r="B109" s="129"/>
      <c r="C109" s="129"/>
      <c r="D109" s="129"/>
      <c r="E109" s="129"/>
      <c r="F109" s="129"/>
      <c r="G109" s="130">
        <f t="shared" si="18"/>
        <v>0</v>
      </c>
      <c r="H109" s="128"/>
      <c r="I109" s="129"/>
      <c r="J109" s="129"/>
      <c r="K109" s="129"/>
      <c r="L109" s="129"/>
      <c r="M109" s="130">
        <f t="shared" si="19"/>
        <v>0</v>
      </c>
      <c r="N109" s="128"/>
      <c r="O109" s="129"/>
      <c r="P109" s="129"/>
      <c r="Q109" s="129"/>
      <c r="R109" s="129"/>
      <c r="S109" s="130">
        <f t="shared" si="20"/>
        <v>0</v>
      </c>
      <c r="T109" s="128"/>
      <c r="U109" s="129"/>
      <c r="V109" s="129"/>
      <c r="W109" s="129"/>
      <c r="X109" s="129"/>
      <c r="Y109" s="130">
        <f t="shared" si="21"/>
        <v>0</v>
      </c>
      <c r="Z109" s="128"/>
      <c r="AA109" s="129"/>
      <c r="AB109" s="129"/>
      <c r="AC109" s="129"/>
      <c r="AD109" s="129"/>
      <c r="AE109" s="130">
        <f t="shared" si="22"/>
        <v>0</v>
      </c>
      <c r="AF109" s="219">
        <f t="shared" si="23"/>
        <v>0</v>
      </c>
    </row>
    <row r="110" spans="1:32" x14ac:dyDescent="0.25">
      <c r="A110" s="31" t="str">
        <f xml:space="preserve"> 'Cost Margin'!A109</f>
        <v>BUSCH LIGHT</v>
      </c>
      <c r="B110" s="129"/>
      <c r="C110" s="129"/>
      <c r="D110" s="129"/>
      <c r="E110" s="129"/>
      <c r="F110" s="129"/>
      <c r="G110" s="130">
        <f t="shared" si="18"/>
        <v>0</v>
      </c>
      <c r="H110" s="128"/>
      <c r="I110" s="129"/>
      <c r="J110" s="129"/>
      <c r="K110" s="129"/>
      <c r="L110" s="129"/>
      <c r="M110" s="130">
        <f t="shared" si="19"/>
        <v>0</v>
      </c>
      <c r="N110" s="128"/>
      <c r="O110" s="129"/>
      <c r="P110" s="129"/>
      <c r="Q110" s="129"/>
      <c r="R110" s="129"/>
      <c r="S110" s="130">
        <f t="shared" si="20"/>
        <v>0</v>
      </c>
      <c r="T110" s="128"/>
      <c r="U110" s="129"/>
      <c r="V110" s="129"/>
      <c r="W110" s="129"/>
      <c r="X110" s="129"/>
      <c r="Y110" s="130">
        <f t="shared" si="21"/>
        <v>0</v>
      </c>
      <c r="Z110" s="128"/>
      <c r="AA110" s="129"/>
      <c r="AB110" s="129"/>
      <c r="AC110" s="129"/>
      <c r="AD110" s="129"/>
      <c r="AE110" s="130">
        <f t="shared" si="22"/>
        <v>0</v>
      </c>
      <c r="AF110" s="219">
        <f t="shared" si="23"/>
        <v>0</v>
      </c>
    </row>
    <row r="111" spans="1:32" x14ac:dyDescent="0.25">
      <c r="A111" s="31" t="str">
        <f xml:space="preserve"> 'Cost Margin'!A110</f>
        <v>COORS EDGE</v>
      </c>
      <c r="B111" s="129"/>
      <c r="C111" s="129"/>
      <c r="D111" s="129"/>
      <c r="E111" s="129"/>
      <c r="F111" s="129"/>
      <c r="G111" s="130">
        <f t="shared" si="18"/>
        <v>0</v>
      </c>
      <c r="H111" s="128"/>
      <c r="I111" s="129"/>
      <c r="J111" s="129"/>
      <c r="K111" s="129"/>
      <c r="L111" s="129"/>
      <c r="M111" s="130">
        <f t="shared" si="19"/>
        <v>0</v>
      </c>
      <c r="N111" s="128"/>
      <c r="O111" s="129"/>
      <c r="P111" s="129"/>
      <c r="Q111" s="129"/>
      <c r="R111" s="129"/>
      <c r="S111" s="130">
        <f t="shared" si="20"/>
        <v>0</v>
      </c>
      <c r="T111" s="128"/>
      <c r="U111" s="129"/>
      <c r="V111" s="129"/>
      <c r="W111" s="129"/>
      <c r="X111" s="129"/>
      <c r="Y111" s="130">
        <f t="shared" si="21"/>
        <v>0</v>
      </c>
      <c r="Z111" s="128"/>
      <c r="AA111" s="129"/>
      <c r="AB111" s="129"/>
      <c r="AC111" s="129"/>
      <c r="AD111" s="129"/>
      <c r="AE111" s="130">
        <f t="shared" si="22"/>
        <v>0</v>
      </c>
      <c r="AF111" s="219">
        <f t="shared" si="23"/>
        <v>0</v>
      </c>
    </row>
    <row r="112" spans="1:32" x14ac:dyDescent="0.25">
      <c r="A112" s="31" t="str">
        <f xml:space="preserve"> 'Cost Margin'!A111</f>
        <v>COORS LIGHT</v>
      </c>
      <c r="B112" s="129"/>
      <c r="C112" s="129"/>
      <c r="D112" s="129"/>
      <c r="E112" s="129"/>
      <c r="F112" s="129"/>
      <c r="G112" s="130">
        <f>B112*24+C112*18+D112*12+E112*8+F112*6</f>
        <v>0</v>
      </c>
      <c r="H112" s="128"/>
      <c r="I112" s="129"/>
      <c r="J112" s="129"/>
      <c r="K112" s="129"/>
      <c r="L112" s="129"/>
      <c r="M112" s="130">
        <f>H112*24+I112*18+J112*12+K112*8+L112*6</f>
        <v>0</v>
      </c>
      <c r="N112" s="128"/>
      <c r="O112" s="129"/>
      <c r="P112" s="129"/>
      <c r="Q112" s="129"/>
      <c r="R112" s="129"/>
      <c r="S112" s="130">
        <f>N112*24+O112*18+P112*12+Q112*8+R112*6</f>
        <v>0</v>
      </c>
      <c r="T112" s="128"/>
      <c r="U112" s="129"/>
      <c r="V112" s="129"/>
      <c r="W112" s="129"/>
      <c r="X112" s="129"/>
      <c r="Y112" s="130">
        <f>T112*24+U112*18+V112*12+W112*8+X112*6</f>
        <v>0</v>
      </c>
      <c r="Z112" s="128"/>
      <c r="AA112" s="129"/>
      <c r="AB112" s="129"/>
      <c r="AC112" s="129"/>
      <c r="AD112" s="129"/>
      <c r="AE112" s="130">
        <f>Z112*24+AA112*18+AB112*12+AC112*8+AD112*6</f>
        <v>0</v>
      </c>
      <c r="AF112" s="219">
        <f>G112+M112+S112+Y112+AE112</f>
        <v>0</v>
      </c>
    </row>
    <row r="113" spans="1:32" x14ac:dyDescent="0.25">
      <c r="A113" s="31" t="str">
        <f xml:space="preserve"> 'Cost Margin'!A112</f>
        <v>CORONA EXTRA</v>
      </c>
      <c r="B113" s="129"/>
      <c r="C113" s="129"/>
      <c r="D113" s="129"/>
      <c r="E113" s="129"/>
      <c r="F113" s="129"/>
      <c r="G113" s="130">
        <f t="shared" ref="G113:G121" si="24">B113*24+C113*18+D113*12+E113*8+F113*6</f>
        <v>0</v>
      </c>
      <c r="H113" s="128"/>
      <c r="I113" s="129"/>
      <c r="J113" s="129"/>
      <c r="K113" s="129"/>
      <c r="L113" s="129"/>
      <c r="M113" s="130">
        <f t="shared" ref="M113:M121" si="25">H113*24+I113*18+J113*12+K113*8+L113*6</f>
        <v>0</v>
      </c>
      <c r="N113" s="128"/>
      <c r="O113" s="129"/>
      <c r="P113" s="129"/>
      <c r="Q113" s="129"/>
      <c r="R113" s="129"/>
      <c r="S113" s="130">
        <f t="shared" ref="S113:S121" si="26">N113*24+O113*18+P113*12+Q113*8+R113*6</f>
        <v>0</v>
      </c>
      <c r="T113" s="128"/>
      <c r="U113" s="129"/>
      <c r="V113" s="129"/>
      <c r="W113" s="129"/>
      <c r="X113" s="129"/>
      <c r="Y113" s="130">
        <f t="shared" ref="Y113:Y121" si="27">T113*24+U113*18+V113*12+W113*8+X113*6</f>
        <v>0</v>
      </c>
      <c r="Z113" s="128"/>
      <c r="AA113" s="129"/>
      <c r="AB113" s="129"/>
      <c r="AC113" s="129"/>
      <c r="AD113" s="129"/>
      <c r="AE113" s="130">
        <f t="shared" ref="AE113:AE121" si="28">Z113*24+AA113*18+AB113*12+AC113*8+AD113*6</f>
        <v>0</v>
      </c>
      <c r="AF113" s="219">
        <f t="shared" ref="AF113:AF121" si="29">G113+M113+S113+Y113+AE113</f>
        <v>0</v>
      </c>
    </row>
    <row r="114" spans="1:32" x14ac:dyDescent="0.25">
      <c r="A114" s="31" t="str">
        <f xml:space="preserve"> 'Cost Margin'!A113</f>
        <v>CORONA LIGHT</v>
      </c>
      <c r="B114" s="129"/>
      <c r="C114" s="129"/>
      <c r="D114" s="129"/>
      <c r="E114" s="129"/>
      <c r="F114" s="129"/>
      <c r="G114" s="130">
        <f t="shared" si="24"/>
        <v>0</v>
      </c>
      <c r="H114" s="128"/>
      <c r="I114" s="129"/>
      <c r="J114" s="129"/>
      <c r="K114" s="129"/>
      <c r="L114" s="129"/>
      <c r="M114" s="130">
        <f t="shared" si="25"/>
        <v>0</v>
      </c>
      <c r="N114" s="128"/>
      <c r="O114" s="129"/>
      <c r="P114" s="129"/>
      <c r="Q114" s="129"/>
      <c r="R114" s="129"/>
      <c r="S114" s="130">
        <f t="shared" si="26"/>
        <v>0</v>
      </c>
      <c r="T114" s="128"/>
      <c r="U114" s="129"/>
      <c r="V114" s="129"/>
      <c r="W114" s="129"/>
      <c r="X114" s="129"/>
      <c r="Y114" s="130">
        <f t="shared" si="27"/>
        <v>0</v>
      </c>
      <c r="Z114" s="128"/>
      <c r="AA114" s="129"/>
      <c r="AB114" s="129"/>
      <c r="AC114" s="129"/>
      <c r="AD114" s="129"/>
      <c r="AE114" s="130">
        <f t="shared" si="28"/>
        <v>0</v>
      </c>
      <c r="AF114" s="219">
        <f t="shared" si="29"/>
        <v>0</v>
      </c>
    </row>
    <row r="115" spans="1:32" x14ac:dyDescent="0.25">
      <c r="A115" s="31" t="str">
        <f xml:space="preserve"> 'Cost Margin'!A114</f>
        <v>DOS EQUIS XX LAGER</v>
      </c>
      <c r="B115" s="129"/>
      <c r="C115" s="129"/>
      <c r="D115" s="129"/>
      <c r="E115" s="129"/>
      <c r="F115" s="129"/>
      <c r="G115" s="130">
        <f t="shared" si="24"/>
        <v>0</v>
      </c>
      <c r="H115" s="128"/>
      <c r="I115" s="129"/>
      <c r="J115" s="129"/>
      <c r="K115" s="129"/>
      <c r="L115" s="129"/>
      <c r="M115" s="130">
        <f t="shared" si="25"/>
        <v>0</v>
      </c>
      <c r="N115" s="128"/>
      <c r="O115" s="129"/>
      <c r="P115" s="129"/>
      <c r="Q115" s="129"/>
      <c r="R115" s="129"/>
      <c r="S115" s="130">
        <f t="shared" si="26"/>
        <v>0</v>
      </c>
      <c r="T115" s="128"/>
      <c r="U115" s="129"/>
      <c r="V115" s="129"/>
      <c r="W115" s="129"/>
      <c r="X115" s="129"/>
      <c r="Y115" s="130">
        <f t="shared" si="27"/>
        <v>0</v>
      </c>
      <c r="Z115" s="128"/>
      <c r="AA115" s="129"/>
      <c r="AB115" s="129"/>
      <c r="AC115" s="129"/>
      <c r="AD115" s="129"/>
      <c r="AE115" s="130">
        <f t="shared" si="28"/>
        <v>0</v>
      </c>
      <c r="AF115" s="219">
        <f t="shared" si="29"/>
        <v>0</v>
      </c>
    </row>
    <row r="116" spans="1:32" x14ac:dyDescent="0.25">
      <c r="A116" s="31" t="str">
        <f xml:space="preserve"> 'Cost Margin'!A115</f>
        <v>DUNKIN SPIKED ICED COFFEE</v>
      </c>
      <c r="B116" s="129"/>
      <c r="C116" s="129"/>
      <c r="D116" s="129"/>
      <c r="E116" s="129"/>
      <c r="F116" s="129"/>
      <c r="G116" s="130">
        <f t="shared" si="24"/>
        <v>0</v>
      </c>
      <c r="H116" s="128"/>
      <c r="I116" s="129"/>
      <c r="J116" s="129"/>
      <c r="K116" s="129"/>
      <c r="L116" s="129"/>
      <c r="M116" s="130">
        <f t="shared" si="25"/>
        <v>0</v>
      </c>
      <c r="N116" s="128"/>
      <c r="O116" s="129"/>
      <c r="P116" s="129"/>
      <c r="Q116" s="129"/>
      <c r="R116" s="129"/>
      <c r="S116" s="130">
        <f t="shared" si="26"/>
        <v>0</v>
      </c>
      <c r="T116" s="128"/>
      <c r="U116" s="129"/>
      <c r="V116" s="129"/>
      <c r="W116" s="129"/>
      <c r="X116" s="129"/>
      <c r="Y116" s="130">
        <f t="shared" si="27"/>
        <v>0</v>
      </c>
      <c r="Z116" s="128"/>
      <c r="AA116" s="129"/>
      <c r="AB116" s="129"/>
      <c r="AC116" s="129"/>
      <c r="AD116" s="129"/>
      <c r="AE116" s="130">
        <f t="shared" si="28"/>
        <v>0</v>
      </c>
      <c r="AF116" s="219">
        <f t="shared" si="29"/>
        <v>0</v>
      </c>
    </row>
    <row r="117" spans="1:32" x14ac:dyDescent="0.25">
      <c r="A117" s="31" t="str">
        <f xml:space="preserve"> 'Cost Margin'!A116</f>
        <v>GUINESS CAN</v>
      </c>
      <c r="B117" s="129"/>
      <c r="C117" s="129"/>
      <c r="D117" s="129"/>
      <c r="E117" s="129"/>
      <c r="F117" s="129"/>
      <c r="G117" s="130">
        <f t="shared" si="24"/>
        <v>0</v>
      </c>
      <c r="H117" s="128"/>
      <c r="I117" s="129"/>
      <c r="J117" s="129"/>
      <c r="K117" s="129"/>
      <c r="L117" s="129"/>
      <c r="M117" s="130">
        <f t="shared" si="25"/>
        <v>0</v>
      </c>
      <c r="N117" s="128"/>
      <c r="O117" s="129"/>
      <c r="P117" s="129"/>
      <c r="Q117" s="129"/>
      <c r="R117" s="129"/>
      <c r="S117" s="130">
        <f t="shared" si="26"/>
        <v>0</v>
      </c>
      <c r="T117" s="128"/>
      <c r="U117" s="129"/>
      <c r="V117" s="129"/>
      <c r="W117" s="129"/>
      <c r="X117" s="129"/>
      <c r="Y117" s="130">
        <f t="shared" si="27"/>
        <v>0</v>
      </c>
      <c r="Z117" s="128"/>
      <c r="AA117" s="129"/>
      <c r="AB117" s="129"/>
      <c r="AC117" s="129"/>
      <c r="AD117" s="129"/>
      <c r="AE117" s="130">
        <f t="shared" si="28"/>
        <v>0</v>
      </c>
      <c r="AF117" s="219">
        <f t="shared" si="29"/>
        <v>0</v>
      </c>
    </row>
    <row r="118" spans="1:32" x14ac:dyDescent="0.25">
      <c r="A118" s="31" t="str">
        <f xml:space="preserve"> 'Cost Margin'!A117</f>
        <v xml:space="preserve">HEINEKEN  </v>
      </c>
      <c r="B118" s="129"/>
      <c r="C118" s="129"/>
      <c r="D118" s="129"/>
      <c r="E118" s="129"/>
      <c r="F118" s="129"/>
      <c r="G118" s="130">
        <f t="shared" si="24"/>
        <v>0</v>
      </c>
      <c r="H118" s="128"/>
      <c r="I118" s="129"/>
      <c r="J118" s="129"/>
      <c r="K118" s="129"/>
      <c r="L118" s="129"/>
      <c r="M118" s="130">
        <f t="shared" si="25"/>
        <v>0</v>
      </c>
      <c r="N118" s="128"/>
      <c r="O118" s="129"/>
      <c r="P118" s="129"/>
      <c r="Q118" s="129"/>
      <c r="R118" s="129"/>
      <c r="S118" s="130">
        <f t="shared" si="26"/>
        <v>0</v>
      </c>
      <c r="T118" s="128"/>
      <c r="U118" s="129"/>
      <c r="V118" s="129"/>
      <c r="W118" s="129"/>
      <c r="X118" s="129"/>
      <c r="Y118" s="130">
        <f t="shared" si="27"/>
        <v>0</v>
      </c>
      <c r="Z118" s="128"/>
      <c r="AA118" s="129"/>
      <c r="AB118" s="129"/>
      <c r="AC118" s="129"/>
      <c r="AD118" s="129"/>
      <c r="AE118" s="130">
        <f t="shared" si="28"/>
        <v>0</v>
      </c>
      <c r="AF118" s="219">
        <f t="shared" si="29"/>
        <v>0</v>
      </c>
    </row>
    <row r="119" spans="1:32" x14ac:dyDescent="0.25">
      <c r="A119" s="31" t="str">
        <f xml:space="preserve"> 'Cost Margin'!A118</f>
        <v>MICHELOB ULTRA</v>
      </c>
      <c r="B119" s="129"/>
      <c r="C119" s="129"/>
      <c r="D119" s="129"/>
      <c r="E119" s="129"/>
      <c r="F119" s="129"/>
      <c r="G119" s="130">
        <f t="shared" si="24"/>
        <v>0</v>
      </c>
      <c r="H119" s="128"/>
      <c r="I119" s="129"/>
      <c r="J119" s="129"/>
      <c r="K119" s="129"/>
      <c r="L119" s="129"/>
      <c r="M119" s="130">
        <f t="shared" si="25"/>
        <v>0</v>
      </c>
      <c r="N119" s="128"/>
      <c r="O119" s="129"/>
      <c r="P119" s="129"/>
      <c r="Q119" s="129"/>
      <c r="R119" s="129"/>
      <c r="S119" s="130">
        <f t="shared" si="26"/>
        <v>0</v>
      </c>
      <c r="T119" s="128"/>
      <c r="U119" s="129"/>
      <c r="V119" s="129"/>
      <c r="W119" s="129"/>
      <c r="X119" s="129"/>
      <c r="Y119" s="130">
        <f t="shared" si="27"/>
        <v>0</v>
      </c>
      <c r="Z119" s="128"/>
      <c r="AA119" s="129"/>
      <c r="AB119" s="129"/>
      <c r="AC119" s="129"/>
      <c r="AD119" s="129"/>
      <c r="AE119" s="130">
        <f t="shared" si="28"/>
        <v>0</v>
      </c>
      <c r="AF119" s="219">
        <f t="shared" si="29"/>
        <v>0</v>
      </c>
    </row>
    <row r="120" spans="1:32" x14ac:dyDescent="0.25">
      <c r="A120" s="31" t="str">
        <f xml:space="preserve"> 'Cost Margin'!A119</f>
        <v>MICHELOB ULTRA ZERO</v>
      </c>
      <c r="B120" s="129"/>
      <c r="C120" s="129"/>
      <c r="D120" s="129"/>
      <c r="E120" s="129"/>
      <c r="F120" s="129"/>
      <c r="G120" s="130">
        <f t="shared" si="24"/>
        <v>0</v>
      </c>
      <c r="H120" s="128"/>
      <c r="I120" s="129"/>
      <c r="J120" s="129"/>
      <c r="K120" s="129"/>
      <c r="L120" s="129"/>
      <c r="M120" s="130">
        <f t="shared" si="25"/>
        <v>0</v>
      </c>
      <c r="N120" s="128"/>
      <c r="O120" s="129"/>
      <c r="P120" s="129"/>
      <c r="Q120" s="129"/>
      <c r="R120" s="129"/>
      <c r="S120" s="130">
        <f t="shared" si="26"/>
        <v>0</v>
      </c>
      <c r="T120" s="128"/>
      <c r="U120" s="129"/>
      <c r="V120" s="129"/>
      <c r="W120" s="129"/>
      <c r="X120" s="129"/>
      <c r="Y120" s="130">
        <f t="shared" si="27"/>
        <v>0</v>
      </c>
      <c r="Z120" s="128"/>
      <c r="AA120" s="129"/>
      <c r="AB120" s="129"/>
      <c r="AC120" s="129"/>
      <c r="AD120" s="129"/>
      <c r="AE120" s="130">
        <f t="shared" si="28"/>
        <v>0</v>
      </c>
      <c r="AF120" s="219">
        <f t="shared" si="29"/>
        <v>0</v>
      </c>
    </row>
    <row r="121" spans="1:32" x14ac:dyDescent="0.25">
      <c r="A121" s="31" t="str">
        <f xml:space="preserve"> 'Cost Margin'!A120</f>
        <v>MIKES BLACK CHERRY</v>
      </c>
      <c r="B121" s="129"/>
      <c r="C121" s="129"/>
      <c r="D121" s="129"/>
      <c r="E121" s="129"/>
      <c r="F121" s="129"/>
      <c r="G121" s="130">
        <f t="shared" si="24"/>
        <v>0</v>
      </c>
      <c r="H121" s="128"/>
      <c r="I121" s="129"/>
      <c r="J121" s="129"/>
      <c r="K121" s="129"/>
      <c r="L121" s="129"/>
      <c r="M121" s="130">
        <f t="shared" si="25"/>
        <v>0</v>
      </c>
      <c r="N121" s="128"/>
      <c r="O121" s="129"/>
      <c r="P121" s="129"/>
      <c r="Q121" s="129"/>
      <c r="R121" s="129"/>
      <c r="S121" s="130">
        <f t="shared" si="26"/>
        <v>0</v>
      </c>
      <c r="T121" s="128"/>
      <c r="U121" s="129"/>
      <c r="V121" s="129"/>
      <c r="W121" s="129"/>
      <c r="X121" s="129"/>
      <c r="Y121" s="130">
        <f t="shared" si="27"/>
        <v>0</v>
      </c>
      <c r="Z121" s="128"/>
      <c r="AA121" s="129"/>
      <c r="AB121" s="129"/>
      <c r="AC121" s="129"/>
      <c r="AD121" s="129"/>
      <c r="AE121" s="130">
        <f t="shared" si="28"/>
        <v>0</v>
      </c>
      <c r="AF121" s="219">
        <f t="shared" si="29"/>
        <v>0</v>
      </c>
    </row>
    <row r="122" spans="1:32" x14ac:dyDescent="0.25">
      <c r="A122" s="31" t="str">
        <f xml:space="preserve"> 'Cost Margin'!A121</f>
        <v>MIKES LEMONADE</v>
      </c>
      <c r="B122" s="129"/>
      <c r="C122" s="129"/>
      <c r="D122" s="129"/>
      <c r="E122" s="129"/>
      <c r="F122" s="129"/>
      <c r="G122" s="130">
        <f>B122*24+C122*18+D122*12+E122*8+F122*6</f>
        <v>0</v>
      </c>
      <c r="H122" s="128"/>
      <c r="I122" s="129"/>
      <c r="J122" s="129"/>
      <c r="K122" s="129"/>
      <c r="L122" s="129"/>
      <c r="M122" s="130">
        <f>H122*24+I122*18+J122*12+K122*8+L122*6</f>
        <v>0</v>
      </c>
      <c r="N122" s="128"/>
      <c r="O122" s="129"/>
      <c r="P122" s="129"/>
      <c r="Q122" s="129"/>
      <c r="R122" s="129"/>
      <c r="S122" s="130">
        <f>N122*24+O122*18+P122*12+Q122*8+R122*6</f>
        <v>0</v>
      </c>
      <c r="T122" s="128"/>
      <c r="U122" s="129"/>
      <c r="V122" s="129"/>
      <c r="W122" s="129"/>
      <c r="X122" s="129"/>
      <c r="Y122" s="130">
        <f>T122*24+U122*18+V122*12+W122*8+X122*6</f>
        <v>0</v>
      </c>
      <c r="Z122" s="128"/>
      <c r="AA122" s="129"/>
      <c r="AB122" s="129"/>
      <c r="AC122" s="129"/>
      <c r="AD122" s="129"/>
      <c r="AE122" s="130">
        <f>Z122*24+AA122*18+AB122*12+AC122*8+AD122*6</f>
        <v>0</v>
      </c>
      <c r="AF122" s="219">
        <f>G122+M122+S122+Y122+AE122</f>
        <v>0</v>
      </c>
    </row>
    <row r="123" spans="1:32" x14ac:dyDescent="0.25">
      <c r="A123" s="31" t="str">
        <f xml:space="preserve"> 'Cost Margin'!A122</f>
        <v>MILLER LITE</v>
      </c>
      <c r="B123" s="129"/>
      <c r="C123" s="129"/>
      <c r="D123" s="129"/>
      <c r="E123" s="129"/>
      <c r="F123" s="129"/>
      <c r="G123" s="130">
        <f t="shared" ref="G123:G131" si="30">B123*24+C123*18+D123*12+E123*8+F123*6</f>
        <v>0</v>
      </c>
      <c r="H123" s="128"/>
      <c r="I123" s="129"/>
      <c r="J123" s="129"/>
      <c r="K123" s="129"/>
      <c r="L123" s="129"/>
      <c r="M123" s="130">
        <f t="shared" ref="M123:M131" si="31">H123*24+I123*18+J123*12+K123*8+L123*6</f>
        <v>0</v>
      </c>
      <c r="N123" s="128"/>
      <c r="O123" s="129"/>
      <c r="P123" s="129"/>
      <c r="Q123" s="129"/>
      <c r="R123" s="129"/>
      <c r="S123" s="130">
        <f t="shared" ref="S123:S131" si="32">N123*24+O123*18+P123*12+Q123*8+R123*6</f>
        <v>0</v>
      </c>
      <c r="T123" s="128"/>
      <c r="U123" s="129"/>
      <c r="V123" s="129"/>
      <c r="W123" s="129"/>
      <c r="X123" s="129"/>
      <c r="Y123" s="130">
        <f t="shared" ref="Y123:Y131" si="33">T123*24+U123*18+V123*12+W123*8+X123*6</f>
        <v>0</v>
      </c>
      <c r="Z123" s="128"/>
      <c r="AA123" s="129"/>
      <c r="AB123" s="129"/>
      <c r="AC123" s="129"/>
      <c r="AD123" s="129"/>
      <c r="AE123" s="130">
        <f t="shared" ref="AE123:AE131" si="34">Z123*24+AA123*18+AB123*12+AC123*8+AD123*6</f>
        <v>0</v>
      </c>
      <c r="AF123" s="219">
        <f t="shared" ref="AF123:AF131" si="35">G123+M123+S123+Y123+AE123</f>
        <v>0</v>
      </c>
    </row>
    <row r="124" spans="1:32" x14ac:dyDescent="0.25">
      <c r="A124" s="31" t="str">
        <f xml:space="preserve"> 'Cost Margin'!A123</f>
        <v>MODELO</v>
      </c>
      <c r="B124" s="129"/>
      <c r="C124" s="129"/>
      <c r="D124" s="129"/>
      <c r="E124" s="129"/>
      <c r="F124" s="129"/>
      <c r="G124" s="130">
        <f t="shared" si="30"/>
        <v>0</v>
      </c>
      <c r="H124" s="128"/>
      <c r="I124" s="129"/>
      <c r="J124" s="129"/>
      <c r="K124" s="129"/>
      <c r="L124" s="129"/>
      <c r="M124" s="130">
        <f t="shared" si="31"/>
        <v>0</v>
      </c>
      <c r="N124" s="128"/>
      <c r="O124" s="129"/>
      <c r="P124" s="129"/>
      <c r="Q124" s="129"/>
      <c r="R124" s="129"/>
      <c r="S124" s="130">
        <f t="shared" si="32"/>
        <v>0</v>
      </c>
      <c r="T124" s="128"/>
      <c r="U124" s="129"/>
      <c r="V124" s="129"/>
      <c r="W124" s="129"/>
      <c r="X124" s="129"/>
      <c r="Y124" s="130">
        <f t="shared" si="33"/>
        <v>0</v>
      </c>
      <c r="Z124" s="128"/>
      <c r="AA124" s="129"/>
      <c r="AB124" s="129"/>
      <c r="AC124" s="129"/>
      <c r="AD124" s="129"/>
      <c r="AE124" s="130">
        <f t="shared" si="34"/>
        <v>0</v>
      </c>
      <c r="AF124" s="219">
        <f t="shared" si="35"/>
        <v>0</v>
      </c>
    </row>
    <row r="125" spans="1:32" x14ac:dyDescent="0.25">
      <c r="A125" s="31" t="str">
        <f xml:space="preserve"> 'Cost Margin'!A124</f>
        <v>NATURAL LIGHT CAN</v>
      </c>
      <c r="B125" s="129"/>
      <c r="C125" s="129"/>
      <c r="D125" s="129"/>
      <c r="E125" s="129"/>
      <c r="F125" s="129"/>
      <c r="G125" s="130">
        <f t="shared" si="30"/>
        <v>0</v>
      </c>
      <c r="H125" s="128"/>
      <c r="I125" s="129"/>
      <c r="J125" s="129"/>
      <c r="K125" s="129"/>
      <c r="L125" s="129"/>
      <c r="M125" s="130">
        <f t="shared" si="31"/>
        <v>0</v>
      </c>
      <c r="N125" s="128"/>
      <c r="O125" s="129"/>
      <c r="P125" s="129"/>
      <c r="Q125" s="129"/>
      <c r="R125" s="129"/>
      <c r="S125" s="130">
        <f t="shared" si="32"/>
        <v>0</v>
      </c>
      <c r="T125" s="128"/>
      <c r="U125" s="129"/>
      <c r="V125" s="129"/>
      <c r="W125" s="129"/>
      <c r="X125" s="129"/>
      <c r="Y125" s="130">
        <f t="shared" si="33"/>
        <v>0</v>
      </c>
      <c r="Z125" s="128"/>
      <c r="AA125" s="129"/>
      <c r="AB125" s="129"/>
      <c r="AC125" s="129"/>
      <c r="AD125" s="129"/>
      <c r="AE125" s="130">
        <f t="shared" si="34"/>
        <v>0</v>
      </c>
      <c r="AF125" s="219">
        <f t="shared" si="35"/>
        <v>0</v>
      </c>
    </row>
    <row r="126" spans="1:32" x14ac:dyDescent="0.25">
      <c r="A126" s="31" t="str">
        <f xml:space="preserve"> 'Cost Margin'!A125</f>
        <v>PBR</v>
      </c>
      <c r="B126" s="129"/>
      <c r="C126" s="129"/>
      <c r="D126" s="129"/>
      <c r="E126" s="129"/>
      <c r="F126" s="129"/>
      <c r="G126" s="130">
        <f t="shared" si="30"/>
        <v>0</v>
      </c>
      <c r="H126" s="128"/>
      <c r="I126" s="129"/>
      <c r="J126" s="129"/>
      <c r="K126" s="129"/>
      <c r="L126" s="129"/>
      <c r="M126" s="130">
        <f t="shared" si="31"/>
        <v>0</v>
      </c>
      <c r="N126" s="128"/>
      <c r="O126" s="129"/>
      <c r="P126" s="129"/>
      <c r="Q126" s="129"/>
      <c r="R126" s="129"/>
      <c r="S126" s="130">
        <f t="shared" si="32"/>
        <v>0</v>
      </c>
      <c r="T126" s="128"/>
      <c r="U126" s="129"/>
      <c r="V126" s="129"/>
      <c r="W126" s="129"/>
      <c r="X126" s="129"/>
      <c r="Y126" s="130">
        <f t="shared" si="33"/>
        <v>0</v>
      </c>
      <c r="Z126" s="128"/>
      <c r="AA126" s="129"/>
      <c r="AB126" s="129"/>
      <c r="AC126" s="129"/>
      <c r="AD126" s="129"/>
      <c r="AE126" s="130">
        <f t="shared" si="34"/>
        <v>0</v>
      </c>
      <c r="AF126" s="219">
        <f t="shared" si="35"/>
        <v>0</v>
      </c>
    </row>
    <row r="127" spans="1:32" x14ac:dyDescent="0.25">
      <c r="A127" s="31" t="str">
        <f xml:space="preserve"> 'Cost Margin'!A126</f>
        <v>SMIRNOFF BERRY</v>
      </c>
      <c r="B127" s="129"/>
      <c r="C127" s="129"/>
      <c r="D127" s="129"/>
      <c r="E127" s="129"/>
      <c r="F127" s="129"/>
      <c r="G127" s="130">
        <f t="shared" si="30"/>
        <v>0</v>
      </c>
      <c r="H127" s="128"/>
      <c r="I127" s="129"/>
      <c r="J127" s="129"/>
      <c r="K127" s="129"/>
      <c r="L127" s="129"/>
      <c r="M127" s="130">
        <f t="shared" si="31"/>
        <v>0</v>
      </c>
      <c r="N127" s="128"/>
      <c r="O127" s="129"/>
      <c r="P127" s="129"/>
      <c r="Q127" s="129"/>
      <c r="R127" s="129"/>
      <c r="S127" s="130">
        <f t="shared" si="32"/>
        <v>0</v>
      </c>
      <c r="T127" s="128"/>
      <c r="U127" s="129"/>
      <c r="V127" s="129"/>
      <c r="W127" s="129"/>
      <c r="X127" s="129"/>
      <c r="Y127" s="130">
        <f t="shared" si="33"/>
        <v>0</v>
      </c>
      <c r="Z127" s="128"/>
      <c r="AA127" s="129"/>
      <c r="AB127" s="129"/>
      <c r="AC127" s="129"/>
      <c r="AD127" s="129"/>
      <c r="AE127" s="130">
        <f t="shared" si="34"/>
        <v>0</v>
      </c>
      <c r="AF127" s="219">
        <f t="shared" si="35"/>
        <v>0</v>
      </c>
    </row>
    <row r="128" spans="1:32" x14ac:dyDescent="0.25">
      <c r="A128" s="31" t="str">
        <f xml:space="preserve"> 'Cost Margin'!A127</f>
        <v>SMIRNOFF GREEN APPLE</v>
      </c>
      <c r="B128" s="129"/>
      <c r="C128" s="129"/>
      <c r="D128" s="129"/>
      <c r="E128" s="129"/>
      <c r="F128" s="129"/>
      <c r="G128" s="130">
        <f t="shared" si="30"/>
        <v>0</v>
      </c>
      <c r="H128" s="128"/>
      <c r="I128" s="129"/>
      <c r="J128" s="129"/>
      <c r="K128" s="129"/>
      <c r="L128" s="129"/>
      <c r="M128" s="130">
        <f t="shared" si="31"/>
        <v>0</v>
      </c>
      <c r="N128" s="128"/>
      <c r="O128" s="129"/>
      <c r="P128" s="129"/>
      <c r="Q128" s="129"/>
      <c r="R128" s="129"/>
      <c r="S128" s="130">
        <f t="shared" si="32"/>
        <v>0</v>
      </c>
      <c r="T128" s="128"/>
      <c r="U128" s="129"/>
      <c r="V128" s="129"/>
      <c r="W128" s="129"/>
      <c r="X128" s="129"/>
      <c r="Y128" s="130">
        <f t="shared" si="33"/>
        <v>0</v>
      </c>
      <c r="Z128" s="128"/>
      <c r="AA128" s="129"/>
      <c r="AB128" s="129"/>
      <c r="AC128" s="129"/>
      <c r="AD128" s="129"/>
      <c r="AE128" s="130">
        <f t="shared" si="34"/>
        <v>0</v>
      </c>
      <c r="AF128" s="219">
        <f t="shared" si="35"/>
        <v>0</v>
      </c>
    </row>
    <row r="129" spans="1:32" x14ac:dyDescent="0.25">
      <c r="A129" s="31" t="str">
        <f xml:space="preserve"> 'Cost Margin'!A128</f>
        <v>SMIRNOFF ICE</v>
      </c>
      <c r="B129" s="129"/>
      <c r="C129" s="129"/>
      <c r="D129" s="129"/>
      <c r="E129" s="129"/>
      <c r="F129" s="129"/>
      <c r="G129" s="130">
        <f t="shared" si="30"/>
        <v>0</v>
      </c>
      <c r="H129" s="128"/>
      <c r="I129" s="129"/>
      <c r="J129" s="129"/>
      <c r="K129" s="129"/>
      <c r="L129" s="129"/>
      <c r="M129" s="130">
        <f t="shared" si="31"/>
        <v>0</v>
      </c>
      <c r="N129" s="128"/>
      <c r="O129" s="129"/>
      <c r="P129" s="129"/>
      <c r="Q129" s="129"/>
      <c r="R129" s="129"/>
      <c r="S129" s="130">
        <f t="shared" si="32"/>
        <v>0</v>
      </c>
      <c r="T129" s="128"/>
      <c r="U129" s="129"/>
      <c r="V129" s="129"/>
      <c r="W129" s="129"/>
      <c r="X129" s="129"/>
      <c r="Y129" s="130">
        <f t="shared" si="33"/>
        <v>0</v>
      </c>
      <c r="Z129" s="128"/>
      <c r="AA129" s="129"/>
      <c r="AB129" s="129"/>
      <c r="AC129" s="129"/>
      <c r="AD129" s="129"/>
      <c r="AE129" s="130">
        <f t="shared" si="34"/>
        <v>0</v>
      </c>
      <c r="AF129" s="219">
        <f t="shared" si="35"/>
        <v>0</v>
      </c>
    </row>
    <row r="130" spans="1:32" x14ac:dyDescent="0.25">
      <c r="A130" s="31" t="str">
        <f xml:space="preserve"> 'Cost Margin'!A129</f>
        <v>SMIRNOFF PINK LEMONADE</v>
      </c>
      <c r="B130" s="129"/>
      <c r="C130" s="129"/>
      <c r="D130" s="129"/>
      <c r="E130" s="129"/>
      <c r="F130" s="129"/>
      <c r="G130" s="130">
        <f t="shared" si="30"/>
        <v>0</v>
      </c>
      <c r="H130" s="128"/>
      <c r="I130" s="129"/>
      <c r="J130" s="129"/>
      <c r="K130" s="129"/>
      <c r="L130" s="129"/>
      <c r="M130" s="130">
        <f t="shared" si="31"/>
        <v>0</v>
      </c>
      <c r="N130" s="128"/>
      <c r="O130" s="129"/>
      <c r="P130" s="129"/>
      <c r="Q130" s="129"/>
      <c r="R130" s="129"/>
      <c r="S130" s="130">
        <f t="shared" si="32"/>
        <v>0</v>
      </c>
      <c r="T130" s="128"/>
      <c r="U130" s="129"/>
      <c r="V130" s="129"/>
      <c r="W130" s="129"/>
      <c r="X130" s="129"/>
      <c r="Y130" s="130">
        <f t="shared" si="33"/>
        <v>0</v>
      </c>
      <c r="Z130" s="128"/>
      <c r="AA130" s="129"/>
      <c r="AB130" s="129"/>
      <c r="AC130" s="129"/>
      <c r="AD130" s="129"/>
      <c r="AE130" s="130">
        <f t="shared" si="34"/>
        <v>0</v>
      </c>
      <c r="AF130" s="219">
        <f t="shared" si="35"/>
        <v>0</v>
      </c>
    </row>
    <row r="131" spans="1:32" x14ac:dyDescent="0.25">
      <c r="A131" s="31" t="str">
        <f xml:space="preserve"> 'Cost Margin'!A130</f>
        <v>SMIRNOFF SCREWDRIVER</v>
      </c>
      <c r="B131" s="129"/>
      <c r="C131" s="129"/>
      <c r="D131" s="129"/>
      <c r="E131" s="129"/>
      <c r="F131" s="129"/>
      <c r="G131" s="130">
        <f t="shared" si="30"/>
        <v>0</v>
      </c>
      <c r="H131" s="128"/>
      <c r="I131" s="129"/>
      <c r="J131" s="129"/>
      <c r="K131" s="129"/>
      <c r="L131" s="129"/>
      <c r="M131" s="130">
        <f t="shared" si="31"/>
        <v>0</v>
      </c>
      <c r="N131" s="128"/>
      <c r="O131" s="129"/>
      <c r="P131" s="129"/>
      <c r="Q131" s="129"/>
      <c r="R131" s="129"/>
      <c r="S131" s="130">
        <f t="shared" si="32"/>
        <v>0</v>
      </c>
      <c r="T131" s="128"/>
      <c r="U131" s="129"/>
      <c r="V131" s="129"/>
      <c r="W131" s="129"/>
      <c r="X131" s="129"/>
      <c r="Y131" s="130">
        <f t="shared" si="33"/>
        <v>0</v>
      </c>
      <c r="Z131" s="128"/>
      <c r="AA131" s="129"/>
      <c r="AB131" s="129"/>
      <c r="AC131" s="129"/>
      <c r="AD131" s="129"/>
      <c r="AE131" s="130">
        <f t="shared" si="34"/>
        <v>0</v>
      </c>
      <c r="AF131" s="219">
        <f t="shared" si="35"/>
        <v>0</v>
      </c>
    </row>
    <row r="132" spans="1:32" x14ac:dyDescent="0.25">
      <c r="A132" s="31" t="str">
        <f xml:space="preserve"> 'Cost Margin'!A131</f>
        <v>WHITE CLAW</v>
      </c>
      <c r="B132" s="129"/>
      <c r="C132" s="129"/>
      <c r="D132" s="129"/>
      <c r="E132" s="129"/>
      <c r="F132" s="129"/>
      <c r="G132" s="130">
        <f>B132*24+C132*18+D132*12+E132*8+F132*6</f>
        <v>0</v>
      </c>
      <c r="H132" s="128"/>
      <c r="I132" s="129"/>
      <c r="J132" s="129"/>
      <c r="K132" s="129"/>
      <c r="L132" s="129"/>
      <c r="M132" s="130">
        <f>H132*24+I132*18+J132*12+K132*8+L132*6</f>
        <v>0</v>
      </c>
      <c r="N132" s="128"/>
      <c r="O132" s="129"/>
      <c r="P132" s="129"/>
      <c r="Q132" s="129"/>
      <c r="R132" s="129"/>
      <c r="S132" s="130">
        <f>N132*24+O132*18+P132*12+Q132*8+R132*6</f>
        <v>0</v>
      </c>
      <c r="T132" s="128"/>
      <c r="U132" s="129"/>
      <c r="V132" s="129"/>
      <c r="W132" s="129"/>
      <c r="X132" s="129"/>
      <c r="Y132" s="130">
        <f>T132*24+U132*18+V132*12+W132*8+X132*6</f>
        <v>0</v>
      </c>
      <c r="Z132" s="128"/>
      <c r="AA132" s="129"/>
      <c r="AB132" s="129"/>
      <c r="AC132" s="129"/>
      <c r="AD132" s="129"/>
      <c r="AE132" s="130">
        <f>Z132*24+AA132*18+AB132*12+AC132*8+AD132*6</f>
        <v>0</v>
      </c>
      <c r="AF132" s="219">
        <f>G132+M132+S132+Y132+AE132</f>
        <v>0</v>
      </c>
    </row>
    <row r="133" spans="1:32" x14ac:dyDescent="0.25">
      <c r="A133" s="31" t="str">
        <f xml:space="preserve"> 'Cost Margin'!A132</f>
        <v>YUENGLING</v>
      </c>
      <c r="B133" s="129"/>
      <c r="C133" s="129"/>
      <c r="D133" s="129"/>
      <c r="E133" s="129"/>
      <c r="F133" s="129"/>
      <c r="G133" s="130">
        <f t="shared" ref="G133:G141" si="36">B133*24+C133*18+D133*12+E133*8+F133*6</f>
        <v>0</v>
      </c>
      <c r="H133" s="128"/>
      <c r="I133" s="129"/>
      <c r="J133" s="129"/>
      <c r="K133" s="129"/>
      <c r="L133" s="129"/>
      <c r="M133" s="130">
        <f t="shared" ref="M133:M141" si="37">H133*24+I133*18+J133*12+K133*8+L133*6</f>
        <v>0</v>
      </c>
      <c r="N133" s="128"/>
      <c r="O133" s="129"/>
      <c r="P133" s="129"/>
      <c r="Q133" s="129"/>
      <c r="R133" s="129"/>
      <c r="S133" s="130">
        <f t="shared" ref="S133:S141" si="38">N133*24+O133*18+P133*12+Q133*8+R133*6</f>
        <v>0</v>
      </c>
      <c r="T133" s="128"/>
      <c r="U133" s="129"/>
      <c r="V133" s="129"/>
      <c r="W133" s="129"/>
      <c r="X133" s="129"/>
      <c r="Y133" s="130">
        <f t="shared" ref="Y133:Y141" si="39">T133*24+U133*18+V133*12+W133*8+X133*6</f>
        <v>0</v>
      </c>
      <c r="Z133" s="128"/>
      <c r="AA133" s="129"/>
      <c r="AB133" s="129"/>
      <c r="AC133" s="129"/>
      <c r="AD133" s="129"/>
      <c r="AE133" s="130">
        <f t="shared" ref="AE133:AE141" si="40">Z133*24+AA133*18+AB133*12+AC133*8+AD133*6</f>
        <v>0</v>
      </c>
      <c r="AF133" s="219">
        <f t="shared" ref="AF133:AF141" si="41">G133+M133+S133+Y133+AE133</f>
        <v>0</v>
      </c>
    </row>
    <row r="134" spans="1:32" x14ac:dyDescent="0.25">
      <c r="B134" s="129"/>
      <c r="C134" s="129"/>
      <c r="D134" s="129"/>
      <c r="E134" s="129"/>
      <c r="F134" s="129"/>
      <c r="G134" s="130">
        <f t="shared" si="36"/>
        <v>0</v>
      </c>
      <c r="H134" s="128"/>
      <c r="I134" s="129"/>
      <c r="J134" s="129"/>
      <c r="K134" s="129"/>
      <c r="L134" s="129"/>
      <c r="M134" s="130">
        <f t="shared" si="37"/>
        <v>0</v>
      </c>
      <c r="N134" s="128"/>
      <c r="O134" s="129"/>
      <c r="P134" s="129"/>
      <c r="Q134" s="129"/>
      <c r="R134" s="129"/>
      <c r="S134" s="130">
        <f t="shared" si="38"/>
        <v>0</v>
      </c>
      <c r="T134" s="128"/>
      <c r="U134" s="129"/>
      <c r="V134" s="129"/>
      <c r="W134" s="129"/>
      <c r="X134" s="129"/>
      <c r="Y134" s="130">
        <f t="shared" si="39"/>
        <v>0</v>
      </c>
      <c r="Z134" s="128"/>
      <c r="AA134" s="129"/>
      <c r="AB134" s="129"/>
      <c r="AC134" s="129"/>
      <c r="AD134" s="129"/>
      <c r="AE134" s="130">
        <f t="shared" si="40"/>
        <v>0</v>
      </c>
      <c r="AF134" s="219">
        <f t="shared" si="41"/>
        <v>0</v>
      </c>
    </row>
    <row r="135" spans="1:32" x14ac:dyDescent="0.25">
      <c r="B135" s="129"/>
      <c r="C135" s="129"/>
      <c r="D135" s="129"/>
      <c r="E135" s="129"/>
      <c r="F135" s="129"/>
      <c r="G135" s="130">
        <f t="shared" si="36"/>
        <v>0</v>
      </c>
      <c r="H135" s="128"/>
      <c r="I135" s="129"/>
      <c r="J135" s="129"/>
      <c r="K135" s="129"/>
      <c r="L135" s="129"/>
      <c r="M135" s="130">
        <f t="shared" si="37"/>
        <v>0</v>
      </c>
      <c r="N135" s="128"/>
      <c r="O135" s="129"/>
      <c r="P135" s="129"/>
      <c r="Q135" s="129"/>
      <c r="R135" s="129"/>
      <c r="S135" s="130">
        <f t="shared" si="38"/>
        <v>0</v>
      </c>
      <c r="T135" s="128"/>
      <c r="U135" s="129"/>
      <c r="V135" s="129"/>
      <c r="W135" s="129"/>
      <c r="X135" s="129"/>
      <c r="Y135" s="130">
        <f t="shared" si="39"/>
        <v>0</v>
      </c>
      <c r="Z135" s="128"/>
      <c r="AA135" s="129"/>
      <c r="AB135" s="129"/>
      <c r="AC135" s="129"/>
      <c r="AD135" s="129"/>
      <c r="AE135" s="130">
        <f t="shared" si="40"/>
        <v>0</v>
      </c>
      <c r="AF135" s="219">
        <f t="shared" si="41"/>
        <v>0</v>
      </c>
    </row>
    <row r="136" spans="1:32" x14ac:dyDescent="0.25">
      <c r="B136" s="129"/>
      <c r="C136" s="129"/>
      <c r="D136" s="129"/>
      <c r="E136" s="129"/>
      <c r="F136" s="129"/>
      <c r="G136" s="130">
        <f t="shared" si="36"/>
        <v>0</v>
      </c>
      <c r="H136" s="128"/>
      <c r="I136" s="129"/>
      <c r="J136" s="129"/>
      <c r="K136" s="129"/>
      <c r="L136" s="129"/>
      <c r="M136" s="130">
        <f t="shared" si="37"/>
        <v>0</v>
      </c>
      <c r="N136" s="128"/>
      <c r="O136" s="129"/>
      <c r="P136" s="129"/>
      <c r="Q136" s="129"/>
      <c r="R136" s="129"/>
      <c r="S136" s="130">
        <f t="shared" si="38"/>
        <v>0</v>
      </c>
      <c r="T136" s="128"/>
      <c r="U136" s="129"/>
      <c r="V136" s="129"/>
      <c r="W136" s="129"/>
      <c r="X136" s="129"/>
      <c r="Y136" s="130">
        <f t="shared" si="39"/>
        <v>0</v>
      </c>
      <c r="Z136" s="128"/>
      <c r="AA136" s="129"/>
      <c r="AB136" s="129"/>
      <c r="AC136" s="129"/>
      <c r="AD136" s="129"/>
      <c r="AE136" s="130">
        <f t="shared" si="40"/>
        <v>0</v>
      </c>
      <c r="AF136" s="219">
        <f t="shared" si="41"/>
        <v>0</v>
      </c>
    </row>
    <row r="137" spans="1:32" x14ac:dyDescent="0.25">
      <c r="B137" s="129"/>
      <c r="C137" s="129"/>
      <c r="D137" s="129"/>
      <c r="E137" s="129"/>
      <c r="F137" s="129"/>
      <c r="G137" s="130">
        <f t="shared" si="36"/>
        <v>0</v>
      </c>
      <c r="H137" s="128"/>
      <c r="I137" s="129"/>
      <c r="J137" s="129"/>
      <c r="K137" s="129"/>
      <c r="L137" s="129"/>
      <c r="M137" s="130">
        <f t="shared" si="37"/>
        <v>0</v>
      </c>
      <c r="N137" s="128"/>
      <c r="O137" s="129"/>
      <c r="P137" s="129"/>
      <c r="Q137" s="129"/>
      <c r="R137" s="129"/>
      <c r="S137" s="130">
        <f t="shared" si="38"/>
        <v>0</v>
      </c>
      <c r="T137" s="128"/>
      <c r="U137" s="129"/>
      <c r="V137" s="129"/>
      <c r="W137" s="129"/>
      <c r="X137" s="129"/>
      <c r="Y137" s="130">
        <f t="shared" si="39"/>
        <v>0</v>
      </c>
      <c r="Z137" s="128"/>
      <c r="AA137" s="129"/>
      <c r="AB137" s="129"/>
      <c r="AC137" s="129"/>
      <c r="AD137" s="129"/>
      <c r="AE137" s="130">
        <f t="shared" si="40"/>
        <v>0</v>
      </c>
      <c r="AF137" s="219">
        <f t="shared" si="41"/>
        <v>0</v>
      </c>
    </row>
    <row r="138" spans="1:32" x14ac:dyDescent="0.25">
      <c r="B138" s="129"/>
      <c r="C138" s="129"/>
      <c r="D138" s="129"/>
      <c r="E138" s="129"/>
      <c r="F138" s="129"/>
      <c r="G138" s="130">
        <f t="shared" si="36"/>
        <v>0</v>
      </c>
      <c r="H138" s="128"/>
      <c r="I138" s="129"/>
      <c r="J138" s="129"/>
      <c r="K138" s="129"/>
      <c r="L138" s="129"/>
      <c r="M138" s="130">
        <f t="shared" si="37"/>
        <v>0</v>
      </c>
      <c r="N138" s="128"/>
      <c r="O138" s="129"/>
      <c r="P138" s="129"/>
      <c r="Q138" s="129"/>
      <c r="R138" s="129"/>
      <c r="S138" s="130">
        <f t="shared" si="38"/>
        <v>0</v>
      </c>
      <c r="T138" s="128"/>
      <c r="U138" s="129"/>
      <c r="V138" s="129"/>
      <c r="W138" s="129"/>
      <c r="X138" s="129"/>
      <c r="Y138" s="130">
        <f t="shared" si="39"/>
        <v>0</v>
      </c>
      <c r="Z138" s="128"/>
      <c r="AA138" s="129"/>
      <c r="AB138" s="129"/>
      <c r="AC138" s="129"/>
      <c r="AD138" s="129"/>
      <c r="AE138" s="130">
        <f t="shared" si="40"/>
        <v>0</v>
      </c>
      <c r="AF138" s="219">
        <f t="shared" si="41"/>
        <v>0</v>
      </c>
    </row>
    <row r="139" spans="1:32" x14ac:dyDescent="0.25">
      <c r="B139" s="129"/>
      <c r="C139" s="129"/>
      <c r="D139" s="129"/>
      <c r="E139" s="129"/>
      <c r="F139" s="129"/>
      <c r="G139" s="130">
        <f t="shared" si="36"/>
        <v>0</v>
      </c>
      <c r="H139" s="128"/>
      <c r="I139" s="129"/>
      <c r="J139" s="129"/>
      <c r="K139" s="129"/>
      <c r="L139" s="129"/>
      <c r="M139" s="130">
        <f t="shared" si="37"/>
        <v>0</v>
      </c>
      <c r="N139" s="128"/>
      <c r="O139" s="129"/>
      <c r="P139" s="129"/>
      <c r="Q139" s="129"/>
      <c r="R139" s="129"/>
      <c r="S139" s="130">
        <f t="shared" si="38"/>
        <v>0</v>
      </c>
      <c r="T139" s="128"/>
      <c r="U139" s="129"/>
      <c r="V139" s="129"/>
      <c r="W139" s="129"/>
      <c r="X139" s="129"/>
      <c r="Y139" s="130">
        <f t="shared" si="39"/>
        <v>0</v>
      </c>
      <c r="Z139" s="128"/>
      <c r="AA139" s="129"/>
      <c r="AB139" s="129"/>
      <c r="AC139" s="129"/>
      <c r="AD139" s="129"/>
      <c r="AE139" s="130">
        <f t="shared" si="40"/>
        <v>0</v>
      </c>
      <c r="AF139" s="219">
        <f t="shared" si="41"/>
        <v>0</v>
      </c>
    </row>
    <row r="140" spans="1:32" x14ac:dyDescent="0.25">
      <c r="B140" s="129"/>
      <c r="C140" s="129"/>
      <c r="D140" s="129"/>
      <c r="E140" s="129"/>
      <c r="F140" s="129"/>
      <c r="G140" s="130">
        <f t="shared" si="36"/>
        <v>0</v>
      </c>
      <c r="H140" s="128"/>
      <c r="I140" s="129"/>
      <c r="J140" s="129"/>
      <c r="K140" s="129"/>
      <c r="L140" s="129"/>
      <c r="M140" s="130">
        <f t="shared" si="37"/>
        <v>0</v>
      </c>
      <c r="N140" s="128"/>
      <c r="O140" s="129"/>
      <c r="P140" s="129"/>
      <c r="Q140" s="129"/>
      <c r="R140" s="129"/>
      <c r="S140" s="130">
        <f t="shared" si="38"/>
        <v>0</v>
      </c>
      <c r="T140" s="128"/>
      <c r="U140" s="129"/>
      <c r="V140" s="129"/>
      <c r="W140" s="129"/>
      <c r="X140" s="129"/>
      <c r="Y140" s="130">
        <f t="shared" si="39"/>
        <v>0</v>
      </c>
      <c r="Z140" s="128"/>
      <c r="AA140" s="129"/>
      <c r="AB140" s="129"/>
      <c r="AC140" s="129"/>
      <c r="AD140" s="129"/>
      <c r="AE140" s="130">
        <f t="shared" si="40"/>
        <v>0</v>
      </c>
      <c r="AF140" s="219">
        <f t="shared" si="41"/>
        <v>0</v>
      </c>
    </row>
    <row r="141" spans="1:32" x14ac:dyDescent="0.25">
      <c r="B141" s="129"/>
      <c r="C141" s="129"/>
      <c r="D141" s="129"/>
      <c r="E141" s="129"/>
      <c r="F141" s="129"/>
      <c r="G141" s="130">
        <f t="shared" si="36"/>
        <v>0</v>
      </c>
      <c r="H141" s="128"/>
      <c r="I141" s="129"/>
      <c r="J141" s="129"/>
      <c r="K141" s="129"/>
      <c r="L141" s="129"/>
      <c r="M141" s="130">
        <f t="shared" si="37"/>
        <v>0</v>
      </c>
      <c r="N141" s="128"/>
      <c r="O141" s="129"/>
      <c r="P141" s="129"/>
      <c r="Q141" s="129"/>
      <c r="R141" s="129"/>
      <c r="S141" s="130">
        <f t="shared" si="38"/>
        <v>0</v>
      </c>
      <c r="T141" s="128"/>
      <c r="U141" s="129"/>
      <c r="V141" s="129"/>
      <c r="W141" s="129"/>
      <c r="X141" s="129"/>
      <c r="Y141" s="130">
        <f t="shared" si="39"/>
        <v>0</v>
      </c>
      <c r="Z141" s="128"/>
      <c r="AA141" s="129"/>
      <c r="AB141" s="129"/>
      <c r="AC141" s="129"/>
      <c r="AD141" s="129"/>
      <c r="AE141" s="130">
        <f t="shared" si="40"/>
        <v>0</v>
      </c>
      <c r="AF141" s="219">
        <f t="shared" si="41"/>
        <v>0</v>
      </c>
    </row>
    <row r="142" spans="1:32" x14ac:dyDescent="0.25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</row>
    <row r="143" spans="1:32" x14ac:dyDescent="0.25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</row>
    <row r="144" spans="1:32" x14ac:dyDescent="0.25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</row>
    <row r="145" s="79" customFormat="1" x14ac:dyDescent="0.25"/>
    <row r="146" s="79" customFormat="1" x14ac:dyDescent="0.25"/>
    <row r="147" s="79" customFormat="1" x14ac:dyDescent="0.25"/>
    <row r="148" s="79" customFormat="1" x14ac:dyDescent="0.25"/>
    <row r="149" s="79" customFormat="1" x14ac:dyDescent="0.25"/>
    <row r="150" s="79" customFormat="1" x14ac:dyDescent="0.25"/>
    <row r="151" s="79" customFormat="1" x14ac:dyDescent="0.25"/>
    <row r="152" s="79" customFormat="1" x14ac:dyDescent="0.25"/>
    <row r="153" s="79" customFormat="1" x14ac:dyDescent="0.25"/>
    <row r="154" s="79" customFormat="1" x14ac:dyDescent="0.25"/>
    <row r="155" s="79" customFormat="1" x14ac:dyDescent="0.25"/>
    <row r="156" s="79" customFormat="1" x14ac:dyDescent="0.25"/>
    <row r="157" s="79" customFormat="1" x14ac:dyDescent="0.25"/>
    <row r="158" s="79" customFormat="1" x14ac:dyDescent="0.25"/>
    <row r="159" s="79" customFormat="1" x14ac:dyDescent="0.25"/>
    <row r="160" s="79" customFormat="1" x14ac:dyDescent="0.25"/>
    <row r="161" s="79" customFormat="1" x14ac:dyDescent="0.25"/>
    <row r="162" s="79" customFormat="1" x14ac:dyDescent="0.25"/>
    <row r="163" s="79" customFormat="1" x14ac:dyDescent="0.25"/>
    <row r="164" s="79" customFormat="1" x14ac:dyDescent="0.25"/>
    <row r="165" s="79" customFormat="1" x14ac:dyDescent="0.25"/>
    <row r="166" s="79" customFormat="1" x14ac:dyDescent="0.25"/>
    <row r="167" s="79" customFormat="1" x14ac:dyDescent="0.25"/>
    <row r="168" s="79" customFormat="1" x14ac:dyDescent="0.25"/>
    <row r="169" s="79" customFormat="1" x14ac:dyDescent="0.25"/>
    <row r="170" s="79" customFormat="1" x14ac:dyDescent="0.25"/>
    <row r="171" s="79" customFormat="1" x14ac:dyDescent="0.25"/>
    <row r="172" s="79" customFormat="1" x14ac:dyDescent="0.25"/>
    <row r="173" s="79" customFormat="1" x14ac:dyDescent="0.25"/>
    <row r="174" s="79" customFormat="1" x14ac:dyDescent="0.25"/>
    <row r="175" s="79" customFormat="1" x14ac:dyDescent="0.25"/>
    <row r="176" s="79" customFormat="1" x14ac:dyDescent="0.25"/>
    <row r="177" s="79" customFormat="1" x14ac:dyDescent="0.25"/>
    <row r="178" s="79" customFormat="1" x14ac:dyDescent="0.25"/>
    <row r="179" s="79" customFormat="1" x14ac:dyDescent="0.25"/>
    <row r="180" s="79" customFormat="1" x14ac:dyDescent="0.25"/>
    <row r="181" s="79" customFormat="1" x14ac:dyDescent="0.25"/>
    <row r="182" s="79" customFormat="1" x14ac:dyDescent="0.25"/>
    <row r="183" s="79" customFormat="1" x14ac:dyDescent="0.25"/>
    <row r="184" s="79" customFormat="1" x14ac:dyDescent="0.25"/>
    <row r="185" s="79" customFormat="1" x14ac:dyDescent="0.25"/>
    <row r="186" s="79" customFormat="1" x14ac:dyDescent="0.25"/>
    <row r="187" s="79" customFormat="1" x14ac:dyDescent="0.25"/>
    <row r="188" s="79" customFormat="1" x14ac:dyDescent="0.25"/>
    <row r="189" s="79" customFormat="1" x14ac:dyDescent="0.25"/>
    <row r="190" s="79" customFormat="1" x14ac:dyDescent="0.25"/>
    <row r="191" s="79" customFormat="1" x14ac:dyDescent="0.25"/>
    <row r="192" s="79" customFormat="1" x14ac:dyDescent="0.25"/>
    <row r="193" s="79" customFormat="1" x14ac:dyDescent="0.25"/>
    <row r="194" s="79" customFormat="1" x14ac:dyDescent="0.25"/>
    <row r="195" s="79" customFormat="1" x14ac:dyDescent="0.25"/>
    <row r="196" s="79" customFormat="1" x14ac:dyDescent="0.25"/>
    <row r="197" s="79" customFormat="1" x14ac:dyDescent="0.25"/>
    <row r="198" s="79" customFormat="1" x14ac:dyDescent="0.25"/>
    <row r="199" s="79" customFormat="1" x14ac:dyDescent="0.25"/>
    <row r="200" s="79" customFormat="1" x14ac:dyDescent="0.25"/>
    <row r="201" s="79" customFormat="1" x14ac:dyDescent="0.25"/>
    <row r="202" s="79" customFormat="1" x14ac:dyDescent="0.25"/>
    <row r="203" s="79" customFormat="1" x14ac:dyDescent="0.25"/>
    <row r="204" s="79" customFormat="1" x14ac:dyDescent="0.25"/>
    <row r="205" s="79" customFormat="1" x14ac:dyDescent="0.25"/>
    <row r="206" s="79" customFormat="1" x14ac:dyDescent="0.25"/>
    <row r="207" s="79" customFormat="1" x14ac:dyDescent="0.25"/>
    <row r="208" s="79" customFormat="1" x14ac:dyDescent="0.25"/>
    <row r="209" s="79" customFormat="1" x14ac:dyDescent="0.25"/>
    <row r="210" s="79" customFormat="1" x14ac:dyDescent="0.25"/>
    <row r="211" s="79" customFormat="1" x14ac:dyDescent="0.25"/>
    <row r="212" s="79" customFormat="1" x14ac:dyDescent="0.25"/>
    <row r="213" s="79" customFormat="1" x14ac:dyDescent="0.25"/>
    <row r="214" s="79" customFormat="1" x14ac:dyDescent="0.25"/>
    <row r="215" s="79" customFormat="1" x14ac:dyDescent="0.25"/>
    <row r="216" s="79" customFormat="1" x14ac:dyDescent="0.25"/>
    <row r="217" s="79" customFormat="1" x14ac:dyDescent="0.25"/>
    <row r="218" s="79" customFormat="1" x14ac:dyDescent="0.25"/>
    <row r="219" s="79" customFormat="1" x14ac:dyDescent="0.25"/>
    <row r="220" s="79" customFormat="1" x14ac:dyDescent="0.25"/>
    <row r="221" s="79" customFormat="1" x14ac:dyDescent="0.25"/>
    <row r="222" s="79" customFormat="1" x14ac:dyDescent="0.25"/>
    <row r="223" s="79" customFormat="1" x14ac:dyDescent="0.25"/>
    <row r="224" s="79" customFormat="1" x14ac:dyDescent="0.25"/>
    <row r="225" s="79" customFormat="1" x14ac:dyDescent="0.25"/>
    <row r="226" s="79" customFormat="1" x14ac:dyDescent="0.25"/>
    <row r="227" s="79" customFormat="1" x14ac:dyDescent="0.25"/>
    <row r="228" s="79" customFormat="1" x14ac:dyDescent="0.25"/>
    <row r="229" s="79" customFormat="1" x14ac:dyDescent="0.25"/>
    <row r="230" s="79" customFormat="1" x14ac:dyDescent="0.25"/>
    <row r="231" s="79" customFormat="1" x14ac:dyDescent="0.25"/>
    <row r="232" s="79" customFormat="1" x14ac:dyDescent="0.25"/>
    <row r="233" s="79" customFormat="1" x14ac:dyDescent="0.25"/>
    <row r="234" s="79" customFormat="1" x14ac:dyDescent="0.25"/>
    <row r="235" s="79" customFormat="1" x14ac:dyDescent="0.25"/>
    <row r="236" s="79" customFormat="1" x14ac:dyDescent="0.25"/>
    <row r="237" s="79" customFormat="1" x14ac:dyDescent="0.25"/>
    <row r="238" s="79" customFormat="1" x14ac:dyDescent="0.25"/>
    <row r="239" s="79" customFormat="1" x14ac:dyDescent="0.25"/>
    <row r="240" s="79" customFormat="1" x14ac:dyDescent="0.25"/>
    <row r="241" s="79" customFormat="1" x14ac:dyDescent="0.25"/>
    <row r="242" s="79" customFormat="1" x14ac:dyDescent="0.25"/>
    <row r="243" s="79" customFormat="1" x14ac:dyDescent="0.25"/>
    <row r="244" s="79" customFormat="1" x14ac:dyDescent="0.25"/>
    <row r="245" s="79" customFormat="1" x14ac:dyDescent="0.25"/>
    <row r="246" s="79" customFormat="1" x14ac:dyDescent="0.25"/>
    <row r="247" s="79" customFormat="1" x14ac:dyDescent="0.25"/>
    <row r="248" s="79" customFormat="1" x14ac:dyDescent="0.25"/>
    <row r="249" s="79" customFormat="1" x14ac:dyDescent="0.25"/>
    <row r="250" s="79" customFormat="1" x14ac:dyDescent="0.25"/>
    <row r="251" s="79" customFormat="1" x14ac:dyDescent="0.25"/>
    <row r="252" s="79" customFormat="1" x14ac:dyDescent="0.25"/>
    <row r="253" s="79" customFormat="1" x14ac:dyDescent="0.25"/>
    <row r="254" s="79" customFormat="1" x14ac:dyDescent="0.25"/>
    <row r="255" s="79" customFormat="1" x14ac:dyDescent="0.25"/>
    <row r="256" s="79" customFormat="1" x14ac:dyDescent="0.25"/>
    <row r="257" s="79" customFormat="1" x14ac:dyDescent="0.25"/>
    <row r="258" s="79" customFormat="1" x14ac:dyDescent="0.25"/>
    <row r="259" s="79" customFormat="1" x14ac:dyDescent="0.25"/>
    <row r="260" s="79" customFormat="1" x14ac:dyDescent="0.25"/>
    <row r="261" s="79" customFormat="1" x14ac:dyDescent="0.25"/>
    <row r="262" s="79" customFormat="1" x14ac:dyDescent="0.25"/>
    <row r="263" s="79" customFormat="1" x14ac:dyDescent="0.25"/>
    <row r="264" s="79" customFormat="1" x14ac:dyDescent="0.25"/>
    <row r="265" s="79" customFormat="1" x14ac:dyDescent="0.25"/>
    <row r="266" s="79" customFormat="1" x14ac:dyDescent="0.25"/>
    <row r="267" s="79" customFormat="1" x14ac:dyDescent="0.25"/>
    <row r="268" s="79" customFormat="1" x14ac:dyDescent="0.25"/>
    <row r="269" s="79" customFormat="1" x14ac:dyDescent="0.25"/>
    <row r="270" s="79" customFormat="1" x14ac:dyDescent="0.25"/>
    <row r="271" s="79" customFormat="1" x14ac:dyDescent="0.25"/>
    <row r="272" s="79" customFormat="1" x14ac:dyDescent="0.25"/>
    <row r="273" s="79" customFormat="1" x14ac:dyDescent="0.25"/>
    <row r="274" s="79" customFormat="1" x14ac:dyDescent="0.25"/>
    <row r="275" s="79" customFormat="1" x14ac:dyDescent="0.25"/>
    <row r="276" s="79" customFormat="1" x14ac:dyDescent="0.25"/>
    <row r="277" s="79" customFormat="1" x14ac:dyDescent="0.25"/>
    <row r="278" s="79" customFormat="1" x14ac:dyDescent="0.25"/>
    <row r="279" s="79" customFormat="1" x14ac:dyDescent="0.25"/>
    <row r="280" s="79" customFormat="1" x14ac:dyDescent="0.25"/>
    <row r="281" s="79" customFormat="1" x14ac:dyDescent="0.25"/>
    <row r="282" s="79" customFormat="1" x14ac:dyDescent="0.25"/>
    <row r="283" s="79" customFormat="1" x14ac:dyDescent="0.25"/>
    <row r="284" s="79" customFormat="1" x14ac:dyDescent="0.25"/>
    <row r="285" s="79" customFormat="1" x14ac:dyDescent="0.25"/>
    <row r="286" s="79" customFormat="1" x14ac:dyDescent="0.25"/>
    <row r="287" s="79" customFormat="1" x14ac:dyDescent="0.25"/>
    <row r="288" s="79" customFormat="1" x14ac:dyDescent="0.25"/>
    <row r="289" s="79" customFormat="1" x14ac:dyDescent="0.25"/>
    <row r="290" s="79" customFormat="1" x14ac:dyDescent="0.25"/>
    <row r="291" s="79" customFormat="1" x14ac:dyDescent="0.25"/>
    <row r="292" s="79" customFormat="1" x14ac:dyDescent="0.25"/>
    <row r="293" s="79" customFormat="1" x14ac:dyDescent="0.25"/>
    <row r="294" s="79" customFormat="1" x14ac:dyDescent="0.25"/>
    <row r="295" s="79" customFormat="1" x14ac:dyDescent="0.25"/>
    <row r="296" s="79" customFormat="1" x14ac:dyDescent="0.25"/>
    <row r="297" s="79" customFormat="1" x14ac:dyDescent="0.25"/>
    <row r="298" s="79" customFormat="1" x14ac:dyDescent="0.25"/>
    <row r="299" s="79" customFormat="1" x14ac:dyDescent="0.25"/>
    <row r="300" s="79" customFormat="1" x14ac:dyDescent="0.25"/>
    <row r="301" s="79" customFormat="1" x14ac:dyDescent="0.25"/>
    <row r="302" s="79" customFormat="1" x14ac:dyDescent="0.25"/>
    <row r="303" s="79" customFormat="1" x14ac:dyDescent="0.25"/>
    <row r="304" s="79" customFormat="1" x14ac:dyDescent="0.25"/>
    <row r="305" s="79" customFormat="1" x14ac:dyDescent="0.25"/>
    <row r="306" s="79" customFormat="1" x14ac:dyDescent="0.25"/>
    <row r="307" s="79" customFormat="1" x14ac:dyDescent="0.25"/>
    <row r="308" s="79" customFormat="1" x14ac:dyDescent="0.25"/>
    <row r="309" s="79" customFormat="1" x14ac:dyDescent="0.25"/>
    <row r="310" s="79" customFormat="1" x14ac:dyDescent="0.25"/>
    <row r="311" s="79" customFormat="1" x14ac:dyDescent="0.25"/>
    <row r="312" s="79" customFormat="1" x14ac:dyDescent="0.25"/>
    <row r="313" s="79" customFormat="1" x14ac:dyDescent="0.25"/>
    <row r="314" s="79" customFormat="1" x14ac:dyDescent="0.25"/>
    <row r="315" s="79" customFormat="1" x14ac:dyDescent="0.25"/>
    <row r="316" s="79" customFormat="1" x14ac:dyDescent="0.25"/>
    <row r="317" s="79" customFormat="1" x14ac:dyDescent="0.25"/>
    <row r="318" s="79" customFormat="1" x14ac:dyDescent="0.25"/>
    <row r="319" s="79" customFormat="1" x14ac:dyDescent="0.25"/>
    <row r="320" s="79" customFormat="1" x14ac:dyDescent="0.25"/>
    <row r="321" s="79" customFormat="1" x14ac:dyDescent="0.25"/>
    <row r="322" s="79" customFormat="1" x14ac:dyDescent="0.25"/>
    <row r="323" s="79" customFormat="1" x14ac:dyDescent="0.25"/>
    <row r="324" s="79" customFormat="1" x14ac:dyDescent="0.25"/>
    <row r="325" s="79" customFormat="1" x14ac:dyDescent="0.25"/>
    <row r="326" s="79" customFormat="1" x14ac:dyDescent="0.25"/>
    <row r="327" s="79" customFormat="1" x14ac:dyDescent="0.25"/>
    <row r="328" s="79" customFormat="1" x14ac:dyDescent="0.25"/>
    <row r="329" s="79" customFormat="1" x14ac:dyDescent="0.25"/>
    <row r="330" s="79" customFormat="1" x14ac:dyDescent="0.25"/>
    <row r="331" s="79" customFormat="1" x14ac:dyDescent="0.25"/>
    <row r="332" s="79" customFormat="1" x14ac:dyDescent="0.25"/>
    <row r="333" s="79" customFormat="1" x14ac:dyDescent="0.25"/>
    <row r="334" s="79" customFormat="1" x14ac:dyDescent="0.25"/>
    <row r="335" s="79" customFormat="1" x14ac:dyDescent="0.25"/>
    <row r="336" s="79" customFormat="1" x14ac:dyDescent="0.25"/>
    <row r="337" s="79" customFormat="1" x14ac:dyDescent="0.25"/>
    <row r="338" s="79" customFormat="1" x14ac:dyDescent="0.25"/>
    <row r="339" s="79" customFormat="1" x14ac:dyDescent="0.25"/>
    <row r="340" s="79" customFormat="1" x14ac:dyDescent="0.25"/>
    <row r="341" s="79" customFormat="1" x14ac:dyDescent="0.25"/>
    <row r="342" s="79" customFormat="1" x14ac:dyDescent="0.25"/>
    <row r="343" s="79" customFormat="1" x14ac:dyDescent="0.25"/>
    <row r="344" s="79" customFormat="1" x14ac:dyDescent="0.25"/>
    <row r="345" s="79" customFormat="1" x14ac:dyDescent="0.25"/>
    <row r="346" s="79" customFormat="1" x14ac:dyDescent="0.25"/>
    <row r="347" s="79" customFormat="1" x14ac:dyDescent="0.25"/>
    <row r="348" s="79" customFormat="1" x14ac:dyDescent="0.25"/>
    <row r="349" s="79" customFormat="1" x14ac:dyDescent="0.25"/>
    <row r="350" s="79" customFormat="1" x14ac:dyDescent="0.25"/>
    <row r="351" s="79" customFormat="1" x14ac:dyDescent="0.25"/>
    <row r="352" s="79" customFormat="1" x14ac:dyDescent="0.25"/>
    <row r="353" s="79" customFormat="1" x14ac:dyDescent="0.25"/>
    <row r="354" s="79" customFormat="1" x14ac:dyDescent="0.25"/>
    <row r="355" s="79" customFormat="1" x14ac:dyDescent="0.25"/>
    <row r="356" s="79" customFormat="1" x14ac:dyDescent="0.25"/>
    <row r="357" s="79" customFormat="1" x14ac:dyDescent="0.25"/>
    <row r="358" s="79" customFormat="1" x14ac:dyDescent="0.25"/>
    <row r="359" s="79" customFormat="1" x14ac:dyDescent="0.25"/>
    <row r="360" s="79" customFormat="1" x14ac:dyDescent="0.25"/>
    <row r="361" s="79" customFormat="1" x14ac:dyDescent="0.25"/>
    <row r="362" s="79" customFormat="1" x14ac:dyDescent="0.25"/>
    <row r="363" s="79" customFormat="1" x14ac:dyDescent="0.25"/>
    <row r="364" s="79" customFormat="1" x14ac:dyDescent="0.25"/>
    <row r="365" s="79" customFormat="1" x14ac:dyDescent="0.25"/>
    <row r="366" s="79" customFormat="1" x14ac:dyDescent="0.25"/>
    <row r="367" s="79" customFormat="1" x14ac:dyDescent="0.25"/>
    <row r="368" s="79" customFormat="1" x14ac:dyDescent="0.25"/>
    <row r="369" s="79" customFormat="1" x14ac:dyDescent="0.25"/>
    <row r="370" s="79" customFormat="1" x14ac:dyDescent="0.25"/>
    <row r="371" s="79" customFormat="1" x14ac:dyDescent="0.25"/>
    <row r="372" s="79" customFormat="1" x14ac:dyDescent="0.25"/>
    <row r="373" s="79" customFormat="1" x14ac:dyDescent="0.25"/>
    <row r="374" s="79" customFormat="1" x14ac:dyDescent="0.25"/>
    <row r="375" s="79" customFormat="1" x14ac:dyDescent="0.25"/>
    <row r="376" s="79" customFormat="1" x14ac:dyDescent="0.25"/>
    <row r="377" s="79" customFormat="1" x14ac:dyDescent="0.25"/>
    <row r="378" s="79" customFormat="1" x14ac:dyDescent="0.25"/>
    <row r="379" s="79" customFormat="1" x14ac:dyDescent="0.25"/>
    <row r="380" s="79" customFormat="1" x14ac:dyDescent="0.25"/>
    <row r="381" s="79" customFormat="1" x14ac:dyDescent="0.25"/>
    <row r="382" s="79" customFormat="1" x14ac:dyDescent="0.25"/>
    <row r="383" s="79" customFormat="1" x14ac:dyDescent="0.25"/>
    <row r="384" s="79" customFormat="1" x14ac:dyDescent="0.25"/>
    <row r="385" s="79" customFormat="1" x14ac:dyDescent="0.25"/>
    <row r="386" s="79" customFormat="1" x14ac:dyDescent="0.25"/>
    <row r="387" s="79" customFormat="1" x14ac:dyDescent="0.25"/>
    <row r="388" s="79" customFormat="1" x14ac:dyDescent="0.25"/>
    <row r="389" s="79" customFormat="1" x14ac:dyDescent="0.25"/>
    <row r="390" s="79" customFormat="1" x14ac:dyDescent="0.25"/>
    <row r="391" s="79" customFormat="1" x14ac:dyDescent="0.25"/>
    <row r="392" s="79" customFormat="1" x14ac:dyDescent="0.25"/>
    <row r="393" s="79" customFormat="1" x14ac:dyDescent="0.25"/>
    <row r="394" s="79" customFormat="1" x14ac:dyDescent="0.25"/>
    <row r="395" s="79" customFormat="1" x14ac:dyDescent="0.25"/>
    <row r="396" s="79" customFormat="1" x14ac:dyDescent="0.25"/>
    <row r="397" s="79" customFormat="1" x14ac:dyDescent="0.25"/>
    <row r="398" s="79" customFormat="1" x14ac:dyDescent="0.25"/>
    <row r="399" s="79" customFormat="1" x14ac:dyDescent="0.25"/>
    <row r="400" s="79" customFormat="1" x14ac:dyDescent="0.25"/>
    <row r="401" s="79" customFormat="1" x14ac:dyDescent="0.25"/>
    <row r="402" s="79" customFormat="1" x14ac:dyDescent="0.25"/>
    <row r="403" s="79" customFormat="1" x14ac:dyDescent="0.25"/>
    <row r="404" s="79" customFormat="1" x14ac:dyDescent="0.25"/>
    <row r="405" s="79" customFormat="1" x14ac:dyDescent="0.25"/>
    <row r="406" s="79" customFormat="1" x14ac:dyDescent="0.25"/>
    <row r="407" s="79" customFormat="1" x14ac:dyDescent="0.25"/>
    <row r="408" s="79" customFormat="1" x14ac:dyDescent="0.25"/>
    <row r="409" s="79" customFormat="1" x14ac:dyDescent="0.25"/>
    <row r="410" s="79" customFormat="1" x14ac:dyDescent="0.25"/>
    <row r="411" s="79" customFormat="1" x14ac:dyDescent="0.25"/>
    <row r="412" s="79" customFormat="1" x14ac:dyDescent="0.25"/>
    <row r="413" s="79" customFormat="1" x14ac:dyDescent="0.25"/>
    <row r="414" s="79" customFormat="1" x14ac:dyDescent="0.25"/>
    <row r="415" s="79" customFormat="1" x14ac:dyDescent="0.25"/>
    <row r="416" s="79" customFormat="1" x14ac:dyDescent="0.25"/>
    <row r="417" s="79" customFormat="1" x14ac:dyDescent="0.25"/>
    <row r="418" s="79" customFormat="1" x14ac:dyDescent="0.25"/>
    <row r="419" s="79" customFormat="1" x14ac:dyDescent="0.25"/>
    <row r="420" s="79" customFormat="1" x14ac:dyDescent="0.25"/>
    <row r="421" s="79" customFormat="1" x14ac:dyDescent="0.25"/>
    <row r="422" s="79" customFormat="1" x14ac:dyDescent="0.25"/>
    <row r="423" s="79" customFormat="1" x14ac:dyDescent="0.25"/>
    <row r="424" s="79" customFormat="1" x14ac:dyDescent="0.25"/>
    <row r="425" s="79" customFormat="1" x14ac:dyDescent="0.25"/>
    <row r="426" s="79" customFormat="1" x14ac:dyDescent="0.25"/>
    <row r="427" s="79" customFormat="1" x14ac:dyDescent="0.25"/>
    <row r="428" s="79" customFormat="1" x14ac:dyDescent="0.25"/>
    <row r="429" s="79" customFormat="1" x14ac:dyDescent="0.25"/>
    <row r="430" s="79" customFormat="1" x14ac:dyDescent="0.25"/>
    <row r="431" s="79" customFormat="1" x14ac:dyDescent="0.25"/>
    <row r="432" s="79" customFormat="1" x14ac:dyDescent="0.25"/>
    <row r="433" s="79" customFormat="1" x14ac:dyDescent="0.25"/>
    <row r="434" s="79" customFormat="1" x14ac:dyDescent="0.25"/>
    <row r="435" s="79" customFormat="1" x14ac:dyDescent="0.25"/>
    <row r="436" s="79" customFormat="1" x14ac:dyDescent="0.25"/>
    <row r="437" s="79" customFormat="1" x14ac:dyDescent="0.25"/>
    <row r="438" s="79" customFormat="1" x14ac:dyDescent="0.25"/>
    <row r="439" s="79" customFormat="1" x14ac:dyDescent="0.25"/>
    <row r="440" s="79" customFormat="1" x14ac:dyDescent="0.25"/>
    <row r="441" s="79" customFormat="1" x14ac:dyDescent="0.25"/>
    <row r="442" s="79" customFormat="1" x14ac:dyDescent="0.25"/>
    <row r="443" s="79" customFormat="1" x14ac:dyDescent="0.25"/>
    <row r="444" s="79" customFormat="1" x14ac:dyDescent="0.25"/>
    <row r="445" s="79" customFormat="1" x14ac:dyDescent="0.25"/>
    <row r="446" s="79" customFormat="1" x14ac:dyDescent="0.25"/>
    <row r="447" s="79" customFormat="1" x14ac:dyDescent="0.25"/>
    <row r="448" s="79" customFormat="1" x14ac:dyDescent="0.25"/>
    <row r="449" s="79" customFormat="1" x14ac:dyDescent="0.25"/>
    <row r="450" s="79" customFormat="1" x14ac:dyDescent="0.25"/>
    <row r="451" s="79" customFormat="1" x14ac:dyDescent="0.25"/>
    <row r="452" s="79" customFormat="1" x14ac:dyDescent="0.25"/>
    <row r="453" s="79" customFormat="1" x14ac:dyDescent="0.25"/>
    <row r="454" s="79" customFormat="1" x14ac:dyDescent="0.25"/>
    <row r="455" s="79" customFormat="1" x14ac:dyDescent="0.25"/>
    <row r="456" s="79" customFormat="1" x14ac:dyDescent="0.25"/>
    <row r="457" s="79" customFormat="1" x14ac:dyDescent="0.25"/>
    <row r="458" s="79" customFormat="1" x14ac:dyDescent="0.25"/>
    <row r="459" s="79" customFormat="1" x14ac:dyDescent="0.25"/>
    <row r="460" s="79" customFormat="1" x14ac:dyDescent="0.25"/>
    <row r="461" s="79" customFormat="1" x14ac:dyDescent="0.25"/>
    <row r="462" s="79" customFormat="1" x14ac:dyDescent="0.25"/>
    <row r="463" s="79" customFormat="1" x14ac:dyDescent="0.25"/>
    <row r="464" s="79" customFormat="1" x14ac:dyDescent="0.25"/>
    <row r="465" s="79" customFormat="1" x14ac:dyDescent="0.25"/>
    <row r="466" s="79" customFormat="1" x14ac:dyDescent="0.25"/>
    <row r="467" s="79" customFormat="1" x14ac:dyDescent="0.25"/>
    <row r="468" s="79" customFormat="1" x14ac:dyDescent="0.25"/>
    <row r="469" s="79" customFormat="1" x14ac:dyDescent="0.25"/>
    <row r="470" s="79" customFormat="1" x14ac:dyDescent="0.25"/>
    <row r="471" s="79" customFormat="1" x14ac:dyDescent="0.25"/>
    <row r="472" s="79" customFormat="1" x14ac:dyDescent="0.25"/>
    <row r="473" s="79" customFormat="1" x14ac:dyDescent="0.25"/>
    <row r="474" s="79" customFormat="1" x14ac:dyDescent="0.25"/>
    <row r="475" s="79" customFormat="1" x14ac:dyDescent="0.25"/>
    <row r="476" s="79" customFormat="1" x14ac:dyDescent="0.25"/>
    <row r="477" s="79" customFormat="1" x14ac:dyDescent="0.25"/>
    <row r="478" s="79" customFormat="1" x14ac:dyDescent="0.25"/>
    <row r="479" s="79" customFormat="1" x14ac:dyDescent="0.25"/>
    <row r="480" s="79" customFormat="1" x14ac:dyDescent="0.25"/>
    <row r="481" s="79" customFormat="1" x14ac:dyDescent="0.25"/>
    <row r="482" s="79" customFormat="1" x14ac:dyDescent="0.25"/>
    <row r="483" s="79" customFormat="1" x14ac:dyDescent="0.25"/>
    <row r="484" s="79" customFormat="1" x14ac:dyDescent="0.25"/>
    <row r="485" s="79" customFormat="1" x14ac:dyDescent="0.25"/>
    <row r="486" s="79" customFormat="1" x14ac:dyDescent="0.25"/>
    <row r="487" s="79" customFormat="1" x14ac:dyDescent="0.25"/>
    <row r="488" s="79" customFormat="1" x14ac:dyDescent="0.25"/>
    <row r="489" s="79" customFormat="1" x14ac:dyDescent="0.25"/>
    <row r="490" s="79" customFormat="1" x14ac:dyDescent="0.25"/>
    <row r="491" s="79" customFormat="1" x14ac:dyDescent="0.25"/>
    <row r="492" s="79" customFormat="1" x14ac:dyDescent="0.25"/>
    <row r="493" s="79" customFormat="1" x14ac:dyDescent="0.25"/>
    <row r="494" s="79" customFormat="1" x14ac:dyDescent="0.25"/>
    <row r="495" s="79" customFormat="1" x14ac:dyDescent="0.25"/>
    <row r="496" s="79" customFormat="1" x14ac:dyDescent="0.25"/>
    <row r="497" s="79" customFormat="1" x14ac:dyDescent="0.25"/>
    <row r="498" s="79" customFormat="1" x14ac:dyDescent="0.25"/>
    <row r="499" s="79" customFormat="1" x14ac:dyDescent="0.25"/>
    <row r="500" s="79" customFormat="1" x14ac:dyDescent="0.25"/>
    <row r="501" s="79" customFormat="1" x14ac:dyDescent="0.25"/>
    <row r="502" s="79" customFormat="1" x14ac:dyDescent="0.25"/>
    <row r="503" s="79" customFormat="1" x14ac:dyDescent="0.25"/>
    <row r="504" s="79" customFormat="1" x14ac:dyDescent="0.25"/>
    <row r="505" s="79" customFormat="1" x14ac:dyDescent="0.25"/>
    <row r="506" s="79" customFormat="1" x14ac:dyDescent="0.25"/>
    <row r="507" s="79" customFormat="1" x14ac:dyDescent="0.25"/>
    <row r="508" s="79" customFormat="1" x14ac:dyDescent="0.25"/>
    <row r="509" s="79" customFormat="1" x14ac:dyDescent="0.25"/>
    <row r="510" s="79" customFormat="1" x14ac:dyDescent="0.25"/>
    <row r="511" s="79" customFormat="1" x14ac:dyDescent="0.25"/>
    <row r="512" s="79" customFormat="1" x14ac:dyDescent="0.25"/>
    <row r="513" s="79" customFormat="1" x14ac:dyDescent="0.25"/>
    <row r="514" s="79" customFormat="1" x14ac:dyDescent="0.25"/>
    <row r="515" s="79" customFormat="1" x14ac:dyDescent="0.25"/>
    <row r="516" s="79" customFormat="1" x14ac:dyDescent="0.25"/>
    <row r="517" s="79" customFormat="1" x14ac:dyDescent="0.25"/>
    <row r="518" s="79" customFormat="1" x14ac:dyDescent="0.25"/>
    <row r="519" s="79" customFormat="1" x14ac:dyDescent="0.25"/>
    <row r="520" s="79" customFormat="1" x14ac:dyDescent="0.25"/>
    <row r="521" s="79" customFormat="1" x14ac:dyDescent="0.25"/>
    <row r="522" s="79" customFormat="1" x14ac:dyDescent="0.25"/>
    <row r="523" s="79" customFormat="1" x14ac:dyDescent="0.25"/>
    <row r="524" s="79" customFormat="1" x14ac:dyDescent="0.25"/>
    <row r="525" s="79" customFormat="1" x14ac:dyDescent="0.25"/>
    <row r="526" s="79" customFormat="1" x14ac:dyDescent="0.25"/>
    <row r="527" s="79" customFormat="1" x14ac:dyDescent="0.25"/>
    <row r="528" s="79" customFormat="1" x14ac:dyDescent="0.25"/>
    <row r="529" s="79" customFormat="1" x14ac:dyDescent="0.25"/>
    <row r="530" s="79" customFormat="1" x14ac:dyDescent="0.25"/>
    <row r="531" s="79" customFormat="1" x14ac:dyDescent="0.25"/>
    <row r="532" s="79" customFormat="1" x14ac:dyDescent="0.25"/>
    <row r="533" s="79" customFormat="1" x14ac:dyDescent="0.25"/>
    <row r="534" s="79" customFormat="1" x14ac:dyDescent="0.25"/>
    <row r="535" s="79" customFormat="1" x14ac:dyDescent="0.25"/>
    <row r="536" s="79" customFormat="1" x14ac:dyDescent="0.25"/>
    <row r="537" s="79" customFormat="1" x14ac:dyDescent="0.25"/>
    <row r="538" s="79" customFormat="1" x14ac:dyDescent="0.25"/>
    <row r="539" s="79" customFormat="1" x14ac:dyDescent="0.25"/>
    <row r="540" s="79" customFormat="1" x14ac:dyDescent="0.25"/>
    <row r="541" s="79" customFormat="1" x14ac:dyDescent="0.25"/>
    <row r="542" s="79" customFormat="1" x14ac:dyDescent="0.25"/>
    <row r="543" s="79" customFormat="1" x14ac:dyDescent="0.25"/>
    <row r="544" s="79" customFormat="1" x14ac:dyDescent="0.25"/>
    <row r="545" s="79" customFormat="1" x14ac:dyDescent="0.25"/>
    <row r="546" s="79" customFormat="1" x14ac:dyDescent="0.25"/>
    <row r="547" s="79" customFormat="1" x14ac:dyDescent="0.25"/>
    <row r="548" s="79" customFormat="1" x14ac:dyDescent="0.25"/>
    <row r="549" s="79" customFormat="1" x14ac:dyDescent="0.25"/>
    <row r="550" s="79" customFormat="1" x14ac:dyDescent="0.25"/>
    <row r="551" s="79" customFormat="1" x14ac:dyDescent="0.25"/>
    <row r="552" s="79" customFormat="1" x14ac:dyDescent="0.25"/>
    <row r="553" s="79" customFormat="1" x14ac:dyDescent="0.25"/>
    <row r="554" s="79" customFormat="1" x14ac:dyDescent="0.25"/>
    <row r="555" s="79" customFormat="1" x14ac:dyDescent="0.25"/>
    <row r="556" s="79" customFormat="1" x14ac:dyDescent="0.25"/>
    <row r="557" s="79" customFormat="1" x14ac:dyDescent="0.25"/>
    <row r="558" s="79" customFormat="1" x14ac:dyDescent="0.25"/>
    <row r="559" s="79" customFormat="1" x14ac:dyDescent="0.25"/>
    <row r="560" s="79" customFormat="1" x14ac:dyDescent="0.25"/>
    <row r="561" s="79" customFormat="1" x14ac:dyDescent="0.25"/>
    <row r="562" s="79" customFormat="1" x14ac:dyDescent="0.25"/>
    <row r="563" s="79" customFormat="1" x14ac:dyDescent="0.25"/>
    <row r="564" s="79" customFormat="1" x14ac:dyDescent="0.25"/>
    <row r="565" s="79" customFormat="1" x14ac:dyDescent="0.25"/>
    <row r="566" s="79" customFormat="1" x14ac:dyDescent="0.25"/>
    <row r="567" s="79" customFormat="1" x14ac:dyDescent="0.25"/>
    <row r="568" s="79" customFormat="1" x14ac:dyDescent="0.25"/>
    <row r="569" s="79" customFormat="1" x14ac:dyDescent="0.25"/>
    <row r="570" s="79" customFormat="1" x14ac:dyDescent="0.25"/>
    <row r="571" s="79" customFormat="1" x14ac:dyDescent="0.25"/>
    <row r="572" s="79" customFormat="1" x14ac:dyDescent="0.25"/>
    <row r="573" s="79" customFormat="1" x14ac:dyDescent="0.25"/>
    <row r="574" s="79" customFormat="1" x14ac:dyDescent="0.25"/>
    <row r="575" s="79" customFormat="1" x14ac:dyDescent="0.25"/>
    <row r="576" s="79" customFormat="1" x14ac:dyDescent="0.25"/>
    <row r="577" s="79" customFormat="1" x14ac:dyDescent="0.25"/>
    <row r="578" s="79" customFormat="1" x14ac:dyDescent="0.25"/>
    <row r="579" s="79" customFormat="1" x14ac:dyDescent="0.25"/>
    <row r="580" s="79" customFormat="1" x14ac:dyDescent="0.25"/>
    <row r="581" s="79" customFormat="1" x14ac:dyDescent="0.25"/>
    <row r="582" s="79" customFormat="1" x14ac:dyDescent="0.25"/>
    <row r="583" s="79" customFormat="1" x14ac:dyDescent="0.25"/>
    <row r="584" s="79" customFormat="1" x14ac:dyDescent="0.25"/>
    <row r="585" s="79" customFormat="1" x14ac:dyDescent="0.25"/>
    <row r="586" s="79" customFormat="1" x14ac:dyDescent="0.25"/>
    <row r="587" s="79" customFormat="1" x14ac:dyDescent="0.25"/>
    <row r="588" s="79" customFormat="1" x14ac:dyDescent="0.25"/>
    <row r="589" s="79" customFormat="1" x14ac:dyDescent="0.25"/>
    <row r="590" s="79" customFormat="1" x14ac:dyDescent="0.25"/>
    <row r="591" s="79" customFormat="1" x14ac:dyDescent="0.25"/>
    <row r="592" s="79" customFormat="1" x14ac:dyDescent="0.25"/>
    <row r="593" s="79" customFormat="1" x14ac:dyDescent="0.25"/>
    <row r="594" s="79" customFormat="1" x14ac:dyDescent="0.25"/>
    <row r="595" s="79" customFormat="1" x14ac:dyDescent="0.25"/>
    <row r="596" s="79" customFormat="1" x14ac:dyDescent="0.25"/>
    <row r="597" s="79" customFormat="1" x14ac:dyDescent="0.25"/>
    <row r="598" s="79" customFormat="1" x14ac:dyDescent="0.25"/>
    <row r="599" s="79" customFormat="1" x14ac:dyDescent="0.25"/>
    <row r="600" s="79" customFormat="1" x14ac:dyDescent="0.25"/>
    <row r="601" s="79" customFormat="1" x14ac:dyDescent="0.25"/>
    <row r="602" s="79" customFormat="1" x14ac:dyDescent="0.25"/>
    <row r="603" s="79" customFormat="1" x14ac:dyDescent="0.25"/>
    <row r="604" s="79" customFormat="1" x14ac:dyDescent="0.25"/>
    <row r="605" s="79" customFormat="1" x14ac:dyDescent="0.25"/>
    <row r="606" s="79" customFormat="1" x14ac:dyDescent="0.25"/>
    <row r="607" s="79" customFormat="1" x14ac:dyDescent="0.25"/>
    <row r="608" s="79" customFormat="1" x14ac:dyDescent="0.25"/>
    <row r="609" s="79" customFormat="1" x14ac:dyDescent="0.25"/>
    <row r="610" s="79" customFormat="1" x14ac:dyDescent="0.25"/>
    <row r="611" s="79" customFormat="1" x14ac:dyDescent="0.25"/>
    <row r="612" s="79" customFormat="1" x14ac:dyDescent="0.25"/>
    <row r="613" s="79" customFormat="1" x14ac:dyDescent="0.25"/>
    <row r="614" s="79" customFormat="1" x14ac:dyDescent="0.25"/>
    <row r="615" s="79" customFormat="1" x14ac:dyDescent="0.25"/>
    <row r="616" s="79" customFormat="1" x14ac:dyDescent="0.25"/>
    <row r="617" s="79" customFormat="1" x14ac:dyDescent="0.25"/>
    <row r="618" s="79" customFormat="1" x14ac:dyDescent="0.25"/>
    <row r="619" s="79" customFormat="1" x14ac:dyDescent="0.25"/>
    <row r="620" s="79" customFormat="1" x14ac:dyDescent="0.25"/>
    <row r="621" s="79" customFormat="1" x14ac:dyDescent="0.25"/>
    <row r="622" s="79" customFormat="1" x14ac:dyDescent="0.25"/>
    <row r="623" s="79" customFormat="1" x14ac:dyDescent="0.25"/>
    <row r="624" s="79" customFormat="1" x14ac:dyDescent="0.25"/>
    <row r="625" s="79" customFormat="1" x14ac:dyDescent="0.25"/>
    <row r="626" s="79" customFormat="1" x14ac:dyDescent="0.25"/>
    <row r="627" s="79" customFormat="1" x14ac:dyDescent="0.25"/>
    <row r="628" s="79" customFormat="1" x14ac:dyDescent="0.25"/>
    <row r="629" s="79" customFormat="1" x14ac:dyDescent="0.25"/>
    <row r="630" s="79" customFormat="1" x14ac:dyDescent="0.25"/>
    <row r="631" s="79" customFormat="1" x14ac:dyDescent="0.25"/>
    <row r="632" s="79" customFormat="1" x14ac:dyDescent="0.25"/>
    <row r="633" s="79" customFormat="1" x14ac:dyDescent="0.25"/>
    <row r="634" s="79" customFormat="1" x14ac:dyDescent="0.25"/>
    <row r="635" s="79" customFormat="1" x14ac:dyDescent="0.25"/>
    <row r="636" s="79" customFormat="1" x14ac:dyDescent="0.25"/>
    <row r="637" s="79" customFormat="1" x14ac:dyDescent="0.25"/>
    <row r="638" s="79" customFormat="1" x14ac:dyDescent="0.25"/>
    <row r="639" s="79" customFormat="1" x14ac:dyDescent="0.25"/>
    <row r="640" s="79" customFormat="1" x14ac:dyDescent="0.25"/>
    <row r="641" s="79" customFormat="1" x14ac:dyDescent="0.25"/>
    <row r="642" s="79" customFormat="1" x14ac:dyDescent="0.25"/>
    <row r="643" s="79" customFormat="1" x14ac:dyDescent="0.25"/>
    <row r="644" s="79" customFormat="1" x14ac:dyDescent="0.25"/>
    <row r="645" s="79" customFormat="1" x14ac:dyDescent="0.25"/>
    <row r="646" s="79" customFormat="1" x14ac:dyDescent="0.25"/>
    <row r="647" s="79" customFormat="1" x14ac:dyDescent="0.25"/>
    <row r="648" s="79" customFormat="1" x14ac:dyDescent="0.25"/>
    <row r="649" s="79" customFormat="1" x14ac:dyDescent="0.25"/>
    <row r="650" s="79" customFormat="1" x14ac:dyDescent="0.25"/>
    <row r="651" s="79" customFormat="1" x14ac:dyDescent="0.25"/>
    <row r="652" s="79" customFormat="1" x14ac:dyDescent="0.25"/>
    <row r="653" s="79" customFormat="1" x14ac:dyDescent="0.25"/>
    <row r="654" s="79" customFormat="1" x14ac:dyDescent="0.25"/>
    <row r="655" s="79" customFormat="1" x14ac:dyDescent="0.25"/>
    <row r="656" s="79" customFormat="1" x14ac:dyDescent="0.25"/>
    <row r="657" s="79" customFormat="1" x14ac:dyDescent="0.25"/>
    <row r="658" s="79" customFormat="1" x14ac:dyDescent="0.25"/>
    <row r="659" s="79" customFormat="1" x14ac:dyDescent="0.25"/>
    <row r="660" s="79" customFormat="1" x14ac:dyDescent="0.25"/>
    <row r="661" s="79" customFormat="1" x14ac:dyDescent="0.25"/>
    <row r="662" s="79" customFormat="1" x14ac:dyDescent="0.25"/>
    <row r="663" s="79" customFormat="1" x14ac:dyDescent="0.25"/>
    <row r="664" s="79" customFormat="1" x14ac:dyDescent="0.25"/>
    <row r="665" s="79" customFormat="1" x14ac:dyDescent="0.25"/>
    <row r="666" s="79" customFormat="1" x14ac:dyDescent="0.25"/>
    <row r="667" s="79" customFormat="1" x14ac:dyDescent="0.25"/>
    <row r="668" s="79" customFormat="1" x14ac:dyDescent="0.25"/>
    <row r="669" s="79" customFormat="1" x14ac:dyDescent="0.25"/>
    <row r="670" s="79" customFormat="1" x14ac:dyDescent="0.25"/>
    <row r="671" s="79" customFormat="1" x14ac:dyDescent="0.25"/>
    <row r="672" s="79" customFormat="1" x14ac:dyDescent="0.25"/>
    <row r="673" s="79" customFormat="1" x14ac:dyDescent="0.25"/>
    <row r="674" s="79" customFormat="1" x14ac:dyDescent="0.25"/>
    <row r="675" s="79" customFormat="1" x14ac:dyDescent="0.25"/>
    <row r="676" s="79" customFormat="1" x14ac:dyDescent="0.25"/>
    <row r="677" s="79" customFormat="1" x14ac:dyDescent="0.25"/>
    <row r="678" s="79" customFormat="1" x14ac:dyDescent="0.25"/>
    <row r="679" s="79" customFormat="1" x14ac:dyDescent="0.25"/>
    <row r="680" s="79" customFormat="1" x14ac:dyDescent="0.25"/>
    <row r="681" s="79" customFormat="1" x14ac:dyDescent="0.25"/>
    <row r="682" s="79" customFormat="1" x14ac:dyDescent="0.25"/>
    <row r="683" s="79" customFormat="1" x14ac:dyDescent="0.25"/>
    <row r="684" s="79" customFormat="1" x14ac:dyDescent="0.25"/>
    <row r="685" s="79" customFormat="1" x14ac:dyDescent="0.25"/>
    <row r="686" s="79" customFormat="1" x14ac:dyDescent="0.25"/>
    <row r="687" s="79" customFormat="1" x14ac:dyDescent="0.25"/>
    <row r="688" s="79" customFormat="1" x14ac:dyDescent="0.25"/>
    <row r="689" s="79" customFormat="1" x14ac:dyDescent="0.25"/>
    <row r="690" s="79" customFormat="1" x14ac:dyDescent="0.25"/>
    <row r="691" s="79" customFormat="1" x14ac:dyDescent="0.25"/>
    <row r="692" s="79" customFormat="1" x14ac:dyDescent="0.25"/>
    <row r="693" s="79" customFormat="1" x14ac:dyDescent="0.25"/>
    <row r="694" s="79" customFormat="1" x14ac:dyDescent="0.25"/>
    <row r="695" s="79" customFormat="1" x14ac:dyDescent="0.25"/>
    <row r="696" s="79" customFormat="1" x14ac:dyDescent="0.25"/>
    <row r="697" s="79" customFormat="1" x14ac:dyDescent="0.25"/>
    <row r="698" s="79" customFormat="1" x14ac:dyDescent="0.25"/>
    <row r="699" s="79" customFormat="1" x14ac:dyDescent="0.25"/>
    <row r="700" s="79" customFormat="1" x14ac:dyDescent="0.25"/>
    <row r="701" s="79" customFormat="1" x14ac:dyDescent="0.25"/>
    <row r="702" s="79" customFormat="1" x14ac:dyDescent="0.25"/>
    <row r="703" s="79" customFormat="1" x14ac:dyDescent="0.25"/>
    <row r="704" s="79" customFormat="1" x14ac:dyDescent="0.25"/>
    <row r="705" s="79" customFormat="1" x14ac:dyDescent="0.25"/>
    <row r="706" s="79" customFormat="1" x14ac:dyDescent="0.25"/>
    <row r="707" s="79" customFormat="1" x14ac:dyDescent="0.25"/>
    <row r="708" s="79" customFormat="1" x14ac:dyDescent="0.25"/>
    <row r="709" s="79" customFormat="1" x14ac:dyDescent="0.25"/>
    <row r="710" s="79" customFormat="1" x14ac:dyDescent="0.25"/>
    <row r="711" s="79" customFormat="1" x14ac:dyDescent="0.25"/>
    <row r="712" s="79" customFormat="1" x14ac:dyDescent="0.25"/>
    <row r="713" s="79" customFormat="1" x14ac:dyDescent="0.25"/>
    <row r="714" s="79" customFormat="1" x14ac:dyDescent="0.25"/>
    <row r="715" s="79" customFormat="1" x14ac:dyDescent="0.25"/>
    <row r="716" s="79" customFormat="1" x14ac:dyDescent="0.25"/>
    <row r="717" s="79" customFormat="1" x14ac:dyDescent="0.25"/>
    <row r="718" s="79" customFormat="1" x14ac:dyDescent="0.25"/>
    <row r="719" s="79" customFormat="1" x14ac:dyDescent="0.25"/>
    <row r="720" s="79" customFormat="1" x14ac:dyDescent="0.25"/>
    <row r="721" s="79" customFormat="1" x14ac:dyDescent="0.25"/>
    <row r="722" s="79" customFormat="1" x14ac:dyDescent="0.25"/>
    <row r="723" s="79" customFormat="1" x14ac:dyDescent="0.25"/>
    <row r="724" s="79" customFormat="1" x14ac:dyDescent="0.25"/>
    <row r="725" s="79" customFormat="1" x14ac:dyDescent="0.25"/>
    <row r="726" s="79" customFormat="1" x14ac:dyDescent="0.25"/>
    <row r="727" s="79" customFormat="1" x14ac:dyDescent="0.25"/>
    <row r="728" s="79" customFormat="1" x14ac:dyDescent="0.25"/>
    <row r="729" s="79" customFormat="1" x14ac:dyDescent="0.25"/>
    <row r="730" s="79" customFormat="1" x14ac:dyDescent="0.25"/>
    <row r="731" s="79" customFormat="1" x14ac:dyDescent="0.25"/>
    <row r="732" s="79" customFormat="1" x14ac:dyDescent="0.25"/>
    <row r="733" s="79" customFormat="1" x14ac:dyDescent="0.25"/>
    <row r="734" s="79" customFormat="1" x14ac:dyDescent="0.25"/>
    <row r="735" s="79" customFormat="1" x14ac:dyDescent="0.25"/>
    <row r="736" s="79" customFormat="1" x14ac:dyDescent="0.25"/>
    <row r="737" s="79" customFormat="1" x14ac:dyDescent="0.25"/>
    <row r="738" s="79" customFormat="1" x14ac:dyDescent="0.25"/>
    <row r="739" s="79" customFormat="1" x14ac:dyDescent="0.25"/>
    <row r="740" s="79" customFormat="1" x14ac:dyDescent="0.25"/>
    <row r="741" s="79" customFormat="1" x14ac:dyDescent="0.25"/>
    <row r="742" s="79" customFormat="1" x14ac:dyDescent="0.25"/>
    <row r="743" s="79" customFormat="1" x14ac:dyDescent="0.25"/>
    <row r="744" s="79" customFormat="1" x14ac:dyDescent="0.25"/>
    <row r="745" s="79" customFormat="1" x14ac:dyDescent="0.25"/>
    <row r="746" s="79" customFormat="1" x14ac:dyDescent="0.25"/>
    <row r="747" s="79" customFormat="1" x14ac:dyDescent="0.25"/>
    <row r="748" s="79" customFormat="1" x14ac:dyDescent="0.25"/>
    <row r="749" s="79" customFormat="1" x14ac:dyDescent="0.25"/>
    <row r="750" s="79" customFormat="1" x14ac:dyDescent="0.25"/>
    <row r="751" s="79" customFormat="1" x14ac:dyDescent="0.25"/>
    <row r="752" s="79" customFormat="1" x14ac:dyDescent="0.25"/>
    <row r="753" s="79" customFormat="1" x14ac:dyDescent="0.25"/>
    <row r="754" s="79" customFormat="1" x14ac:dyDescent="0.25"/>
    <row r="755" s="79" customFormat="1" x14ac:dyDescent="0.25"/>
    <row r="756" s="79" customFormat="1" x14ac:dyDescent="0.25"/>
    <row r="757" s="79" customFormat="1" x14ac:dyDescent="0.25"/>
    <row r="758" s="79" customFormat="1" x14ac:dyDescent="0.25"/>
    <row r="759" s="79" customFormat="1" x14ac:dyDescent="0.25"/>
    <row r="760" s="79" customFormat="1" x14ac:dyDescent="0.25"/>
    <row r="761" s="79" customFormat="1" x14ac:dyDescent="0.25"/>
    <row r="762" s="79" customFormat="1" x14ac:dyDescent="0.25"/>
    <row r="763" s="79" customFormat="1" x14ac:dyDescent="0.25"/>
    <row r="764" s="79" customFormat="1" x14ac:dyDescent="0.25"/>
    <row r="765" s="79" customFormat="1" x14ac:dyDescent="0.25"/>
    <row r="766" s="79" customFormat="1" x14ac:dyDescent="0.25"/>
    <row r="767" s="79" customFormat="1" x14ac:dyDescent="0.25"/>
    <row r="768" s="79" customFormat="1" x14ac:dyDescent="0.25"/>
    <row r="769" s="79" customFormat="1" x14ac:dyDescent="0.25"/>
    <row r="770" s="79" customFormat="1" x14ac:dyDescent="0.25"/>
    <row r="771" s="79" customFormat="1" x14ac:dyDescent="0.25"/>
    <row r="772" s="79" customFormat="1" x14ac:dyDescent="0.25"/>
    <row r="773" s="79" customFormat="1" x14ac:dyDescent="0.25"/>
    <row r="774" s="79" customFormat="1" x14ac:dyDescent="0.25"/>
    <row r="775" s="79" customFormat="1" x14ac:dyDescent="0.25"/>
    <row r="776" s="79" customFormat="1" x14ac:dyDescent="0.25"/>
    <row r="777" s="79" customFormat="1" x14ac:dyDescent="0.25"/>
    <row r="778" s="79" customFormat="1" x14ac:dyDescent="0.25"/>
    <row r="779" s="79" customFormat="1" x14ac:dyDescent="0.25"/>
    <row r="780" s="79" customFormat="1" x14ac:dyDescent="0.25"/>
    <row r="781" s="79" customFormat="1" x14ac:dyDescent="0.25"/>
    <row r="782" s="79" customFormat="1" x14ac:dyDescent="0.25"/>
    <row r="783" s="79" customFormat="1" x14ac:dyDescent="0.25"/>
    <row r="784" s="79" customFormat="1" x14ac:dyDescent="0.25"/>
    <row r="785" s="79" customFormat="1" x14ac:dyDescent="0.25"/>
    <row r="786" s="79" customFormat="1" x14ac:dyDescent="0.25"/>
    <row r="787" s="79" customFormat="1" x14ac:dyDescent="0.25"/>
    <row r="788" s="79" customFormat="1" x14ac:dyDescent="0.25"/>
    <row r="789" s="79" customFormat="1" x14ac:dyDescent="0.25"/>
    <row r="790" s="79" customFormat="1" x14ac:dyDescent="0.25"/>
    <row r="791" s="79" customFormat="1" x14ac:dyDescent="0.25"/>
    <row r="792" s="79" customFormat="1" x14ac:dyDescent="0.25"/>
    <row r="793" s="79" customFormat="1" x14ac:dyDescent="0.25"/>
    <row r="794" s="79" customFormat="1" x14ac:dyDescent="0.25"/>
    <row r="795" s="79" customFormat="1" x14ac:dyDescent="0.25"/>
    <row r="796" s="79" customFormat="1" x14ac:dyDescent="0.25"/>
    <row r="797" s="79" customFormat="1" x14ac:dyDescent="0.25"/>
    <row r="798" s="79" customFormat="1" x14ac:dyDescent="0.25"/>
    <row r="799" s="79" customFormat="1" x14ac:dyDescent="0.25"/>
    <row r="800" s="79" customFormat="1" x14ac:dyDescent="0.25"/>
    <row r="801" s="79" customFormat="1" x14ac:dyDescent="0.25"/>
    <row r="802" s="79" customFormat="1" x14ac:dyDescent="0.25"/>
    <row r="803" s="79" customFormat="1" x14ac:dyDescent="0.25"/>
    <row r="804" s="79" customFormat="1" x14ac:dyDescent="0.25"/>
    <row r="805" s="79" customFormat="1" x14ac:dyDescent="0.25"/>
    <row r="806" s="79" customFormat="1" x14ac:dyDescent="0.25"/>
    <row r="807" s="79" customFormat="1" x14ac:dyDescent="0.25"/>
    <row r="808" s="79" customFormat="1" x14ac:dyDescent="0.25"/>
    <row r="809" s="79" customFormat="1" x14ac:dyDescent="0.25"/>
    <row r="810" s="79" customFormat="1" x14ac:dyDescent="0.25"/>
    <row r="811" s="79" customFormat="1" x14ac:dyDescent="0.25"/>
    <row r="812" s="79" customFormat="1" x14ac:dyDescent="0.25"/>
    <row r="813" s="79" customFormat="1" x14ac:dyDescent="0.25"/>
    <row r="814" s="79" customFormat="1" x14ac:dyDescent="0.25"/>
    <row r="815" s="79" customFormat="1" x14ac:dyDescent="0.25"/>
    <row r="816" s="79" customFormat="1" x14ac:dyDescent="0.25"/>
    <row r="817" s="79" customFormat="1" x14ac:dyDescent="0.25"/>
    <row r="818" s="79" customFormat="1" x14ac:dyDescent="0.25"/>
    <row r="819" s="79" customFormat="1" x14ac:dyDescent="0.25"/>
    <row r="820" s="79" customFormat="1" x14ac:dyDescent="0.25"/>
    <row r="821" s="79" customFormat="1" x14ac:dyDescent="0.25"/>
    <row r="822" s="79" customFormat="1" x14ac:dyDescent="0.25"/>
    <row r="823" s="79" customFormat="1" x14ac:dyDescent="0.25"/>
    <row r="824" s="79" customFormat="1" x14ac:dyDescent="0.25"/>
    <row r="825" s="79" customFormat="1" x14ac:dyDescent="0.25"/>
    <row r="826" s="79" customFormat="1" x14ac:dyDescent="0.25"/>
    <row r="827" s="79" customFormat="1" x14ac:dyDescent="0.25"/>
    <row r="828" s="79" customFormat="1" x14ac:dyDescent="0.25"/>
    <row r="829" s="79" customFormat="1" x14ac:dyDescent="0.25"/>
    <row r="830" s="79" customFormat="1" x14ac:dyDescent="0.25"/>
    <row r="831" s="79" customFormat="1" x14ac:dyDescent="0.25"/>
    <row r="832" s="79" customFormat="1" x14ac:dyDescent="0.25"/>
    <row r="833" s="79" customFormat="1" x14ac:dyDescent="0.25"/>
    <row r="834" s="79" customFormat="1" x14ac:dyDescent="0.25"/>
    <row r="835" s="79" customFormat="1" x14ac:dyDescent="0.25"/>
    <row r="836" s="79" customFormat="1" x14ac:dyDescent="0.25"/>
    <row r="837" s="79" customFormat="1" x14ac:dyDescent="0.25"/>
    <row r="838" s="79" customFormat="1" x14ac:dyDescent="0.25"/>
    <row r="839" s="79" customFormat="1" x14ac:dyDescent="0.25"/>
    <row r="840" s="79" customFormat="1" x14ac:dyDescent="0.25"/>
    <row r="841" s="79" customFormat="1" x14ac:dyDescent="0.25"/>
    <row r="842" s="79" customFormat="1" x14ac:dyDescent="0.25"/>
    <row r="843" s="79" customFormat="1" x14ac:dyDescent="0.25"/>
    <row r="844" s="79" customFormat="1" x14ac:dyDescent="0.25"/>
    <row r="845" s="79" customFormat="1" x14ac:dyDescent="0.25"/>
    <row r="846" s="79" customFormat="1" x14ac:dyDescent="0.25"/>
    <row r="847" s="79" customFormat="1" x14ac:dyDescent="0.25"/>
    <row r="848" s="79" customFormat="1" x14ac:dyDescent="0.25"/>
    <row r="849" s="79" customFormat="1" x14ac:dyDescent="0.25"/>
    <row r="850" s="79" customFormat="1" x14ac:dyDescent="0.25"/>
    <row r="851" s="79" customFormat="1" x14ac:dyDescent="0.25"/>
    <row r="852" s="79" customFormat="1" x14ac:dyDescent="0.25"/>
    <row r="853" s="79" customFormat="1" x14ac:dyDescent="0.25"/>
    <row r="854" s="79" customFormat="1" x14ac:dyDescent="0.25"/>
    <row r="855" s="79" customFormat="1" x14ac:dyDescent="0.25"/>
    <row r="856" s="79" customFormat="1" x14ac:dyDescent="0.25"/>
    <row r="857" s="79" customFormat="1" x14ac:dyDescent="0.25"/>
    <row r="858" s="79" customFormat="1" x14ac:dyDescent="0.25"/>
    <row r="859" s="79" customFormat="1" x14ac:dyDescent="0.25"/>
    <row r="860" s="79" customFormat="1" x14ac:dyDescent="0.25"/>
    <row r="861" s="79" customFormat="1" x14ac:dyDescent="0.25"/>
    <row r="862" s="79" customFormat="1" x14ac:dyDescent="0.25"/>
    <row r="863" s="79" customFormat="1" x14ac:dyDescent="0.25"/>
    <row r="864" s="79" customFormat="1" x14ac:dyDescent="0.25"/>
    <row r="865" s="79" customFormat="1" x14ac:dyDescent="0.25"/>
    <row r="866" s="79" customFormat="1" x14ac:dyDescent="0.25"/>
    <row r="867" s="79" customFormat="1" x14ac:dyDescent="0.25"/>
    <row r="868" s="79" customFormat="1" x14ac:dyDescent="0.25"/>
    <row r="869" s="79" customFormat="1" x14ac:dyDescent="0.25"/>
    <row r="870" s="79" customFormat="1" x14ac:dyDescent="0.25"/>
    <row r="871" s="79" customFormat="1" x14ac:dyDescent="0.25"/>
    <row r="872" s="79" customFormat="1" x14ac:dyDescent="0.25"/>
    <row r="873" s="79" customFormat="1" x14ac:dyDescent="0.25"/>
    <row r="874" s="79" customFormat="1" x14ac:dyDescent="0.25"/>
    <row r="875" s="79" customFormat="1" x14ac:dyDescent="0.25"/>
    <row r="876" s="79" customFormat="1" x14ac:dyDescent="0.25"/>
    <row r="877" s="79" customFormat="1" x14ac:dyDescent="0.25"/>
    <row r="878" s="79" customFormat="1" x14ac:dyDescent="0.25"/>
    <row r="879" s="79" customFormat="1" x14ac:dyDescent="0.25"/>
    <row r="880" s="79" customFormat="1" x14ac:dyDescent="0.25"/>
    <row r="881" s="79" customFormat="1" x14ac:dyDescent="0.25"/>
    <row r="882" s="79" customFormat="1" x14ac:dyDescent="0.25"/>
    <row r="883" s="79" customFormat="1" x14ac:dyDescent="0.25"/>
    <row r="884" s="79" customFormat="1" x14ac:dyDescent="0.25"/>
    <row r="885" s="79" customFormat="1" x14ac:dyDescent="0.25"/>
    <row r="886" s="79" customFormat="1" x14ac:dyDescent="0.25"/>
    <row r="887" s="79" customFormat="1" x14ac:dyDescent="0.25"/>
    <row r="888" s="79" customFormat="1" x14ac:dyDescent="0.25"/>
    <row r="889" s="79" customFormat="1" x14ac:dyDescent="0.25"/>
    <row r="890" s="79" customFormat="1" x14ac:dyDescent="0.25"/>
    <row r="891" s="79" customFormat="1" x14ac:dyDescent="0.25"/>
    <row r="892" s="79" customFormat="1" x14ac:dyDescent="0.25"/>
    <row r="893" s="79" customFormat="1" x14ac:dyDescent="0.25"/>
    <row r="894" s="79" customFormat="1" x14ac:dyDescent="0.25"/>
    <row r="895" s="79" customFormat="1" x14ac:dyDescent="0.25"/>
    <row r="896" s="79" customFormat="1" x14ac:dyDescent="0.25"/>
    <row r="897" s="79" customFormat="1" x14ac:dyDescent="0.25"/>
    <row r="898" s="79" customFormat="1" x14ac:dyDescent="0.25"/>
    <row r="899" s="79" customFormat="1" x14ac:dyDescent="0.25"/>
    <row r="900" s="79" customFormat="1" x14ac:dyDescent="0.25"/>
    <row r="901" s="79" customFormat="1" x14ac:dyDescent="0.25"/>
    <row r="902" s="79" customFormat="1" x14ac:dyDescent="0.25"/>
    <row r="903" s="79" customFormat="1" x14ac:dyDescent="0.25"/>
    <row r="904" s="79" customFormat="1" x14ac:dyDescent="0.25"/>
    <row r="905" s="79" customFormat="1" x14ac:dyDescent="0.25"/>
    <row r="906" s="79" customFormat="1" x14ac:dyDescent="0.25"/>
    <row r="907" s="79" customFormat="1" x14ac:dyDescent="0.25"/>
    <row r="908" s="79" customFormat="1" x14ac:dyDescent="0.25"/>
    <row r="909" s="79" customFormat="1" x14ac:dyDescent="0.25"/>
    <row r="910" s="79" customFormat="1" x14ac:dyDescent="0.25"/>
    <row r="911" s="79" customFormat="1" x14ac:dyDescent="0.25"/>
    <row r="912" s="79" customFormat="1" x14ac:dyDescent="0.25"/>
    <row r="913" s="79" customFormat="1" x14ac:dyDescent="0.25"/>
    <row r="914" s="79" customFormat="1" x14ac:dyDescent="0.25"/>
    <row r="915" s="79" customFormat="1" x14ac:dyDescent="0.25"/>
    <row r="916" s="79" customFormat="1" x14ac:dyDescent="0.25"/>
    <row r="917" s="79" customFormat="1" x14ac:dyDescent="0.25"/>
    <row r="918" s="79" customFormat="1" x14ac:dyDescent="0.25"/>
    <row r="919" s="79" customFormat="1" x14ac:dyDescent="0.25"/>
    <row r="920" s="79" customFormat="1" x14ac:dyDescent="0.25"/>
    <row r="921" s="79" customFormat="1" x14ac:dyDescent="0.25"/>
    <row r="922" s="79" customFormat="1" x14ac:dyDescent="0.25"/>
    <row r="923" s="79" customFormat="1" x14ac:dyDescent="0.25"/>
    <row r="924" s="79" customFormat="1" x14ac:dyDescent="0.25"/>
    <row r="925" s="79" customFormat="1" x14ac:dyDescent="0.25"/>
    <row r="926" s="79" customFormat="1" x14ac:dyDescent="0.25"/>
    <row r="927" s="79" customFormat="1" x14ac:dyDescent="0.25"/>
    <row r="928" s="79" customFormat="1" x14ac:dyDescent="0.25"/>
    <row r="929" s="79" customFormat="1" x14ac:dyDescent="0.25"/>
    <row r="930" s="79" customFormat="1" x14ac:dyDescent="0.25"/>
    <row r="931" s="79" customFormat="1" x14ac:dyDescent="0.25"/>
    <row r="932" s="79" customFormat="1" x14ac:dyDescent="0.25"/>
    <row r="933" s="79" customFormat="1" x14ac:dyDescent="0.25"/>
    <row r="934" s="79" customFormat="1" x14ac:dyDescent="0.25"/>
    <row r="935" s="79" customFormat="1" x14ac:dyDescent="0.25"/>
    <row r="936" s="79" customFormat="1" x14ac:dyDescent="0.25"/>
    <row r="937" s="79" customFormat="1" x14ac:dyDescent="0.25"/>
    <row r="938" s="79" customFormat="1" x14ac:dyDescent="0.25"/>
    <row r="939" s="79" customFormat="1" x14ac:dyDescent="0.25"/>
    <row r="940" s="79" customFormat="1" x14ac:dyDescent="0.25"/>
    <row r="941" s="79" customFormat="1" x14ac:dyDescent="0.25"/>
    <row r="942" s="79" customFormat="1" x14ac:dyDescent="0.25"/>
    <row r="943" s="79" customFormat="1" x14ac:dyDescent="0.25"/>
    <row r="944" s="79" customFormat="1" x14ac:dyDescent="0.25"/>
    <row r="945" s="79" customFormat="1" x14ac:dyDescent="0.25"/>
    <row r="946" s="79" customFormat="1" x14ac:dyDescent="0.25"/>
    <row r="947" s="79" customFormat="1" x14ac:dyDescent="0.25"/>
    <row r="948" s="79" customFormat="1" x14ac:dyDescent="0.25"/>
    <row r="949" s="79" customFormat="1" x14ac:dyDescent="0.25"/>
    <row r="950" s="79" customFormat="1" x14ac:dyDescent="0.25"/>
    <row r="951" s="79" customFormat="1" x14ac:dyDescent="0.25"/>
    <row r="952" s="79" customFormat="1" x14ac:dyDescent="0.25"/>
    <row r="953" s="79" customFormat="1" x14ac:dyDescent="0.25"/>
    <row r="954" s="79" customFormat="1" x14ac:dyDescent="0.25"/>
    <row r="955" s="79" customFormat="1" x14ac:dyDescent="0.25"/>
    <row r="956" s="79" customFormat="1" x14ac:dyDescent="0.25"/>
    <row r="957" s="79" customFormat="1" x14ac:dyDescent="0.25"/>
    <row r="958" s="79" customFormat="1" x14ac:dyDescent="0.25"/>
    <row r="959" s="79" customFormat="1" x14ac:dyDescent="0.25"/>
    <row r="960" s="79" customFormat="1" x14ac:dyDescent="0.25"/>
    <row r="961" s="79" customFormat="1" x14ac:dyDescent="0.25"/>
    <row r="962" s="79" customFormat="1" x14ac:dyDescent="0.25"/>
    <row r="963" s="79" customFormat="1" x14ac:dyDescent="0.25"/>
    <row r="964" s="79" customFormat="1" x14ac:dyDescent="0.25"/>
    <row r="965" s="79" customFormat="1" x14ac:dyDescent="0.25"/>
    <row r="966" s="79" customFormat="1" x14ac:dyDescent="0.25"/>
    <row r="967" s="79" customFormat="1" x14ac:dyDescent="0.25"/>
    <row r="968" s="79" customFormat="1" x14ac:dyDescent="0.25"/>
    <row r="969" s="79" customFormat="1" x14ac:dyDescent="0.25"/>
    <row r="970" s="79" customFormat="1" x14ac:dyDescent="0.25"/>
    <row r="971" s="79" customFormat="1" x14ac:dyDescent="0.25"/>
    <row r="972" s="79" customFormat="1" x14ac:dyDescent="0.25"/>
    <row r="973" s="79" customFormat="1" x14ac:dyDescent="0.25"/>
    <row r="974" s="79" customFormat="1" x14ac:dyDescent="0.25"/>
    <row r="975" s="79" customFormat="1" x14ac:dyDescent="0.25"/>
    <row r="976" s="79" customFormat="1" x14ac:dyDescent="0.25"/>
    <row r="977" s="79" customFormat="1" x14ac:dyDescent="0.25"/>
    <row r="978" s="79" customFormat="1" x14ac:dyDescent="0.25"/>
    <row r="979" s="79" customFormat="1" x14ac:dyDescent="0.25"/>
    <row r="980" s="79" customFormat="1" x14ac:dyDescent="0.25"/>
    <row r="981" s="79" customFormat="1" x14ac:dyDescent="0.25"/>
    <row r="982" s="79" customFormat="1" x14ac:dyDescent="0.25"/>
    <row r="983" s="79" customFormat="1" x14ac:dyDescent="0.25"/>
    <row r="984" s="79" customFormat="1" x14ac:dyDescent="0.25"/>
    <row r="985" s="79" customFormat="1" x14ac:dyDescent="0.25"/>
    <row r="986" s="79" customFormat="1" x14ac:dyDescent="0.25"/>
    <row r="987" s="79" customFormat="1" x14ac:dyDescent="0.25"/>
    <row r="988" s="79" customFormat="1" x14ac:dyDescent="0.25"/>
    <row r="989" s="79" customFormat="1" x14ac:dyDescent="0.25"/>
    <row r="990" s="79" customFormat="1" x14ac:dyDescent="0.25"/>
    <row r="991" s="79" customFormat="1" x14ac:dyDescent="0.25"/>
    <row r="992" s="79" customFormat="1" x14ac:dyDescent="0.25"/>
    <row r="993" spans="1:32" x14ac:dyDescent="0.25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</row>
    <row r="994" spans="1:32" x14ac:dyDescent="0.25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</row>
    <row r="995" spans="1:32" x14ac:dyDescent="0.2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</row>
    <row r="996" spans="1:32" x14ac:dyDescent="0.25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</row>
    <row r="997" spans="1:32" x14ac:dyDescent="0.25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</row>
    <row r="998" spans="1:32" x14ac:dyDescent="0.25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</row>
    <row r="999" spans="1:32" x14ac:dyDescent="0.25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</row>
    <row r="1000" spans="1:32" x14ac:dyDescent="0.25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</row>
    <row r="1001" spans="1:32" x14ac:dyDescent="0.25">
      <c r="A1001" s="79"/>
      <c r="B1001" s="79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</row>
    <row r="1002" spans="1:32" x14ac:dyDescent="0.25">
      <c r="A1002" s="79"/>
      <c r="B1002" s="79"/>
      <c r="C1002" s="79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</row>
    <row r="1003" spans="1:32" x14ac:dyDescent="0.25">
      <c r="A1003" s="79"/>
      <c r="B1003" s="79"/>
      <c r="C1003" s="79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</row>
    <row r="1004" spans="1:32" x14ac:dyDescent="0.25">
      <c r="A1004" s="79"/>
      <c r="B1004" s="79"/>
      <c r="C1004" s="79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</row>
    <row r="1005" spans="1:32" x14ac:dyDescent="0.25">
      <c r="B1005" s="79"/>
      <c r="C1005" s="79"/>
      <c r="D1005" s="79"/>
      <c r="E1005" s="79"/>
      <c r="F1005" s="79"/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  <c r="AD1005" s="79"/>
      <c r="AE1005" s="79"/>
      <c r="AF1005" s="7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5407-3840-438A-8DA1-AFC3EAE41B27}">
  <dimension ref="A1:H318"/>
  <sheetViews>
    <sheetView workbookViewId="0">
      <selection activeCell="L9" sqref="L9"/>
    </sheetView>
  </sheetViews>
  <sheetFormatPr defaultRowHeight="15.75" x14ac:dyDescent="0.25"/>
  <cols>
    <col min="1" max="1" width="46.85546875" style="79" bestFit="1" customWidth="1"/>
    <col min="2" max="2" width="9" style="79" bestFit="1" customWidth="1"/>
    <col min="3" max="3" width="10" style="79" bestFit="1" customWidth="1"/>
    <col min="4" max="4" width="7.85546875" style="79" bestFit="1" customWidth="1"/>
    <col min="5" max="5" width="9.140625" style="79" bestFit="1" customWidth="1"/>
    <col min="6" max="6" width="8.42578125" style="79" bestFit="1" customWidth="1"/>
    <col min="7" max="7" width="10.42578125" style="79" bestFit="1" customWidth="1"/>
    <col min="8" max="16384" width="9.140625" style="79"/>
  </cols>
  <sheetData>
    <row r="1" spans="1:8" ht="47.25" x14ac:dyDescent="0.25">
      <c r="A1" s="27" t="s">
        <v>12</v>
      </c>
      <c r="B1" s="147" t="s">
        <v>265</v>
      </c>
      <c r="C1" s="27" t="s">
        <v>266</v>
      </c>
      <c r="D1" s="27" t="s">
        <v>267</v>
      </c>
      <c r="E1" s="148" t="s">
        <v>268</v>
      </c>
      <c r="F1" s="147" t="e">
        <v>#REF!</v>
      </c>
      <c r="G1" s="149" t="s">
        <v>269</v>
      </c>
      <c r="H1" s="27"/>
    </row>
    <row r="2" spans="1:8" ht="16.5" thickBot="1" x14ac:dyDescent="0.3">
      <c r="A2" s="150" t="str">
        <f>'Cost Margin'!A4</f>
        <v>100 PIPERS</v>
      </c>
      <c r="B2" s="151"/>
      <c r="C2" s="152"/>
      <c r="D2" s="153"/>
      <c r="E2" s="153"/>
      <c r="F2" s="154"/>
      <c r="G2" s="155"/>
      <c r="H2" s="156"/>
    </row>
    <row r="3" spans="1:8" ht="16.5" thickBot="1" x14ac:dyDescent="0.3">
      <c r="A3" s="150" t="str">
        <f>'Cost Margin'!A5</f>
        <v>ABSOLUTE VODKA</v>
      </c>
      <c r="B3" s="151"/>
      <c r="C3" s="152"/>
      <c r="D3" s="153"/>
      <c r="E3" s="153"/>
      <c r="F3" s="154"/>
      <c r="G3" s="155"/>
      <c r="H3" s="156"/>
    </row>
    <row r="4" spans="1:8" ht="16.5" thickBot="1" x14ac:dyDescent="0.3">
      <c r="A4" s="150" t="str">
        <f>'Cost Margin'!A6</f>
        <v>ARISTOCRAT GIN</v>
      </c>
      <c r="B4" s="151"/>
      <c r="C4" s="152"/>
      <c r="D4" s="153"/>
      <c r="E4" s="153"/>
      <c r="F4" s="154"/>
      <c r="G4" s="155"/>
      <c r="H4" s="156"/>
    </row>
    <row r="5" spans="1:8" ht="16.5" thickBot="1" x14ac:dyDescent="0.3">
      <c r="A5" s="150" t="str">
        <f>'Cost Margin'!A7</f>
        <v>ARISTOCRAT RUM</v>
      </c>
      <c r="B5" s="151"/>
      <c r="C5" s="152"/>
      <c r="D5" s="153"/>
      <c r="E5" s="153"/>
      <c r="F5" s="154"/>
      <c r="G5" s="155"/>
      <c r="H5" s="156"/>
    </row>
    <row r="6" spans="1:8" ht="16.5" thickBot="1" x14ac:dyDescent="0.3">
      <c r="A6" s="150" t="str">
        <f>'Cost Margin'!A8</f>
        <v>ARISTOCRAT VODKA</v>
      </c>
      <c r="B6" s="151"/>
      <c r="C6" s="152"/>
      <c r="D6" s="153"/>
      <c r="E6" s="153"/>
      <c r="F6" s="154"/>
      <c r="G6" s="155"/>
      <c r="H6" s="156"/>
    </row>
    <row r="7" spans="1:8" ht="16.5" thickBot="1" x14ac:dyDescent="0.3">
      <c r="A7" s="150" t="str">
        <f>'Cost Margin'!A9</f>
        <v>B &amp; B LIQUEUR</v>
      </c>
      <c r="B7" s="151"/>
      <c r="C7" s="152"/>
      <c r="D7" s="153"/>
      <c r="E7" s="153"/>
      <c r="F7" s="154"/>
      <c r="G7" s="155"/>
      <c r="H7" s="156"/>
    </row>
    <row r="8" spans="1:8" ht="16.5" thickBot="1" x14ac:dyDescent="0.3">
      <c r="A8" s="150" t="str">
        <f>'Cost Margin'!A10</f>
        <v>BACARDI 8 RUM</v>
      </c>
      <c r="B8" s="151"/>
      <c r="C8" s="152"/>
      <c r="D8" s="153"/>
      <c r="E8" s="153"/>
      <c r="F8" s="154"/>
      <c r="G8" s="155"/>
      <c r="H8" s="156"/>
    </row>
    <row r="9" spans="1:8" ht="16.5" thickBot="1" x14ac:dyDescent="0.3">
      <c r="A9" s="150" t="str">
        <f>'Cost Margin'!A11</f>
        <v>BACARDI RUM WHITE</v>
      </c>
      <c r="B9" s="151"/>
      <c r="C9" s="152"/>
      <c r="D9" s="153"/>
      <c r="E9" s="153"/>
      <c r="F9" s="154"/>
      <c r="G9" s="155"/>
      <c r="H9" s="156"/>
    </row>
    <row r="10" spans="1:8" ht="16.5" thickBot="1" x14ac:dyDescent="0.3">
      <c r="A10" s="150" t="str">
        <f>'Cost Margin'!A12</f>
        <v>BAILEYS</v>
      </c>
      <c r="B10" s="151"/>
      <c r="C10" s="152"/>
      <c r="D10" s="153"/>
      <c r="E10" s="153"/>
      <c r="F10" s="154"/>
      <c r="G10" s="155"/>
      <c r="H10" s="156"/>
    </row>
    <row r="11" spans="1:8" ht="16.5" thickBot="1" x14ac:dyDescent="0.3">
      <c r="A11" s="150" t="str">
        <f>'Cost Margin'!A13</f>
        <v>BASIL HAYDEN</v>
      </c>
      <c r="B11" s="151"/>
      <c r="C11" s="152"/>
      <c r="D11" s="153"/>
      <c r="E11" s="153"/>
      <c r="F11" s="154"/>
      <c r="G11" s="155"/>
      <c r="H11" s="156"/>
    </row>
    <row r="12" spans="1:8" ht="16.5" thickBot="1" x14ac:dyDescent="0.3">
      <c r="A12" s="150" t="str">
        <f>'Cost Margin'!A14</f>
        <v>BEAMS 8</v>
      </c>
      <c r="B12" s="151"/>
      <c r="C12" s="152"/>
      <c r="D12" s="153"/>
      <c r="E12" s="153"/>
      <c r="F12" s="154"/>
      <c r="G12" s="155"/>
      <c r="H12" s="156"/>
    </row>
    <row r="13" spans="1:8" ht="16.5" thickBot="1" x14ac:dyDescent="0.3">
      <c r="A13" s="150" t="str">
        <f>'Cost Margin'!A15</f>
        <v>BEEFEATER GIN</v>
      </c>
      <c r="B13" s="151"/>
      <c r="C13" s="152"/>
      <c r="D13" s="153"/>
      <c r="E13" s="153"/>
      <c r="F13" s="154"/>
      <c r="G13" s="155"/>
      <c r="H13" s="156"/>
    </row>
    <row r="14" spans="1:8" ht="16.5" thickBot="1" x14ac:dyDescent="0.3">
      <c r="A14" s="150" t="str">
        <f>'Cost Margin'!A16</f>
        <v>BERENTZEN APPLE LIQUEUR</v>
      </c>
      <c r="B14" s="151"/>
      <c r="C14" s="152"/>
      <c r="D14" s="153"/>
      <c r="E14" s="153"/>
      <c r="F14" s="154"/>
      <c r="G14" s="155"/>
      <c r="H14" s="156"/>
    </row>
    <row r="15" spans="1:8" ht="16.5" thickBot="1" x14ac:dyDescent="0.3">
      <c r="A15" s="150" t="str">
        <f>'Cost Margin'!A17</f>
        <v>BERENTZEN PEAR LIQUEUR</v>
      </c>
      <c r="B15" s="151"/>
      <c r="C15" s="152"/>
      <c r="D15" s="153"/>
      <c r="E15" s="153"/>
      <c r="F15" s="154"/>
      <c r="G15" s="155"/>
      <c r="H15" s="156"/>
    </row>
    <row r="16" spans="1:8" ht="16.5" thickBot="1" x14ac:dyDescent="0.3">
      <c r="A16" s="150" t="str">
        <f>'Cost Margin'!A18</f>
        <v>BIRD DOG BLACKBERRY WHISKEY</v>
      </c>
      <c r="B16" s="151"/>
      <c r="C16" s="152"/>
      <c r="D16" s="153"/>
      <c r="E16" s="153"/>
      <c r="F16" s="154"/>
      <c r="G16" s="155"/>
      <c r="H16" s="156"/>
    </row>
    <row r="17" spans="1:8" ht="16.5" thickBot="1" x14ac:dyDescent="0.3">
      <c r="A17" s="150" t="str">
        <f>'Cost Margin'!A19</f>
        <v>BOMBAY SAPPHIRE GIN</v>
      </c>
      <c r="B17" s="151"/>
      <c r="C17" s="152"/>
      <c r="D17" s="153"/>
      <c r="E17" s="153"/>
      <c r="F17" s="154"/>
      <c r="G17" s="155"/>
      <c r="H17" s="156"/>
    </row>
    <row r="18" spans="1:8" ht="16.5" thickBot="1" x14ac:dyDescent="0.3">
      <c r="A18" s="150" t="str">
        <f>'Cost Margin'!A20</f>
        <v>CANADIAN MIST</v>
      </c>
      <c r="B18" s="151"/>
      <c r="C18" s="152"/>
      <c r="D18" s="153"/>
      <c r="E18" s="153"/>
      <c r="F18" s="154"/>
      <c r="G18" s="155"/>
      <c r="H18" s="156"/>
    </row>
    <row r="19" spans="1:8" ht="16.5" thickBot="1" x14ac:dyDescent="0.3">
      <c r="A19" s="150" t="str">
        <f>'Cost Margin'!A21</f>
        <v>CAPT MORGAN DARK 100 PROOF</v>
      </c>
      <c r="B19" s="151"/>
      <c r="C19" s="152"/>
      <c r="D19" s="153"/>
      <c r="E19" s="153"/>
      <c r="F19" s="154"/>
      <c r="G19" s="155"/>
      <c r="H19" s="156"/>
    </row>
    <row r="20" spans="1:8" ht="16.5" thickBot="1" x14ac:dyDescent="0.3">
      <c r="A20" s="150" t="str">
        <f>'Cost Margin'!A22</f>
        <v>CAPT MORGAN DARK RUM</v>
      </c>
      <c r="B20" s="151"/>
      <c r="C20" s="152"/>
      <c r="D20" s="153"/>
      <c r="E20" s="153"/>
      <c r="F20" s="154"/>
      <c r="G20" s="155"/>
      <c r="H20" s="156"/>
    </row>
    <row r="21" spans="1:8" ht="16.5" thickBot="1" x14ac:dyDescent="0.3">
      <c r="A21" s="150" t="str">
        <f>'Cost Margin'!A23</f>
        <v>CAPT MORGAN LIGHT RUM</v>
      </c>
      <c r="B21" s="151"/>
      <c r="C21" s="152"/>
      <c r="D21" s="153"/>
      <c r="E21" s="153"/>
      <c r="F21" s="154"/>
      <c r="G21" s="155"/>
      <c r="H21" s="156"/>
    </row>
    <row r="22" spans="1:8" ht="16.5" thickBot="1" x14ac:dyDescent="0.3">
      <c r="A22" s="150" t="str">
        <f>'Cost Margin'!A24</f>
        <v>CHAMBORD LIGUEUR</v>
      </c>
      <c r="B22" s="151"/>
      <c r="C22" s="152"/>
      <c r="D22" s="153"/>
      <c r="E22" s="153"/>
      <c r="F22" s="154"/>
      <c r="G22" s="155"/>
      <c r="H22" s="156"/>
    </row>
    <row r="23" spans="1:8" ht="16.5" thickBot="1" x14ac:dyDescent="0.3">
      <c r="A23" s="150" t="str">
        <f>'Cost Margin'!A25</f>
        <v>CHIVAS REGAL</v>
      </c>
      <c r="B23" s="151"/>
      <c r="C23" s="152"/>
      <c r="D23" s="153"/>
      <c r="E23" s="153"/>
      <c r="F23" s="154"/>
      <c r="G23" s="155"/>
      <c r="H23" s="156"/>
    </row>
    <row r="24" spans="1:8" ht="16.5" thickBot="1" x14ac:dyDescent="0.3">
      <c r="A24" s="150" t="str">
        <f>'Cost Margin'!A26</f>
        <v>CIROC PINEAPPLE VODKA</v>
      </c>
      <c r="B24" s="151"/>
      <c r="C24" s="152"/>
      <c r="D24" s="153"/>
      <c r="E24" s="153"/>
      <c r="F24" s="154"/>
      <c r="G24" s="155"/>
      <c r="H24" s="156"/>
    </row>
    <row r="25" spans="1:8" ht="16.5" thickBot="1" x14ac:dyDescent="0.3">
      <c r="A25" s="150" t="str">
        <f>'Cost Margin'!A27</f>
        <v>CROWN ROYAL</v>
      </c>
      <c r="B25" s="151"/>
      <c r="C25" s="152"/>
      <c r="D25" s="153"/>
      <c r="E25" s="153"/>
      <c r="F25" s="154"/>
      <c r="G25" s="155"/>
      <c r="H25" s="156"/>
    </row>
    <row r="26" spans="1:8" ht="16.5" thickBot="1" x14ac:dyDescent="0.3">
      <c r="A26" s="150" t="str">
        <f>'Cost Margin'!A28</f>
        <v>CROWN ROYAL APPLE</v>
      </c>
      <c r="B26" s="151"/>
      <c r="C26" s="152"/>
      <c r="D26" s="153"/>
      <c r="E26" s="153"/>
      <c r="F26" s="154"/>
      <c r="G26" s="155"/>
      <c r="H26" s="156"/>
    </row>
    <row r="27" spans="1:8" ht="16.5" thickBot="1" x14ac:dyDescent="0.3">
      <c r="A27" s="150" t="str">
        <f>'Cost Margin'!A29</f>
        <v>CROWN ROYAL BLACKBERRY</v>
      </c>
      <c r="B27" s="151"/>
      <c r="C27" s="152"/>
      <c r="D27" s="153"/>
      <c r="E27" s="153"/>
      <c r="F27" s="154"/>
      <c r="G27" s="155"/>
      <c r="H27" s="156"/>
    </row>
    <row r="28" spans="1:8" ht="16.5" thickBot="1" x14ac:dyDescent="0.3">
      <c r="A28" s="150" t="str">
        <f>'Cost Margin'!A30</f>
        <v>CROWN ROYAL CHOCOLATE</v>
      </c>
      <c r="B28" s="151"/>
      <c r="C28" s="152"/>
      <c r="D28" s="153"/>
      <c r="E28" s="153"/>
      <c r="F28" s="154"/>
      <c r="G28" s="155"/>
      <c r="H28" s="156"/>
    </row>
    <row r="29" spans="1:8" ht="16.5" thickBot="1" x14ac:dyDescent="0.3">
      <c r="A29" s="150" t="str">
        <f>'Cost Margin'!A31</f>
        <v>CROWN ROYAL PEACH</v>
      </c>
      <c r="B29" s="151"/>
      <c r="C29" s="152"/>
      <c r="D29" s="153"/>
      <c r="E29" s="153"/>
      <c r="F29" s="154"/>
      <c r="G29" s="155"/>
      <c r="H29" s="156"/>
    </row>
    <row r="30" spans="1:8" ht="16.5" thickBot="1" x14ac:dyDescent="0.3">
      <c r="A30" s="150" t="str">
        <f>'Cost Margin'!A32</f>
        <v>DEKUYPER AMARETTO</v>
      </c>
      <c r="B30" s="151"/>
      <c r="C30" s="152"/>
      <c r="D30" s="153"/>
      <c r="E30" s="153"/>
      <c r="F30" s="154"/>
      <c r="G30" s="155"/>
      <c r="H30" s="156"/>
    </row>
    <row r="31" spans="1:8" ht="16.5" thickBot="1" x14ac:dyDescent="0.3">
      <c r="A31" s="150" t="str">
        <f>'Cost Margin'!A33</f>
        <v>DEKUYPER BLUE CURACO</v>
      </c>
      <c r="B31" s="151"/>
      <c r="C31" s="152"/>
      <c r="D31" s="153"/>
      <c r="E31" s="153"/>
      <c r="F31" s="154"/>
      <c r="G31" s="155"/>
      <c r="H31" s="156"/>
    </row>
    <row r="32" spans="1:8" ht="16.5" thickBot="1" x14ac:dyDescent="0.3">
      <c r="A32" s="150" t="str">
        <f>'Cost Margin'!A34</f>
        <v>DEKUYPER BUTTERSHOTS</v>
      </c>
      <c r="B32" s="151"/>
      <c r="C32" s="152"/>
      <c r="D32" s="153"/>
      <c r="E32" s="153"/>
      <c r="F32" s="154"/>
      <c r="G32" s="155"/>
      <c r="H32" s="156"/>
    </row>
    <row r="33" spans="1:8" ht="16.5" thickBot="1" x14ac:dyDescent="0.3">
      <c r="A33" s="150" t="str">
        <f>'Cost Margin'!A35</f>
        <v>DEKUYPER CRÈME DE BANANA</v>
      </c>
      <c r="B33" s="151"/>
      <c r="C33" s="152"/>
      <c r="D33" s="153"/>
      <c r="E33" s="153"/>
      <c r="F33" s="154"/>
      <c r="G33" s="155"/>
      <c r="H33" s="156"/>
    </row>
    <row r="34" spans="1:8" ht="16.5" thickBot="1" x14ac:dyDescent="0.3">
      <c r="A34" s="150" t="str">
        <f>'Cost Margin'!A36</f>
        <v>DEKUYPER CRÈME DE CACAO</v>
      </c>
      <c r="B34" s="151"/>
      <c r="C34" s="152"/>
      <c r="D34" s="153"/>
      <c r="E34" s="153"/>
      <c r="F34" s="154"/>
      <c r="G34" s="155"/>
      <c r="H34" s="156"/>
    </row>
    <row r="35" spans="1:8" ht="16.5" thickBot="1" x14ac:dyDescent="0.3">
      <c r="A35" s="150" t="str">
        <f>'Cost Margin'!A37</f>
        <v>DEKUYPER CRÈME DE MENTHE</v>
      </c>
      <c r="B35" s="151"/>
      <c r="C35" s="152"/>
      <c r="D35" s="153"/>
      <c r="E35" s="153"/>
      <c r="F35" s="154"/>
      <c r="G35" s="155"/>
      <c r="H35" s="156"/>
    </row>
    <row r="36" spans="1:8" ht="16.5" thickBot="1" x14ac:dyDescent="0.3">
      <c r="A36" s="150" t="str">
        <f>'Cost Margin'!A38</f>
        <v>DEKUYPER HOT DAMN</v>
      </c>
      <c r="B36" s="151"/>
      <c r="C36" s="152"/>
      <c r="D36" s="153"/>
      <c r="E36" s="153"/>
      <c r="F36" s="154"/>
      <c r="G36" s="155"/>
      <c r="H36" s="156"/>
    </row>
    <row r="37" spans="1:8" ht="16.5" thickBot="1" x14ac:dyDescent="0.3">
      <c r="A37" s="150" t="str">
        <f>'Cost Margin'!A39</f>
        <v>DEKUYPER PEACHTREE SCHNAPPS</v>
      </c>
      <c r="B37" s="151"/>
      <c r="C37" s="152"/>
      <c r="D37" s="153"/>
      <c r="E37" s="153"/>
      <c r="F37" s="154"/>
      <c r="G37" s="155"/>
      <c r="H37" s="156"/>
    </row>
    <row r="38" spans="1:8" ht="16.5" thickBot="1" x14ac:dyDescent="0.3">
      <c r="A38" s="150" t="str">
        <f>'Cost Margin'!A40</f>
        <v>DEKUYPER PEPPERMENT SCHNAPPS</v>
      </c>
      <c r="B38" s="151"/>
      <c r="C38" s="152"/>
      <c r="D38" s="153"/>
      <c r="E38" s="153"/>
      <c r="F38" s="154"/>
      <c r="G38" s="155"/>
      <c r="H38" s="156"/>
    </row>
    <row r="39" spans="1:8" ht="16.5" thickBot="1" x14ac:dyDescent="0.3">
      <c r="A39" s="150" t="str">
        <f>'Cost Margin'!A41</f>
        <v>DEKUYPER PUCKER SOUR APPLE</v>
      </c>
      <c r="B39" s="151"/>
      <c r="C39" s="152"/>
      <c r="D39" s="153"/>
      <c r="E39" s="153"/>
      <c r="F39" s="154"/>
      <c r="G39" s="155"/>
      <c r="H39" s="156"/>
    </row>
    <row r="40" spans="1:8" ht="16.5" thickBot="1" x14ac:dyDescent="0.3">
      <c r="A40" s="150" t="str">
        <f>'Cost Margin'!A42</f>
        <v>DEKUYPER RAZZMATAZZ</v>
      </c>
      <c r="B40" s="151"/>
      <c r="C40" s="152"/>
      <c r="D40" s="153"/>
      <c r="E40" s="153"/>
      <c r="F40" s="154"/>
      <c r="G40" s="155"/>
      <c r="H40" s="156"/>
    </row>
    <row r="41" spans="1:8" ht="16.5" thickBot="1" x14ac:dyDescent="0.3">
      <c r="A41" s="150" t="str">
        <f>'Cost Margin'!A43</f>
        <v>DEKUYPER SLOW GIN</v>
      </c>
      <c r="B41" s="151"/>
      <c r="C41" s="152"/>
      <c r="D41" s="153"/>
      <c r="E41" s="153"/>
      <c r="F41" s="154"/>
      <c r="G41" s="155"/>
      <c r="H41" s="156"/>
    </row>
    <row r="42" spans="1:8" ht="16.5" thickBot="1" x14ac:dyDescent="0.3">
      <c r="A42" s="150" t="str">
        <f>'Cost Margin'!A44</f>
        <v>DEKUYPER SPEARMENT SCHNAPPS</v>
      </c>
      <c r="B42" s="151"/>
      <c r="C42" s="152"/>
      <c r="D42" s="153"/>
      <c r="E42" s="153"/>
      <c r="F42" s="154"/>
      <c r="G42" s="155"/>
      <c r="H42" s="156"/>
    </row>
    <row r="43" spans="1:8" ht="16.5" thickBot="1" x14ac:dyDescent="0.3">
      <c r="A43" s="150" t="str">
        <f>'Cost Margin'!A45</f>
        <v>DEKUYPER TRIPLE SEC</v>
      </c>
      <c r="B43" s="151"/>
      <c r="C43" s="152"/>
      <c r="D43" s="153"/>
      <c r="E43" s="153"/>
      <c r="F43" s="154"/>
      <c r="G43" s="155"/>
      <c r="H43" s="156"/>
    </row>
    <row r="44" spans="1:8" ht="16.5" thickBot="1" x14ac:dyDescent="0.3">
      <c r="A44" s="150" t="str">
        <f>'Cost Margin'!A46</f>
        <v>DEKUYPER WATERMELON SCHNAPPS</v>
      </c>
      <c r="B44" s="151"/>
      <c r="C44" s="152"/>
      <c r="D44" s="153"/>
      <c r="E44" s="153"/>
      <c r="F44" s="154"/>
      <c r="G44" s="155"/>
      <c r="H44" s="156"/>
    </row>
    <row r="45" spans="1:8" ht="16.5" thickBot="1" x14ac:dyDescent="0.3">
      <c r="A45" s="150" t="str">
        <f>'Cost Margin'!A47</f>
        <v>DEWARS SCOTCH</v>
      </c>
      <c r="B45" s="151"/>
      <c r="C45" s="152"/>
      <c r="D45" s="153"/>
      <c r="E45" s="153"/>
      <c r="F45" s="154"/>
      <c r="G45" s="155"/>
      <c r="H45" s="156"/>
    </row>
    <row r="46" spans="1:8" ht="16.5" thickBot="1" x14ac:dyDescent="0.3">
      <c r="A46" s="150" t="str">
        <f>'Cost Margin'!A48</f>
        <v>DISARONNO AMARETTO</v>
      </c>
      <c r="B46" s="151"/>
      <c r="C46" s="152"/>
      <c r="D46" s="153"/>
      <c r="E46" s="153"/>
      <c r="F46" s="154"/>
      <c r="G46" s="155"/>
      <c r="H46" s="156"/>
    </row>
    <row r="47" spans="1:8" ht="16.5" thickBot="1" x14ac:dyDescent="0.3">
      <c r="A47" s="150" t="str">
        <f>'Cost Margin'!A49</f>
        <v>DON JULIO BLANCO</v>
      </c>
      <c r="B47" s="151"/>
      <c r="C47" s="152"/>
      <c r="D47" s="153"/>
      <c r="E47" s="153"/>
      <c r="F47" s="154"/>
      <c r="G47" s="155"/>
      <c r="H47" s="156"/>
    </row>
    <row r="48" spans="1:8" ht="16.5" thickBot="1" x14ac:dyDescent="0.3">
      <c r="A48" s="150" t="str">
        <f>'Cost Margin'!A50</f>
        <v>DON JULIO REPOSADO</v>
      </c>
      <c r="B48" s="151"/>
      <c r="C48" s="152"/>
      <c r="D48" s="153"/>
      <c r="E48" s="153"/>
      <c r="F48" s="154"/>
      <c r="G48" s="155"/>
      <c r="H48" s="156"/>
    </row>
    <row r="49" spans="1:8" ht="16.5" thickBot="1" x14ac:dyDescent="0.3">
      <c r="A49" s="150" t="str">
        <f>'Cost Margin'!A51</f>
        <v>D'USSE COGNAC</v>
      </c>
      <c r="B49" s="151"/>
      <c r="C49" s="152"/>
      <c r="D49" s="153"/>
      <c r="E49" s="153"/>
      <c r="F49" s="154"/>
      <c r="G49" s="155"/>
      <c r="H49" s="156"/>
    </row>
    <row r="50" spans="1:8" ht="16.5" thickBot="1" x14ac:dyDescent="0.3">
      <c r="A50" s="150" t="str">
        <f>'Cost Margin'!A52</f>
        <v>EL TORO TEQUILA GOLD</v>
      </c>
      <c r="B50" s="151"/>
      <c r="C50" s="152"/>
      <c r="D50" s="153"/>
      <c r="E50" s="153"/>
      <c r="F50" s="154"/>
      <c r="G50" s="155"/>
      <c r="H50" s="156"/>
    </row>
    <row r="51" spans="1:8" ht="16.5" thickBot="1" x14ac:dyDescent="0.3">
      <c r="A51" s="150" t="str">
        <f>'Cost Margin'!A53</f>
        <v>FIREBALL</v>
      </c>
      <c r="B51" s="151"/>
      <c r="C51" s="152"/>
      <c r="D51" s="153"/>
      <c r="E51" s="153"/>
      <c r="F51" s="154"/>
      <c r="G51" s="155"/>
      <c r="H51" s="156"/>
    </row>
    <row r="52" spans="1:8" ht="16.5" thickBot="1" x14ac:dyDescent="0.3">
      <c r="A52" s="150" t="str">
        <f>'Cost Margin'!A54</f>
        <v>FRANGELICO</v>
      </c>
      <c r="B52" s="151"/>
      <c r="C52" s="152"/>
      <c r="D52" s="153"/>
      <c r="E52" s="153"/>
      <c r="F52" s="154"/>
      <c r="G52" s="155"/>
      <c r="H52" s="156"/>
    </row>
    <row r="53" spans="1:8" ht="16.5" thickBot="1" x14ac:dyDescent="0.3">
      <c r="A53" s="150" t="str">
        <f>'Cost Margin'!A55</f>
        <v>GALLIANO</v>
      </c>
      <c r="B53" s="151"/>
      <c r="C53" s="152"/>
      <c r="D53" s="153"/>
      <c r="E53" s="153"/>
      <c r="F53" s="154"/>
      <c r="G53" s="155"/>
      <c r="H53" s="156"/>
    </row>
    <row r="54" spans="1:8" ht="16.5" thickBot="1" x14ac:dyDescent="0.3">
      <c r="A54" s="150" t="str">
        <f>'Cost Margin'!A56</f>
        <v>GENTLEMAN JACK WHISKEY</v>
      </c>
      <c r="B54" s="151"/>
      <c r="C54" s="152"/>
      <c r="D54" s="153"/>
      <c r="E54" s="153"/>
      <c r="F54" s="154"/>
      <c r="G54" s="155"/>
      <c r="H54" s="156"/>
    </row>
    <row r="55" spans="1:8" ht="16.5" thickBot="1" x14ac:dyDescent="0.3">
      <c r="A55" s="150" t="str">
        <f>'Cost Margin'!A57</f>
        <v>GRAND MARNIER</v>
      </c>
      <c r="B55" s="151"/>
      <c r="C55" s="152"/>
      <c r="D55" s="153"/>
      <c r="E55" s="153"/>
      <c r="F55" s="154"/>
      <c r="G55" s="155"/>
      <c r="H55" s="156"/>
    </row>
    <row r="56" spans="1:8" ht="16.5" thickBot="1" x14ac:dyDescent="0.3">
      <c r="A56" s="150" t="str">
        <f>'Cost Margin'!A58</f>
        <v>GREY GOOSE VODKA</v>
      </c>
      <c r="B56" s="151"/>
      <c r="C56" s="152"/>
      <c r="D56" s="153"/>
      <c r="E56" s="153"/>
      <c r="F56" s="154"/>
      <c r="G56" s="155"/>
      <c r="H56" s="156"/>
    </row>
    <row r="57" spans="1:8" ht="16.5" thickBot="1" x14ac:dyDescent="0.3">
      <c r="A57" s="150" t="str">
        <f>'Cost Margin'!A59</f>
        <v>HENNESSY COGNAC</v>
      </c>
      <c r="B57" s="151"/>
      <c r="C57" s="152"/>
      <c r="D57" s="153"/>
      <c r="E57" s="153"/>
      <c r="F57" s="154"/>
      <c r="G57" s="155"/>
      <c r="H57" s="156"/>
    </row>
    <row r="58" spans="1:8" ht="16.5" thickBot="1" x14ac:dyDescent="0.3">
      <c r="A58" s="150" t="str">
        <f>'Cost Margin'!A60</f>
        <v>JACK DANIELS TENNESSEE FIRE</v>
      </c>
      <c r="B58" s="151"/>
      <c r="C58" s="152"/>
      <c r="D58" s="153"/>
      <c r="E58" s="153"/>
      <c r="F58" s="154"/>
      <c r="G58" s="155"/>
      <c r="H58" s="156"/>
    </row>
    <row r="59" spans="1:8" ht="16.5" thickBot="1" x14ac:dyDescent="0.3">
      <c r="A59" s="150" t="str">
        <f>'Cost Margin'!A61</f>
        <v>JACK DANIELS WHISKEY</v>
      </c>
      <c r="B59" s="151"/>
      <c r="C59" s="152"/>
      <c r="D59" s="153"/>
      <c r="E59" s="153"/>
      <c r="F59" s="154"/>
      <c r="G59" s="155"/>
      <c r="H59" s="156"/>
    </row>
    <row r="60" spans="1:8" ht="16.5" thickBot="1" x14ac:dyDescent="0.3">
      <c r="A60" s="150" t="str">
        <f>'Cost Margin'!A62</f>
        <v>JAGERMEISTER</v>
      </c>
      <c r="B60" s="151"/>
      <c r="C60" s="152"/>
      <c r="D60" s="153"/>
      <c r="E60" s="153"/>
      <c r="F60" s="154"/>
      <c r="G60" s="155"/>
      <c r="H60" s="156"/>
    </row>
    <row r="61" spans="1:8" ht="16.5" thickBot="1" x14ac:dyDescent="0.3">
      <c r="A61" s="150" t="str">
        <f>'Cost Margin'!A63</f>
        <v>JAMESON IRISH WHISKEY</v>
      </c>
      <c r="B61" s="151"/>
      <c r="C61" s="152"/>
      <c r="D61" s="153"/>
      <c r="E61" s="153"/>
      <c r="F61" s="154"/>
      <c r="G61" s="155"/>
      <c r="H61" s="156"/>
    </row>
    <row r="62" spans="1:8" ht="16.5" thickBot="1" x14ac:dyDescent="0.3">
      <c r="A62" s="150" t="str">
        <f>'Cost Margin'!A64</f>
        <v>JAMESON IRISH WHISKEY ORANGE</v>
      </c>
      <c r="B62" s="151"/>
      <c r="C62" s="152"/>
      <c r="D62" s="153"/>
      <c r="E62" s="153"/>
      <c r="F62" s="154"/>
      <c r="G62" s="155"/>
      <c r="H62" s="156"/>
    </row>
    <row r="63" spans="1:8" ht="16.5" thickBot="1" x14ac:dyDescent="0.3">
      <c r="A63" s="150" t="str">
        <f>'Cost Margin'!A65</f>
        <v>JIM BEAM WHISKEY</v>
      </c>
      <c r="B63" s="151"/>
      <c r="C63" s="152"/>
      <c r="D63" s="153"/>
      <c r="E63" s="153"/>
      <c r="F63" s="154"/>
      <c r="G63" s="155"/>
      <c r="H63" s="156"/>
    </row>
    <row r="64" spans="1:8" ht="16.5" thickBot="1" x14ac:dyDescent="0.3">
      <c r="A64" s="150" t="str">
        <f>'Cost Margin'!A66</f>
        <v>JOSE CUERVO GOLD TEQUILA</v>
      </c>
      <c r="B64" s="151"/>
      <c r="C64" s="152"/>
      <c r="D64" s="153"/>
      <c r="E64" s="153"/>
      <c r="F64" s="154"/>
      <c r="G64" s="155"/>
      <c r="H64" s="156"/>
    </row>
    <row r="65" spans="1:8" ht="16.5" thickBot="1" x14ac:dyDescent="0.3">
      <c r="A65" s="150" t="str">
        <f>'Cost Margin'!A67</f>
        <v>JOSE CUERVO SILVER TEQUILA</v>
      </c>
      <c r="B65" s="151"/>
      <c r="C65" s="152"/>
      <c r="D65" s="153"/>
      <c r="E65" s="153"/>
      <c r="F65" s="154"/>
      <c r="G65" s="155"/>
      <c r="H65" s="156"/>
    </row>
    <row r="66" spans="1:8" ht="16.5" thickBot="1" x14ac:dyDescent="0.3">
      <c r="A66" s="150" t="str">
        <f>'Cost Margin'!A68</f>
        <v>KAHLUA</v>
      </c>
      <c r="B66" s="151"/>
      <c r="C66" s="152"/>
      <c r="D66" s="153"/>
      <c r="E66" s="153"/>
      <c r="F66" s="154"/>
      <c r="G66" s="155"/>
      <c r="H66" s="156"/>
    </row>
    <row r="67" spans="1:8" ht="16.5" thickBot="1" x14ac:dyDescent="0.3">
      <c r="A67" s="150" t="str">
        <f>'Cost Margin'!A69</f>
        <v>MAKERS MARK WHISKEY</v>
      </c>
      <c r="B67" s="151"/>
      <c r="C67" s="152"/>
      <c r="D67" s="153"/>
      <c r="E67" s="153"/>
      <c r="F67" s="154"/>
      <c r="G67" s="155"/>
      <c r="H67" s="156"/>
    </row>
    <row r="68" spans="1:8" ht="16.5" thickBot="1" x14ac:dyDescent="0.3">
      <c r="A68" s="150" t="str">
        <f>'Cost Margin'!A70</f>
        <v>MALIBU COCONUT RUM</v>
      </c>
      <c r="B68" s="151"/>
      <c r="C68" s="152"/>
      <c r="D68" s="153"/>
      <c r="E68" s="153"/>
      <c r="F68" s="154"/>
      <c r="G68" s="155"/>
      <c r="H68" s="156"/>
    </row>
    <row r="69" spans="1:8" ht="16.5" thickBot="1" x14ac:dyDescent="0.3">
      <c r="A69" s="150" t="str">
        <f>'Cost Margin'!A71</f>
        <v>MICHAEL COLLINS IRISH WHISKEY</v>
      </c>
      <c r="B69" s="151"/>
      <c r="C69" s="152"/>
      <c r="D69" s="153"/>
      <c r="E69" s="153"/>
      <c r="F69" s="154"/>
      <c r="G69" s="155"/>
      <c r="H69" s="156"/>
    </row>
    <row r="70" spans="1:8" ht="16.5" thickBot="1" x14ac:dyDescent="0.3">
      <c r="A70" s="150" t="str">
        <f>'Cost Margin'!A72</f>
        <v>MIDORI MELON LIQUEUR</v>
      </c>
      <c r="B70" s="151"/>
      <c r="C70" s="152"/>
      <c r="D70" s="153"/>
      <c r="E70" s="153"/>
      <c r="F70" s="154"/>
      <c r="G70" s="155"/>
      <c r="H70" s="156"/>
    </row>
    <row r="71" spans="1:8" ht="16.5" thickBot="1" x14ac:dyDescent="0.3">
      <c r="A71" s="150" t="str">
        <f>'Cost Margin'!A73</f>
        <v>OLE SMOKEY CARAMEL</v>
      </c>
      <c r="B71" s="151"/>
      <c r="C71" s="152"/>
      <c r="D71" s="153"/>
      <c r="E71" s="153"/>
      <c r="F71" s="154"/>
      <c r="G71" s="155"/>
      <c r="H71" s="156"/>
    </row>
    <row r="72" spans="1:8" ht="16.5" thickBot="1" x14ac:dyDescent="0.3">
      <c r="A72" s="150" t="str">
        <f>'Cost Margin'!A74</f>
        <v>OLE SMOKEY COOKIE DOUGH</v>
      </c>
      <c r="B72" s="151"/>
      <c r="C72" s="152"/>
      <c r="D72" s="153"/>
      <c r="E72" s="153"/>
      <c r="F72" s="154"/>
      <c r="G72" s="155"/>
      <c r="H72" s="156"/>
    </row>
    <row r="73" spans="1:8" ht="16.5" thickBot="1" x14ac:dyDescent="0.3">
      <c r="A73" s="150" t="str">
        <f>'Cost Margin'!A75</f>
        <v>PARROT BAY PINEAPPLE RUM</v>
      </c>
      <c r="B73" s="151"/>
      <c r="C73" s="152"/>
      <c r="D73" s="153"/>
      <c r="E73" s="153"/>
      <c r="F73" s="154"/>
      <c r="G73" s="155"/>
      <c r="H73" s="156"/>
    </row>
    <row r="74" spans="1:8" ht="16.5" thickBot="1" x14ac:dyDescent="0.3">
      <c r="A74" s="150" t="str">
        <f>'Cost Margin'!A76</f>
        <v>PATRON SILVER TEQUILA</v>
      </c>
      <c r="B74" s="151"/>
      <c r="C74" s="152"/>
      <c r="D74" s="153"/>
      <c r="E74" s="153"/>
      <c r="F74" s="154"/>
      <c r="G74" s="155"/>
      <c r="H74" s="156"/>
    </row>
    <row r="75" spans="1:8" ht="16.5" thickBot="1" x14ac:dyDescent="0.3">
      <c r="A75" s="150" t="str">
        <f>'Cost Margin'!A77</f>
        <v>PINNACLE VODKA</v>
      </c>
      <c r="B75" s="151"/>
      <c r="C75" s="152"/>
      <c r="D75" s="153"/>
      <c r="E75" s="153"/>
      <c r="F75" s="154"/>
      <c r="G75" s="155"/>
      <c r="H75" s="156"/>
    </row>
    <row r="76" spans="1:8" ht="16.5" thickBot="1" x14ac:dyDescent="0.3">
      <c r="A76" s="150" t="str">
        <f>'Cost Margin'!A78</f>
        <v>RED STAG, BLACK CHERRY LIQUEUR</v>
      </c>
      <c r="B76" s="151"/>
      <c r="C76" s="152"/>
      <c r="D76" s="153"/>
      <c r="E76" s="153"/>
      <c r="F76" s="154"/>
      <c r="G76" s="155"/>
      <c r="H76" s="156"/>
    </row>
    <row r="77" spans="1:8" ht="16.5" thickBot="1" x14ac:dyDescent="0.3">
      <c r="A77" s="150" t="str">
        <f>'Cost Margin'!A79</f>
        <v>RUMCHATA RUM</v>
      </c>
      <c r="B77" s="151"/>
      <c r="C77" s="152"/>
      <c r="D77" s="153"/>
      <c r="E77" s="153"/>
      <c r="F77" s="154"/>
      <c r="G77" s="155"/>
      <c r="H77" s="156"/>
    </row>
    <row r="78" spans="1:8" ht="16.5" thickBot="1" x14ac:dyDescent="0.3">
      <c r="A78" s="150" t="str">
        <f>'Cost Margin'!A80</f>
        <v>RUMPLEMINZE SCHNAPPS</v>
      </c>
      <c r="B78" s="151"/>
      <c r="C78" s="152"/>
      <c r="D78" s="153"/>
      <c r="E78" s="153"/>
      <c r="F78" s="154"/>
      <c r="G78" s="155"/>
      <c r="H78" s="156"/>
    </row>
    <row r="79" spans="1:8" ht="16.5" thickBot="1" x14ac:dyDescent="0.3">
      <c r="A79" s="150" t="str">
        <f>'Cost Margin'!A81</f>
        <v>SAMBUCA</v>
      </c>
      <c r="B79" s="151"/>
      <c r="C79" s="152"/>
      <c r="D79" s="153"/>
      <c r="E79" s="153"/>
      <c r="F79" s="154"/>
      <c r="G79" s="155"/>
      <c r="H79" s="156"/>
    </row>
    <row r="80" spans="1:8" ht="16.5" thickBot="1" x14ac:dyDescent="0.3">
      <c r="A80" s="150" t="str">
        <f>'Cost Margin'!A82</f>
        <v>SCREWBALL PEANUT BUTTER WHISKEY</v>
      </c>
      <c r="B80" s="151"/>
      <c r="C80" s="152"/>
      <c r="D80" s="153"/>
      <c r="E80" s="153"/>
      <c r="F80" s="154"/>
      <c r="G80" s="155"/>
      <c r="H80" s="156"/>
    </row>
    <row r="81" spans="1:8" ht="16.5" thickBot="1" x14ac:dyDescent="0.3">
      <c r="A81" s="150" t="str">
        <f>'Cost Margin'!A83</f>
        <v>SEAGRAMS 7</v>
      </c>
      <c r="B81" s="151"/>
      <c r="C81" s="152"/>
      <c r="D81" s="153"/>
      <c r="E81" s="153"/>
      <c r="F81" s="154"/>
      <c r="G81" s="155"/>
      <c r="H81" s="156"/>
    </row>
    <row r="82" spans="1:8" ht="16.5" thickBot="1" x14ac:dyDescent="0.3">
      <c r="A82" s="150" t="str">
        <f>'Cost Margin'!A84</f>
        <v>SKYY CHERRY VODKA</v>
      </c>
      <c r="B82" s="151"/>
      <c r="C82" s="152"/>
      <c r="D82" s="153"/>
      <c r="E82" s="153"/>
      <c r="F82" s="154"/>
      <c r="G82" s="155"/>
      <c r="H82" s="156"/>
    </row>
    <row r="83" spans="1:8" ht="16.5" thickBot="1" x14ac:dyDescent="0.3">
      <c r="A83" s="150" t="str">
        <f>'Cost Margin'!A85</f>
        <v>SMIRNOFF CINNAMON TWIST VODKA</v>
      </c>
      <c r="B83" s="151"/>
      <c r="C83" s="152"/>
      <c r="D83" s="153"/>
      <c r="E83" s="153"/>
      <c r="F83" s="154"/>
      <c r="G83" s="155"/>
      <c r="H83" s="156"/>
    </row>
    <row r="84" spans="1:8" ht="16.5" thickBot="1" x14ac:dyDescent="0.3">
      <c r="A84" s="150" t="str">
        <f>'Cost Margin'!A86</f>
        <v>SMIRNOFF LIME VODKA</v>
      </c>
      <c r="B84" s="151"/>
      <c r="C84" s="152"/>
      <c r="D84" s="153"/>
      <c r="E84" s="153"/>
      <c r="F84" s="154"/>
      <c r="G84" s="155"/>
      <c r="H84" s="156"/>
    </row>
    <row r="85" spans="1:8" ht="16.5" thickBot="1" x14ac:dyDescent="0.3">
      <c r="A85" s="150" t="str">
        <f>'Cost Margin'!A87</f>
        <v>SMIRNOFF MANGO VODKA</v>
      </c>
      <c r="B85" s="151"/>
      <c r="C85" s="152"/>
      <c r="D85" s="153"/>
      <c r="E85" s="153"/>
      <c r="F85" s="154"/>
      <c r="G85" s="155"/>
      <c r="H85" s="156"/>
    </row>
    <row r="86" spans="1:8" ht="16.5" thickBot="1" x14ac:dyDescent="0.3">
      <c r="A86" s="150" t="str">
        <f>'Cost Margin'!A88</f>
        <v>SMIRNOFF ORANGE VODKA</v>
      </c>
      <c r="B86" s="151"/>
      <c r="C86" s="152"/>
      <c r="D86" s="153"/>
      <c r="E86" s="153"/>
      <c r="F86" s="154"/>
      <c r="G86" s="155"/>
      <c r="H86" s="156"/>
    </row>
    <row r="87" spans="1:8" ht="16.5" thickBot="1" x14ac:dyDescent="0.3">
      <c r="A87" s="150" t="str">
        <f>'Cost Margin'!A89</f>
        <v>SMIRNOFF VANILLA VODKA</v>
      </c>
      <c r="B87" s="151"/>
      <c r="C87" s="152"/>
      <c r="D87" s="153"/>
      <c r="E87" s="153"/>
      <c r="F87" s="154"/>
      <c r="G87" s="155"/>
      <c r="H87" s="156"/>
    </row>
    <row r="88" spans="1:8" ht="16.5" thickBot="1" x14ac:dyDescent="0.3">
      <c r="A88" s="150" t="str">
        <f>'Cost Margin'!A90</f>
        <v>SMIRNOFF VODKA</v>
      </c>
      <c r="B88" s="151"/>
      <c r="C88" s="152"/>
      <c r="D88" s="153"/>
      <c r="E88" s="153"/>
      <c r="F88" s="154"/>
      <c r="G88" s="155"/>
      <c r="H88" s="156"/>
    </row>
    <row r="89" spans="1:8" ht="16.5" thickBot="1" x14ac:dyDescent="0.3">
      <c r="A89" s="150" t="str">
        <f>'Cost Margin'!A91</f>
        <v>SMIRNOFF WHIPPED CREAM VODKA</v>
      </c>
      <c r="B89" s="151"/>
      <c r="C89" s="152"/>
      <c r="D89" s="153"/>
      <c r="E89" s="153"/>
      <c r="F89" s="154"/>
      <c r="G89" s="155"/>
      <c r="H89" s="156"/>
    </row>
    <row r="90" spans="1:8" ht="16.5" thickBot="1" x14ac:dyDescent="0.3">
      <c r="A90" s="150" t="str">
        <f>'Cost Margin'!A92</f>
        <v>SOUTHERN COMFORT</v>
      </c>
      <c r="B90" s="151"/>
      <c r="C90" s="152"/>
      <c r="D90" s="153"/>
      <c r="E90" s="153"/>
      <c r="F90" s="154"/>
      <c r="G90" s="155"/>
      <c r="H90" s="156"/>
    </row>
    <row r="91" spans="1:8" ht="16.5" thickBot="1" x14ac:dyDescent="0.3">
      <c r="A91" s="150" t="str">
        <f>'Cost Margin'!A93</f>
        <v>TANGUERAY GIN</v>
      </c>
      <c r="B91" s="151"/>
      <c r="C91" s="152"/>
      <c r="D91" s="153"/>
      <c r="E91" s="153"/>
      <c r="F91" s="154"/>
      <c r="G91" s="155"/>
      <c r="H91" s="156"/>
    </row>
    <row r="92" spans="1:8" ht="16.5" thickBot="1" x14ac:dyDescent="0.3">
      <c r="A92" s="150" t="str">
        <f>'Cost Margin'!A94</f>
        <v>TITOS VODKA</v>
      </c>
      <c r="B92" s="151"/>
      <c r="C92" s="152"/>
      <c r="D92" s="153"/>
      <c r="E92" s="153"/>
      <c r="F92" s="154"/>
      <c r="G92" s="155"/>
      <c r="H92" s="156"/>
    </row>
    <row r="93" spans="1:8" ht="16.5" thickBot="1" x14ac:dyDescent="0.3">
      <c r="A93" s="150" t="str">
        <f>'Cost Margin'!A95</f>
        <v>TULLAMORE DEW</v>
      </c>
      <c r="B93" s="151"/>
      <c r="C93" s="152"/>
      <c r="D93" s="153"/>
      <c r="E93" s="153"/>
      <c r="F93" s="154"/>
      <c r="G93" s="155"/>
      <c r="H93" s="156"/>
    </row>
    <row r="94" spans="1:8" ht="16.5" thickBot="1" x14ac:dyDescent="0.3">
      <c r="A94" s="150" t="str">
        <f>'Cost Margin'!A96</f>
        <v>VERMOUTH, EXTRA DRY M &amp; R</v>
      </c>
      <c r="B94" s="151"/>
      <c r="C94" s="152"/>
      <c r="D94" s="153"/>
      <c r="E94" s="153"/>
      <c r="F94" s="154"/>
      <c r="G94" s="155"/>
      <c r="H94" s="156"/>
    </row>
    <row r="95" spans="1:8" ht="16.5" thickBot="1" x14ac:dyDescent="0.3">
      <c r="A95" s="150" t="str">
        <f>'Cost Margin'!A97</f>
        <v>VERMOUTH, M &amp; R</v>
      </c>
      <c r="B95" s="151"/>
      <c r="C95" s="152"/>
      <c r="D95" s="153"/>
      <c r="E95" s="153"/>
      <c r="F95" s="154"/>
      <c r="G95" s="155"/>
      <c r="H95" s="156"/>
    </row>
    <row r="96" spans="1:8" ht="16.5" thickBot="1" x14ac:dyDescent="0.3">
      <c r="A96" s="150" t="str">
        <f>'Cost Margin'!A98</f>
        <v>WILD TURKEY 101</v>
      </c>
      <c r="B96" s="151"/>
      <c r="C96" s="152"/>
      <c r="D96" s="153"/>
      <c r="E96" s="153"/>
      <c r="F96" s="154"/>
      <c r="G96" s="155"/>
      <c r="H96" s="156"/>
    </row>
    <row r="97" spans="1:8" ht="16.5" thickBot="1" x14ac:dyDescent="0.3">
      <c r="A97" s="150" t="str">
        <f>'Cost Margin'!A99</f>
        <v>WOODFORD RESERVE</v>
      </c>
      <c r="B97" s="151"/>
      <c r="C97" s="152"/>
      <c r="D97" s="153"/>
      <c r="E97" s="153"/>
      <c r="F97" s="154"/>
      <c r="G97" s="155"/>
      <c r="H97" s="156"/>
    </row>
    <row r="269" spans="1:1" x14ac:dyDescent="0.25">
      <c r="A269" s="79">
        <f>'Cost Margin'!A271</f>
        <v>0</v>
      </c>
    </row>
    <row r="270" spans="1:1" x14ac:dyDescent="0.25">
      <c r="A270" s="79">
        <f>'Cost Margin'!A272</f>
        <v>0</v>
      </c>
    </row>
    <row r="271" spans="1:1" x14ac:dyDescent="0.25">
      <c r="A271" s="79">
        <f>'Cost Margin'!A273</f>
        <v>0</v>
      </c>
    </row>
    <row r="272" spans="1:1" x14ac:dyDescent="0.25">
      <c r="A272" s="79">
        <f>'Cost Margin'!A274</f>
        <v>0</v>
      </c>
    </row>
    <row r="273" spans="1:1" x14ac:dyDescent="0.25">
      <c r="A273" s="79">
        <f>'Cost Margin'!A275</f>
        <v>0</v>
      </c>
    </row>
    <row r="274" spans="1:1" x14ac:dyDescent="0.25">
      <c r="A274" s="79">
        <f>'Cost Margin'!A276</f>
        <v>0</v>
      </c>
    </row>
    <row r="275" spans="1:1" x14ac:dyDescent="0.25">
      <c r="A275" s="79">
        <f>'Cost Margin'!A277</f>
        <v>0</v>
      </c>
    </row>
    <row r="276" spans="1:1" x14ac:dyDescent="0.25">
      <c r="A276" s="79">
        <f>'Cost Margin'!A278</f>
        <v>0</v>
      </c>
    </row>
    <row r="277" spans="1:1" x14ac:dyDescent="0.25">
      <c r="A277" s="79">
        <f>'Cost Margin'!A279</f>
        <v>0</v>
      </c>
    </row>
    <row r="278" spans="1:1" x14ac:dyDescent="0.25">
      <c r="A278" s="79">
        <f>'Cost Margin'!A280</f>
        <v>0</v>
      </c>
    </row>
    <row r="279" spans="1:1" x14ac:dyDescent="0.25">
      <c r="A279" s="79">
        <f>'Cost Margin'!A281</f>
        <v>0</v>
      </c>
    </row>
    <row r="280" spans="1:1" x14ac:dyDescent="0.25">
      <c r="A280" s="79">
        <f>'Cost Margin'!A282</f>
        <v>0</v>
      </c>
    </row>
    <row r="281" spans="1:1" x14ac:dyDescent="0.25">
      <c r="A281" s="79">
        <f>'Cost Margin'!A283</f>
        <v>0</v>
      </c>
    </row>
    <row r="282" spans="1:1" x14ac:dyDescent="0.25">
      <c r="A282" s="79">
        <f>'Cost Margin'!A284</f>
        <v>0</v>
      </c>
    </row>
    <row r="283" spans="1:1" x14ac:dyDescent="0.25">
      <c r="A283" s="79">
        <f>'Cost Margin'!A285</f>
        <v>0</v>
      </c>
    </row>
    <row r="284" spans="1:1" x14ac:dyDescent="0.25">
      <c r="A284" s="79">
        <f>'Cost Margin'!A286</f>
        <v>0</v>
      </c>
    </row>
    <row r="285" spans="1:1" x14ac:dyDescent="0.25">
      <c r="A285" s="79">
        <f>'Cost Margin'!A287</f>
        <v>0</v>
      </c>
    </row>
    <row r="286" spans="1:1" x14ac:dyDescent="0.25">
      <c r="A286" s="79">
        <f>'Cost Margin'!A288</f>
        <v>0</v>
      </c>
    </row>
    <row r="287" spans="1:1" x14ac:dyDescent="0.25">
      <c r="A287" s="79">
        <f>'Cost Margin'!A289</f>
        <v>0</v>
      </c>
    </row>
    <row r="288" spans="1:1" x14ac:dyDescent="0.25">
      <c r="A288" s="79">
        <f>'Cost Margin'!A290</f>
        <v>0</v>
      </c>
    </row>
    <row r="289" spans="1:1" x14ac:dyDescent="0.25">
      <c r="A289" s="79">
        <f>'Cost Margin'!A291</f>
        <v>0</v>
      </c>
    </row>
    <row r="290" spans="1:1" x14ac:dyDescent="0.25">
      <c r="A290" s="79">
        <f>'Cost Margin'!A292</f>
        <v>0</v>
      </c>
    </row>
    <row r="291" spans="1:1" x14ac:dyDescent="0.25">
      <c r="A291" s="79">
        <f>'Cost Margin'!A293</f>
        <v>0</v>
      </c>
    </row>
    <row r="292" spans="1:1" x14ac:dyDescent="0.25">
      <c r="A292" s="79">
        <f>'Cost Margin'!A294</f>
        <v>0</v>
      </c>
    </row>
    <row r="293" spans="1:1" x14ac:dyDescent="0.25">
      <c r="A293" s="79">
        <f>'Cost Margin'!A295</f>
        <v>0</v>
      </c>
    </row>
    <row r="294" spans="1:1" x14ac:dyDescent="0.25">
      <c r="A294" s="79">
        <f>'Cost Margin'!A296</f>
        <v>0</v>
      </c>
    </row>
    <row r="295" spans="1:1" x14ac:dyDescent="0.25">
      <c r="A295" s="79">
        <f>'Cost Margin'!A297</f>
        <v>0</v>
      </c>
    </row>
    <row r="296" spans="1:1" x14ac:dyDescent="0.25">
      <c r="A296" s="79">
        <f>'Cost Margin'!A298</f>
        <v>0</v>
      </c>
    </row>
    <row r="297" spans="1:1" x14ac:dyDescent="0.25">
      <c r="A297" s="79">
        <f>'Cost Margin'!A299</f>
        <v>0</v>
      </c>
    </row>
    <row r="298" spans="1:1" x14ac:dyDescent="0.25">
      <c r="A298" s="79">
        <f>'Cost Margin'!A300</f>
        <v>0</v>
      </c>
    </row>
    <row r="299" spans="1:1" x14ac:dyDescent="0.25">
      <c r="A299" s="79">
        <f>'Cost Margin'!A301</f>
        <v>0</v>
      </c>
    </row>
    <row r="300" spans="1:1" x14ac:dyDescent="0.25">
      <c r="A300" s="79">
        <f>'Cost Margin'!A302</f>
        <v>0</v>
      </c>
    </row>
    <row r="301" spans="1:1" x14ac:dyDescent="0.25">
      <c r="A301" s="79">
        <f>'Cost Margin'!A303</f>
        <v>0</v>
      </c>
    </row>
    <row r="302" spans="1:1" x14ac:dyDescent="0.25">
      <c r="A302" s="79">
        <f>'Cost Margin'!A304</f>
        <v>0</v>
      </c>
    </row>
    <row r="303" spans="1:1" x14ac:dyDescent="0.25">
      <c r="A303" s="79">
        <f>'Cost Margin'!A305</f>
        <v>0</v>
      </c>
    </row>
    <row r="304" spans="1:1" x14ac:dyDescent="0.25">
      <c r="A304" s="79">
        <f>'Cost Margin'!A306</f>
        <v>0</v>
      </c>
    </row>
    <row r="305" spans="1:1" x14ac:dyDescent="0.25">
      <c r="A305" s="79">
        <f>'Cost Margin'!A307</f>
        <v>0</v>
      </c>
    </row>
    <row r="306" spans="1:1" x14ac:dyDescent="0.25">
      <c r="A306" s="79">
        <f>'Cost Margin'!A308</f>
        <v>0</v>
      </c>
    </row>
    <row r="307" spans="1:1" x14ac:dyDescent="0.25">
      <c r="A307" s="79">
        <f>'Cost Margin'!A309</f>
        <v>0</v>
      </c>
    </row>
    <row r="308" spans="1:1" x14ac:dyDescent="0.25">
      <c r="A308" s="79">
        <f>'Cost Margin'!A310</f>
        <v>0</v>
      </c>
    </row>
    <row r="309" spans="1:1" x14ac:dyDescent="0.25">
      <c r="A309" s="79">
        <f>'Cost Margin'!A311</f>
        <v>0</v>
      </c>
    </row>
    <row r="310" spans="1:1" x14ac:dyDescent="0.25">
      <c r="A310" s="79">
        <f>'Cost Margin'!A312</f>
        <v>0</v>
      </c>
    </row>
    <row r="311" spans="1:1" x14ac:dyDescent="0.25">
      <c r="A311" s="79">
        <f>'Cost Margin'!A313</f>
        <v>0</v>
      </c>
    </row>
    <row r="312" spans="1:1" x14ac:dyDescent="0.25">
      <c r="A312" s="79">
        <f>'Cost Margin'!A314</f>
        <v>0</v>
      </c>
    </row>
    <row r="313" spans="1:1" x14ac:dyDescent="0.25">
      <c r="A313" s="79">
        <f>'Cost Margin'!A315</f>
        <v>0</v>
      </c>
    </row>
    <row r="314" spans="1:1" x14ac:dyDescent="0.25">
      <c r="A314" s="79">
        <f>'Cost Margin'!A316</f>
        <v>0</v>
      </c>
    </row>
    <row r="315" spans="1:1" x14ac:dyDescent="0.25">
      <c r="A315" s="79">
        <f>'Cost Margin'!A317</f>
        <v>0</v>
      </c>
    </row>
    <row r="316" spans="1:1" x14ac:dyDescent="0.25">
      <c r="A316" s="79">
        <f>'Cost Margin'!A318</f>
        <v>0</v>
      </c>
    </row>
    <row r="317" spans="1:1" x14ac:dyDescent="0.25">
      <c r="A317" s="79">
        <f>'Cost Margin'!A319</f>
        <v>0</v>
      </c>
    </row>
    <row r="318" spans="1:1" x14ac:dyDescent="0.25">
      <c r="A318" s="79">
        <f>'Cost Margin'!A320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50F3-B551-4653-AD3A-5A29CF75C1A6}">
  <dimension ref="A1:M35"/>
  <sheetViews>
    <sheetView workbookViewId="0">
      <selection activeCell="N13" sqref="N13"/>
    </sheetView>
  </sheetViews>
  <sheetFormatPr defaultColWidth="41.7109375" defaultRowHeight="15.75" x14ac:dyDescent="0.25"/>
  <cols>
    <col min="1" max="1" width="38.5703125" style="79" bestFit="1" customWidth="1"/>
    <col min="2" max="2" width="9.85546875" style="79" bestFit="1" customWidth="1"/>
    <col min="3" max="3" width="10.85546875" style="79" bestFit="1" customWidth="1"/>
    <col min="4" max="4" width="10.7109375" style="79" bestFit="1" customWidth="1"/>
    <col min="5" max="5" width="17.7109375" style="79" bestFit="1" customWidth="1"/>
    <col min="6" max="6" width="9.7109375" style="79" bestFit="1" customWidth="1"/>
    <col min="7" max="7" width="11.7109375" style="79" bestFit="1" customWidth="1"/>
    <col min="8" max="8" width="14" style="79" bestFit="1" customWidth="1"/>
    <col min="9" max="9" width="13.85546875" style="79" bestFit="1" customWidth="1"/>
    <col min="10" max="10" width="8" style="79" bestFit="1" customWidth="1"/>
    <col min="11" max="11" width="6.7109375" style="79" customWidth="1"/>
    <col min="12" max="12" width="13" style="79" customWidth="1"/>
    <col min="13" max="13" width="9.140625" style="79" customWidth="1"/>
    <col min="14" max="16384" width="41.7109375" style="79"/>
  </cols>
  <sheetData>
    <row r="1" spans="1:13" ht="31.5" x14ac:dyDescent="0.25">
      <c r="A1" s="157" t="s">
        <v>274</v>
      </c>
      <c r="B1" s="158">
        <v>45597</v>
      </c>
      <c r="C1" s="159" t="s">
        <v>266</v>
      </c>
      <c r="D1" s="159" t="s">
        <v>275</v>
      </c>
      <c r="E1" s="159" t="s">
        <v>276</v>
      </c>
      <c r="F1" s="158">
        <v>45627</v>
      </c>
      <c r="G1" s="159" t="s">
        <v>269</v>
      </c>
      <c r="H1" s="160" t="s">
        <v>277</v>
      </c>
      <c r="I1" s="161" t="s">
        <v>279</v>
      </c>
      <c r="J1" s="161" t="s">
        <v>278</v>
      </c>
      <c r="K1" s="162" t="s">
        <v>280</v>
      </c>
    </row>
    <row r="2" spans="1:13" ht="16.5" thickBot="1" x14ac:dyDescent="0.3">
      <c r="A2" s="163" t="s">
        <v>114</v>
      </c>
      <c r="B2" s="164"/>
      <c r="C2" s="164">
        <f xml:space="preserve"> Purchases!AF102</f>
        <v>0</v>
      </c>
      <c r="D2" s="164">
        <f>H2+I2</f>
        <v>0</v>
      </c>
      <c r="E2" s="164">
        <f>B2+C2-D2</f>
        <v>0</v>
      </c>
      <c r="F2" s="164">
        <f xml:space="preserve"> Inventory!U4</f>
        <v>0</v>
      </c>
      <c r="G2" s="165">
        <f>F2-E2</f>
        <v>0</v>
      </c>
      <c r="H2" s="166"/>
      <c r="I2" s="166">
        <f xml:space="preserve"> (J2*5)</f>
        <v>0</v>
      </c>
      <c r="J2" s="166"/>
      <c r="K2" s="166"/>
      <c r="L2" s="177" t="s">
        <v>305</v>
      </c>
      <c r="M2" s="79">
        <f>MAX(D2:D35)</f>
        <v>0</v>
      </c>
    </row>
    <row r="3" spans="1:13" ht="16.5" thickBot="1" x14ac:dyDescent="0.3">
      <c r="A3" s="167" t="s">
        <v>146</v>
      </c>
      <c r="B3" s="164"/>
      <c r="C3" s="164">
        <f xml:space="preserve"> Purchases!AF103</f>
        <v>0</v>
      </c>
      <c r="D3" s="164">
        <v>0</v>
      </c>
      <c r="E3" s="164">
        <f t="shared" ref="E3:E31" si="0">B3+C3-D3</f>
        <v>0</v>
      </c>
      <c r="F3" s="164">
        <f xml:space="preserve"> Inventory!U5</f>
        <v>0</v>
      </c>
      <c r="G3" s="165">
        <f>F3-E3</f>
        <v>0</v>
      </c>
      <c r="H3" s="166"/>
      <c r="I3" s="166">
        <f t="shared" ref="I3:I35" si="1" xml:space="preserve"> (J3*5)</f>
        <v>0</v>
      </c>
      <c r="J3" s="166"/>
      <c r="K3" s="166"/>
      <c r="L3" s="177" t="s">
        <v>306</v>
      </c>
      <c r="M3" s="79">
        <f>MIN(D2:D35)</f>
        <v>0</v>
      </c>
    </row>
    <row r="4" spans="1:13" ht="16.5" thickBot="1" x14ac:dyDescent="0.3">
      <c r="A4" s="166" t="s">
        <v>117</v>
      </c>
      <c r="B4" s="164"/>
      <c r="C4" s="164">
        <f xml:space="preserve"> Purchases!AF104</f>
        <v>0</v>
      </c>
      <c r="D4" s="164">
        <f t="shared" ref="D4:D31" si="2">H4+I4</f>
        <v>0</v>
      </c>
      <c r="E4" s="164">
        <f t="shared" si="0"/>
        <v>0</v>
      </c>
      <c r="F4" s="164">
        <f xml:space="preserve"> Inventory!U6</f>
        <v>0</v>
      </c>
      <c r="G4" s="165">
        <v>0</v>
      </c>
      <c r="H4" s="166"/>
      <c r="I4" s="166">
        <f t="shared" si="1"/>
        <v>0</v>
      </c>
      <c r="J4" s="166"/>
      <c r="K4" s="166"/>
    </row>
    <row r="5" spans="1:13" ht="16.5" thickBot="1" x14ac:dyDescent="0.3">
      <c r="A5" s="163" t="s">
        <v>118</v>
      </c>
      <c r="B5" s="164"/>
      <c r="C5" s="164">
        <f xml:space="preserve"> Purchases!AF105</f>
        <v>0</v>
      </c>
      <c r="D5" s="164">
        <v>0</v>
      </c>
      <c r="E5" s="164">
        <f t="shared" si="0"/>
        <v>0</v>
      </c>
      <c r="F5" s="164">
        <f xml:space="preserve"> Inventory!U7</f>
        <v>0</v>
      </c>
      <c r="G5" s="165">
        <f t="shared" ref="G5:G31" si="3">F5-E5</f>
        <v>0</v>
      </c>
      <c r="H5" s="166"/>
      <c r="I5" s="166">
        <f t="shared" si="1"/>
        <v>0</v>
      </c>
      <c r="J5" s="166"/>
      <c r="K5" s="166"/>
    </row>
    <row r="6" spans="1:13" ht="16.5" thickBot="1" x14ac:dyDescent="0.3">
      <c r="A6" s="166" t="s">
        <v>286</v>
      </c>
      <c r="B6" s="164"/>
      <c r="C6" s="164">
        <f xml:space="preserve"> Purchases!AF106</f>
        <v>0</v>
      </c>
      <c r="D6" s="164">
        <v>0</v>
      </c>
      <c r="E6" s="164">
        <f t="shared" si="0"/>
        <v>0</v>
      </c>
      <c r="F6" s="164">
        <f xml:space="preserve"> Inventory!U8</f>
        <v>0</v>
      </c>
      <c r="G6" s="165">
        <f t="shared" si="3"/>
        <v>0</v>
      </c>
      <c r="H6" s="166"/>
      <c r="I6" s="166">
        <f t="shared" si="1"/>
        <v>0</v>
      </c>
      <c r="J6" s="166"/>
      <c r="K6" s="166"/>
    </row>
    <row r="7" spans="1:13" ht="16.5" thickBot="1" x14ac:dyDescent="0.3">
      <c r="A7" s="166" t="s">
        <v>120</v>
      </c>
      <c r="B7" s="164"/>
      <c r="C7" s="164">
        <f xml:space="preserve"> Purchases!AF107</f>
        <v>0</v>
      </c>
      <c r="D7" s="164">
        <v>0</v>
      </c>
      <c r="E7" s="164">
        <f t="shared" si="0"/>
        <v>0</v>
      </c>
      <c r="F7" s="164">
        <f xml:space="preserve"> Inventory!U9</f>
        <v>0</v>
      </c>
      <c r="G7" s="165">
        <f t="shared" si="3"/>
        <v>0</v>
      </c>
      <c r="H7" s="166"/>
      <c r="I7" s="166">
        <f t="shared" si="1"/>
        <v>0</v>
      </c>
      <c r="J7" s="166"/>
      <c r="K7" s="166"/>
    </row>
    <row r="8" spans="1:13" ht="16.5" thickBot="1" x14ac:dyDescent="0.3">
      <c r="A8" s="163" t="s">
        <v>121</v>
      </c>
      <c r="B8" s="164"/>
      <c r="C8" s="164">
        <f xml:space="preserve"> Purchases!AF108</f>
        <v>0</v>
      </c>
      <c r="D8" s="164">
        <v>0</v>
      </c>
      <c r="E8" s="164">
        <f t="shared" si="0"/>
        <v>0</v>
      </c>
      <c r="F8" s="164">
        <f xml:space="preserve"> Inventory!U10</f>
        <v>0</v>
      </c>
      <c r="G8" s="165">
        <f t="shared" si="3"/>
        <v>0</v>
      </c>
      <c r="H8" s="166"/>
      <c r="I8" s="166">
        <f t="shared" si="1"/>
        <v>0</v>
      </c>
      <c r="J8" s="166"/>
      <c r="K8" s="166"/>
    </row>
    <row r="9" spans="1:13" ht="16.5" thickBot="1" x14ac:dyDescent="0.3">
      <c r="A9" s="166" t="s">
        <v>281</v>
      </c>
      <c r="B9" s="164"/>
      <c r="C9" s="164">
        <f xml:space="preserve"> Purchases!AF109</f>
        <v>0</v>
      </c>
      <c r="D9" s="164">
        <v>0</v>
      </c>
      <c r="E9" s="164">
        <f t="shared" si="0"/>
        <v>0</v>
      </c>
      <c r="F9" s="164">
        <f xml:space="preserve"> Inventory!U11</f>
        <v>0</v>
      </c>
      <c r="G9" s="165">
        <f t="shared" si="3"/>
        <v>0</v>
      </c>
      <c r="H9" s="166"/>
      <c r="I9" s="166">
        <f t="shared" si="1"/>
        <v>0</v>
      </c>
      <c r="J9" s="166"/>
      <c r="K9" s="166"/>
    </row>
    <row r="10" spans="1:13" ht="16.5" thickBot="1" x14ac:dyDescent="0.3">
      <c r="A10" s="163" t="s">
        <v>123</v>
      </c>
      <c r="B10" s="164"/>
      <c r="C10" s="164">
        <f xml:space="preserve"> Purchases!AF110</f>
        <v>0</v>
      </c>
      <c r="D10" s="164">
        <f t="shared" si="2"/>
        <v>0</v>
      </c>
      <c r="E10" s="164">
        <f t="shared" si="0"/>
        <v>0</v>
      </c>
      <c r="F10" s="164">
        <f xml:space="preserve"> Inventory!U12</f>
        <v>0</v>
      </c>
      <c r="G10" s="165">
        <f t="shared" si="3"/>
        <v>0</v>
      </c>
      <c r="H10" s="166"/>
      <c r="I10" s="166">
        <f t="shared" si="1"/>
        <v>0</v>
      </c>
      <c r="J10" s="166"/>
      <c r="K10" s="166"/>
    </row>
    <row r="11" spans="1:13" ht="16.5" thickBot="1" x14ac:dyDescent="0.3">
      <c r="A11" s="166" t="s">
        <v>124</v>
      </c>
      <c r="B11" s="164"/>
      <c r="C11" s="164">
        <f xml:space="preserve"> Purchases!AF111</f>
        <v>0</v>
      </c>
      <c r="D11" s="164">
        <f t="shared" si="2"/>
        <v>0</v>
      </c>
      <c r="E11" s="164">
        <f t="shared" si="0"/>
        <v>0</v>
      </c>
      <c r="F11" s="164">
        <f xml:space="preserve"> Inventory!U13</f>
        <v>0</v>
      </c>
      <c r="G11" s="165">
        <f t="shared" si="3"/>
        <v>0</v>
      </c>
      <c r="H11" s="166"/>
      <c r="I11" s="166">
        <f t="shared" si="1"/>
        <v>0</v>
      </c>
      <c r="J11" s="166"/>
      <c r="K11" s="166"/>
    </row>
    <row r="12" spans="1:13" ht="16.5" thickBot="1" x14ac:dyDescent="0.3">
      <c r="A12" s="163" t="s">
        <v>125</v>
      </c>
      <c r="B12" s="164"/>
      <c r="C12" s="164">
        <f xml:space="preserve"> Purchases!AF112</f>
        <v>0</v>
      </c>
      <c r="D12" s="164">
        <f t="shared" si="2"/>
        <v>0</v>
      </c>
      <c r="E12" s="164">
        <f t="shared" si="0"/>
        <v>0</v>
      </c>
      <c r="F12" s="164">
        <f xml:space="preserve"> Inventory!U14</f>
        <v>0</v>
      </c>
      <c r="G12" s="165">
        <f t="shared" si="3"/>
        <v>0</v>
      </c>
      <c r="H12" s="166"/>
      <c r="I12" s="166">
        <f t="shared" si="1"/>
        <v>0</v>
      </c>
      <c r="J12" s="166"/>
      <c r="K12" s="166"/>
    </row>
    <row r="13" spans="1:13" ht="16.5" thickBot="1" x14ac:dyDescent="0.3">
      <c r="A13" s="166" t="s">
        <v>126</v>
      </c>
      <c r="B13" s="168"/>
      <c r="C13" s="164">
        <f xml:space="preserve"> Purchases!AF113</f>
        <v>0</v>
      </c>
      <c r="D13" s="164">
        <f t="shared" si="2"/>
        <v>0</v>
      </c>
      <c r="E13" s="164">
        <f t="shared" si="0"/>
        <v>0</v>
      </c>
      <c r="F13" s="164">
        <f xml:space="preserve"> Inventory!U15</f>
        <v>0</v>
      </c>
      <c r="G13" s="169">
        <f t="shared" si="3"/>
        <v>0</v>
      </c>
      <c r="H13" s="166"/>
      <c r="I13" s="166">
        <f t="shared" si="1"/>
        <v>0</v>
      </c>
      <c r="J13" s="166"/>
      <c r="K13" s="166"/>
    </row>
    <row r="14" spans="1:13" ht="16.5" thickBot="1" x14ac:dyDescent="0.3">
      <c r="A14" s="163" t="s">
        <v>127</v>
      </c>
      <c r="B14" s="170"/>
      <c r="C14" s="164">
        <f xml:space="preserve"> Purchases!AF114</f>
        <v>0</v>
      </c>
      <c r="D14" s="164">
        <f t="shared" si="2"/>
        <v>0</v>
      </c>
      <c r="E14" s="164">
        <f t="shared" si="0"/>
        <v>0</v>
      </c>
      <c r="F14" s="164">
        <f xml:space="preserve"> Inventory!U16</f>
        <v>0</v>
      </c>
      <c r="G14" s="171">
        <f t="shared" si="3"/>
        <v>0</v>
      </c>
      <c r="H14" s="166"/>
      <c r="I14" s="166">
        <f t="shared" si="1"/>
        <v>0</v>
      </c>
      <c r="J14" s="166"/>
      <c r="K14" s="166"/>
    </row>
    <row r="15" spans="1:13" ht="16.5" thickBot="1" x14ac:dyDescent="0.3">
      <c r="A15" s="166" t="s">
        <v>128</v>
      </c>
      <c r="B15" s="164"/>
      <c r="C15" s="164">
        <f xml:space="preserve"> Purchases!AF115</f>
        <v>0</v>
      </c>
      <c r="D15" s="164">
        <f t="shared" si="2"/>
        <v>0</v>
      </c>
      <c r="E15" s="164">
        <f t="shared" si="0"/>
        <v>0</v>
      </c>
      <c r="F15" s="164">
        <f xml:space="preserve"> Inventory!U17</f>
        <v>0</v>
      </c>
      <c r="G15" s="165">
        <f t="shared" si="3"/>
        <v>0</v>
      </c>
      <c r="H15" s="166"/>
      <c r="I15" s="166">
        <f t="shared" si="1"/>
        <v>0</v>
      </c>
      <c r="J15" s="166"/>
      <c r="K15" s="166"/>
    </row>
    <row r="16" spans="1:13" ht="16.5" thickBot="1" x14ac:dyDescent="0.3">
      <c r="A16" s="172" t="s">
        <v>129</v>
      </c>
      <c r="B16" s="164"/>
      <c r="C16" s="164">
        <f xml:space="preserve"> Purchases!AF116</f>
        <v>0</v>
      </c>
      <c r="D16" s="164">
        <f t="shared" si="2"/>
        <v>0</v>
      </c>
      <c r="E16" s="164">
        <f t="shared" si="0"/>
        <v>0</v>
      </c>
      <c r="F16" s="164">
        <f xml:space="preserve"> Inventory!U18</f>
        <v>0</v>
      </c>
      <c r="G16" s="165">
        <f t="shared" si="3"/>
        <v>0</v>
      </c>
      <c r="H16" s="166"/>
      <c r="I16" s="166">
        <f t="shared" si="1"/>
        <v>0</v>
      </c>
      <c r="J16" s="166"/>
      <c r="K16" s="166"/>
    </row>
    <row r="17" spans="1:11" ht="16.5" thickBot="1" x14ac:dyDescent="0.3">
      <c r="A17" s="166" t="s">
        <v>130</v>
      </c>
      <c r="B17" s="164"/>
      <c r="C17" s="164">
        <f xml:space="preserve"> Purchases!AF117</f>
        <v>0</v>
      </c>
      <c r="D17" s="164">
        <f t="shared" si="2"/>
        <v>0</v>
      </c>
      <c r="E17" s="164">
        <f t="shared" si="0"/>
        <v>0</v>
      </c>
      <c r="F17" s="164">
        <f xml:space="preserve"> Inventory!U19</f>
        <v>0</v>
      </c>
      <c r="G17" s="165">
        <f t="shared" si="3"/>
        <v>0</v>
      </c>
      <c r="H17" s="166"/>
      <c r="I17" s="166">
        <f t="shared" si="1"/>
        <v>0</v>
      </c>
      <c r="J17" s="166"/>
      <c r="K17" s="166"/>
    </row>
    <row r="18" spans="1:11" ht="16.5" thickBot="1" x14ac:dyDescent="0.3">
      <c r="A18" s="163" t="s">
        <v>131</v>
      </c>
      <c r="B18" s="164"/>
      <c r="C18" s="164">
        <f xml:space="preserve"> Purchases!AF118</f>
        <v>0</v>
      </c>
      <c r="D18" s="164">
        <f t="shared" si="2"/>
        <v>0</v>
      </c>
      <c r="E18" s="164">
        <f t="shared" si="0"/>
        <v>0</v>
      </c>
      <c r="F18" s="164">
        <f xml:space="preserve"> Inventory!U20</f>
        <v>0</v>
      </c>
      <c r="G18" s="165">
        <f t="shared" si="3"/>
        <v>0</v>
      </c>
      <c r="H18" s="166"/>
      <c r="I18" s="166">
        <f t="shared" si="1"/>
        <v>0</v>
      </c>
      <c r="J18" s="166"/>
      <c r="K18" s="166"/>
    </row>
    <row r="19" spans="1:11" ht="16.5" thickBot="1" x14ac:dyDescent="0.3">
      <c r="A19" s="166" t="s">
        <v>282</v>
      </c>
      <c r="B19" s="164"/>
      <c r="C19" s="164">
        <f xml:space="preserve"> Purchases!AF119</f>
        <v>0</v>
      </c>
      <c r="D19" s="164">
        <f t="shared" si="2"/>
        <v>0</v>
      </c>
      <c r="E19" s="164">
        <f t="shared" si="0"/>
        <v>0</v>
      </c>
      <c r="F19" s="164">
        <f xml:space="preserve"> Inventory!U21</f>
        <v>0</v>
      </c>
      <c r="G19" s="165">
        <f t="shared" si="3"/>
        <v>0</v>
      </c>
      <c r="H19" s="166"/>
      <c r="I19" s="166">
        <f t="shared" si="1"/>
        <v>0</v>
      </c>
      <c r="J19" s="166"/>
      <c r="K19" s="166"/>
    </row>
    <row r="20" spans="1:11" ht="16.5" thickBot="1" x14ac:dyDescent="0.3">
      <c r="A20" s="163" t="s">
        <v>133</v>
      </c>
      <c r="B20" s="164"/>
      <c r="C20" s="164">
        <f xml:space="preserve"> Purchases!AF120</f>
        <v>0</v>
      </c>
      <c r="D20" s="164">
        <f t="shared" si="2"/>
        <v>0</v>
      </c>
      <c r="E20" s="164">
        <f t="shared" si="0"/>
        <v>0</v>
      </c>
      <c r="F20" s="164">
        <f xml:space="preserve"> Inventory!U22</f>
        <v>0</v>
      </c>
      <c r="G20" s="165">
        <f t="shared" si="3"/>
        <v>0</v>
      </c>
      <c r="H20" s="166"/>
      <c r="I20" s="166">
        <f t="shared" si="1"/>
        <v>0</v>
      </c>
      <c r="J20" s="166"/>
      <c r="K20" s="166"/>
    </row>
    <row r="21" spans="1:11" ht="16.5" thickBot="1" x14ac:dyDescent="0.3">
      <c r="A21" s="167" t="s">
        <v>134</v>
      </c>
      <c r="B21" s="164"/>
      <c r="C21" s="164">
        <f xml:space="preserve"> Purchases!AF121</f>
        <v>0</v>
      </c>
      <c r="D21" s="164">
        <f t="shared" si="2"/>
        <v>0</v>
      </c>
      <c r="E21" s="164">
        <f t="shared" si="0"/>
        <v>0</v>
      </c>
      <c r="F21" s="164">
        <f xml:space="preserve"> Inventory!U23</f>
        <v>0</v>
      </c>
      <c r="G21" s="165">
        <f t="shared" si="3"/>
        <v>0</v>
      </c>
      <c r="H21" s="166"/>
      <c r="I21" s="166">
        <f t="shared" si="1"/>
        <v>0</v>
      </c>
      <c r="J21" s="166"/>
      <c r="K21" s="166"/>
    </row>
    <row r="22" spans="1:11" ht="16.5" thickBot="1" x14ac:dyDescent="0.3">
      <c r="A22" s="166" t="s">
        <v>135</v>
      </c>
      <c r="B22" s="164"/>
      <c r="C22" s="164">
        <f xml:space="preserve"> Purchases!AF122</f>
        <v>0</v>
      </c>
      <c r="D22" s="164">
        <f t="shared" si="2"/>
        <v>0</v>
      </c>
      <c r="E22" s="164">
        <f t="shared" si="0"/>
        <v>0</v>
      </c>
      <c r="F22" s="164">
        <f xml:space="preserve"> Inventory!U24</f>
        <v>0</v>
      </c>
      <c r="G22" s="165">
        <f t="shared" si="3"/>
        <v>0</v>
      </c>
      <c r="H22" s="166"/>
      <c r="I22" s="166">
        <f t="shared" si="1"/>
        <v>0</v>
      </c>
      <c r="J22" s="166"/>
      <c r="K22" s="166"/>
    </row>
    <row r="23" spans="1:11" ht="16.5" thickBot="1" x14ac:dyDescent="0.3">
      <c r="A23" s="163" t="s">
        <v>136</v>
      </c>
      <c r="B23" s="164"/>
      <c r="C23" s="164">
        <f xml:space="preserve"> Purchases!AF123</f>
        <v>0</v>
      </c>
      <c r="D23" s="164">
        <f t="shared" si="2"/>
        <v>0</v>
      </c>
      <c r="E23" s="164">
        <f t="shared" si="0"/>
        <v>0</v>
      </c>
      <c r="F23" s="164">
        <f xml:space="preserve"> Inventory!U25</f>
        <v>0</v>
      </c>
      <c r="G23" s="165">
        <f t="shared" si="3"/>
        <v>0</v>
      </c>
      <c r="H23" s="166"/>
      <c r="I23" s="166">
        <f t="shared" si="1"/>
        <v>0</v>
      </c>
      <c r="J23" s="166"/>
      <c r="K23" s="166"/>
    </row>
    <row r="24" spans="1:11" ht="16.5" thickBot="1" x14ac:dyDescent="0.3">
      <c r="A24" s="166" t="s">
        <v>283</v>
      </c>
      <c r="B24" s="164"/>
      <c r="C24" s="164">
        <f xml:space="preserve"> Purchases!AF124</f>
        <v>0</v>
      </c>
      <c r="D24" s="164">
        <f t="shared" si="2"/>
        <v>0</v>
      </c>
      <c r="E24" s="164">
        <f t="shared" si="0"/>
        <v>0</v>
      </c>
      <c r="F24" s="164">
        <f xml:space="preserve"> Inventory!U26</f>
        <v>0</v>
      </c>
      <c r="G24" s="165">
        <f t="shared" si="3"/>
        <v>0</v>
      </c>
      <c r="H24" s="166"/>
      <c r="I24" s="166">
        <f t="shared" si="1"/>
        <v>0</v>
      </c>
      <c r="J24" s="166"/>
      <c r="K24" s="166"/>
    </row>
    <row r="25" spans="1:11" ht="16.5" thickBot="1" x14ac:dyDescent="0.3">
      <c r="A25" s="163" t="s">
        <v>284</v>
      </c>
      <c r="B25" s="164"/>
      <c r="C25" s="164">
        <f xml:space="preserve"> Purchases!AF125</f>
        <v>0</v>
      </c>
      <c r="D25" s="164">
        <f t="shared" si="2"/>
        <v>0</v>
      </c>
      <c r="E25" s="164">
        <f t="shared" si="0"/>
        <v>0</v>
      </c>
      <c r="F25" s="164">
        <f xml:space="preserve"> Inventory!U27</f>
        <v>0</v>
      </c>
      <c r="G25" s="165">
        <f t="shared" si="3"/>
        <v>0</v>
      </c>
      <c r="H25" s="166"/>
      <c r="I25" s="166">
        <f t="shared" si="1"/>
        <v>0</v>
      </c>
      <c r="J25" s="166"/>
      <c r="K25" s="166"/>
    </row>
    <row r="26" spans="1:11" ht="16.5" thickBot="1" x14ac:dyDescent="0.3">
      <c r="A26" s="166" t="s">
        <v>147</v>
      </c>
      <c r="B26" s="164"/>
      <c r="C26" s="164">
        <f xml:space="preserve"> Purchases!AF126</f>
        <v>0</v>
      </c>
      <c r="D26" s="164">
        <f t="shared" si="2"/>
        <v>0</v>
      </c>
      <c r="E26" s="164">
        <f t="shared" si="0"/>
        <v>0</v>
      </c>
      <c r="F26" s="164">
        <f xml:space="preserve"> Inventory!U28</f>
        <v>0</v>
      </c>
      <c r="G26" s="165">
        <f t="shared" si="3"/>
        <v>0</v>
      </c>
      <c r="H26" s="166"/>
      <c r="I26" s="166">
        <f t="shared" si="1"/>
        <v>0</v>
      </c>
      <c r="J26" s="166"/>
      <c r="K26" s="166"/>
    </row>
    <row r="27" spans="1:11" ht="16.5" thickBot="1" x14ac:dyDescent="0.3">
      <c r="A27" s="163" t="s">
        <v>139</v>
      </c>
      <c r="B27" s="164"/>
      <c r="C27" s="164">
        <f xml:space="preserve"> Purchases!AF127</f>
        <v>0</v>
      </c>
      <c r="D27" s="164">
        <f t="shared" si="2"/>
        <v>0</v>
      </c>
      <c r="E27" s="164">
        <f t="shared" si="0"/>
        <v>0</v>
      </c>
      <c r="F27" s="164">
        <f xml:space="preserve"> Inventory!U29</f>
        <v>0</v>
      </c>
      <c r="G27" s="165">
        <f t="shared" si="3"/>
        <v>0</v>
      </c>
      <c r="H27" s="166"/>
      <c r="I27" s="166">
        <f t="shared" si="1"/>
        <v>0</v>
      </c>
      <c r="J27" s="166"/>
      <c r="K27" s="166"/>
    </row>
    <row r="28" spans="1:11" ht="16.5" thickBot="1" x14ac:dyDescent="0.3">
      <c r="A28" s="166" t="s">
        <v>140</v>
      </c>
      <c r="B28" s="168"/>
      <c r="C28" s="164">
        <f xml:space="preserve"> Purchases!AF128</f>
        <v>0</v>
      </c>
      <c r="D28" s="164">
        <f t="shared" si="2"/>
        <v>0</v>
      </c>
      <c r="E28" s="164">
        <f t="shared" si="0"/>
        <v>0</v>
      </c>
      <c r="F28" s="164">
        <f xml:space="preserve"> Inventory!U30</f>
        <v>0</v>
      </c>
      <c r="G28" s="169">
        <f t="shared" si="3"/>
        <v>0</v>
      </c>
      <c r="H28" s="166"/>
      <c r="I28" s="166">
        <f t="shared" si="1"/>
        <v>0</v>
      </c>
      <c r="J28" s="166"/>
      <c r="K28" s="166"/>
    </row>
    <row r="29" spans="1:11" ht="16.5" thickBot="1" x14ac:dyDescent="0.3">
      <c r="A29" s="163" t="s">
        <v>141</v>
      </c>
      <c r="B29" s="173"/>
      <c r="C29" s="164">
        <f xml:space="preserve"> Purchases!AF129</f>
        <v>0</v>
      </c>
      <c r="D29" s="164">
        <f t="shared" si="2"/>
        <v>0</v>
      </c>
      <c r="E29" s="164">
        <f t="shared" si="0"/>
        <v>0</v>
      </c>
      <c r="F29" s="164">
        <f xml:space="preserve"> Inventory!U31</f>
        <v>0</v>
      </c>
      <c r="G29" s="174">
        <f t="shared" si="3"/>
        <v>0</v>
      </c>
      <c r="H29" s="166"/>
      <c r="I29" s="166">
        <f t="shared" si="1"/>
        <v>0</v>
      </c>
      <c r="J29" s="166"/>
      <c r="K29" s="166"/>
    </row>
    <row r="30" spans="1:11" ht="16.5" thickBot="1" x14ac:dyDescent="0.3">
      <c r="A30" s="166" t="s">
        <v>142</v>
      </c>
      <c r="B30" s="164"/>
      <c r="C30" s="164">
        <f xml:space="preserve"> Purchases!AF130</f>
        <v>0</v>
      </c>
      <c r="D30" s="164">
        <f t="shared" si="2"/>
        <v>0</v>
      </c>
      <c r="E30" s="164">
        <f t="shared" si="0"/>
        <v>0</v>
      </c>
      <c r="F30" s="164">
        <f xml:space="preserve"> Inventory!U32</f>
        <v>0</v>
      </c>
      <c r="G30" s="174">
        <f t="shared" si="3"/>
        <v>0</v>
      </c>
      <c r="H30" s="166"/>
      <c r="I30" s="166">
        <f t="shared" si="1"/>
        <v>0</v>
      </c>
      <c r="J30" s="166"/>
      <c r="K30" s="166"/>
    </row>
    <row r="31" spans="1:11" ht="16.5" thickBot="1" x14ac:dyDescent="0.3">
      <c r="A31" s="163" t="s">
        <v>143</v>
      </c>
      <c r="B31" s="164"/>
      <c r="C31" s="164">
        <f xml:space="preserve"> Purchases!AF131</f>
        <v>0</v>
      </c>
      <c r="D31" s="164">
        <f t="shared" si="2"/>
        <v>0</v>
      </c>
      <c r="E31" s="164">
        <f t="shared" si="0"/>
        <v>0</v>
      </c>
      <c r="F31" s="164">
        <f xml:space="preserve"> Inventory!U33</f>
        <v>0</v>
      </c>
      <c r="G31" s="174">
        <f t="shared" si="3"/>
        <v>0</v>
      </c>
      <c r="H31" s="166"/>
      <c r="I31" s="166">
        <f t="shared" si="1"/>
        <v>0</v>
      </c>
      <c r="J31" s="166"/>
      <c r="K31" s="166"/>
    </row>
    <row r="32" spans="1:11" ht="16.5" thickBot="1" x14ac:dyDescent="0.3">
      <c r="A32" s="175" t="s">
        <v>285</v>
      </c>
      <c r="B32" s="164"/>
      <c r="C32" s="164">
        <f xml:space="preserve"> Purchases!AF132</f>
        <v>0</v>
      </c>
      <c r="D32" s="164">
        <f t="shared" ref="D32:D35" si="4">H32+I32</f>
        <v>0</v>
      </c>
      <c r="E32" s="164">
        <f t="shared" ref="E32:E35" si="5">B32+C32-D32</f>
        <v>0</v>
      </c>
      <c r="F32" s="164">
        <f xml:space="preserve"> Inventory!U34</f>
        <v>0</v>
      </c>
      <c r="G32" s="174">
        <f t="shared" ref="G32:G35" si="6">F32-E32</f>
        <v>0</v>
      </c>
      <c r="H32" s="166"/>
      <c r="I32" s="166">
        <f t="shared" si="1"/>
        <v>0</v>
      </c>
      <c r="J32" s="166"/>
      <c r="K32" s="166"/>
    </row>
    <row r="33" spans="1:11" ht="16.5" thickBot="1" x14ac:dyDescent="0.3">
      <c r="A33" s="167" t="s">
        <v>145</v>
      </c>
      <c r="B33" s="164"/>
      <c r="C33" s="164">
        <f xml:space="preserve"> Purchases!AF133</f>
        <v>0</v>
      </c>
      <c r="D33" s="164">
        <f t="shared" si="4"/>
        <v>0</v>
      </c>
      <c r="E33" s="164">
        <f t="shared" si="5"/>
        <v>0</v>
      </c>
      <c r="F33" s="164">
        <f xml:space="preserve"> Inventory!U35</f>
        <v>0</v>
      </c>
      <c r="G33" s="174">
        <f t="shared" si="6"/>
        <v>0</v>
      </c>
      <c r="H33" s="166"/>
      <c r="I33" s="166">
        <f t="shared" si="1"/>
        <v>0</v>
      </c>
      <c r="J33" s="166"/>
      <c r="K33" s="166"/>
    </row>
    <row r="34" spans="1:11" ht="16.5" thickBot="1" x14ac:dyDescent="0.3">
      <c r="A34" s="176"/>
      <c r="B34" s="164"/>
      <c r="C34" s="164">
        <f t="shared" ref="C34:C35" si="7">(M34*6)+(N34*8)+(O34*12)+(P34*18)+(Q34*24)</f>
        <v>0</v>
      </c>
      <c r="D34" s="164">
        <f t="shared" si="4"/>
        <v>0</v>
      </c>
      <c r="E34" s="164">
        <f t="shared" si="5"/>
        <v>0</v>
      </c>
      <c r="F34" s="164">
        <v>0</v>
      </c>
      <c r="G34" s="174">
        <f t="shared" si="6"/>
        <v>0</v>
      </c>
      <c r="H34" s="166"/>
      <c r="I34" s="166">
        <f t="shared" si="1"/>
        <v>0</v>
      </c>
      <c r="J34" s="166"/>
      <c r="K34" s="166"/>
    </row>
    <row r="35" spans="1:11" ht="16.5" thickBot="1" x14ac:dyDescent="0.3">
      <c r="A35" s="176"/>
      <c r="B35" s="164"/>
      <c r="C35" s="164">
        <f t="shared" si="7"/>
        <v>0</v>
      </c>
      <c r="D35" s="164">
        <f t="shared" si="4"/>
        <v>0</v>
      </c>
      <c r="E35" s="164">
        <f t="shared" si="5"/>
        <v>0</v>
      </c>
      <c r="F35" s="164">
        <v>0</v>
      </c>
      <c r="G35" s="174">
        <f t="shared" si="6"/>
        <v>0</v>
      </c>
      <c r="H35" s="166"/>
      <c r="I35" s="166">
        <f t="shared" si="1"/>
        <v>0</v>
      </c>
      <c r="J35" s="166"/>
      <c r="K35" s="166"/>
    </row>
  </sheetData>
  <sortState xmlns:xlrd2="http://schemas.microsoft.com/office/spreadsheetml/2017/richdata2" ref="A3:A33">
    <sortCondition ref="A2:A33"/>
  </sortState>
  <printOptions headings="1" gridLine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B2E4-2BE3-46FD-A812-0F4A9253E760}">
  <dimension ref="A1:K33"/>
  <sheetViews>
    <sheetView workbookViewId="0">
      <selection activeCell="N16" sqref="N16"/>
    </sheetView>
  </sheetViews>
  <sheetFormatPr defaultRowHeight="15" x14ac:dyDescent="0.25"/>
  <cols>
    <col min="1" max="1" width="41.42578125" bestFit="1" customWidth="1"/>
    <col min="2" max="2" width="10" bestFit="1" customWidth="1"/>
    <col min="3" max="3" width="11.5703125" customWidth="1"/>
    <col min="4" max="4" width="13.42578125" customWidth="1"/>
    <col min="5" max="5" width="15.140625" customWidth="1"/>
    <col min="6" max="6" width="11.7109375" customWidth="1"/>
    <col min="7" max="7" width="11.5703125" customWidth="1"/>
  </cols>
  <sheetData>
    <row r="1" spans="1:11" ht="15.75" x14ac:dyDescent="0.25">
      <c r="A1" s="272" t="s">
        <v>193</v>
      </c>
      <c r="B1" s="274">
        <v>45597</v>
      </c>
      <c r="C1" s="11" t="s">
        <v>280</v>
      </c>
      <c r="D1" s="272" t="s">
        <v>275</v>
      </c>
      <c r="E1" s="276" t="s">
        <v>276</v>
      </c>
      <c r="F1" s="277">
        <v>45627</v>
      </c>
      <c r="G1" s="272" t="s">
        <v>287</v>
      </c>
      <c r="H1" s="256" t="s">
        <v>266</v>
      </c>
      <c r="I1" s="256"/>
      <c r="J1" s="256"/>
      <c r="K1" s="256"/>
    </row>
    <row r="2" spans="1:11" ht="15.75" x14ac:dyDescent="0.25">
      <c r="A2" s="273"/>
      <c r="B2" s="275"/>
      <c r="C2" s="12" t="s">
        <v>266</v>
      </c>
      <c r="D2" s="262"/>
      <c r="E2" s="264"/>
      <c r="F2" s="266"/>
      <c r="G2" s="278"/>
      <c r="H2" s="13" t="s">
        <v>288</v>
      </c>
      <c r="I2" s="14" t="s">
        <v>289</v>
      </c>
      <c r="J2" s="12"/>
      <c r="K2" s="13"/>
    </row>
    <row r="3" spans="1:11" ht="16.5" thickBot="1" x14ac:dyDescent="0.3">
      <c r="A3" s="178" t="s">
        <v>194</v>
      </c>
      <c r="B3" s="16"/>
      <c r="C3" s="17">
        <f>(H3*4)+(I3*24)</f>
        <v>0</v>
      </c>
      <c r="D3" s="18"/>
      <c r="E3" s="18">
        <f>B3+C3-D3</f>
        <v>0</v>
      </c>
      <c r="F3" s="18">
        <f xml:space="preserve"> Inventory!S45</f>
        <v>0</v>
      </c>
      <c r="G3" s="19">
        <f t="shared" ref="G3:G8" si="0">F3-E3</f>
        <v>0</v>
      </c>
      <c r="H3" s="20"/>
      <c r="I3" s="21"/>
      <c r="J3" s="21"/>
      <c r="K3" s="21"/>
    </row>
    <row r="4" spans="1:11" ht="17.25" thickTop="1" thickBot="1" x14ac:dyDescent="0.3">
      <c r="A4" s="179" t="s">
        <v>196</v>
      </c>
      <c r="B4" s="22"/>
      <c r="C4" s="23">
        <f t="shared" ref="C4:C8" si="1">(H4*4)+(I4*24)</f>
        <v>0</v>
      </c>
      <c r="D4" s="24"/>
      <c r="E4" s="24">
        <f t="shared" ref="E4:E8" si="2">B4+C4-D4</f>
        <v>0</v>
      </c>
      <c r="F4" s="18">
        <f xml:space="preserve"> Inventory!S46</f>
        <v>0</v>
      </c>
      <c r="G4" s="25">
        <f t="shared" si="0"/>
        <v>0</v>
      </c>
      <c r="H4" s="20"/>
      <c r="I4" s="21"/>
      <c r="J4" s="21"/>
      <c r="K4" s="21"/>
    </row>
    <row r="5" spans="1:11" ht="17.25" thickTop="1" thickBot="1" x14ac:dyDescent="0.3">
      <c r="A5" s="178" t="s">
        <v>197</v>
      </c>
      <c r="B5" s="22"/>
      <c r="C5" s="23">
        <f t="shared" si="1"/>
        <v>0</v>
      </c>
      <c r="D5" s="24"/>
      <c r="E5" s="24">
        <f t="shared" si="2"/>
        <v>0</v>
      </c>
      <c r="F5" s="18">
        <f xml:space="preserve"> Inventory!S47</f>
        <v>0</v>
      </c>
      <c r="G5" s="25">
        <f t="shared" si="0"/>
        <v>0</v>
      </c>
      <c r="H5" s="20"/>
      <c r="I5" s="21"/>
      <c r="J5" s="21"/>
      <c r="K5" s="21"/>
    </row>
    <row r="6" spans="1:11" ht="17.25" thickTop="1" thickBot="1" x14ac:dyDescent="0.3">
      <c r="A6" s="179" t="s">
        <v>198</v>
      </c>
      <c r="B6" s="22"/>
      <c r="C6" s="23">
        <f t="shared" si="1"/>
        <v>0</v>
      </c>
      <c r="D6" s="24"/>
      <c r="E6" s="24">
        <f t="shared" si="2"/>
        <v>0</v>
      </c>
      <c r="F6" s="18">
        <f xml:space="preserve"> Inventory!S48</f>
        <v>0</v>
      </c>
      <c r="G6" s="25">
        <f t="shared" si="0"/>
        <v>0</v>
      </c>
      <c r="H6" s="20"/>
      <c r="I6" s="21"/>
      <c r="J6" s="21"/>
      <c r="K6" s="21"/>
    </row>
    <row r="7" spans="1:11" ht="17.25" thickTop="1" thickBot="1" x14ac:dyDescent="0.3">
      <c r="A7" s="178" t="s">
        <v>199</v>
      </c>
      <c r="B7" s="22"/>
      <c r="C7" s="23">
        <f t="shared" si="1"/>
        <v>0</v>
      </c>
      <c r="D7" s="24"/>
      <c r="E7" s="24">
        <f t="shared" si="2"/>
        <v>0</v>
      </c>
      <c r="F7" s="18">
        <f xml:space="preserve"> Inventory!S49</f>
        <v>0</v>
      </c>
      <c r="G7" s="25">
        <f t="shared" si="0"/>
        <v>0</v>
      </c>
      <c r="H7" s="20"/>
      <c r="I7" s="21"/>
      <c r="J7" s="21"/>
      <c r="K7" s="21"/>
    </row>
    <row r="8" spans="1:11" ht="17.25" thickTop="1" thickBot="1" x14ac:dyDescent="0.3">
      <c r="A8" s="179" t="s">
        <v>290</v>
      </c>
      <c r="B8" s="22"/>
      <c r="C8" s="23">
        <f t="shared" si="1"/>
        <v>0</v>
      </c>
      <c r="D8" s="24"/>
      <c r="E8" s="24">
        <f t="shared" si="2"/>
        <v>0</v>
      </c>
      <c r="F8" s="18">
        <f xml:space="preserve"> Inventory!S50</f>
        <v>0</v>
      </c>
      <c r="G8" s="25">
        <f t="shared" si="0"/>
        <v>0</v>
      </c>
      <c r="H8" s="20"/>
      <c r="I8" s="21"/>
      <c r="J8" s="21"/>
      <c r="K8" s="21"/>
    </row>
    <row r="9" spans="1:11" ht="17.25" thickTop="1" thickBot="1" x14ac:dyDescent="0.3">
      <c r="A9" s="178"/>
      <c r="B9" s="22"/>
      <c r="C9" s="23">
        <f t="shared" ref="C9:C11" si="3">(H9*4)+(I9*24)</f>
        <v>0</v>
      </c>
      <c r="D9" s="24"/>
      <c r="E9" s="24">
        <f t="shared" ref="E9:E11" si="4">B9+C9-D9</f>
        <v>0</v>
      </c>
      <c r="F9" s="18">
        <v>0</v>
      </c>
      <c r="G9" s="25">
        <f t="shared" ref="G9:G11" si="5">F9-E9</f>
        <v>0</v>
      </c>
      <c r="H9" s="20"/>
      <c r="I9" s="21"/>
      <c r="J9" s="21"/>
      <c r="K9" s="21"/>
    </row>
    <row r="10" spans="1:11" ht="17.25" thickTop="1" thickBot="1" x14ac:dyDescent="0.3">
      <c r="A10" s="179"/>
      <c r="B10" s="22"/>
      <c r="C10" s="23">
        <f t="shared" si="3"/>
        <v>0</v>
      </c>
      <c r="D10" s="24"/>
      <c r="E10" s="24">
        <f t="shared" si="4"/>
        <v>0</v>
      </c>
      <c r="F10" s="18">
        <v>0</v>
      </c>
      <c r="G10" s="25">
        <f t="shared" si="5"/>
        <v>0</v>
      </c>
      <c r="H10" s="20"/>
      <c r="I10" s="21"/>
      <c r="J10" s="21"/>
      <c r="K10" s="21"/>
    </row>
    <row r="11" spans="1:11" ht="17.25" thickTop="1" thickBot="1" x14ac:dyDescent="0.3">
      <c r="A11" s="178"/>
      <c r="B11" s="22"/>
      <c r="C11" s="23">
        <f t="shared" si="3"/>
        <v>0</v>
      </c>
      <c r="D11" s="24"/>
      <c r="E11" s="24">
        <f t="shared" si="4"/>
        <v>0</v>
      </c>
      <c r="F11" s="18">
        <v>0</v>
      </c>
      <c r="G11" s="25">
        <f t="shared" si="5"/>
        <v>0</v>
      </c>
      <c r="H11" s="20"/>
      <c r="I11" s="21"/>
      <c r="J11" s="21"/>
      <c r="K11" s="21"/>
    </row>
    <row r="12" spans="1:11" ht="16.5" thickTop="1" x14ac:dyDescent="0.25">
      <c r="A12" s="257" t="s">
        <v>294</v>
      </c>
      <c r="B12" s="259">
        <v>45597</v>
      </c>
      <c r="C12" s="11" t="s">
        <v>280</v>
      </c>
      <c r="D12" s="261" t="s">
        <v>275</v>
      </c>
      <c r="E12" s="263" t="s">
        <v>276</v>
      </c>
      <c r="F12" s="265">
        <v>45627</v>
      </c>
      <c r="G12" s="267" t="s">
        <v>287</v>
      </c>
      <c r="H12" s="269" t="s">
        <v>266</v>
      </c>
      <c r="I12" s="270"/>
      <c r="J12" s="270"/>
      <c r="K12" s="271"/>
    </row>
    <row r="13" spans="1:11" ht="15.75" x14ac:dyDescent="0.25">
      <c r="A13" s="258"/>
      <c r="B13" s="260"/>
      <c r="C13" s="12" t="s">
        <v>266</v>
      </c>
      <c r="D13" s="262"/>
      <c r="E13" s="264"/>
      <c r="F13" s="266"/>
      <c r="G13" s="268"/>
      <c r="H13" s="26" t="s">
        <v>291</v>
      </c>
      <c r="I13" s="27" t="s">
        <v>289</v>
      </c>
      <c r="J13" s="27" t="s">
        <v>292</v>
      </c>
      <c r="K13" s="27" t="s">
        <v>293</v>
      </c>
    </row>
    <row r="14" spans="1:11" ht="18" thickBot="1" x14ac:dyDescent="0.3">
      <c r="A14" s="9" t="s">
        <v>202</v>
      </c>
      <c r="B14" s="28"/>
      <c r="C14" s="29">
        <f>(H14*12)+(I14*24)+(J14*35)+(K14*40)</f>
        <v>0</v>
      </c>
      <c r="D14" s="29"/>
      <c r="E14" s="29">
        <f t="shared" ref="E14:E15" si="6">B14+C14-D14</f>
        <v>0</v>
      </c>
      <c r="F14" s="29">
        <f xml:space="preserve"> Inventory!S57</f>
        <v>0</v>
      </c>
      <c r="G14" s="30">
        <f t="shared" ref="G14:G28" si="7">F14-E14</f>
        <v>0</v>
      </c>
      <c r="H14" s="20"/>
      <c r="I14" s="21"/>
      <c r="J14" s="21"/>
      <c r="K14" s="21"/>
    </row>
    <row r="15" spans="1:11" ht="18.75" thickTop="1" thickBot="1" x14ac:dyDescent="0.3">
      <c r="A15" s="9" t="s">
        <v>203</v>
      </c>
      <c r="B15" s="28"/>
      <c r="C15" s="29">
        <f t="shared" ref="C15:C28" si="8">(H15*12)+(I15*24)+(J15*35)+(K15*40)</f>
        <v>0</v>
      </c>
      <c r="D15" s="29"/>
      <c r="E15" s="29">
        <f t="shared" si="6"/>
        <v>0</v>
      </c>
      <c r="F15" s="29">
        <f xml:space="preserve"> Inventory!S58</f>
        <v>0</v>
      </c>
      <c r="G15" s="30">
        <f t="shared" si="7"/>
        <v>0</v>
      </c>
      <c r="H15" s="20"/>
      <c r="I15" s="21"/>
      <c r="J15" s="21"/>
      <c r="K15" s="21"/>
    </row>
    <row r="16" spans="1:11" ht="18.75" thickTop="1" thickBot="1" x14ac:dyDescent="0.3">
      <c r="A16" s="9" t="s">
        <v>204</v>
      </c>
      <c r="B16" s="28"/>
      <c r="C16" s="29">
        <f t="shared" si="8"/>
        <v>0</v>
      </c>
      <c r="D16" s="29"/>
      <c r="E16" s="29">
        <v>0</v>
      </c>
      <c r="F16" s="29">
        <f xml:space="preserve"> Inventory!S59</f>
        <v>0</v>
      </c>
      <c r="G16" s="30">
        <f t="shared" si="7"/>
        <v>0</v>
      </c>
      <c r="H16" s="20"/>
      <c r="I16" s="21"/>
      <c r="J16" s="21"/>
      <c r="K16" s="21"/>
    </row>
    <row r="17" spans="1:11" ht="18.75" thickTop="1" thickBot="1" x14ac:dyDescent="0.3">
      <c r="A17" s="9" t="s">
        <v>205</v>
      </c>
      <c r="B17" s="28"/>
      <c r="C17" s="29">
        <f t="shared" si="8"/>
        <v>0</v>
      </c>
      <c r="D17" s="29"/>
      <c r="E17" s="29">
        <v>0</v>
      </c>
      <c r="F17" s="29">
        <f xml:space="preserve"> Inventory!S60</f>
        <v>0</v>
      </c>
      <c r="G17" s="30">
        <f t="shared" si="7"/>
        <v>0</v>
      </c>
      <c r="H17" s="20"/>
      <c r="I17" s="21"/>
      <c r="J17" s="21"/>
      <c r="K17" s="21"/>
    </row>
    <row r="18" spans="1:11" ht="18.75" thickTop="1" thickBot="1" x14ac:dyDescent="0.3">
      <c r="A18" s="9" t="s">
        <v>206</v>
      </c>
      <c r="B18" s="28"/>
      <c r="C18" s="29">
        <f t="shared" si="8"/>
        <v>0</v>
      </c>
      <c r="D18" s="29"/>
      <c r="E18" s="29">
        <v>0</v>
      </c>
      <c r="F18" s="29">
        <f xml:space="preserve"> Inventory!S61</f>
        <v>0</v>
      </c>
      <c r="G18" s="30">
        <f t="shared" si="7"/>
        <v>0</v>
      </c>
      <c r="H18" s="20"/>
      <c r="I18" s="21"/>
      <c r="J18" s="21"/>
      <c r="K18" s="21"/>
    </row>
    <row r="19" spans="1:11" ht="18.75" thickTop="1" thickBot="1" x14ac:dyDescent="0.3">
      <c r="A19" s="9" t="s">
        <v>207</v>
      </c>
      <c r="B19" s="28"/>
      <c r="C19" s="29">
        <f t="shared" si="8"/>
        <v>0</v>
      </c>
      <c r="D19" s="29"/>
      <c r="E19" s="29">
        <v>0</v>
      </c>
      <c r="F19" s="29">
        <f xml:space="preserve"> Inventory!S62</f>
        <v>0</v>
      </c>
      <c r="G19" s="30">
        <f t="shared" si="7"/>
        <v>0</v>
      </c>
      <c r="H19" s="20"/>
      <c r="I19" s="21"/>
      <c r="J19" s="21"/>
      <c r="K19" s="21"/>
    </row>
    <row r="20" spans="1:11" ht="18.75" thickTop="1" thickBot="1" x14ac:dyDescent="0.3">
      <c r="A20" s="9" t="s">
        <v>208</v>
      </c>
      <c r="B20" s="28"/>
      <c r="C20" s="29">
        <f t="shared" si="8"/>
        <v>0</v>
      </c>
      <c r="D20" s="29"/>
      <c r="E20" s="29">
        <v>0</v>
      </c>
      <c r="F20" s="29">
        <f xml:space="preserve"> Inventory!S63</f>
        <v>0</v>
      </c>
      <c r="G20" s="30">
        <f t="shared" si="7"/>
        <v>0</v>
      </c>
      <c r="H20" s="20"/>
      <c r="I20" s="21"/>
      <c r="J20" s="21"/>
      <c r="K20" s="21"/>
    </row>
    <row r="21" spans="1:11" ht="18.75" thickTop="1" thickBot="1" x14ac:dyDescent="0.3">
      <c r="A21" s="9" t="s">
        <v>209</v>
      </c>
      <c r="B21" s="28"/>
      <c r="C21" s="29">
        <f t="shared" si="8"/>
        <v>0</v>
      </c>
      <c r="D21" s="29"/>
      <c r="E21" s="29">
        <v>0</v>
      </c>
      <c r="F21" s="29">
        <f xml:space="preserve"> Inventory!S64</f>
        <v>0</v>
      </c>
      <c r="G21" s="30">
        <f t="shared" si="7"/>
        <v>0</v>
      </c>
      <c r="H21" s="20"/>
      <c r="I21" s="21"/>
      <c r="J21" s="21"/>
      <c r="K21" s="21"/>
    </row>
    <row r="22" spans="1:11" ht="18.75" thickTop="1" thickBot="1" x14ac:dyDescent="0.3">
      <c r="A22" s="9" t="s">
        <v>210</v>
      </c>
      <c r="B22" s="28"/>
      <c r="C22" s="29">
        <f t="shared" si="8"/>
        <v>0</v>
      </c>
      <c r="D22" s="29"/>
      <c r="E22" s="29">
        <v>0</v>
      </c>
      <c r="F22" s="29">
        <f xml:space="preserve"> Inventory!S65</f>
        <v>0</v>
      </c>
      <c r="G22" s="30">
        <f t="shared" si="7"/>
        <v>0</v>
      </c>
      <c r="H22" s="20"/>
      <c r="I22" s="21"/>
      <c r="J22" s="21"/>
      <c r="K22" s="21"/>
    </row>
    <row r="23" spans="1:11" ht="18.75" thickTop="1" thickBot="1" x14ac:dyDescent="0.3">
      <c r="A23" s="9" t="s">
        <v>211</v>
      </c>
      <c r="B23" s="28"/>
      <c r="C23" s="29">
        <f t="shared" si="8"/>
        <v>0</v>
      </c>
      <c r="D23" s="29"/>
      <c r="E23" s="29">
        <v>0</v>
      </c>
      <c r="F23" s="29">
        <f xml:space="preserve"> Inventory!S66</f>
        <v>0</v>
      </c>
      <c r="G23" s="30">
        <f t="shared" si="7"/>
        <v>0</v>
      </c>
      <c r="H23" s="20"/>
      <c r="I23" s="21"/>
      <c r="J23" s="21"/>
      <c r="K23" s="21"/>
    </row>
    <row r="24" spans="1:11" ht="18.75" thickTop="1" thickBot="1" x14ac:dyDescent="0.3">
      <c r="A24" s="9" t="s">
        <v>212</v>
      </c>
      <c r="B24" s="28"/>
      <c r="C24" s="29">
        <f t="shared" si="8"/>
        <v>0</v>
      </c>
      <c r="D24" s="29"/>
      <c r="E24" s="29">
        <v>0</v>
      </c>
      <c r="F24" s="29">
        <f xml:space="preserve"> Inventory!S67</f>
        <v>0</v>
      </c>
      <c r="G24" s="30">
        <f t="shared" si="7"/>
        <v>0</v>
      </c>
      <c r="H24" s="20"/>
      <c r="I24" s="21"/>
      <c r="J24" s="21"/>
      <c r="K24" s="21"/>
    </row>
    <row r="25" spans="1:11" ht="18.75" thickTop="1" thickBot="1" x14ac:dyDescent="0.3">
      <c r="A25" s="9" t="s">
        <v>213</v>
      </c>
      <c r="B25" s="28"/>
      <c r="C25" s="29">
        <f t="shared" si="8"/>
        <v>0</v>
      </c>
      <c r="D25" s="29"/>
      <c r="E25" s="29">
        <v>0</v>
      </c>
      <c r="F25" s="29">
        <f xml:space="preserve"> Inventory!S68</f>
        <v>0</v>
      </c>
      <c r="G25" s="30">
        <f t="shared" si="7"/>
        <v>0</v>
      </c>
      <c r="H25" s="20"/>
      <c r="I25" s="21"/>
      <c r="J25" s="21"/>
      <c r="K25" s="21"/>
    </row>
    <row r="26" spans="1:11" ht="18.75" thickTop="1" thickBot="1" x14ac:dyDescent="0.3">
      <c r="A26" s="9" t="s">
        <v>214</v>
      </c>
      <c r="B26" s="28"/>
      <c r="C26" s="29">
        <f t="shared" si="8"/>
        <v>0</v>
      </c>
      <c r="D26" s="29"/>
      <c r="E26" s="29">
        <v>0</v>
      </c>
      <c r="F26" s="29">
        <f xml:space="preserve"> Inventory!S69</f>
        <v>0</v>
      </c>
      <c r="G26" s="30">
        <f t="shared" si="7"/>
        <v>0</v>
      </c>
      <c r="H26" s="20"/>
      <c r="I26" s="21"/>
      <c r="J26" s="21"/>
      <c r="K26" s="21"/>
    </row>
    <row r="27" spans="1:11" ht="18.75" thickTop="1" thickBot="1" x14ac:dyDescent="0.3">
      <c r="A27" s="9" t="s">
        <v>215</v>
      </c>
      <c r="B27" s="28"/>
      <c r="C27" s="29">
        <f t="shared" si="8"/>
        <v>0</v>
      </c>
      <c r="D27" s="29"/>
      <c r="E27" s="29">
        <v>0</v>
      </c>
      <c r="F27" s="29">
        <f xml:space="preserve"> Inventory!S70</f>
        <v>0</v>
      </c>
      <c r="G27" s="30">
        <f t="shared" si="7"/>
        <v>0</v>
      </c>
      <c r="H27" s="20"/>
      <c r="I27" s="21"/>
      <c r="J27" s="21"/>
      <c r="K27" s="21"/>
    </row>
    <row r="28" spans="1:11" ht="18.75" thickTop="1" thickBot="1" x14ac:dyDescent="0.3">
      <c r="A28" s="9" t="s">
        <v>216</v>
      </c>
      <c r="B28" s="28"/>
      <c r="C28" s="29">
        <f t="shared" si="8"/>
        <v>0</v>
      </c>
      <c r="D28" s="29"/>
      <c r="E28" s="29">
        <v>0</v>
      </c>
      <c r="F28" s="29">
        <f xml:space="preserve"> Inventory!S71</f>
        <v>0</v>
      </c>
      <c r="G28" s="30">
        <f t="shared" si="7"/>
        <v>0</v>
      </c>
      <c r="H28" s="20"/>
      <c r="I28" s="21"/>
      <c r="J28" s="21"/>
      <c r="K28" s="21"/>
    </row>
    <row r="29" spans="1:11" ht="18.75" thickTop="1" thickBot="1" x14ac:dyDescent="0.3">
      <c r="A29" s="9"/>
      <c r="B29" s="28"/>
      <c r="C29" s="29">
        <f t="shared" ref="C29:C32" si="9">(H29*12)+(I29*24)+(J29*35)+(K29*40)</f>
        <v>0</v>
      </c>
      <c r="D29" s="29"/>
      <c r="E29" s="29">
        <v>0</v>
      </c>
      <c r="F29" s="29">
        <v>0</v>
      </c>
      <c r="G29" s="30">
        <f t="shared" ref="G29:G32" si="10">F29-E29</f>
        <v>0</v>
      </c>
      <c r="H29" s="20"/>
      <c r="I29" s="21"/>
      <c r="J29" s="21"/>
      <c r="K29" s="21"/>
    </row>
    <row r="30" spans="1:11" ht="18.75" thickTop="1" thickBot="1" x14ac:dyDescent="0.3">
      <c r="A30" s="9"/>
      <c r="B30" s="28"/>
      <c r="C30" s="29">
        <f t="shared" si="9"/>
        <v>0</v>
      </c>
      <c r="D30" s="29"/>
      <c r="E30" s="29">
        <v>0</v>
      </c>
      <c r="F30" s="29">
        <v>0</v>
      </c>
      <c r="G30" s="30">
        <f t="shared" si="10"/>
        <v>0</v>
      </c>
      <c r="H30" s="20"/>
      <c r="I30" s="21"/>
      <c r="J30" s="21"/>
      <c r="K30" s="21"/>
    </row>
    <row r="31" spans="1:11" ht="18.75" thickTop="1" thickBot="1" x14ac:dyDescent="0.3">
      <c r="A31" s="9"/>
      <c r="B31" s="28"/>
      <c r="C31" s="29">
        <f t="shared" si="9"/>
        <v>0</v>
      </c>
      <c r="D31" s="29"/>
      <c r="E31" s="29">
        <v>0</v>
      </c>
      <c r="F31" s="29">
        <v>0</v>
      </c>
      <c r="G31" s="30">
        <f t="shared" si="10"/>
        <v>0</v>
      </c>
      <c r="H31" s="20"/>
      <c r="I31" s="21"/>
      <c r="J31" s="21"/>
      <c r="K31" s="21"/>
    </row>
    <row r="32" spans="1:11" ht="18.75" thickTop="1" thickBot="1" x14ac:dyDescent="0.3">
      <c r="A32" s="9"/>
      <c r="B32" s="28"/>
      <c r="C32" s="29">
        <f t="shared" si="9"/>
        <v>0</v>
      </c>
      <c r="D32" s="29"/>
      <c r="E32" s="29">
        <v>0</v>
      </c>
      <c r="F32" s="29">
        <v>0</v>
      </c>
      <c r="G32" s="30">
        <f t="shared" si="10"/>
        <v>0</v>
      </c>
      <c r="H32" s="20"/>
      <c r="I32" s="21"/>
      <c r="J32" s="21"/>
      <c r="K32" s="21"/>
    </row>
    <row r="33" ht="15.75" thickTop="1" x14ac:dyDescent="0.25"/>
  </sheetData>
  <mergeCells count="14">
    <mergeCell ref="H1:K1"/>
    <mergeCell ref="A12:A13"/>
    <mergeCell ref="B12:B13"/>
    <mergeCell ref="D12:D13"/>
    <mergeCell ref="E12:E13"/>
    <mergeCell ref="F12:F13"/>
    <mergeCell ref="G12:G13"/>
    <mergeCell ref="H12:K12"/>
    <mergeCell ref="A1:A2"/>
    <mergeCell ref="B1:B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C65-29AF-4804-8668-0DBCBAA1DE40}">
  <dimension ref="A1:K176"/>
  <sheetViews>
    <sheetView workbookViewId="0">
      <selection activeCell="N9" sqref="N9"/>
    </sheetView>
  </sheetViews>
  <sheetFormatPr defaultRowHeight="15.75" x14ac:dyDescent="0.25"/>
  <cols>
    <col min="1" max="1" width="46.85546875" style="79" bestFit="1" customWidth="1"/>
    <col min="2" max="16384" width="9.140625" style="79"/>
  </cols>
  <sheetData>
    <row r="1" spans="1:11" ht="45" customHeight="1" x14ac:dyDescent="0.25">
      <c r="A1" s="180" t="s">
        <v>295</v>
      </c>
      <c r="B1" s="181" t="s">
        <v>237</v>
      </c>
      <c r="C1" s="279" t="s">
        <v>247</v>
      </c>
      <c r="D1" s="279"/>
      <c r="E1" s="279"/>
      <c r="F1" s="279"/>
      <c r="G1" s="280" t="s">
        <v>248</v>
      </c>
      <c r="H1" s="281"/>
      <c r="I1" s="279" t="s">
        <v>240</v>
      </c>
      <c r="J1" s="279"/>
      <c r="K1" s="282"/>
    </row>
    <row r="2" spans="1:11" ht="27" customHeight="1" x14ac:dyDescent="0.25">
      <c r="A2" s="180" t="s">
        <v>12</v>
      </c>
      <c r="B2" s="181" t="s">
        <v>296</v>
      </c>
      <c r="C2" s="183" t="s">
        <v>115</v>
      </c>
      <c r="D2" s="148" t="s">
        <v>253</v>
      </c>
      <c r="E2" s="148" t="s">
        <v>254</v>
      </c>
      <c r="F2" s="180" t="s">
        <v>243</v>
      </c>
      <c r="G2" s="184" t="s">
        <v>253</v>
      </c>
      <c r="H2" s="185" t="s">
        <v>254</v>
      </c>
      <c r="I2" s="183" t="s">
        <v>244</v>
      </c>
      <c r="J2" s="148" t="s">
        <v>245</v>
      </c>
      <c r="K2" s="148" t="s">
        <v>246</v>
      </c>
    </row>
    <row r="3" spans="1:11" ht="16.5" thickBot="1" x14ac:dyDescent="0.3">
      <c r="A3" s="15" t="str">
        <f>'Cost Margin'!A4</f>
        <v>100 PIPERS</v>
      </c>
      <c r="B3" s="151"/>
      <c r="C3" s="152"/>
      <c r="D3" s="153"/>
      <c r="E3" s="153"/>
      <c r="F3" s="154"/>
      <c r="G3" s="155"/>
      <c r="H3" s="156"/>
      <c r="I3" s="152"/>
      <c r="J3" s="153"/>
      <c r="K3" s="153"/>
    </row>
    <row r="4" spans="1:11" ht="17.25" thickTop="1" thickBot="1" x14ac:dyDescent="0.3">
      <c r="A4" s="15" t="str">
        <f>'Cost Margin'!A5</f>
        <v>ABSOLUTE VODKA</v>
      </c>
      <c r="B4" s="151"/>
      <c r="C4" s="152"/>
      <c r="D4" s="153"/>
      <c r="E4" s="153"/>
      <c r="F4" s="154"/>
      <c r="G4" s="155"/>
      <c r="H4" s="156"/>
      <c r="I4" s="152"/>
      <c r="J4" s="153"/>
      <c r="K4" s="153"/>
    </row>
    <row r="5" spans="1:11" ht="17.25" thickTop="1" thickBot="1" x14ac:dyDescent="0.3">
      <c r="A5" s="15" t="str">
        <f>'Cost Margin'!A6</f>
        <v>ARISTOCRAT GIN</v>
      </c>
      <c r="B5" s="151"/>
      <c r="C5" s="152"/>
      <c r="D5" s="153"/>
      <c r="E5" s="153"/>
      <c r="F5" s="154"/>
      <c r="G5" s="155"/>
      <c r="H5" s="156"/>
      <c r="I5" s="152"/>
      <c r="J5" s="153"/>
      <c r="K5" s="153"/>
    </row>
    <row r="6" spans="1:11" ht="17.25" thickTop="1" thickBot="1" x14ac:dyDescent="0.3">
      <c r="A6" s="15" t="str">
        <f>'Cost Margin'!A7</f>
        <v>ARISTOCRAT RUM</v>
      </c>
      <c r="B6" s="151"/>
      <c r="C6" s="152"/>
      <c r="D6" s="153"/>
      <c r="E6" s="153"/>
      <c r="F6" s="154"/>
      <c r="G6" s="155"/>
      <c r="H6" s="156"/>
      <c r="I6" s="152"/>
      <c r="J6" s="153"/>
      <c r="K6" s="153"/>
    </row>
    <row r="7" spans="1:11" ht="17.25" thickTop="1" thickBot="1" x14ac:dyDescent="0.3">
      <c r="A7" s="15" t="str">
        <f>'Cost Margin'!A8</f>
        <v>ARISTOCRAT VODKA</v>
      </c>
      <c r="B7" s="151"/>
      <c r="C7" s="152"/>
      <c r="D7" s="153"/>
      <c r="E7" s="153"/>
      <c r="F7" s="154"/>
      <c r="G7" s="155"/>
      <c r="H7" s="156"/>
      <c r="I7" s="152"/>
      <c r="J7" s="153"/>
      <c r="K7" s="153"/>
    </row>
    <row r="8" spans="1:11" ht="17.25" thickTop="1" thickBot="1" x14ac:dyDescent="0.3">
      <c r="A8" s="15" t="str">
        <f>'Cost Margin'!A9</f>
        <v>B &amp; B LIQUEUR</v>
      </c>
      <c r="B8" s="151"/>
      <c r="C8" s="152"/>
      <c r="D8" s="153"/>
      <c r="E8" s="153"/>
      <c r="F8" s="154"/>
      <c r="G8" s="155"/>
      <c r="H8" s="156"/>
      <c r="I8" s="152"/>
      <c r="J8" s="153"/>
      <c r="K8" s="153"/>
    </row>
    <row r="9" spans="1:11" ht="17.25" thickTop="1" thickBot="1" x14ac:dyDescent="0.3">
      <c r="A9" s="15" t="str">
        <f>'Cost Margin'!A10</f>
        <v>BACARDI 8 RUM</v>
      </c>
      <c r="B9" s="151"/>
      <c r="C9" s="152"/>
      <c r="D9" s="153"/>
      <c r="E9" s="153"/>
      <c r="F9" s="154"/>
      <c r="G9" s="155"/>
      <c r="H9" s="156"/>
      <c r="I9" s="152"/>
      <c r="J9" s="153"/>
      <c r="K9" s="153"/>
    </row>
    <row r="10" spans="1:11" ht="17.25" thickTop="1" thickBot="1" x14ac:dyDescent="0.3">
      <c r="A10" s="15" t="str">
        <f>'Cost Margin'!A11</f>
        <v>BACARDI RUM WHITE</v>
      </c>
      <c r="B10" s="151"/>
      <c r="C10" s="152"/>
      <c r="D10" s="153"/>
      <c r="E10" s="153"/>
      <c r="F10" s="154"/>
      <c r="G10" s="155"/>
      <c r="H10" s="156"/>
      <c r="I10" s="152"/>
      <c r="J10" s="153"/>
      <c r="K10" s="153"/>
    </row>
    <row r="11" spans="1:11" ht="17.25" thickTop="1" thickBot="1" x14ac:dyDescent="0.3">
      <c r="A11" s="15" t="str">
        <f>'Cost Margin'!A12</f>
        <v>BAILEYS</v>
      </c>
      <c r="B11" s="151"/>
      <c r="C11" s="152"/>
      <c r="D11" s="153"/>
      <c r="E11" s="153"/>
      <c r="F11" s="154"/>
      <c r="G11" s="155"/>
      <c r="H11" s="156"/>
      <c r="I11" s="152"/>
      <c r="J11" s="153"/>
      <c r="K11" s="153"/>
    </row>
    <row r="12" spans="1:11" ht="17.25" thickTop="1" thickBot="1" x14ac:dyDescent="0.3">
      <c r="A12" s="15" t="str">
        <f>'Cost Margin'!A13</f>
        <v>BASIL HAYDEN</v>
      </c>
      <c r="B12" s="151"/>
      <c r="C12" s="152"/>
      <c r="D12" s="153"/>
      <c r="E12" s="153"/>
      <c r="F12" s="154"/>
      <c r="G12" s="155"/>
      <c r="H12" s="156"/>
      <c r="I12" s="152"/>
      <c r="J12" s="153"/>
      <c r="K12" s="153"/>
    </row>
    <row r="13" spans="1:11" ht="17.25" thickTop="1" thickBot="1" x14ac:dyDescent="0.3">
      <c r="A13" s="15" t="str">
        <f>'Cost Margin'!A14</f>
        <v>BEAMS 8</v>
      </c>
      <c r="B13" s="151"/>
      <c r="C13" s="152"/>
      <c r="D13" s="153"/>
      <c r="E13" s="153"/>
      <c r="F13" s="154"/>
      <c r="G13" s="155"/>
      <c r="H13" s="156"/>
      <c r="I13" s="152"/>
      <c r="J13" s="153"/>
      <c r="K13" s="153"/>
    </row>
    <row r="14" spans="1:11" ht="17.25" thickTop="1" thickBot="1" x14ac:dyDescent="0.3">
      <c r="A14" s="15" t="str">
        <f>'Cost Margin'!A15</f>
        <v>BEEFEATER GIN</v>
      </c>
      <c r="B14" s="151"/>
      <c r="C14" s="152"/>
      <c r="D14" s="153"/>
      <c r="E14" s="153"/>
      <c r="F14" s="154"/>
      <c r="G14" s="155"/>
      <c r="H14" s="156"/>
      <c r="I14" s="152"/>
      <c r="J14" s="153"/>
      <c r="K14" s="153"/>
    </row>
    <row r="15" spans="1:11" ht="17.25" thickTop="1" thickBot="1" x14ac:dyDescent="0.3">
      <c r="A15" s="15" t="str">
        <f>'Cost Margin'!A16</f>
        <v>BERENTZEN APPLE LIQUEUR</v>
      </c>
      <c r="B15" s="151"/>
      <c r="C15" s="152"/>
      <c r="D15" s="153"/>
      <c r="E15" s="153"/>
      <c r="F15" s="154"/>
      <c r="G15" s="155"/>
      <c r="H15" s="156"/>
      <c r="I15" s="152"/>
      <c r="J15" s="153"/>
      <c r="K15" s="153"/>
    </row>
    <row r="16" spans="1:11" ht="17.25" thickTop="1" thickBot="1" x14ac:dyDescent="0.3">
      <c r="A16" s="15" t="str">
        <f>'Cost Margin'!A17</f>
        <v>BERENTZEN PEAR LIQUEUR</v>
      </c>
      <c r="B16" s="151"/>
      <c r="C16" s="152"/>
      <c r="D16" s="153"/>
      <c r="E16" s="153"/>
      <c r="F16" s="154"/>
      <c r="G16" s="155"/>
      <c r="H16" s="156"/>
      <c r="I16" s="152"/>
      <c r="J16" s="153"/>
      <c r="K16" s="153"/>
    </row>
    <row r="17" spans="1:11" ht="17.25" thickTop="1" thickBot="1" x14ac:dyDescent="0.3">
      <c r="A17" s="15" t="str">
        <f>'Cost Margin'!A18</f>
        <v>BIRD DOG BLACKBERRY WHISKEY</v>
      </c>
      <c r="B17" s="151"/>
      <c r="C17" s="152"/>
      <c r="D17" s="153"/>
      <c r="E17" s="153"/>
      <c r="F17" s="154"/>
      <c r="G17" s="155"/>
      <c r="H17" s="156"/>
      <c r="I17" s="152"/>
      <c r="J17" s="153"/>
      <c r="K17" s="153"/>
    </row>
    <row r="18" spans="1:11" ht="17.25" thickTop="1" thickBot="1" x14ac:dyDescent="0.3">
      <c r="A18" s="15" t="str">
        <f>'Cost Margin'!A19</f>
        <v>BOMBAY SAPPHIRE GIN</v>
      </c>
      <c r="B18" s="151"/>
      <c r="C18" s="152"/>
      <c r="D18" s="153"/>
      <c r="E18" s="153"/>
      <c r="F18" s="154"/>
      <c r="G18" s="155"/>
      <c r="H18" s="156"/>
      <c r="I18" s="152"/>
      <c r="J18" s="153"/>
      <c r="K18" s="153"/>
    </row>
    <row r="19" spans="1:11" ht="17.25" thickTop="1" thickBot="1" x14ac:dyDescent="0.3">
      <c r="A19" s="15" t="str">
        <f>'Cost Margin'!A20</f>
        <v>CANADIAN MIST</v>
      </c>
      <c r="B19" s="151"/>
      <c r="C19" s="152"/>
      <c r="D19" s="153"/>
      <c r="E19" s="153"/>
      <c r="F19" s="154"/>
      <c r="G19" s="155"/>
      <c r="H19" s="156"/>
      <c r="I19" s="152"/>
      <c r="J19" s="153"/>
      <c r="K19" s="153"/>
    </row>
    <row r="20" spans="1:11" ht="17.25" thickTop="1" thickBot="1" x14ac:dyDescent="0.3">
      <c r="A20" s="15" t="str">
        <f>'Cost Margin'!A21</f>
        <v>CAPT MORGAN DARK 100 PROOF</v>
      </c>
      <c r="B20" s="151"/>
      <c r="C20" s="152"/>
      <c r="D20" s="153"/>
      <c r="E20" s="153"/>
      <c r="F20" s="154"/>
      <c r="G20" s="155"/>
      <c r="H20" s="156"/>
      <c r="I20" s="152"/>
      <c r="J20" s="153"/>
      <c r="K20" s="153"/>
    </row>
    <row r="21" spans="1:11" ht="17.25" thickTop="1" thickBot="1" x14ac:dyDescent="0.3">
      <c r="A21" s="15" t="str">
        <f>'Cost Margin'!A22</f>
        <v>CAPT MORGAN DARK RUM</v>
      </c>
      <c r="B21" s="151"/>
      <c r="C21" s="152"/>
      <c r="D21" s="153"/>
      <c r="E21" s="153"/>
      <c r="F21" s="154"/>
      <c r="G21" s="155"/>
      <c r="H21" s="156"/>
      <c r="I21" s="152"/>
      <c r="J21" s="153"/>
      <c r="K21" s="153"/>
    </row>
    <row r="22" spans="1:11" ht="17.25" thickTop="1" thickBot="1" x14ac:dyDescent="0.3">
      <c r="A22" s="15" t="str">
        <f>'Cost Margin'!A23</f>
        <v>CAPT MORGAN LIGHT RUM</v>
      </c>
      <c r="B22" s="151"/>
      <c r="C22" s="152"/>
      <c r="D22" s="153"/>
      <c r="E22" s="153"/>
      <c r="F22" s="154"/>
      <c r="G22" s="155"/>
      <c r="H22" s="156"/>
      <c r="I22" s="152"/>
      <c r="J22" s="153"/>
      <c r="K22" s="153"/>
    </row>
    <row r="23" spans="1:11" ht="17.25" thickTop="1" thickBot="1" x14ac:dyDescent="0.3">
      <c r="A23" s="15" t="str">
        <f>'Cost Margin'!A24</f>
        <v>CHAMBORD LIGUEUR</v>
      </c>
      <c r="B23" s="151"/>
      <c r="C23" s="152"/>
      <c r="D23" s="153"/>
      <c r="E23" s="153"/>
      <c r="F23" s="154"/>
      <c r="G23" s="155"/>
      <c r="H23" s="156"/>
      <c r="I23" s="152"/>
      <c r="J23" s="153"/>
      <c r="K23" s="153"/>
    </row>
    <row r="24" spans="1:11" ht="17.25" thickTop="1" thickBot="1" x14ac:dyDescent="0.3">
      <c r="A24" s="15" t="str">
        <f>'Cost Margin'!A25</f>
        <v>CHIVAS REGAL</v>
      </c>
      <c r="B24" s="151"/>
      <c r="C24" s="152"/>
      <c r="D24" s="153"/>
      <c r="E24" s="153"/>
      <c r="F24" s="154"/>
      <c r="G24" s="155"/>
      <c r="H24" s="156"/>
      <c r="I24" s="152"/>
      <c r="J24" s="153"/>
      <c r="K24" s="153"/>
    </row>
    <row r="25" spans="1:11" ht="17.25" thickTop="1" thickBot="1" x14ac:dyDescent="0.3">
      <c r="A25" s="15" t="str">
        <f>'Cost Margin'!A26</f>
        <v>CIROC PINEAPPLE VODKA</v>
      </c>
      <c r="B25" s="151"/>
      <c r="C25" s="152"/>
      <c r="D25" s="153"/>
      <c r="E25" s="153"/>
      <c r="F25" s="154"/>
      <c r="G25" s="155"/>
      <c r="H25" s="156"/>
      <c r="I25" s="152"/>
      <c r="J25" s="153"/>
      <c r="K25" s="153"/>
    </row>
    <row r="26" spans="1:11" ht="17.25" thickTop="1" thickBot="1" x14ac:dyDescent="0.3">
      <c r="A26" s="15" t="str">
        <f>'Cost Margin'!A27</f>
        <v>CROWN ROYAL</v>
      </c>
      <c r="B26" s="151"/>
      <c r="C26" s="152"/>
      <c r="D26" s="153"/>
      <c r="E26" s="153"/>
      <c r="F26" s="154"/>
      <c r="G26" s="155"/>
      <c r="H26" s="156"/>
      <c r="I26" s="152"/>
      <c r="J26" s="153"/>
      <c r="K26" s="153"/>
    </row>
    <row r="27" spans="1:11" ht="17.25" thickTop="1" thickBot="1" x14ac:dyDescent="0.3">
      <c r="A27" s="15" t="str">
        <f>'Cost Margin'!A28</f>
        <v>CROWN ROYAL APPLE</v>
      </c>
      <c r="B27" s="151"/>
      <c r="C27" s="152"/>
      <c r="D27" s="153"/>
      <c r="E27" s="153"/>
      <c r="F27" s="154"/>
      <c r="G27" s="155"/>
      <c r="H27" s="156"/>
      <c r="I27" s="152"/>
      <c r="J27" s="153"/>
      <c r="K27" s="153"/>
    </row>
    <row r="28" spans="1:11" ht="17.25" thickTop="1" thickBot="1" x14ac:dyDescent="0.3">
      <c r="A28" s="15" t="str">
        <f>'Cost Margin'!A29</f>
        <v>CROWN ROYAL BLACKBERRY</v>
      </c>
      <c r="B28" s="151"/>
      <c r="C28" s="152"/>
      <c r="D28" s="153"/>
      <c r="E28" s="153"/>
      <c r="F28" s="154"/>
      <c r="G28" s="155"/>
      <c r="H28" s="156"/>
      <c r="I28" s="152"/>
      <c r="J28" s="153"/>
      <c r="K28" s="153"/>
    </row>
    <row r="29" spans="1:11" ht="17.25" thickTop="1" thickBot="1" x14ac:dyDescent="0.3">
      <c r="A29" s="15" t="str">
        <f>'Cost Margin'!A30</f>
        <v>CROWN ROYAL CHOCOLATE</v>
      </c>
      <c r="B29" s="151"/>
      <c r="C29" s="152"/>
      <c r="D29" s="153"/>
      <c r="E29" s="153"/>
      <c r="F29" s="154"/>
      <c r="G29" s="155"/>
      <c r="H29" s="156"/>
      <c r="I29" s="152"/>
      <c r="J29" s="153"/>
      <c r="K29" s="153"/>
    </row>
    <row r="30" spans="1:11" ht="17.25" thickTop="1" thickBot="1" x14ac:dyDescent="0.3">
      <c r="A30" s="15" t="str">
        <f>'Cost Margin'!A31</f>
        <v>CROWN ROYAL PEACH</v>
      </c>
      <c r="B30" s="151"/>
      <c r="C30" s="152"/>
      <c r="D30" s="153"/>
      <c r="E30" s="153"/>
      <c r="F30" s="154"/>
      <c r="G30" s="155"/>
      <c r="H30" s="156"/>
      <c r="I30" s="152"/>
      <c r="J30" s="153"/>
      <c r="K30" s="153"/>
    </row>
    <row r="31" spans="1:11" ht="17.25" thickTop="1" thickBot="1" x14ac:dyDescent="0.3">
      <c r="A31" s="15" t="str">
        <f>'Cost Margin'!A32</f>
        <v>DEKUYPER AMARETTO</v>
      </c>
      <c r="B31" s="151"/>
      <c r="C31" s="152"/>
      <c r="D31" s="153"/>
      <c r="E31" s="153"/>
      <c r="F31" s="154"/>
      <c r="G31" s="155"/>
      <c r="H31" s="156"/>
      <c r="I31" s="152"/>
      <c r="J31" s="153"/>
      <c r="K31" s="153"/>
    </row>
    <row r="32" spans="1:11" ht="17.25" thickTop="1" thickBot="1" x14ac:dyDescent="0.3">
      <c r="A32" s="15" t="str">
        <f>'Cost Margin'!A33</f>
        <v>DEKUYPER BLUE CURACO</v>
      </c>
      <c r="B32" s="151"/>
      <c r="C32" s="152"/>
      <c r="D32" s="153"/>
      <c r="E32" s="153"/>
      <c r="F32" s="154"/>
      <c r="G32" s="155"/>
      <c r="H32" s="156"/>
      <c r="I32" s="152"/>
      <c r="J32" s="153"/>
      <c r="K32" s="153"/>
    </row>
    <row r="33" spans="1:11" ht="17.25" thickTop="1" thickBot="1" x14ac:dyDescent="0.3">
      <c r="A33" s="15" t="str">
        <f>'Cost Margin'!A34</f>
        <v>DEKUYPER BUTTERSHOTS</v>
      </c>
      <c r="B33" s="151"/>
      <c r="C33" s="152"/>
      <c r="D33" s="153"/>
      <c r="E33" s="153"/>
      <c r="F33" s="154"/>
      <c r="G33" s="155"/>
      <c r="H33" s="156"/>
      <c r="I33" s="152"/>
      <c r="J33" s="153"/>
      <c r="K33" s="153"/>
    </row>
    <row r="34" spans="1:11" ht="17.25" thickTop="1" thickBot="1" x14ac:dyDescent="0.3">
      <c r="A34" s="15" t="str">
        <f>'Cost Margin'!A35</f>
        <v>DEKUYPER CRÈME DE BANANA</v>
      </c>
      <c r="B34" s="151"/>
      <c r="C34" s="152"/>
      <c r="D34" s="153"/>
      <c r="E34" s="153"/>
      <c r="F34" s="154"/>
      <c r="G34" s="155"/>
      <c r="H34" s="156"/>
      <c r="I34" s="152"/>
      <c r="J34" s="153"/>
      <c r="K34" s="153"/>
    </row>
    <row r="35" spans="1:11" ht="17.25" thickTop="1" thickBot="1" x14ac:dyDescent="0.3">
      <c r="A35" s="15" t="str">
        <f>'Cost Margin'!A36</f>
        <v>DEKUYPER CRÈME DE CACAO</v>
      </c>
      <c r="B35" s="151"/>
      <c r="C35" s="152"/>
      <c r="D35" s="153"/>
      <c r="E35" s="153"/>
      <c r="F35" s="154"/>
      <c r="G35" s="155"/>
      <c r="H35" s="156"/>
      <c r="I35" s="152"/>
      <c r="J35" s="153"/>
      <c r="K35" s="153"/>
    </row>
    <row r="36" spans="1:11" ht="17.25" thickTop="1" thickBot="1" x14ac:dyDescent="0.3">
      <c r="A36" s="15" t="str">
        <f>'Cost Margin'!A37</f>
        <v>DEKUYPER CRÈME DE MENTHE</v>
      </c>
      <c r="B36" s="151"/>
      <c r="C36" s="152"/>
      <c r="D36" s="153"/>
      <c r="E36" s="153"/>
      <c r="F36" s="154"/>
      <c r="G36" s="155"/>
      <c r="H36" s="156"/>
      <c r="I36" s="152"/>
      <c r="J36" s="153"/>
      <c r="K36" s="153"/>
    </row>
    <row r="37" spans="1:11" ht="17.25" thickTop="1" thickBot="1" x14ac:dyDescent="0.3">
      <c r="A37" s="15" t="str">
        <f>'Cost Margin'!A38</f>
        <v>DEKUYPER HOT DAMN</v>
      </c>
      <c r="B37" s="151"/>
      <c r="C37" s="152"/>
      <c r="D37" s="153"/>
      <c r="E37" s="153"/>
      <c r="F37" s="154"/>
      <c r="G37" s="155"/>
      <c r="H37" s="156"/>
      <c r="I37" s="152"/>
      <c r="J37" s="153"/>
      <c r="K37" s="153"/>
    </row>
    <row r="38" spans="1:11" ht="17.25" thickTop="1" thickBot="1" x14ac:dyDescent="0.3">
      <c r="A38" s="15" t="str">
        <f>'Cost Margin'!A39</f>
        <v>DEKUYPER PEACHTREE SCHNAPPS</v>
      </c>
      <c r="B38" s="151"/>
      <c r="C38" s="152"/>
      <c r="D38" s="153"/>
      <c r="E38" s="153"/>
      <c r="F38" s="154"/>
      <c r="G38" s="155"/>
      <c r="H38" s="156"/>
      <c r="I38" s="152"/>
      <c r="J38" s="153"/>
      <c r="K38" s="153"/>
    </row>
    <row r="39" spans="1:11" ht="17.25" thickTop="1" thickBot="1" x14ac:dyDescent="0.3">
      <c r="A39" s="15" t="str">
        <f>'Cost Margin'!A40</f>
        <v>DEKUYPER PEPPERMENT SCHNAPPS</v>
      </c>
      <c r="B39" s="151"/>
      <c r="C39" s="152"/>
      <c r="D39" s="153"/>
      <c r="E39" s="153"/>
      <c r="F39" s="154"/>
      <c r="G39" s="155"/>
      <c r="H39" s="156"/>
      <c r="I39" s="152"/>
      <c r="J39" s="153"/>
      <c r="K39" s="153"/>
    </row>
    <row r="40" spans="1:11" ht="17.25" thickTop="1" thickBot="1" x14ac:dyDescent="0.3">
      <c r="A40" s="15" t="str">
        <f>'Cost Margin'!A41</f>
        <v>DEKUYPER PUCKER SOUR APPLE</v>
      </c>
      <c r="B40" s="151"/>
      <c r="C40" s="152"/>
      <c r="D40" s="153"/>
      <c r="E40" s="153"/>
      <c r="F40" s="154"/>
      <c r="G40" s="155"/>
      <c r="H40" s="156"/>
      <c r="I40" s="152"/>
      <c r="J40" s="153"/>
      <c r="K40" s="153"/>
    </row>
    <row r="41" spans="1:11" ht="17.25" thickTop="1" thickBot="1" x14ac:dyDescent="0.3">
      <c r="A41" s="15" t="str">
        <f>'Cost Margin'!A42</f>
        <v>DEKUYPER RAZZMATAZZ</v>
      </c>
      <c r="B41" s="151"/>
      <c r="C41" s="152"/>
      <c r="D41" s="153"/>
      <c r="E41" s="153"/>
      <c r="F41" s="154"/>
      <c r="G41" s="155"/>
      <c r="H41" s="156"/>
      <c r="I41" s="152"/>
      <c r="J41" s="153"/>
      <c r="K41" s="153"/>
    </row>
    <row r="42" spans="1:11" ht="17.25" thickTop="1" thickBot="1" x14ac:dyDescent="0.3">
      <c r="A42" s="15" t="str">
        <f>'Cost Margin'!A43</f>
        <v>DEKUYPER SLOW GIN</v>
      </c>
      <c r="B42" s="151"/>
      <c r="C42" s="152"/>
      <c r="D42" s="153"/>
      <c r="E42" s="153"/>
      <c r="F42" s="154"/>
      <c r="G42" s="155"/>
      <c r="H42" s="156"/>
      <c r="I42" s="152"/>
      <c r="J42" s="153"/>
      <c r="K42" s="153"/>
    </row>
    <row r="43" spans="1:11" ht="17.25" thickTop="1" thickBot="1" x14ac:dyDescent="0.3">
      <c r="A43" s="15" t="str">
        <f>'Cost Margin'!A44</f>
        <v>DEKUYPER SPEARMENT SCHNAPPS</v>
      </c>
      <c r="B43" s="151"/>
      <c r="C43" s="152"/>
      <c r="D43" s="153"/>
      <c r="E43" s="153"/>
      <c r="F43" s="154"/>
      <c r="G43" s="155"/>
      <c r="H43" s="156"/>
      <c r="I43" s="152"/>
      <c r="J43" s="153"/>
      <c r="K43" s="153"/>
    </row>
    <row r="44" spans="1:11" ht="17.25" thickTop="1" thickBot="1" x14ac:dyDescent="0.3">
      <c r="A44" s="15" t="str">
        <f>'Cost Margin'!A45</f>
        <v>DEKUYPER TRIPLE SEC</v>
      </c>
      <c r="B44" s="151"/>
      <c r="C44" s="152"/>
      <c r="D44" s="153"/>
      <c r="E44" s="153"/>
      <c r="F44" s="154"/>
      <c r="G44" s="155"/>
      <c r="H44" s="156"/>
      <c r="I44" s="152"/>
      <c r="J44" s="153"/>
      <c r="K44" s="153"/>
    </row>
    <row r="45" spans="1:11" ht="17.25" thickTop="1" thickBot="1" x14ac:dyDescent="0.3">
      <c r="A45" s="15" t="str">
        <f>'Cost Margin'!A46</f>
        <v>DEKUYPER WATERMELON SCHNAPPS</v>
      </c>
      <c r="B45" s="151"/>
      <c r="C45" s="152"/>
      <c r="D45" s="153"/>
      <c r="E45" s="153"/>
      <c r="F45" s="154"/>
      <c r="G45" s="155"/>
      <c r="H45" s="156"/>
      <c r="I45" s="152"/>
      <c r="J45" s="153"/>
      <c r="K45" s="153"/>
    </row>
    <row r="46" spans="1:11" ht="17.25" thickTop="1" thickBot="1" x14ac:dyDescent="0.3">
      <c r="A46" s="15" t="str">
        <f>'Cost Margin'!A47</f>
        <v>DEWARS SCOTCH</v>
      </c>
      <c r="B46" s="151"/>
      <c r="C46" s="152"/>
      <c r="D46" s="153"/>
      <c r="E46" s="153"/>
      <c r="F46" s="154"/>
      <c r="G46" s="155"/>
      <c r="H46" s="156"/>
      <c r="I46" s="152"/>
      <c r="J46" s="153"/>
      <c r="K46" s="153"/>
    </row>
    <row r="47" spans="1:11" ht="17.25" thickTop="1" thickBot="1" x14ac:dyDescent="0.3">
      <c r="A47" s="15" t="str">
        <f>'Cost Margin'!A48</f>
        <v>DISARONNO AMARETTO</v>
      </c>
      <c r="B47" s="151"/>
      <c r="C47" s="152"/>
      <c r="D47" s="153"/>
      <c r="E47" s="153"/>
      <c r="F47" s="154"/>
      <c r="G47" s="155"/>
      <c r="H47" s="156"/>
      <c r="I47" s="152"/>
      <c r="J47" s="153"/>
      <c r="K47" s="153"/>
    </row>
    <row r="48" spans="1:11" ht="17.25" thickTop="1" thickBot="1" x14ac:dyDescent="0.3">
      <c r="A48" s="15" t="str">
        <f>'Cost Margin'!A49</f>
        <v>DON JULIO BLANCO</v>
      </c>
      <c r="B48" s="151"/>
      <c r="C48" s="152"/>
      <c r="D48" s="153"/>
      <c r="E48" s="153"/>
      <c r="F48" s="154"/>
      <c r="G48" s="155"/>
      <c r="H48" s="156"/>
      <c r="I48" s="152"/>
      <c r="J48" s="153"/>
      <c r="K48" s="153"/>
    </row>
    <row r="49" spans="1:11" ht="17.25" thickTop="1" thickBot="1" x14ac:dyDescent="0.3">
      <c r="A49" s="15" t="str">
        <f>'Cost Margin'!A50</f>
        <v>DON JULIO REPOSADO</v>
      </c>
      <c r="B49" s="151"/>
      <c r="C49" s="152"/>
      <c r="D49" s="153"/>
      <c r="E49" s="153"/>
      <c r="F49" s="154"/>
      <c r="G49" s="155"/>
      <c r="H49" s="156"/>
      <c r="I49" s="152"/>
      <c r="J49" s="153"/>
      <c r="K49" s="153"/>
    </row>
    <row r="50" spans="1:11" ht="17.25" thickTop="1" thickBot="1" x14ac:dyDescent="0.3">
      <c r="A50" s="15" t="str">
        <f>'Cost Margin'!A51</f>
        <v>D'USSE COGNAC</v>
      </c>
      <c r="B50" s="151"/>
      <c r="C50" s="152"/>
      <c r="D50" s="153"/>
      <c r="E50" s="153"/>
      <c r="F50" s="154"/>
      <c r="G50" s="155"/>
      <c r="H50" s="156"/>
      <c r="I50" s="152"/>
      <c r="J50" s="153"/>
      <c r="K50" s="153"/>
    </row>
    <row r="51" spans="1:11" ht="17.25" thickTop="1" thickBot="1" x14ac:dyDescent="0.3">
      <c r="A51" s="15" t="str">
        <f>'Cost Margin'!A52</f>
        <v>EL TORO TEQUILA GOLD</v>
      </c>
      <c r="B51" s="151"/>
      <c r="C51" s="152"/>
      <c r="D51" s="153"/>
      <c r="E51" s="153"/>
      <c r="F51" s="154"/>
      <c r="G51" s="155"/>
      <c r="H51" s="156"/>
      <c r="I51" s="152"/>
      <c r="J51" s="153"/>
      <c r="K51" s="153"/>
    </row>
    <row r="52" spans="1:11" ht="17.25" thickTop="1" thickBot="1" x14ac:dyDescent="0.3">
      <c r="A52" s="15" t="str">
        <f>'Cost Margin'!A53</f>
        <v>FIREBALL</v>
      </c>
      <c r="B52" s="151"/>
      <c r="C52" s="152"/>
      <c r="D52" s="153"/>
      <c r="E52" s="153"/>
      <c r="F52" s="154"/>
      <c r="G52" s="155"/>
      <c r="H52" s="156"/>
      <c r="I52" s="152"/>
      <c r="J52" s="153"/>
      <c r="K52" s="153"/>
    </row>
    <row r="53" spans="1:11" ht="17.25" thickTop="1" thickBot="1" x14ac:dyDescent="0.3">
      <c r="A53" s="15" t="str">
        <f>'Cost Margin'!A54</f>
        <v>FRANGELICO</v>
      </c>
      <c r="B53" s="151"/>
      <c r="C53" s="152"/>
      <c r="D53" s="153"/>
      <c r="E53" s="153"/>
      <c r="F53" s="154"/>
      <c r="G53" s="155"/>
      <c r="H53" s="156"/>
      <c r="I53" s="152"/>
      <c r="J53" s="153"/>
      <c r="K53" s="153"/>
    </row>
    <row r="54" spans="1:11" ht="17.25" thickTop="1" thickBot="1" x14ac:dyDescent="0.3">
      <c r="A54" s="15" t="str">
        <f>'Cost Margin'!A55</f>
        <v>GALLIANO</v>
      </c>
      <c r="B54" s="151"/>
      <c r="C54" s="152"/>
      <c r="D54" s="153"/>
      <c r="E54" s="153"/>
      <c r="F54" s="154"/>
      <c r="G54" s="155"/>
      <c r="H54" s="156"/>
      <c r="I54" s="152"/>
      <c r="J54" s="153"/>
      <c r="K54" s="153"/>
    </row>
    <row r="55" spans="1:11" ht="17.25" thickTop="1" thickBot="1" x14ac:dyDescent="0.3">
      <c r="A55" s="15" t="str">
        <f>'Cost Margin'!A56</f>
        <v>GENTLEMAN JACK WHISKEY</v>
      </c>
      <c r="B55" s="151"/>
      <c r="C55" s="152"/>
      <c r="D55" s="153"/>
      <c r="E55" s="153"/>
      <c r="F55" s="154"/>
      <c r="G55" s="155"/>
      <c r="H55" s="156"/>
      <c r="I55" s="152"/>
      <c r="J55" s="153"/>
      <c r="K55" s="153"/>
    </row>
    <row r="56" spans="1:11" ht="17.25" thickTop="1" thickBot="1" x14ac:dyDescent="0.3">
      <c r="A56" s="15" t="str">
        <f>'Cost Margin'!A57</f>
        <v>GRAND MARNIER</v>
      </c>
      <c r="B56" s="151"/>
      <c r="C56" s="152"/>
      <c r="D56" s="153"/>
      <c r="E56" s="153"/>
      <c r="F56" s="154"/>
      <c r="G56" s="155"/>
      <c r="H56" s="156"/>
      <c r="I56" s="152"/>
      <c r="J56" s="153"/>
      <c r="K56" s="153"/>
    </row>
    <row r="57" spans="1:11" ht="17.25" thickTop="1" thickBot="1" x14ac:dyDescent="0.3">
      <c r="A57" s="15" t="str">
        <f>'Cost Margin'!A58</f>
        <v>GREY GOOSE VODKA</v>
      </c>
      <c r="B57" s="151"/>
      <c r="C57" s="152"/>
      <c r="D57" s="153"/>
      <c r="E57" s="153"/>
      <c r="F57" s="154"/>
      <c r="G57" s="155"/>
      <c r="H57" s="156"/>
      <c r="I57" s="152"/>
      <c r="J57" s="153"/>
      <c r="K57" s="153"/>
    </row>
    <row r="58" spans="1:11" ht="17.25" thickTop="1" thickBot="1" x14ac:dyDescent="0.3">
      <c r="A58" s="15" t="str">
        <f>'Cost Margin'!A59</f>
        <v>HENNESSY COGNAC</v>
      </c>
      <c r="B58" s="151"/>
      <c r="C58" s="152"/>
      <c r="D58" s="153"/>
      <c r="E58" s="153"/>
      <c r="F58" s="154"/>
      <c r="G58" s="155"/>
      <c r="H58" s="156"/>
      <c r="I58" s="152"/>
      <c r="J58" s="153"/>
      <c r="K58" s="153"/>
    </row>
    <row r="59" spans="1:11" ht="17.25" thickTop="1" thickBot="1" x14ac:dyDescent="0.3">
      <c r="A59" s="15" t="str">
        <f>'Cost Margin'!A60</f>
        <v>JACK DANIELS TENNESSEE FIRE</v>
      </c>
      <c r="B59" s="151"/>
      <c r="C59" s="152"/>
      <c r="D59" s="153"/>
      <c r="E59" s="153"/>
      <c r="F59" s="154"/>
      <c r="G59" s="155"/>
      <c r="H59" s="156"/>
      <c r="I59" s="152"/>
      <c r="J59" s="153"/>
      <c r="K59" s="153"/>
    </row>
    <row r="60" spans="1:11" ht="17.25" thickTop="1" thickBot="1" x14ac:dyDescent="0.3">
      <c r="A60" s="15" t="str">
        <f>'Cost Margin'!A61</f>
        <v>JACK DANIELS WHISKEY</v>
      </c>
      <c r="B60" s="151"/>
      <c r="C60" s="152"/>
      <c r="D60" s="153"/>
      <c r="E60" s="153"/>
      <c r="F60" s="154"/>
      <c r="G60" s="155"/>
      <c r="H60" s="156"/>
      <c r="I60" s="152"/>
      <c r="J60" s="153"/>
      <c r="K60" s="153"/>
    </row>
    <row r="61" spans="1:11" ht="17.25" thickTop="1" thickBot="1" x14ac:dyDescent="0.3">
      <c r="A61" s="15" t="str">
        <f>'Cost Margin'!A62</f>
        <v>JAGERMEISTER</v>
      </c>
      <c r="B61" s="151"/>
      <c r="C61" s="152"/>
      <c r="D61" s="153"/>
      <c r="E61" s="153"/>
      <c r="F61" s="154"/>
      <c r="G61" s="155"/>
      <c r="H61" s="156"/>
      <c r="I61" s="152"/>
      <c r="J61" s="153"/>
      <c r="K61" s="153"/>
    </row>
    <row r="62" spans="1:11" ht="17.25" thickTop="1" thickBot="1" x14ac:dyDescent="0.3">
      <c r="A62" s="15" t="str">
        <f>'Cost Margin'!A63</f>
        <v>JAMESON IRISH WHISKEY</v>
      </c>
      <c r="B62" s="151"/>
      <c r="C62" s="152"/>
      <c r="D62" s="153"/>
      <c r="E62" s="153"/>
      <c r="F62" s="154"/>
      <c r="G62" s="155"/>
      <c r="H62" s="156"/>
      <c r="I62" s="152"/>
      <c r="J62" s="153"/>
      <c r="K62" s="153"/>
    </row>
    <row r="63" spans="1:11" ht="17.25" thickTop="1" thickBot="1" x14ac:dyDescent="0.3">
      <c r="A63" s="15" t="str">
        <f>'Cost Margin'!A64</f>
        <v>JAMESON IRISH WHISKEY ORANGE</v>
      </c>
      <c r="B63" s="151"/>
      <c r="C63" s="152"/>
      <c r="D63" s="153"/>
      <c r="E63" s="153"/>
      <c r="F63" s="154"/>
      <c r="G63" s="155"/>
      <c r="H63" s="156"/>
      <c r="I63" s="152"/>
      <c r="J63" s="153"/>
      <c r="K63" s="153"/>
    </row>
    <row r="64" spans="1:11" ht="17.25" thickTop="1" thickBot="1" x14ac:dyDescent="0.3">
      <c r="A64" s="15" t="str">
        <f>'Cost Margin'!A65</f>
        <v>JIM BEAM WHISKEY</v>
      </c>
      <c r="B64" s="151"/>
      <c r="C64" s="152"/>
      <c r="D64" s="153"/>
      <c r="E64" s="153"/>
      <c r="F64" s="154"/>
      <c r="G64" s="155"/>
      <c r="H64" s="156"/>
      <c r="I64" s="152"/>
      <c r="J64" s="153"/>
      <c r="K64" s="153"/>
    </row>
    <row r="65" spans="1:11" ht="17.25" thickTop="1" thickBot="1" x14ac:dyDescent="0.3">
      <c r="A65" s="15" t="str">
        <f>'Cost Margin'!A66</f>
        <v>JOSE CUERVO GOLD TEQUILA</v>
      </c>
      <c r="B65" s="151"/>
      <c r="C65" s="152"/>
      <c r="D65" s="153"/>
      <c r="E65" s="153"/>
      <c r="F65" s="154"/>
      <c r="G65" s="155"/>
      <c r="H65" s="156"/>
      <c r="I65" s="152"/>
      <c r="J65" s="153"/>
      <c r="K65" s="153"/>
    </row>
    <row r="66" spans="1:11" ht="17.25" thickTop="1" thickBot="1" x14ac:dyDescent="0.3">
      <c r="A66" s="15" t="str">
        <f>'Cost Margin'!A67</f>
        <v>JOSE CUERVO SILVER TEQUILA</v>
      </c>
      <c r="B66" s="151"/>
      <c r="C66" s="152"/>
      <c r="D66" s="153"/>
      <c r="E66" s="153"/>
      <c r="F66" s="154"/>
      <c r="G66" s="155"/>
      <c r="H66" s="156"/>
      <c r="I66" s="152"/>
      <c r="J66" s="153"/>
      <c r="K66" s="153"/>
    </row>
    <row r="67" spans="1:11" ht="17.25" thickTop="1" thickBot="1" x14ac:dyDescent="0.3">
      <c r="A67" s="15" t="str">
        <f>'Cost Margin'!A68</f>
        <v>KAHLUA</v>
      </c>
      <c r="B67" s="151"/>
      <c r="C67" s="152"/>
      <c r="D67" s="153"/>
      <c r="E67" s="153"/>
      <c r="F67" s="154"/>
      <c r="G67" s="155"/>
      <c r="H67" s="156"/>
      <c r="I67" s="152"/>
      <c r="J67" s="153"/>
      <c r="K67" s="153"/>
    </row>
    <row r="68" spans="1:11" ht="17.25" thickTop="1" thickBot="1" x14ac:dyDescent="0.3">
      <c r="A68" s="15" t="str">
        <f>'Cost Margin'!A69</f>
        <v>MAKERS MARK WHISKEY</v>
      </c>
      <c r="B68" s="151"/>
      <c r="C68" s="152"/>
      <c r="D68" s="153"/>
      <c r="E68" s="153"/>
      <c r="F68" s="154"/>
      <c r="G68" s="155"/>
      <c r="H68" s="156"/>
      <c r="I68" s="152"/>
      <c r="J68" s="153"/>
      <c r="K68" s="153"/>
    </row>
    <row r="69" spans="1:11" ht="17.25" thickTop="1" thickBot="1" x14ac:dyDescent="0.3">
      <c r="A69" s="15" t="str">
        <f>'Cost Margin'!A70</f>
        <v>MALIBU COCONUT RUM</v>
      </c>
      <c r="B69" s="151"/>
      <c r="C69" s="152"/>
      <c r="D69" s="153"/>
      <c r="E69" s="153"/>
      <c r="F69" s="154"/>
      <c r="G69" s="155"/>
      <c r="H69" s="156"/>
      <c r="I69" s="152"/>
      <c r="J69" s="153"/>
      <c r="K69" s="153"/>
    </row>
    <row r="70" spans="1:11" ht="17.25" thickTop="1" thickBot="1" x14ac:dyDescent="0.3">
      <c r="A70" s="15" t="str">
        <f>'Cost Margin'!A71</f>
        <v>MICHAEL COLLINS IRISH WHISKEY</v>
      </c>
      <c r="B70" s="151"/>
      <c r="C70" s="152"/>
      <c r="D70" s="153"/>
      <c r="E70" s="153"/>
      <c r="F70" s="154"/>
      <c r="G70" s="155"/>
      <c r="H70" s="156"/>
      <c r="I70" s="152"/>
      <c r="J70" s="153"/>
      <c r="K70" s="153"/>
    </row>
    <row r="71" spans="1:11" ht="17.25" thickTop="1" thickBot="1" x14ac:dyDescent="0.3">
      <c r="A71" s="15" t="str">
        <f>'Cost Margin'!A72</f>
        <v>MIDORI MELON LIQUEUR</v>
      </c>
      <c r="B71" s="151"/>
      <c r="C71" s="152"/>
      <c r="D71" s="153"/>
      <c r="E71" s="153"/>
      <c r="F71" s="154"/>
      <c r="G71" s="155"/>
      <c r="H71" s="156"/>
      <c r="I71" s="152"/>
      <c r="J71" s="153"/>
      <c r="K71" s="153"/>
    </row>
    <row r="72" spans="1:11" ht="17.25" thickTop="1" thickBot="1" x14ac:dyDescent="0.3">
      <c r="A72" s="15" t="str">
        <f>'Cost Margin'!A73</f>
        <v>OLE SMOKEY CARAMEL</v>
      </c>
      <c r="B72" s="151"/>
      <c r="C72" s="152"/>
      <c r="D72" s="153"/>
      <c r="E72" s="153"/>
      <c r="F72" s="154"/>
      <c r="G72" s="155"/>
      <c r="H72" s="156"/>
      <c r="I72" s="152"/>
      <c r="J72" s="153"/>
      <c r="K72" s="153"/>
    </row>
    <row r="73" spans="1:11" ht="17.25" thickTop="1" thickBot="1" x14ac:dyDescent="0.3">
      <c r="A73" s="15" t="str">
        <f>'Cost Margin'!A74</f>
        <v>OLE SMOKEY COOKIE DOUGH</v>
      </c>
      <c r="B73" s="151"/>
      <c r="C73" s="152"/>
      <c r="D73" s="153"/>
      <c r="E73" s="153"/>
      <c r="F73" s="154"/>
      <c r="G73" s="155"/>
      <c r="H73" s="156"/>
      <c r="I73" s="152"/>
      <c r="J73" s="153"/>
      <c r="K73" s="153"/>
    </row>
    <row r="74" spans="1:11" ht="17.25" thickTop="1" thickBot="1" x14ac:dyDescent="0.3">
      <c r="A74" s="15" t="str">
        <f>'Cost Margin'!A75</f>
        <v>PARROT BAY PINEAPPLE RUM</v>
      </c>
      <c r="B74" s="151"/>
      <c r="C74" s="152"/>
      <c r="D74" s="153"/>
      <c r="E74" s="153"/>
      <c r="F74" s="154"/>
      <c r="G74" s="155"/>
      <c r="H74" s="156"/>
      <c r="I74" s="152"/>
      <c r="J74" s="153"/>
      <c r="K74" s="153"/>
    </row>
    <row r="75" spans="1:11" ht="17.25" thickTop="1" thickBot="1" x14ac:dyDescent="0.3">
      <c r="A75" s="15" t="str">
        <f>'Cost Margin'!A76</f>
        <v>PATRON SILVER TEQUILA</v>
      </c>
      <c r="B75" s="151"/>
      <c r="C75" s="152"/>
      <c r="D75" s="153"/>
      <c r="E75" s="153"/>
      <c r="F75" s="154"/>
      <c r="G75" s="155"/>
      <c r="H75" s="156"/>
      <c r="I75" s="152"/>
      <c r="J75" s="153"/>
      <c r="K75" s="153"/>
    </row>
    <row r="76" spans="1:11" ht="17.25" thickTop="1" thickBot="1" x14ac:dyDescent="0.3">
      <c r="A76" s="15" t="str">
        <f>'Cost Margin'!A77</f>
        <v>PINNACLE VODKA</v>
      </c>
      <c r="B76" s="151"/>
      <c r="C76" s="152"/>
      <c r="D76" s="153"/>
      <c r="E76" s="153"/>
      <c r="F76" s="154"/>
      <c r="G76" s="155"/>
      <c r="H76" s="156"/>
      <c r="I76" s="152"/>
      <c r="J76" s="153"/>
      <c r="K76" s="153"/>
    </row>
    <row r="77" spans="1:11" ht="17.25" thickTop="1" thickBot="1" x14ac:dyDescent="0.3">
      <c r="A77" s="15" t="str">
        <f>'Cost Margin'!A78</f>
        <v>RED STAG, BLACK CHERRY LIQUEUR</v>
      </c>
      <c r="B77" s="151"/>
      <c r="C77" s="152"/>
      <c r="D77" s="153"/>
      <c r="E77" s="153"/>
      <c r="F77" s="154"/>
      <c r="G77" s="155"/>
      <c r="H77" s="156"/>
      <c r="I77" s="152"/>
      <c r="J77" s="153"/>
      <c r="K77" s="153"/>
    </row>
    <row r="78" spans="1:11" ht="17.25" thickTop="1" thickBot="1" x14ac:dyDescent="0.3">
      <c r="A78" s="15" t="str">
        <f>'Cost Margin'!A79</f>
        <v>RUMCHATA RUM</v>
      </c>
      <c r="B78" s="151"/>
      <c r="C78" s="152"/>
      <c r="D78" s="153"/>
      <c r="E78" s="153"/>
      <c r="F78" s="154"/>
      <c r="G78" s="155"/>
      <c r="H78" s="156"/>
      <c r="I78" s="152"/>
      <c r="J78" s="153"/>
      <c r="K78" s="153"/>
    </row>
    <row r="79" spans="1:11" ht="17.25" thickTop="1" thickBot="1" x14ac:dyDescent="0.3">
      <c r="A79" s="15" t="str">
        <f>'Cost Margin'!A80</f>
        <v>RUMPLEMINZE SCHNAPPS</v>
      </c>
      <c r="B79" s="151"/>
      <c r="C79" s="152"/>
      <c r="D79" s="153"/>
      <c r="E79" s="153"/>
      <c r="F79" s="154"/>
      <c r="G79" s="155"/>
      <c r="H79" s="156"/>
      <c r="I79" s="152"/>
      <c r="J79" s="153"/>
      <c r="K79" s="153"/>
    </row>
    <row r="80" spans="1:11" ht="17.25" thickTop="1" thickBot="1" x14ac:dyDescent="0.3">
      <c r="A80" s="15" t="str">
        <f>'Cost Margin'!A81</f>
        <v>SAMBUCA</v>
      </c>
      <c r="B80" s="151"/>
      <c r="C80" s="152"/>
      <c r="D80" s="153"/>
      <c r="E80" s="153"/>
      <c r="F80" s="154"/>
      <c r="G80" s="155"/>
      <c r="H80" s="156"/>
      <c r="I80" s="152"/>
      <c r="J80" s="153"/>
      <c r="K80" s="153"/>
    </row>
    <row r="81" spans="1:11" ht="17.25" thickTop="1" thickBot="1" x14ac:dyDescent="0.3">
      <c r="A81" s="15" t="str">
        <f>'Cost Margin'!A82</f>
        <v>SCREWBALL PEANUT BUTTER WHISKEY</v>
      </c>
      <c r="B81" s="151"/>
      <c r="C81" s="152"/>
      <c r="D81" s="153"/>
      <c r="E81" s="153"/>
      <c r="F81" s="154"/>
      <c r="G81" s="155"/>
      <c r="H81" s="156"/>
      <c r="I81" s="152"/>
      <c r="J81" s="153"/>
      <c r="K81" s="153"/>
    </row>
    <row r="82" spans="1:11" ht="17.25" thickTop="1" thickBot="1" x14ac:dyDescent="0.3">
      <c r="A82" s="15" t="str">
        <f>'Cost Margin'!A83</f>
        <v>SEAGRAMS 7</v>
      </c>
      <c r="B82" s="151"/>
      <c r="C82" s="152"/>
      <c r="D82" s="153"/>
      <c r="E82" s="153"/>
      <c r="F82" s="154"/>
      <c r="G82" s="155"/>
      <c r="H82" s="156"/>
      <c r="I82" s="152"/>
      <c r="J82" s="153"/>
      <c r="K82" s="153"/>
    </row>
    <row r="83" spans="1:11" ht="17.25" thickTop="1" thickBot="1" x14ac:dyDescent="0.3">
      <c r="A83" s="15" t="str">
        <f>'Cost Margin'!A84</f>
        <v>SKYY CHERRY VODKA</v>
      </c>
      <c r="B83" s="151"/>
      <c r="C83" s="152"/>
      <c r="D83" s="153"/>
      <c r="E83" s="153"/>
      <c r="F83" s="154"/>
      <c r="G83" s="155"/>
      <c r="H83" s="156"/>
      <c r="I83" s="152"/>
      <c r="J83" s="153"/>
      <c r="K83" s="153"/>
    </row>
    <row r="84" spans="1:11" ht="17.25" thickTop="1" thickBot="1" x14ac:dyDescent="0.3">
      <c r="A84" s="15" t="str">
        <f>'Cost Margin'!A85</f>
        <v>SMIRNOFF CINNAMON TWIST VODKA</v>
      </c>
      <c r="B84" s="151"/>
      <c r="C84" s="152"/>
      <c r="D84" s="153"/>
      <c r="E84" s="153"/>
      <c r="F84" s="154"/>
      <c r="G84" s="155"/>
      <c r="H84" s="156"/>
      <c r="I84" s="152"/>
      <c r="J84" s="153"/>
      <c r="K84" s="153"/>
    </row>
    <row r="85" spans="1:11" ht="17.25" thickTop="1" thickBot="1" x14ac:dyDescent="0.3">
      <c r="A85" s="15" t="str">
        <f>'Cost Margin'!A86</f>
        <v>SMIRNOFF LIME VODKA</v>
      </c>
      <c r="B85" s="151"/>
      <c r="C85" s="152"/>
      <c r="D85" s="153"/>
      <c r="E85" s="153"/>
      <c r="F85" s="154"/>
      <c r="G85" s="155"/>
      <c r="H85" s="156"/>
      <c r="I85" s="152"/>
      <c r="J85" s="153"/>
      <c r="K85" s="153"/>
    </row>
    <row r="86" spans="1:11" ht="17.25" thickTop="1" thickBot="1" x14ac:dyDescent="0.3">
      <c r="A86" s="15" t="str">
        <f>'Cost Margin'!A87</f>
        <v>SMIRNOFF MANGO VODKA</v>
      </c>
      <c r="B86" s="151"/>
      <c r="C86" s="152"/>
      <c r="D86" s="153"/>
      <c r="E86" s="153"/>
      <c r="F86" s="154"/>
      <c r="G86" s="155"/>
      <c r="H86" s="156"/>
      <c r="I86" s="152"/>
      <c r="J86" s="153"/>
      <c r="K86" s="153"/>
    </row>
    <row r="87" spans="1:11" ht="17.25" thickTop="1" thickBot="1" x14ac:dyDescent="0.3">
      <c r="A87" s="15" t="str">
        <f>'Cost Margin'!A88</f>
        <v>SMIRNOFF ORANGE VODKA</v>
      </c>
      <c r="B87" s="151"/>
      <c r="C87" s="152"/>
      <c r="D87" s="153"/>
      <c r="E87" s="153"/>
      <c r="F87" s="154"/>
      <c r="G87" s="155"/>
      <c r="H87" s="156"/>
      <c r="I87" s="152"/>
      <c r="J87" s="153"/>
      <c r="K87" s="153"/>
    </row>
    <row r="88" spans="1:11" ht="17.25" thickTop="1" thickBot="1" x14ac:dyDescent="0.3">
      <c r="A88" s="15" t="str">
        <f>'Cost Margin'!A89</f>
        <v>SMIRNOFF VANILLA VODKA</v>
      </c>
      <c r="B88" s="151"/>
      <c r="C88" s="152"/>
      <c r="D88" s="153"/>
      <c r="E88" s="153"/>
      <c r="F88" s="154"/>
      <c r="G88" s="155"/>
      <c r="H88" s="156"/>
      <c r="I88" s="152"/>
      <c r="J88" s="153"/>
      <c r="K88" s="153"/>
    </row>
    <row r="89" spans="1:11" ht="17.25" thickTop="1" thickBot="1" x14ac:dyDescent="0.3">
      <c r="A89" s="15" t="str">
        <f>'Cost Margin'!A90</f>
        <v>SMIRNOFF VODKA</v>
      </c>
      <c r="B89" s="151"/>
      <c r="C89" s="152"/>
      <c r="D89" s="153"/>
      <c r="E89" s="153"/>
      <c r="F89" s="154"/>
      <c r="G89" s="155"/>
      <c r="H89" s="156"/>
      <c r="I89" s="152"/>
      <c r="J89" s="153"/>
      <c r="K89" s="153"/>
    </row>
    <row r="90" spans="1:11" ht="17.25" thickTop="1" thickBot="1" x14ac:dyDescent="0.3">
      <c r="A90" s="15" t="str">
        <f>'Cost Margin'!A91</f>
        <v>SMIRNOFF WHIPPED CREAM VODKA</v>
      </c>
      <c r="B90" s="151"/>
      <c r="C90" s="152"/>
      <c r="D90" s="153"/>
      <c r="E90" s="153"/>
      <c r="F90" s="154"/>
      <c r="G90" s="155"/>
      <c r="H90" s="156"/>
      <c r="I90" s="152"/>
      <c r="J90" s="153"/>
      <c r="K90" s="153"/>
    </row>
    <row r="91" spans="1:11" ht="17.25" thickTop="1" thickBot="1" x14ac:dyDescent="0.3">
      <c r="A91" s="15" t="str">
        <f>'Cost Margin'!A92</f>
        <v>SOUTHERN COMFORT</v>
      </c>
      <c r="B91" s="151"/>
      <c r="C91" s="152"/>
      <c r="D91" s="153"/>
      <c r="E91" s="153"/>
      <c r="F91" s="154"/>
      <c r="G91" s="155"/>
      <c r="H91" s="156"/>
      <c r="I91" s="152"/>
      <c r="J91" s="153"/>
      <c r="K91" s="153"/>
    </row>
    <row r="92" spans="1:11" ht="17.25" thickTop="1" thickBot="1" x14ac:dyDescent="0.3">
      <c r="A92" s="15" t="str">
        <f>'Cost Margin'!A93</f>
        <v>TANGUERAY GIN</v>
      </c>
      <c r="B92" s="151"/>
      <c r="C92" s="152"/>
      <c r="D92" s="153"/>
      <c r="E92" s="153"/>
      <c r="F92" s="154"/>
      <c r="G92" s="155"/>
      <c r="H92" s="156"/>
      <c r="I92" s="152"/>
      <c r="J92" s="153"/>
      <c r="K92" s="153"/>
    </row>
    <row r="93" spans="1:11" ht="17.25" thickTop="1" thickBot="1" x14ac:dyDescent="0.3">
      <c r="A93" s="15" t="str">
        <f>'Cost Margin'!A94</f>
        <v>TITOS VODKA</v>
      </c>
      <c r="B93" s="151"/>
      <c r="C93" s="152"/>
      <c r="D93" s="153"/>
      <c r="E93" s="153"/>
      <c r="F93" s="154"/>
      <c r="G93" s="155"/>
      <c r="H93" s="156"/>
      <c r="I93" s="152"/>
      <c r="J93" s="153"/>
      <c r="K93" s="153"/>
    </row>
    <row r="94" spans="1:11" ht="17.25" thickTop="1" thickBot="1" x14ac:dyDescent="0.3">
      <c r="A94" s="15" t="str">
        <f>'Cost Margin'!A95</f>
        <v>TULLAMORE DEW</v>
      </c>
      <c r="B94" s="151"/>
      <c r="C94" s="152"/>
      <c r="D94" s="153"/>
      <c r="E94" s="153"/>
      <c r="F94" s="154"/>
      <c r="G94" s="155"/>
      <c r="H94" s="156"/>
      <c r="I94" s="152"/>
      <c r="J94" s="153"/>
      <c r="K94" s="153"/>
    </row>
    <row r="95" spans="1:11" ht="17.25" thickTop="1" thickBot="1" x14ac:dyDescent="0.3">
      <c r="A95" s="15" t="str">
        <f>'Cost Margin'!A96</f>
        <v>VERMOUTH, EXTRA DRY M &amp; R</v>
      </c>
      <c r="B95" s="151"/>
      <c r="C95" s="152"/>
      <c r="D95" s="153"/>
      <c r="E95" s="153"/>
      <c r="F95" s="154"/>
      <c r="G95" s="155"/>
      <c r="H95" s="156"/>
      <c r="I95" s="152"/>
      <c r="J95" s="153"/>
      <c r="K95" s="153"/>
    </row>
    <row r="96" spans="1:11" ht="17.25" thickTop="1" thickBot="1" x14ac:dyDescent="0.3">
      <c r="A96" s="15" t="str">
        <f>'Cost Margin'!A97</f>
        <v>VERMOUTH, M &amp; R</v>
      </c>
      <c r="B96" s="151"/>
      <c r="C96" s="152"/>
      <c r="D96" s="153"/>
      <c r="E96" s="153"/>
      <c r="F96" s="154"/>
      <c r="G96" s="155"/>
      <c r="H96" s="156"/>
      <c r="I96" s="152"/>
      <c r="J96" s="153"/>
      <c r="K96" s="153"/>
    </row>
    <row r="97" spans="1:11" ht="17.25" thickTop="1" thickBot="1" x14ac:dyDescent="0.3">
      <c r="A97" s="15" t="str">
        <f>'Cost Margin'!A98</f>
        <v>WILD TURKEY 101</v>
      </c>
      <c r="B97" s="151"/>
      <c r="C97" s="152"/>
      <c r="D97" s="153"/>
      <c r="E97" s="153"/>
      <c r="F97" s="154"/>
      <c r="G97" s="155"/>
      <c r="H97" s="156"/>
      <c r="I97" s="152"/>
      <c r="J97" s="153"/>
      <c r="K97" s="153"/>
    </row>
    <row r="98" spans="1:11" ht="17.25" thickTop="1" thickBot="1" x14ac:dyDescent="0.3">
      <c r="A98" s="186" t="s">
        <v>110</v>
      </c>
      <c r="B98" s="151"/>
      <c r="C98" s="152"/>
      <c r="D98" s="153"/>
      <c r="E98" s="153"/>
      <c r="F98" s="154"/>
      <c r="G98" s="155"/>
      <c r="H98" s="156"/>
      <c r="I98" s="152"/>
      <c r="J98" s="153"/>
      <c r="K98" s="153"/>
    </row>
    <row r="99" spans="1:11" ht="17.25" thickTop="1" thickBot="1" x14ac:dyDescent="0.3">
      <c r="A99" s="187" t="s">
        <v>309</v>
      </c>
      <c r="B99" s="151"/>
      <c r="C99" s="152"/>
      <c r="D99" s="153"/>
      <c r="E99" s="153"/>
      <c r="F99" s="154"/>
      <c r="G99" s="155"/>
      <c r="H99" s="156"/>
      <c r="I99" s="152"/>
      <c r="J99" s="153"/>
      <c r="K99" s="153"/>
    </row>
    <row r="100" spans="1:11" ht="17.25" thickTop="1" thickBot="1" x14ac:dyDescent="0.3">
      <c r="A100" s="186" t="s">
        <v>310</v>
      </c>
      <c r="B100" s="151"/>
      <c r="C100" s="152"/>
      <c r="D100" s="153"/>
      <c r="E100" s="153"/>
      <c r="F100" s="154"/>
      <c r="G100" s="155"/>
      <c r="H100" s="156"/>
      <c r="I100" s="152"/>
      <c r="J100" s="153"/>
      <c r="K100" s="153"/>
    </row>
    <row r="101" spans="1:11" ht="17.25" thickTop="1" thickBot="1" x14ac:dyDescent="0.3">
      <c r="A101" s="187" t="s">
        <v>111</v>
      </c>
      <c r="B101" s="151"/>
      <c r="C101" s="152"/>
      <c r="D101" s="153"/>
      <c r="E101" s="153"/>
      <c r="F101" s="154"/>
      <c r="G101" s="155"/>
      <c r="H101" s="156"/>
      <c r="I101" s="152"/>
      <c r="J101" s="153"/>
      <c r="K101" s="153"/>
    </row>
    <row r="102" spans="1:11" ht="17.25" thickTop="1" thickBot="1" x14ac:dyDescent="0.3">
      <c r="A102" s="186">
        <v>0</v>
      </c>
      <c r="B102" s="151"/>
      <c r="C102" s="152"/>
      <c r="D102" s="153"/>
      <c r="E102" s="153"/>
      <c r="F102" s="154"/>
      <c r="G102" s="155"/>
      <c r="H102" s="156"/>
      <c r="I102" s="152"/>
      <c r="J102" s="153"/>
      <c r="K102" s="153"/>
    </row>
    <row r="103" spans="1:11" ht="17.25" thickTop="1" thickBot="1" x14ac:dyDescent="0.3">
      <c r="A103" s="187">
        <v>0</v>
      </c>
      <c r="B103" s="151"/>
      <c r="C103" s="152"/>
      <c r="D103" s="153"/>
      <c r="E103" s="153"/>
      <c r="F103" s="154"/>
      <c r="G103" s="155"/>
      <c r="H103" s="156"/>
      <c r="I103" s="152"/>
      <c r="J103" s="153"/>
      <c r="K103" s="153"/>
    </row>
    <row r="104" spans="1:11" ht="17.25" thickTop="1" thickBot="1" x14ac:dyDescent="0.3">
      <c r="A104" s="186">
        <v>0</v>
      </c>
      <c r="B104" s="151"/>
      <c r="C104" s="152"/>
      <c r="D104" s="153"/>
      <c r="E104" s="153"/>
      <c r="F104" s="154"/>
      <c r="G104" s="155"/>
      <c r="H104" s="156"/>
      <c r="I104" s="152"/>
      <c r="J104" s="153"/>
      <c r="K104" s="153"/>
    </row>
    <row r="105" spans="1:11" ht="17.25" thickTop="1" thickBot="1" x14ac:dyDescent="0.3">
      <c r="A105" s="187">
        <v>0</v>
      </c>
      <c r="B105" s="151"/>
      <c r="C105" s="152"/>
      <c r="D105" s="153"/>
      <c r="E105" s="153"/>
      <c r="F105" s="154"/>
      <c r="G105" s="155"/>
      <c r="H105" s="156"/>
      <c r="I105" s="152"/>
      <c r="J105" s="153"/>
      <c r="K105" s="153"/>
    </row>
    <row r="106" spans="1:11" ht="32.25" thickTop="1" x14ac:dyDescent="0.25">
      <c r="A106" s="188" t="s">
        <v>297</v>
      </c>
      <c r="B106" s="181" t="s">
        <v>237</v>
      </c>
      <c r="C106" s="280" t="s">
        <v>247</v>
      </c>
      <c r="D106" s="279"/>
      <c r="E106" s="279"/>
      <c r="F106" s="281"/>
      <c r="G106" s="280" t="s">
        <v>248</v>
      </c>
      <c r="H106" s="281"/>
      <c r="I106" s="279" t="s">
        <v>240</v>
      </c>
      <c r="J106" s="279"/>
      <c r="K106" s="282"/>
    </row>
    <row r="107" spans="1:11" ht="31.5" x14ac:dyDescent="0.25">
      <c r="A107" s="188" t="s">
        <v>113</v>
      </c>
      <c r="B107" s="181" t="s">
        <v>296</v>
      </c>
      <c r="C107" s="183" t="s">
        <v>115</v>
      </c>
      <c r="D107" s="148" t="s">
        <v>253</v>
      </c>
      <c r="E107" s="148" t="s">
        <v>254</v>
      </c>
      <c r="F107" s="180" t="s">
        <v>243</v>
      </c>
      <c r="G107" s="184" t="s">
        <v>253</v>
      </c>
      <c r="H107" s="185" t="s">
        <v>254</v>
      </c>
      <c r="I107" s="183" t="s">
        <v>244</v>
      </c>
      <c r="J107" s="148" t="s">
        <v>245</v>
      </c>
      <c r="K107" s="148" t="s">
        <v>246</v>
      </c>
    </row>
    <row r="108" spans="1:11" ht="16.5" thickBot="1" x14ac:dyDescent="0.3">
      <c r="A108" s="15" t="s">
        <v>114</v>
      </c>
      <c r="B108" s="151"/>
      <c r="C108" s="152"/>
      <c r="D108" s="153"/>
      <c r="E108" s="153"/>
      <c r="F108" s="154"/>
      <c r="G108" s="155"/>
      <c r="H108" s="156"/>
      <c r="I108" s="152"/>
      <c r="J108" s="153"/>
      <c r="K108" s="153"/>
    </row>
    <row r="109" spans="1:11" ht="17.25" thickTop="1" thickBot="1" x14ac:dyDescent="0.3">
      <c r="A109" s="15" t="s">
        <v>146</v>
      </c>
      <c r="B109" s="151"/>
      <c r="C109" s="152"/>
      <c r="D109" s="153"/>
      <c r="E109" s="153"/>
      <c r="F109" s="154"/>
      <c r="G109" s="155"/>
      <c r="H109" s="156"/>
      <c r="I109" s="152"/>
      <c r="J109" s="153"/>
      <c r="K109" s="153"/>
    </row>
    <row r="110" spans="1:11" ht="17.25" thickTop="1" thickBot="1" x14ac:dyDescent="0.3">
      <c r="A110" s="15" t="s">
        <v>117</v>
      </c>
      <c r="B110" s="151"/>
      <c r="C110" s="152"/>
      <c r="D110" s="153"/>
      <c r="E110" s="153"/>
      <c r="F110" s="154"/>
      <c r="G110" s="155"/>
      <c r="H110" s="156"/>
      <c r="I110" s="152"/>
      <c r="J110" s="153"/>
      <c r="K110" s="153"/>
    </row>
    <row r="111" spans="1:11" ht="17.25" thickTop="1" thickBot="1" x14ac:dyDescent="0.3">
      <c r="A111" s="15" t="s">
        <v>118</v>
      </c>
      <c r="B111" s="151"/>
      <c r="C111" s="152"/>
      <c r="D111" s="153"/>
      <c r="E111" s="153"/>
      <c r="F111" s="154"/>
      <c r="G111" s="155"/>
      <c r="H111" s="156"/>
      <c r="I111" s="152"/>
      <c r="J111" s="153"/>
      <c r="K111" s="153"/>
    </row>
    <row r="112" spans="1:11" ht="17.25" thickTop="1" thickBot="1" x14ac:dyDescent="0.3">
      <c r="A112" s="15" t="s">
        <v>119</v>
      </c>
      <c r="B112" s="151"/>
      <c r="C112" s="152"/>
      <c r="D112" s="153"/>
      <c r="E112" s="153"/>
      <c r="F112" s="154"/>
      <c r="G112" s="155"/>
      <c r="H112" s="156"/>
      <c r="I112" s="152"/>
      <c r="J112" s="153"/>
      <c r="K112" s="153"/>
    </row>
    <row r="113" spans="1:11" ht="17.25" thickTop="1" thickBot="1" x14ac:dyDescent="0.3">
      <c r="A113" s="15" t="s">
        <v>120</v>
      </c>
      <c r="B113" s="151"/>
      <c r="C113" s="152"/>
      <c r="D113" s="153"/>
      <c r="E113" s="153"/>
      <c r="F113" s="154"/>
      <c r="G113" s="155"/>
      <c r="H113" s="156"/>
      <c r="I113" s="152"/>
      <c r="J113" s="153"/>
      <c r="K113" s="153"/>
    </row>
    <row r="114" spans="1:11" ht="17.25" thickTop="1" thickBot="1" x14ac:dyDescent="0.3">
      <c r="A114" s="15" t="s">
        <v>121</v>
      </c>
      <c r="B114" s="151"/>
      <c r="C114" s="152"/>
      <c r="D114" s="153"/>
      <c r="E114" s="153"/>
      <c r="F114" s="154"/>
      <c r="G114" s="155"/>
      <c r="H114" s="156"/>
      <c r="I114" s="152"/>
      <c r="J114" s="153"/>
      <c r="K114" s="153"/>
    </row>
    <row r="115" spans="1:11" ht="17.25" thickTop="1" thickBot="1" x14ac:dyDescent="0.3">
      <c r="A115" s="15" t="s">
        <v>122</v>
      </c>
      <c r="B115" s="151"/>
      <c r="C115" s="152"/>
      <c r="D115" s="153"/>
      <c r="E115" s="153"/>
      <c r="F115" s="154"/>
      <c r="G115" s="155"/>
      <c r="H115" s="156"/>
      <c r="I115" s="152"/>
      <c r="J115" s="153"/>
      <c r="K115" s="153"/>
    </row>
    <row r="116" spans="1:11" ht="17.25" thickTop="1" thickBot="1" x14ac:dyDescent="0.3">
      <c r="A116" s="15" t="s">
        <v>123</v>
      </c>
      <c r="B116" s="151"/>
      <c r="C116" s="152"/>
      <c r="D116" s="153"/>
      <c r="E116" s="153"/>
      <c r="F116" s="154"/>
      <c r="G116" s="155"/>
      <c r="H116" s="156"/>
      <c r="I116" s="152"/>
      <c r="J116" s="153"/>
      <c r="K116" s="153"/>
    </row>
    <row r="117" spans="1:11" ht="17.25" thickTop="1" thickBot="1" x14ac:dyDescent="0.3">
      <c r="A117" s="15" t="s">
        <v>124</v>
      </c>
      <c r="B117" s="151"/>
      <c r="C117" s="152"/>
      <c r="D117" s="153"/>
      <c r="E117" s="153"/>
      <c r="F117" s="154"/>
      <c r="G117" s="155"/>
      <c r="H117" s="156"/>
      <c r="I117" s="152"/>
      <c r="J117" s="153"/>
      <c r="K117" s="153"/>
    </row>
    <row r="118" spans="1:11" ht="17.25" thickTop="1" thickBot="1" x14ac:dyDescent="0.3">
      <c r="A118" s="15" t="s">
        <v>125</v>
      </c>
      <c r="B118" s="151"/>
      <c r="C118" s="152"/>
      <c r="D118" s="153"/>
      <c r="E118" s="153"/>
      <c r="F118" s="154"/>
      <c r="G118" s="155"/>
      <c r="H118" s="156"/>
      <c r="I118" s="152"/>
      <c r="J118" s="153"/>
      <c r="K118" s="153"/>
    </row>
    <row r="119" spans="1:11" ht="17.25" thickTop="1" thickBot="1" x14ac:dyDescent="0.3">
      <c r="A119" s="15" t="s">
        <v>126</v>
      </c>
      <c r="B119" s="151"/>
      <c r="C119" s="152"/>
      <c r="D119" s="153"/>
      <c r="E119" s="153"/>
      <c r="F119" s="154"/>
      <c r="G119" s="155"/>
      <c r="H119" s="156"/>
      <c r="I119" s="152"/>
      <c r="J119" s="153"/>
      <c r="K119" s="153"/>
    </row>
    <row r="120" spans="1:11" ht="17.25" thickTop="1" thickBot="1" x14ac:dyDescent="0.3">
      <c r="A120" s="15" t="s">
        <v>127</v>
      </c>
      <c r="B120" s="151"/>
      <c r="C120" s="152"/>
      <c r="D120" s="153"/>
      <c r="E120" s="153"/>
      <c r="F120" s="154"/>
      <c r="G120" s="155"/>
      <c r="H120" s="156"/>
      <c r="I120" s="152"/>
      <c r="J120" s="153"/>
      <c r="K120" s="153"/>
    </row>
    <row r="121" spans="1:11" ht="17.25" thickTop="1" thickBot="1" x14ac:dyDescent="0.3">
      <c r="A121" s="15" t="s">
        <v>128</v>
      </c>
      <c r="B121" s="151"/>
      <c r="C121" s="152"/>
      <c r="D121" s="153"/>
      <c r="E121" s="153"/>
      <c r="F121" s="154"/>
      <c r="G121" s="155"/>
      <c r="H121" s="156"/>
      <c r="I121" s="152"/>
      <c r="J121" s="153"/>
      <c r="K121" s="153"/>
    </row>
    <row r="122" spans="1:11" ht="17.25" thickTop="1" thickBot="1" x14ac:dyDescent="0.3">
      <c r="A122" s="15" t="s">
        <v>129</v>
      </c>
      <c r="B122" s="151"/>
      <c r="C122" s="152"/>
      <c r="D122" s="153"/>
      <c r="E122" s="153"/>
      <c r="F122" s="154"/>
      <c r="G122" s="155"/>
      <c r="H122" s="156"/>
      <c r="I122" s="152"/>
      <c r="J122" s="153"/>
      <c r="K122" s="153"/>
    </row>
    <row r="123" spans="1:11" ht="17.25" thickTop="1" thickBot="1" x14ac:dyDescent="0.3">
      <c r="A123" s="15" t="s">
        <v>130</v>
      </c>
      <c r="B123" s="151"/>
      <c r="C123" s="152"/>
      <c r="D123" s="153"/>
      <c r="E123" s="153"/>
      <c r="F123" s="154"/>
      <c r="G123" s="155"/>
      <c r="H123" s="156"/>
      <c r="I123" s="152"/>
      <c r="J123" s="153"/>
      <c r="K123" s="153"/>
    </row>
    <row r="124" spans="1:11" ht="17.25" thickTop="1" thickBot="1" x14ac:dyDescent="0.3">
      <c r="A124" s="15" t="s">
        <v>131</v>
      </c>
      <c r="B124" s="151"/>
      <c r="C124" s="152"/>
      <c r="D124" s="153"/>
      <c r="E124" s="153"/>
      <c r="F124" s="154"/>
      <c r="G124" s="155"/>
      <c r="H124" s="156"/>
      <c r="I124" s="152"/>
      <c r="J124" s="153"/>
      <c r="K124" s="153"/>
    </row>
    <row r="125" spans="1:11" ht="17.25" thickTop="1" thickBot="1" x14ac:dyDescent="0.3">
      <c r="A125" s="15" t="s">
        <v>133</v>
      </c>
      <c r="B125" s="151"/>
      <c r="C125" s="152"/>
      <c r="D125" s="153"/>
      <c r="E125" s="153"/>
      <c r="F125" s="154"/>
      <c r="G125" s="155"/>
      <c r="H125" s="156"/>
      <c r="I125" s="152"/>
      <c r="J125" s="153"/>
      <c r="K125" s="153"/>
    </row>
    <row r="126" spans="1:11" ht="17.25" thickTop="1" thickBot="1" x14ac:dyDescent="0.3">
      <c r="A126" s="15" t="s">
        <v>134</v>
      </c>
      <c r="B126" s="151"/>
      <c r="C126" s="152"/>
      <c r="D126" s="153"/>
      <c r="E126" s="153"/>
      <c r="F126" s="154"/>
      <c r="G126" s="155"/>
      <c r="H126" s="156"/>
      <c r="I126" s="152"/>
      <c r="J126" s="153"/>
      <c r="K126" s="153"/>
    </row>
    <row r="127" spans="1:11" ht="17.25" thickTop="1" thickBot="1" x14ac:dyDescent="0.3">
      <c r="A127" s="15" t="s">
        <v>135</v>
      </c>
      <c r="B127" s="151"/>
      <c r="C127" s="152"/>
      <c r="D127" s="153"/>
      <c r="E127" s="153"/>
      <c r="F127" s="154"/>
      <c r="G127" s="155"/>
      <c r="H127" s="156"/>
      <c r="I127" s="152"/>
      <c r="J127" s="153"/>
      <c r="K127" s="153"/>
    </row>
    <row r="128" spans="1:11" ht="17.25" thickTop="1" thickBot="1" x14ac:dyDescent="0.3">
      <c r="A128" s="15" t="s">
        <v>136</v>
      </c>
      <c r="B128" s="151"/>
      <c r="C128" s="152"/>
      <c r="D128" s="153"/>
      <c r="E128" s="153"/>
      <c r="F128" s="154"/>
      <c r="G128" s="155"/>
      <c r="H128" s="156"/>
      <c r="I128" s="152"/>
      <c r="J128" s="153"/>
      <c r="K128" s="153"/>
    </row>
    <row r="129" spans="1:11" ht="17.25" thickTop="1" thickBot="1" x14ac:dyDescent="0.3">
      <c r="A129" s="15" t="s">
        <v>137</v>
      </c>
      <c r="B129" s="151"/>
      <c r="C129" s="152"/>
      <c r="D129" s="153"/>
      <c r="E129" s="153"/>
      <c r="F129" s="154"/>
      <c r="G129" s="155"/>
      <c r="H129" s="156"/>
      <c r="I129" s="152"/>
      <c r="J129" s="153"/>
      <c r="K129" s="153"/>
    </row>
    <row r="130" spans="1:11" ht="17.25" thickTop="1" thickBot="1" x14ac:dyDescent="0.3">
      <c r="A130" s="15" t="s">
        <v>149</v>
      </c>
      <c r="B130" s="151"/>
      <c r="C130" s="152"/>
      <c r="D130" s="153"/>
      <c r="E130" s="153"/>
      <c r="F130" s="154"/>
      <c r="G130" s="155"/>
      <c r="H130" s="156"/>
      <c r="I130" s="152"/>
      <c r="J130" s="153"/>
      <c r="K130" s="153"/>
    </row>
    <row r="131" spans="1:11" ht="17.25" thickTop="1" thickBot="1" x14ac:dyDescent="0.3">
      <c r="A131" s="15" t="s">
        <v>138</v>
      </c>
      <c r="B131" s="151"/>
      <c r="C131" s="152"/>
      <c r="D131" s="153"/>
      <c r="E131" s="153"/>
      <c r="F131" s="154"/>
      <c r="G131" s="155"/>
      <c r="H131" s="156"/>
      <c r="I131" s="152"/>
      <c r="J131" s="153"/>
      <c r="K131" s="153"/>
    </row>
    <row r="132" spans="1:11" ht="17.25" thickTop="1" thickBot="1" x14ac:dyDescent="0.3">
      <c r="A132" s="15" t="s">
        <v>147</v>
      </c>
      <c r="B132" s="151"/>
      <c r="C132" s="152"/>
      <c r="D132" s="153"/>
      <c r="E132" s="153"/>
      <c r="F132" s="154"/>
      <c r="G132" s="155"/>
      <c r="H132" s="156"/>
      <c r="I132" s="152"/>
      <c r="J132" s="153"/>
      <c r="K132" s="153"/>
    </row>
    <row r="133" spans="1:11" ht="17.25" thickTop="1" thickBot="1" x14ac:dyDescent="0.3">
      <c r="A133" s="15" t="s">
        <v>139</v>
      </c>
      <c r="B133" s="151"/>
      <c r="C133" s="152"/>
      <c r="D133" s="153"/>
      <c r="E133" s="153"/>
      <c r="F133" s="154"/>
      <c r="G133" s="155"/>
      <c r="H133" s="156"/>
      <c r="I133" s="152"/>
      <c r="J133" s="153"/>
      <c r="K133" s="153"/>
    </row>
    <row r="134" spans="1:11" ht="17.25" thickTop="1" thickBot="1" x14ac:dyDescent="0.3">
      <c r="A134" s="15" t="s">
        <v>140</v>
      </c>
      <c r="B134" s="151"/>
      <c r="C134" s="152"/>
      <c r="D134" s="153"/>
      <c r="E134" s="153"/>
      <c r="F134" s="154"/>
      <c r="G134" s="155"/>
      <c r="H134" s="156"/>
      <c r="I134" s="152"/>
      <c r="J134" s="153"/>
      <c r="K134" s="153"/>
    </row>
    <row r="135" spans="1:11" ht="17.25" thickTop="1" thickBot="1" x14ac:dyDescent="0.3">
      <c r="A135" s="15" t="s">
        <v>141</v>
      </c>
      <c r="B135" s="151"/>
      <c r="C135" s="152"/>
      <c r="D135" s="153"/>
      <c r="E135" s="153"/>
      <c r="F135" s="154"/>
      <c r="G135" s="155"/>
      <c r="H135" s="156"/>
      <c r="I135" s="152"/>
      <c r="J135" s="153"/>
      <c r="K135" s="153"/>
    </row>
    <row r="136" spans="1:11" ht="17.25" thickTop="1" thickBot="1" x14ac:dyDescent="0.3">
      <c r="A136" s="15" t="s">
        <v>142</v>
      </c>
      <c r="B136" s="151"/>
      <c r="C136" s="152"/>
      <c r="D136" s="153"/>
      <c r="E136" s="153"/>
      <c r="F136" s="154"/>
      <c r="G136" s="155"/>
      <c r="H136" s="156"/>
      <c r="I136" s="152"/>
      <c r="J136" s="153"/>
      <c r="K136" s="153"/>
    </row>
    <row r="137" spans="1:11" ht="17.25" thickTop="1" thickBot="1" x14ac:dyDescent="0.3">
      <c r="A137" s="15" t="s">
        <v>143</v>
      </c>
      <c r="B137" s="151"/>
      <c r="C137" s="152"/>
      <c r="D137" s="153"/>
      <c r="E137" s="153"/>
      <c r="F137" s="154"/>
      <c r="G137" s="155"/>
      <c r="H137" s="156"/>
      <c r="I137" s="152"/>
      <c r="J137" s="153"/>
      <c r="K137" s="153"/>
    </row>
    <row r="138" spans="1:11" ht="17.25" thickTop="1" thickBot="1" x14ac:dyDescent="0.3">
      <c r="A138" s="15" t="s">
        <v>144</v>
      </c>
      <c r="B138" s="151"/>
      <c r="C138" s="152"/>
      <c r="D138" s="153"/>
      <c r="E138" s="153"/>
      <c r="F138" s="154"/>
      <c r="G138" s="155"/>
      <c r="H138" s="156"/>
      <c r="I138" s="152"/>
      <c r="J138" s="153"/>
      <c r="K138" s="153"/>
    </row>
    <row r="139" spans="1:11" ht="17.25" thickTop="1" thickBot="1" x14ac:dyDescent="0.3">
      <c r="A139" s="15" t="s">
        <v>145</v>
      </c>
      <c r="B139" s="151"/>
      <c r="C139" s="152"/>
      <c r="D139" s="153"/>
      <c r="E139" s="153"/>
      <c r="F139" s="154"/>
      <c r="G139" s="155"/>
      <c r="H139" s="156"/>
      <c r="I139" s="152"/>
      <c r="J139" s="153"/>
      <c r="K139" s="153"/>
    </row>
    <row r="140" spans="1:11" ht="17.25" thickTop="1" thickBot="1" x14ac:dyDescent="0.3">
      <c r="A140" s="187"/>
      <c r="B140" s="151"/>
      <c r="C140" s="152"/>
      <c r="D140" s="153"/>
      <c r="E140" s="153"/>
      <c r="F140" s="154"/>
      <c r="G140" s="155"/>
      <c r="H140" s="156"/>
      <c r="I140" s="152"/>
      <c r="J140" s="153"/>
      <c r="K140" s="153"/>
    </row>
    <row r="141" spans="1:11" ht="17.25" thickTop="1" thickBot="1" x14ac:dyDescent="0.3">
      <c r="A141" s="186"/>
      <c r="B141" s="151"/>
      <c r="C141" s="152"/>
      <c r="D141" s="153"/>
      <c r="E141" s="153"/>
      <c r="F141" s="154"/>
      <c r="G141" s="155"/>
      <c r="H141" s="156"/>
      <c r="I141" s="152"/>
      <c r="J141" s="153"/>
      <c r="K141" s="153"/>
    </row>
    <row r="142" spans="1:11" ht="17.25" thickTop="1" thickBot="1" x14ac:dyDescent="0.3">
      <c r="A142" s="187"/>
      <c r="B142" s="151"/>
      <c r="C142" s="152"/>
      <c r="D142" s="153"/>
      <c r="E142" s="153"/>
      <c r="F142" s="154"/>
      <c r="G142" s="155"/>
      <c r="H142" s="156"/>
      <c r="I142" s="152"/>
      <c r="J142" s="153"/>
      <c r="K142" s="153"/>
    </row>
    <row r="143" spans="1:11" ht="32.25" thickTop="1" x14ac:dyDescent="0.25">
      <c r="A143" s="188" t="s">
        <v>297</v>
      </c>
      <c r="B143" s="181" t="s">
        <v>237</v>
      </c>
      <c r="C143" s="280" t="s">
        <v>247</v>
      </c>
      <c r="D143" s="279"/>
      <c r="E143" s="279"/>
      <c r="F143" s="281"/>
      <c r="G143" s="280" t="s">
        <v>248</v>
      </c>
      <c r="H143" s="281"/>
      <c r="I143" s="279" t="s">
        <v>240</v>
      </c>
      <c r="J143" s="279"/>
      <c r="K143" s="282"/>
    </row>
    <row r="144" spans="1:11" ht="31.5" x14ac:dyDescent="0.25">
      <c r="A144" s="188" t="s">
        <v>193</v>
      </c>
      <c r="B144" s="181" t="s">
        <v>296</v>
      </c>
      <c r="C144" s="183" t="s">
        <v>115</v>
      </c>
      <c r="D144" s="148" t="s">
        <v>253</v>
      </c>
      <c r="E144" s="148" t="s">
        <v>254</v>
      </c>
      <c r="F144" s="180" t="s">
        <v>243</v>
      </c>
      <c r="G144" s="184" t="s">
        <v>253</v>
      </c>
      <c r="H144" s="185" t="s">
        <v>254</v>
      </c>
      <c r="I144" s="183" t="s">
        <v>244</v>
      </c>
      <c r="J144" s="148" t="s">
        <v>245</v>
      </c>
      <c r="K144" s="148" t="s">
        <v>246</v>
      </c>
    </row>
    <row r="145" spans="1:11" ht="16.5" thickBot="1" x14ac:dyDescent="0.3">
      <c r="A145" s="15" t="s">
        <v>194</v>
      </c>
      <c r="B145" s="151"/>
      <c r="C145" s="152"/>
      <c r="D145" s="153"/>
      <c r="E145" s="153"/>
      <c r="F145" s="154"/>
      <c r="G145" s="155"/>
      <c r="H145" s="156"/>
      <c r="I145" s="152"/>
      <c r="J145" s="153"/>
      <c r="K145" s="153"/>
    </row>
    <row r="146" spans="1:11" ht="17.25" thickTop="1" thickBot="1" x14ac:dyDescent="0.3">
      <c r="A146" s="15" t="s">
        <v>196</v>
      </c>
      <c r="B146" s="151"/>
      <c r="C146" s="152"/>
      <c r="D146" s="153"/>
      <c r="E146" s="153"/>
      <c r="F146" s="154"/>
      <c r="G146" s="155"/>
      <c r="H146" s="156"/>
      <c r="I146" s="152"/>
      <c r="J146" s="153"/>
      <c r="K146" s="153"/>
    </row>
    <row r="147" spans="1:11" ht="17.25" thickTop="1" thickBot="1" x14ac:dyDescent="0.3">
      <c r="A147" s="15" t="s">
        <v>197</v>
      </c>
      <c r="B147" s="151"/>
      <c r="C147" s="152"/>
      <c r="D147" s="153"/>
      <c r="E147" s="153"/>
      <c r="F147" s="154"/>
      <c r="G147" s="155"/>
      <c r="H147" s="156"/>
      <c r="I147" s="152"/>
      <c r="J147" s="153"/>
      <c r="K147" s="153"/>
    </row>
    <row r="148" spans="1:11" ht="17.25" thickTop="1" thickBot="1" x14ac:dyDescent="0.3">
      <c r="A148" s="15" t="s">
        <v>198</v>
      </c>
      <c r="B148" s="151"/>
      <c r="C148" s="152"/>
      <c r="D148" s="153"/>
      <c r="E148" s="153"/>
      <c r="F148" s="154"/>
      <c r="G148" s="155"/>
      <c r="H148" s="156"/>
      <c r="I148" s="152"/>
      <c r="J148" s="153"/>
      <c r="K148" s="153"/>
    </row>
    <row r="149" spans="1:11" ht="17.25" thickTop="1" thickBot="1" x14ac:dyDescent="0.3">
      <c r="A149" s="15" t="s">
        <v>199</v>
      </c>
      <c r="B149" s="151"/>
      <c r="C149" s="152"/>
      <c r="D149" s="153"/>
      <c r="E149" s="153"/>
      <c r="F149" s="154"/>
      <c r="G149" s="155"/>
      <c r="H149" s="156"/>
      <c r="I149" s="152"/>
      <c r="J149" s="153"/>
      <c r="K149" s="153"/>
    </row>
    <row r="150" spans="1:11" ht="17.25" thickTop="1" thickBot="1" x14ac:dyDescent="0.3">
      <c r="A150" s="15" t="s">
        <v>200</v>
      </c>
      <c r="B150" s="151"/>
      <c r="C150" s="152"/>
      <c r="D150" s="153"/>
      <c r="E150" s="153"/>
      <c r="F150" s="154"/>
      <c r="G150" s="155"/>
      <c r="H150" s="156"/>
      <c r="I150" s="152"/>
      <c r="J150" s="153"/>
      <c r="K150" s="153"/>
    </row>
    <row r="151" spans="1:11" ht="17.25" thickTop="1" thickBot="1" x14ac:dyDescent="0.3">
      <c r="A151" s="186"/>
      <c r="B151" s="151"/>
      <c r="C151" s="152"/>
      <c r="D151" s="153"/>
      <c r="E151" s="153"/>
      <c r="F151" s="154"/>
      <c r="G151" s="155"/>
      <c r="H151" s="156"/>
      <c r="I151" s="152"/>
      <c r="J151" s="153"/>
      <c r="K151" s="153"/>
    </row>
    <row r="152" spans="1:11" ht="17.25" thickTop="1" thickBot="1" x14ac:dyDescent="0.3">
      <c r="A152" s="187"/>
      <c r="B152" s="151"/>
      <c r="C152" s="152"/>
      <c r="D152" s="153"/>
      <c r="E152" s="153"/>
      <c r="F152" s="154"/>
      <c r="G152" s="155"/>
      <c r="H152" s="156"/>
      <c r="I152" s="152"/>
      <c r="J152" s="153"/>
      <c r="K152" s="153"/>
    </row>
    <row r="153" spans="1:11" ht="32.25" thickTop="1" x14ac:dyDescent="0.25">
      <c r="A153" s="189"/>
      <c r="B153" s="181" t="s">
        <v>237</v>
      </c>
      <c r="C153" s="279" t="s">
        <v>247</v>
      </c>
      <c r="D153" s="279"/>
      <c r="E153" s="279"/>
      <c r="F153" s="182"/>
      <c r="G153" s="280" t="s">
        <v>248</v>
      </c>
      <c r="H153" s="281"/>
      <c r="I153" s="279" t="s">
        <v>240</v>
      </c>
      <c r="J153" s="279"/>
      <c r="K153" s="282"/>
    </row>
    <row r="154" spans="1:11" ht="31.5" x14ac:dyDescent="0.25">
      <c r="A154" s="188" t="s">
        <v>298</v>
      </c>
      <c r="B154" s="181" t="s">
        <v>296</v>
      </c>
      <c r="C154" s="183" t="s">
        <v>115</v>
      </c>
      <c r="D154" s="148" t="s">
        <v>253</v>
      </c>
      <c r="E154" s="148" t="s">
        <v>254</v>
      </c>
      <c r="F154" s="180" t="s">
        <v>243</v>
      </c>
      <c r="G154" s="184" t="s">
        <v>253</v>
      </c>
      <c r="H154" s="185" t="s">
        <v>254</v>
      </c>
      <c r="I154" s="183" t="s">
        <v>244</v>
      </c>
      <c r="J154" s="148" t="s">
        <v>245</v>
      </c>
      <c r="K154" s="148" t="s">
        <v>246</v>
      </c>
    </row>
    <row r="155" spans="1:11" ht="16.5" thickBot="1" x14ac:dyDescent="0.3">
      <c r="A155" s="15" t="s">
        <v>202</v>
      </c>
      <c r="B155" s="151"/>
      <c r="C155" s="152"/>
      <c r="D155" s="153"/>
      <c r="E155" s="153"/>
      <c r="F155" s="154"/>
      <c r="G155" s="155"/>
      <c r="H155" s="156"/>
      <c r="I155" s="152"/>
      <c r="J155" s="153"/>
      <c r="K155" s="153"/>
    </row>
    <row r="156" spans="1:11" ht="17.25" thickTop="1" thickBot="1" x14ac:dyDescent="0.3">
      <c r="A156" s="15" t="s">
        <v>203</v>
      </c>
      <c r="B156" s="151"/>
      <c r="C156" s="152"/>
      <c r="D156" s="153"/>
      <c r="E156" s="153"/>
      <c r="F156" s="154"/>
      <c r="G156" s="155"/>
      <c r="H156" s="156"/>
      <c r="I156" s="152"/>
      <c r="J156" s="153"/>
      <c r="K156" s="153"/>
    </row>
    <row r="157" spans="1:11" ht="17.25" thickTop="1" thickBot="1" x14ac:dyDescent="0.3">
      <c r="A157" s="15" t="s">
        <v>204</v>
      </c>
      <c r="B157" s="151"/>
      <c r="C157" s="152"/>
      <c r="D157" s="153"/>
      <c r="E157" s="153"/>
      <c r="F157" s="154"/>
      <c r="G157" s="155"/>
      <c r="H157" s="156"/>
      <c r="I157" s="152"/>
      <c r="J157" s="153"/>
      <c r="K157" s="153"/>
    </row>
    <row r="158" spans="1:11" ht="17.25" thickTop="1" thickBot="1" x14ac:dyDescent="0.3">
      <c r="A158" s="15" t="s">
        <v>205</v>
      </c>
      <c r="B158" s="151"/>
      <c r="C158" s="152"/>
      <c r="D158" s="153"/>
      <c r="E158" s="153"/>
      <c r="F158" s="154"/>
      <c r="G158" s="155"/>
      <c r="H158" s="156"/>
      <c r="I158" s="152"/>
      <c r="J158" s="153"/>
      <c r="K158" s="153"/>
    </row>
    <row r="159" spans="1:11" ht="17.25" thickTop="1" thickBot="1" x14ac:dyDescent="0.3">
      <c r="A159" s="15" t="s">
        <v>206</v>
      </c>
      <c r="B159" s="151"/>
      <c r="C159" s="152"/>
      <c r="D159" s="153"/>
      <c r="E159" s="153"/>
      <c r="F159" s="154"/>
      <c r="G159" s="155"/>
      <c r="H159" s="156"/>
      <c r="I159" s="152"/>
      <c r="J159" s="153"/>
      <c r="K159" s="153"/>
    </row>
    <row r="160" spans="1:11" ht="17.25" thickTop="1" thickBot="1" x14ac:dyDescent="0.3">
      <c r="A160" s="15" t="s">
        <v>207</v>
      </c>
      <c r="B160" s="151"/>
      <c r="C160" s="152"/>
      <c r="D160" s="153"/>
      <c r="E160" s="153"/>
      <c r="F160" s="154"/>
      <c r="G160" s="155"/>
      <c r="H160" s="156"/>
      <c r="I160" s="152"/>
      <c r="J160" s="153"/>
      <c r="K160" s="153"/>
    </row>
    <row r="161" spans="1:11" ht="17.25" thickTop="1" thickBot="1" x14ac:dyDescent="0.3">
      <c r="A161" s="15" t="s">
        <v>208</v>
      </c>
      <c r="B161" s="151"/>
      <c r="C161" s="152"/>
      <c r="D161" s="153"/>
      <c r="E161" s="153"/>
      <c r="F161" s="154"/>
      <c r="G161" s="155"/>
      <c r="H161" s="156"/>
      <c r="I161" s="152"/>
      <c r="J161" s="153"/>
      <c r="K161" s="153"/>
    </row>
    <row r="162" spans="1:11" ht="17.25" thickTop="1" thickBot="1" x14ac:dyDescent="0.3">
      <c r="A162" s="15" t="s">
        <v>209</v>
      </c>
      <c r="B162" s="151"/>
      <c r="C162" s="152"/>
      <c r="D162" s="153"/>
      <c r="E162" s="153"/>
      <c r="F162" s="154"/>
      <c r="G162" s="155"/>
      <c r="H162" s="156"/>
      <c r="I162" s="152"/>
      <c r="J162" s="153"/>
      <c r="K162" s="153"/>
    </row>
    <row r="163" spans="1:11" ht="17.25" thickTop="1" thickBot="1" x14ac:dyDescent="0.3">
      <c r="A163" s="15" t="s">
        <v>210</v>
      </c>
      <c r="B163" s="151"/>
      <c r="C163" s="152"/>
      <c r="D163" s="153"/>
      <c r="E163" s="153"/>
      <c r="F163" s="154"/>
      <c r="G163" s="155"/>
      <c r="H163" s="156"/>
      <c r="I163" s="152"/>
      <c r="J163" s="153"/>
      <c r="K163" s="153"/>
    </row>
    <row r="164" spans="1:11" ht="17.25" thickTop="1" thickBot="1" x14ac:dyDescent="0.3">
      <c r="A164" s="15" t="s">
        <v>211</v>
      </c>
      <c r="B164" s="151"/>
      <c r="C164" s="152"/>
      <c r="D164" s="153"/>
      <c r="E164" s="153"/>
      <c r="F164" s="154"/>
      <c r="G164" s="155"/>
      <c r="H164" s="156"/>
      <c r="I164" s="152"/>
      <c r="J164" s="153"/>
      <c r="K164" s="153"/>
    </row>
    <row r="165" spans="1:11" ht="17.25" thickTop="1" thickBot="1" x14ac:dyDescent="0.3">
      <c r="A165" s="15" t="s">
        <v>212</v>
      </c>
      <c r="B165" s="151"/>
      <c r="C165" s="152"/>
      <c r="D165" s="153"/>
      <c r="E165" s="153"/>
      <c r="F165" s="154"/>
      <c r="G165" s="155"/>
      <c r="H165" s="156"/>
      <c r="I165" s="152"/>
      <c r="J165" s="153"/>
      <c r="K165" s="153"/>
    </row>
    <row r="166" spans="1:11" ht="17.25" thickTop="1" thickBot="1" x14ac:dyDescent="0.3">
      <c r="A166" s="15" t="s">
        <v>213</v>
      </c>
      <c r="B166" s="151"/>
      <c r="C166" s="152"/>
      <c r="D166" s="153"/>
      <c r="E166" s="153"/>
      <c r="F166" s="154"/>
      <c r="G166" s="155"/>
      <c r="H166" s="156"/>
      <c r="I166" s="152"/>
      <c r="J166" s="153"/>
      <c r="K166" s="153"/>
    </row>
    <row r="167" spans="1:11" ht="17.25" thickTop="1" thickBot="1" x14ac:dyDescent="0.3">
      <c r="A167" s="15" t="s">
        <v>214</v>
      </c>
      <c r="B167" s="151"/>
      <c r="C167" s="152"/>
      <c r="D167" s="153"/>
      <c r="E167" s="153"/>
      <c r="F167" s="154"/>
      <c r="G167" s="155"/>
      <c r="H167" s="156"/>
      <c r="I167" s="152"/>
      <c r="J167" s="153"/>
      <c r="K167" s="153"/>
    </row>
    <row r="168" spans="1:11" ht="17.25" thickTop="1" thickBot="1" x14ac:dyDescent="0.3">
      <c r="A168" s="15" t="s">
        <v>215</v>
      </c>
      <c r="B168" s="151"/>
      <c r="C168" s="152"/>
      <c r="D168" s="153"/>
      <c r="E168" s="153"/>
      <c r="F168" s="154"/>
      <c r="G168" s="155"/>
      <c r="H168" s="156"/>
      <c r="I168" s="152"/>
      <c r="J168" s="153"/>
      <c r="K168" s="153"/>
    </row>
    <row r="169" spans="1:11" ht="17.25" thickTop="1" thickBot="1" x14ac:dyDescent="0.3">
      <c r="A169" s="15" t="s">
        <v>216</v>
      </c>
      <c r="B169" s="151"/>
      <c r="C169" s="152"/>
      <c r="D169" s="153"/>
      <c r="E169" s="153"/>
      <c r="F169" s="154"/>
      <c r="G169" s="155"/>
      <c r="H169" s="156"/>
      <c r="I169" s="152"/>
      <c r="J169" s="153"/>
      <c r="K169" s="153"/>
    </row>
    <row r="170" spans="1:11" ht="17.25" thickTop="1" thickBot="1" x14ac:dyDescent="0.3">
      <c r="A170" s="187"/>
      <c r="B170" s="151"/>
      <c r="C170" s="152"/>
      <c r="D170" s="153"/>
      <c r="E170" s="153"/>
      <c r="F170" s="154"/>
      <c r="G170" s="155"/>
      <c r="H170" s="156"/>
      <c r="I170" s="152"/>
      <c r="J170" s="153"/>
      <c r="K170" s="153"/>
    </row>
    <row r="171" spans="1:11" ht="17.25" thickTop="1" thickBot="1" x14ac:dyDescent="0.3">
      <c r="A171" s="186"/>
      <c r="B171" s="151"/>
      <c r="C171" s="152"/>
      <c r="D171" s="153"/>
      <c r="E171" s="153"/>
      <c r="F171" s="154"/>
      <c r="G171" s="155"/>
      <c r="H171" s="156"/>
      <c r="I171" s="152"/>
      <c r="J171" s="153"/>
      <c r="K171" s="153"/>
    </row>
    <row r="172" spans="1:11" ht="17.25" thickTop="1" thickBot="1" x14ac:dyDescent="0.3">
      <c r="A172" s="187"/>
      <c r="B172" s="151"/>
      <c r="C172" s="152"/>
      <c r="D172" s="153"/>
      <c r="E172" s="153"/>
      <c r="F172" s="154"/>
      <c r="G172" s="155"/>
      <c r="H172" s="156"/>
      <c r="I172" s="152"/>
      <c r="J172" s="153"/>
      <c r="K172" s="153"/>
    </row>
    <row r="173" spans="1:11" ht="17.25" thickTop="1" thickBot="1" x14ac:dyDescent="0.3">
      <c r="A173" s="186"/>
      <c r="B173" s="151"/>
      <c r="C173" s="152"/>
      <c r="D173" s="153"/>
      <c r="E173" s="153"/>
      <c r="F173" s="154"/>
      <c r="G173" s="155"/>
      <c r="H173" s="156"/>
      <c r="I173" s="152"/>
      <c r="J173" s="153"/>
      <c r="K173" s="153"/>
    </row>
    <row r="174" spans="1:11" ht="17.25" thickTop="1" thickBot="1" x14ac:dyDescent="0.3">
      <c r="A174" s="187"/>
      <c r="B174" s="151"/>
      <c r="C174" s="152"/>
      <c r="D174" s="153"/>
      <c r="E174" s="153"/>
      <c r="F174" s="154"/>
      <c r="G174" s="155"/>
      <c r="H174" s="156"/>
      <c r="I174" s="152"/>
      <c r="J174" s="153"/>
      <c r="K174" s="153"/>
    </row>
    <row r="175" spans="1:11" ht="17.25" thickTop="1" thickBot="1" x14ac:dyDescent="0.3">
      <c r="A175" s="186"/>
      <c r="B175" s="151"/>
      <c r="C175" s="152"/>
      <c r="D175" s="153"/>
      <c r="E175" s="153"/>
      <c r="F175" s="154"/>
      <c r="G175" s="155"/>
      <c r="H175" s="156"/>
      <c r="I175" s="152"/>
      <c r="J175" s="153"/>
      <c r="K175" s="153"/>
    </row>
    <row r="176" spans="1:11" ht="16.5" thickTop="1" x14ac:dyDescent="0.25"/>
  </sheetData>
  <mergeCells count="12">
    <mergeCell ref="C143:F143"/>
    <mergeCell ref="G143:H143"/>
    <mergeCell ref="I143:K143"/>
    <mergeCell ref="C153:E153"/>
    <mergeCell ref="G153:H153"/>
    <mergeCell ref="I153:K153"/>
    <mergeCell ref="C1:F1"/>
    <mergeCell ref="G1:H1"/>
    <mergeCell ref="I1:K1"/>
    <mergeCell ref="C106:F106"/>
    <mergeCell ref="G106:H106"/>
    <mergeCell ref="I106:K1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 Margin</vt:lpstr>
      <vt:lpstr>Inventory</vt:lpstr>
      <vt:lpstr>Empties</vt:lpstr>
      <vt:lpstr>Purchases</vt:lpstr>
      <vt:lpstr>Liquor</vt:lpstr>
      <vt:lpstr>Beer</vt:lpstr>
      <vt:lpstr>Wine &amp; Sodas</vt:lpstr>
      <vt:lpstr>Inventory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 Minerd</dc:creator>
  <cp:lastModifiedBy>Patty Minerd</cp:lastModifiedBy>
  <cp:lastPrinted>2025-09-02T02:39:20Z</cp:lastPrinted>
  <dcterms:created xsi:type="dcterms:W3CDTF">2025-09-02T01:17:57Z</dcterms:created>
  <dcterms:modified xsi:type="dcterms:W3CDTF">2025-09-05T00:16:40Z</dcterms:modified>
</cp:coreProperties>
</file>