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tables/table5.xml" ContentType="application/vnd.openxmlformats-officedocument.spreadsheetml.tab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D:\Data_Science\Excel\"/>
    </mc:Choice>
  </mc:AlternateContent>
  <xr:revisionPtr revIDLastSave="0" documentId="13_ncr:1_{E04ED958-088E-4941-A329-E27C28C9EEBD}" xr6:coauthVersionLast="47" xr6:coauthVersionMax="47" xr10:uidLastSave="{00000000-0000-0000-0000-000000000000}"/>
  <bookViews>
    <workbookView xWindow="-108" yWindow="-108" windowWidth="23256" windowHeight="13176" activeTab="3" xr2:uid="{26D4546B-D2A1-4444-8EAF-A6228F96F0C1}"/>
  </bookViews>
  <sheets>
    <sheet name="Data" sheetId="1" r:id="rId1"/>
    <sheet name="1" sheetId="2" r:id="rId2"/>
    <sheet name="2" sheetId="3" r:id="rId3"/>
    <sheet name="3" sheetId="4" r:id="rId4"/>
    <sheet name="4" sheetId="5" r:id="rId5"/>
    <sheet name="5" sheetId="6" r:id="rId6"/>
    <sheet name="6" sheetId="7" r:id="rId7"/>
    <sheet name="7" sheetId="8" r:id="rId8"/>
    <sheet name="8" sheetId="9" r:id="rId9"/>
    <sheet name="9" sheetId="20" r:id="rId10"/>
  </sheets>
  <definedNames>
    <definedName name="_xlnm._FilterDatabase" localSheetId="3" hidden="1">'3'!$C$6:$C$305</definedName>
    <definedName name="_xlnm._FilterDatabase" localSheetId="0" hidden="1">Data!$C$11:$G$11</definedName>
    <definedName name="_xlchart.v1.0" hidden="1">'6'!$D$6:$D$305</definedName>
    <definedName name="_xlchart.v1.1" hidden="1">'6'!$F$5</definedName>
    <definedName name="_xlchart.v1.2" hidden="1">'6'!$F$6:$F$305</definedName>
    <definedName name="_xlchart.v1.3" hidden="1">'6'!$F$5</definedName>
    <definedName name="_xlchart.v1.4" hidden="1">'6'!$F$6:$F$305</definedName>
    <definedName name="_xlcn.WorksheetConnection_beginnerDAcourseblank.xlsxdata1" hidden="1">data[]</definedName>
    <definedName name="Slicer_Geography">#N/A</definedName>
    <definedName name="Slicer_Sales_Person">#N/A</definedName>
  </definedNames>
  <calcPr calcId="191029"/>
  <pivotCaches>
    <pivotCache cacheId="0" r:id="rId11"/>
    <pivotCache cacheId="1" r:id="rId12"/>
    <pivotCache cacheId="2" r:id="rId13"/>
    <pivotCache cacheId="3" r:id="rId14"/>
    <pivotCache cacheId="4" r:id="rId15"/>
    <pivotCache cacheId="5" r:id="rId16"/>
  </pivotCaches>
  <extLst>
    <ext xmlns:x14="http://schemas.microsoft.com/office/spreadsheetml/2009/9/main" uri="{876F7934-8845-4945-9796-88D515C7AA90}">
      <x14:pivotCaches>
        <pivotCache cacheId="6" r:id="rId17"/>
      </x14:pivotCaches>
    </ex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4" i="20" l="1"/>
  <c r="D13" i="20"/>
  <c r="D15" i="20" s="1"/>
  <c r="E6" i="20"/>
  <c r="K3" i="20" a="1"/>
  <c r="K3" i="20" s="1"/>
  <c r="E16" i="20"/>
  <c r="D16" i="20"/>
  <c r="E15" i="20"/>
  <c r="E14" i="20"/>
  <c r="E13" i="20"/>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F12" i="4"/>
  <c r="D12" i="4"/>
  <c r="E12" i="4" s="1"/>
  <c r="F11" i="4"/>
  <c r="D11" i="4"/>
  <c r="E11" i="4" s="1"/>
  <c r="F10" i="4"/>
  <c r="D10" i="4"/>
  <c r="E10" i="4" s="1"/>
  <c r="F9" i="4"/>
  <c r="D9" i="4"/>
  <c r="E9" i="4" s="1"/>
  <c r="F8" i="4"/>
  <c r="D8" i="4"/>
  <c r="E8" i="4" s="1"/>
  <c r="F7" i="4"/>
  <c r="D7" i="4"/>
  <c r="E7" i="4" s="1"/>
  <c r="F6" i="4"/>
  <c r="D6" i="4"/>
  <c r="E6" i="4" s="1"/>
  <c r="E10" i="2"/>
  <c r="D10" i="2"/>
  <c r="E9" i="2"/>
  <c r="D9" i="2"/>
  <c r="E7" i="2"/>
  <c r="D7" i="2"/>
  <c r="E6" i="2"/>
  <c r="D6" i="2"/>
  <c r="E5" i="2"/>
  <c r="D5" i="2"/>
  <c r="E4" i="2"/>
  <c r="D4" i="2"/>
  <c r="E8" i="2" l="1"/>
  <c r="D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E5C7D8-5879-43A7-9270-23414883B99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56C6BAD-8047-4324-8080-C55721D10FEF}"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<sst xmlns="http://schemas.openxmlformats.org/spreadsheetml/2006/main" count="2876" uniqueCount="88">
  <si>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</si>
  <si>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</si>
  <si>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</si>
  <si>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</si>
  <si>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</si>
  <si>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</si>
  <si>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</si>
  <si>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</si>
  <si>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</si>
  <si>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</si>
  <si>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</si>
  <si>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</si>
  <si>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</si>
  <si>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</si>
  <si>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</si>
  <si>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</si>
  <si>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</si>
  <si>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</si>
  <si>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</si>
  <si>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</si>
  <si>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</si>
  <si>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</si>
  <si>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</si>
  <si>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</si>
  <si>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</si>
  <si>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</si>
  <si>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</si>
  <si>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</si>
  <si>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</si>
  <si>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</si>
  <si>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</si>
  <si>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</si>
  <si>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</si>
  <si>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</si>
  <si>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</si>
  <si>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</si>
  <si>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</si>
  <si>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</si>
  <si>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</si>
  <si>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</si>
  <si>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</si>
  <si>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</si>
  <si>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</si>
  <si>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</si>
  <si>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</si>
  <si>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</si>
  <si>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</si>
  <si>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</si>
  <si>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</si>
  <si>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</si>
  <si>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</si>
  <si>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</si>
  <si>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</si>
  <si>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</si>
  <si>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</si>
  <si>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</si>
  <si>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Unit</t>
  </si>
  <si>
    <t>Country</t>
  </si>
  <si>
    <t xml:space="preserve"> </t>
  </si>
  <si>
    <t>Row Labels</t>
  </si>
  <si>
    <t>Grand Total</t>
  </si>
  <si>
    <t>Sum of Amount</t>
  </si>
  <si>
    <t>Sum of Units</t>
  </si>
  <si>
    <t>Sales per unit</t>
  </si>
  <si>
    <t>Descriptive Statistics Of Amount  and Unit</t>
  </si>
  <si>
    <t>Average</t>
  </si>
  <si>
    <t>Median</t>
  </si>
  <si>
    <t>Min</t>
  </si>
  <si>
    <t>Max</t>
  </si>
  <si>
    <t>Range</t>
  </si>
  <si>
    <t>1st-Quartiles</t>
  </si>
  <si>
    <t>3rd-Quartile</t>
  </si>
  <si>
    <t>Exploratory Data Analysis</t>
  </si>
  <si>
    <t>Sales by country ( with formula )</t>
  </si>
  <si>
    <t>Sales by country ( with pivots )</t>
  </si>
  <si>
    <t>Top 5 Products $ per Unit</t>
  </si>
  <si>
    <t>Are there any anamolies in the data?</t>
  </si>
  <si>
    <t>Best Performing Sales Person by Our Country?</t>
  </si>
  <si>
    <t>Top Perfomer</t>
  </si>
  <si>
    <t>Low Performer</t>
  </si>
  <si>
    <t>Cost</t>
  </si>
  <si>
    <t>Total Profit</t>
  </si>
  <si>
    <t>Total Profit by Each Products?</t>
  </si>
  <si>
    <t/>
  </si>
  <si>
    <t>Total</t>
  </si>
  <si>
    <t>Sales</t>
  </si>
  <si>
    <t>Profit</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</si>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</sst>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0.00;\(\$#,##0.00\);\$#,##0.00"/>
    <numFmt numFmtId="165" formatCode="&quot;$&quot;#,##0.00"/>
  </numFmts>
  <fonts count="10"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sz val="22"/>
      <color theme="1"/>
      <name val="Calibri"/>
      <family val="2"/>
      <scheme val="minor"/>
    </font>
    <font>
      <b/>
      <sz val="22"/>
      <color theme="1"/>
      <name val="Calibri"/>
      <family val="2"/>
      <scheme val="minor"/>
    </font>
    <font>
      <sz val="22"/>
      <color theme="1"/>
      <name val="Calibri Light"/>
      <family val="2"/>
      <scheme val="major"/>
    </font>
    <font>
      <b/>
      <sz val="11"/>
      <color theme="3"/>
      <name val="Calibri"/>
      <family val="2"/>
      <scheme val="minor"/>
    </font>
    <font>
      <sz val="18"/>
      <color theme="1"/>
      <name val="Calibri"/>
      <family val="2"/>
      <scheme val="minor"/>
    </font>
    <font>
      <u/>
      <sz val="22"/>
      <color theme="1"/>
      <name val="Calibri Light"/>
      <family val="2"/>
      <scheme val="maj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39997558519241921"/>
        <bgColor indexed="64"/>
      </patternFill>
    </fill>
    <fill>
      <patternFill patternType="solid">
        <fgColor theme="8" tint="0.59999389629810485"/>
        <bgColor indexed="65"/>
      </patternFill>
    </fill>
    <fill>
      <patternFill patternType="solid">
        <fgColor theme="3" tint="0.59999389629810485"/>
        <bgColor indexed="64"/>
      </patternFill>
    </fill>
  </fills>
  <borders count="4">
    <border>
      <left/>
      <right/>
      <top/>
      <bottom/>
      <diagonal/>
    </border>
    <border>
      <left/>
      <right/>
      <top style="dotted">
        <color theme="0" tint="-0.24994659260841701"/>
      </top>
      <bottom style="dotted">
        <color theme="0" tint="-0.24994659260841701"/>
      </bottom>
      <diagonal/>
    </border>
    <border>
      <left/>
      <right/>
      <top/>
      <bottom style="thin">
        <color auto="1"/>
      </bottom>
      <diagonal/>
    </border>
    <border>
      <left/>
      <right/>
      <top style="thin">
        <color auto="1"/>
      </top>
      <bottom/>
      <diagonal/>
    </border>
  </borders>
  <cellStyleXfs count="3">
    <xf numFmtId="0" fontId="0" fillId="0" borderId="0"/>
    <xf numFmtId="44" fontId="3" fillId="0" borderId="0" applyFont="0" applyFill="0" applyBorder="0" applyAlignment="0" applyProtection="0"/>
    <xf numFmtId="0" fontId="3" fillId="5" borderId="0" applyNumberFormat="0" applyBorder="0" applyAlignment="0" applyProtection="0"/>
  </cellStyleXfs>
  <cellXfs count="39">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165" fontId="0" fillId="0" borderId="0" xfId="0" applyNumberFormat="1"/>
    <xf numFmtId="0" fontId="6" fillId="3" borderId="0" xfId="0" applyFont="1" applyFill="1" applyAlignment="1">
      <alignment vertical="center"/>
    </xf>
    <xf numFmtId="0" fontId="4" fillId="3" borderId="0" xfId="0" applyFont="1" applyFill="1"/>
    <xf numFmtId="0" fontId="5" fillId="2" borderId="0" xfId="0" applyFont="1" applyFill="1"/>
    <xf numFmtId="44" fontId="0" fillId="0" borderId="0" xfId="1" applyFont="1" applyFill="1" applyBorder="1"/>
    <xf numFmtId="0" fontId="3" fillId="5" borderId="0" xfId="2" applyBorder="1"/>
    <xf numFmtId="0" fontId="3" fillId="5" borderId="3" xfId="2" applyBorder="1"/>
    <xf numFmtId="44" fontId="0" fillId="0" borderId="3" xfId="1" applyFont="1" applyFill="1" applyBorder="1"/>
    <xf numFmtId="0" fontId="0" fillId="0" borderId="3" xfId="0" applyBorder="1"/>
    <xf numFmtId="0" fontId="3" fillId="5" borderId="2" xfId="2" applyBorder="1"/>
    <xf numFmtId="44" fontId="0" fillId="0" borderId="2" xfId="1" applyFont="1" applyFill="1" applyBorder="1"/>
    <xf numFmtId="0" fontId="0" fillId="0" borderId="2" xfId="0" applyBorder="1"/>
    <xf numFmtId="0" fontId="2" fillId="4" borderId="0" xfId="0" applyFont="1" applyFill="1"/>
    <xf numFmtId="0" fontId="2" fillId="4" borderId="0" xfId="0" applyFont="1" applyFill="1" applyAlignment="1">
      <alignment horizontal="right"/>
    </xf>
    <xf numFmtId="0" fontId="8" fillId="0" borderId="0" xfId="0" pivotButton="1" applyFont="1"/>
    <xf numFmtId="0" fontId="8" fillId="0" borderId="0" xfId="0" applyFont="1"/>
    <xf numFmtId="0" fontId="8" fillId="0" borderId="0" xfId="0" applyFont="1" applyAlignment="1">
      <alignment horizontal="left"/>
    </xf>
    <xf numFmtId="164" fontId="8" fillId="0" borderId="0" xfId="0" applyNumberFormat="1" applyFont="1"/>
    <xf numFmtId="0" fontId="9" fillId="3" borderId="0" xfId="0" applyFont="1" applyFill="1" applyAlignment="1">
      <alignment vertical="center"/>
    </xf>
    <xf numFmtId="0" fontId="0" fillId="6" borderId="0" xfId="0" applyFill="1"/>
    <xf numFmtId="0" fontId="0" fillId="6" borderId="0" xfId="0" applyFill="1" applyAlignment="1">
      <alignment horizontal="left"/>
    </xf>
    <xf numFmtId="0" fontId="7" fillId="0" borderId="0" xfId="0" applyFont="1"/>
    <xf numFmtId="44" fontId="0" fillId="0" borderId="0" xfId="1" applyFont="1"/>
  </cellXfs>
  <cellStyles count="3">
    <cellStyle name="40% - Accent5" xfId="2" builtinId="47"/>
    <cellStyle name="Currency" xfId="1" builtinId="4"/>
    <cellStyle name="Normal" xfId="0" builtinId="0"/>
  </cellStyles>
  <dxfs count="33">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sz val="18"/>
      </font>
    </dxf>
    <dxf>
      <font>
        <sz val="18"/>
      </font>
    </dxf>
    <dxf>
      <font>
        <sz val="18"/>
      </font>
    </dxf>
    <dxf>
      <font>
        <sz val="18"/>
      </font>
    </dxf>
    <dxf>
      <font>
        <sz val="18"/>
      </font>
    </dxf>
    <dxf>
      <numFmt numFmtId="164" formatCode="\$#,##0.00;\(\$#,##0.00\);\$#,##0.00"/>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ont>
        <b val="0"/>
        <i val="0"/>
        <strike val="0"/>
        <condense val="0"/>
        <extend val="0"/>
        <outline val="0"/>
        <shadow val="0"/>
        <u val="none"/>
        <vertAlign val="baseline"/>
        <sz val="11"/>
        <color theme="1"/>
        <name val="Calibri"/>
        <family val="2"/>
        <scheme val="minor"/>
      </font>
      <numFmt numFmtId="10" formatCode="&quot;$&quot;#,##0_);[Red]\(&quot;$&quot;#,##0\)"/>
    </dxf>
    <dxf>
      <font>
        <b val="0"/>
        <i val="0"/>
        <strike val="0"/>
        <condense val="0"/>
        <extend val="0"/>
        <outline val="0"/>
        <shadow val="0"/>
        <u val="none"/>
        <vertAlign val="baseline"/>
        <sz val="11"/>
        <color theme="1"/>
        <name val="Calibri"/>
        <family val="2"/>
        <scheme val="minor"/>
      </font>
      <numFmt numFmtId="10" formatCode="&quot;$&quot;#,##0_);[Red]\(&quot;$&quot;#,##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border>
        <top style="thin">
          <color auto="1"/>
        </top>
      </border>
    </dxf>
    <dxf>
      <border diagonalUp="0" diagonalDown="0">
        <left/>
        <right/>
        <top/>
        <bottom style="thin">
          <color auto="1"/>
        </bottom>
      </border>
    </dxf>
    <dxf>
      <border>
        <bottom style="thin">
          <color auto="1"/>
        </bottom>
      </border>
    </dxf>
    <dxf>
      <font>
        <b/>
        <i val="0"/>
        <strike val="0"/>
        <condense val="0"/>
        <extend val="0"/>
        <outline val="0"/>
        <shadow val="0"/>
        <u val="none"/>
        <vertAlign val="baseline"/>
        <sz val="11"/>
        <color theme="1"/>
        <name val="Calibri"/>
        <family val="2"/>
        <scheme val="minor"/>
      </font>
      <fill>
        <patternFill patternType="solid">
          <fgColor indexed="64"/>
          <bgColor theme="4" tint="0.39997558519241921"/>
        </patternFill>
      </fill>
      <alignment horizontal="right" vertical="bottom" textRotation="0" wrapText="0" indent="0" justifyLastLine="0" shrinkToFit="0" readingOrder="0"/>
    </dxf>
    <dxf>
      <numFmt numFmtId="10"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numFmt numFmtId="165" formatCode="&quot;$&quot;#,##0.00"/>
    </dxf>
    <dxf>
      <numFmt numFmtId="165" formatCode="&quot;$&quot;#,##0.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microsoft.com/office/2007/relationships/slicerCache" Target="slicerCaches/slicerCache1.xml"/><Relationship Id="rId26" Type="http://schemas.openxmlformats.org/officeDocument/2006/relationships/calcChain" Target="calcChain.xml"/><Relationship Id="rId21" Type="http://schemas.openxmlformats.org/officeDocument/2006/relationships/connections" Target="connections.xml"/><Relationship Id="rId34" Type="http://schemas.openxmlformats.org/officeDocument/2006/relationships/customXml" Target="../customXml/item8.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powerPivotData" Target="model/item.data"/><Relationship Id="rId33"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theme" Target="theme/theme1.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32" Type="http://schemas.openxmlformats.org/officeDocument/2006/relationships/customXml" Target="../customXml/item6.xml"/><Relationship Id="rId37" Type="http://schemas.openxmlformats.org/officeDocument/2006/relationships/customXml" Target="../customXml/item11.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haredStrings" Target="sharedStrings.xml"/><Relationship Id="rId28" Type="http://schemas.openxmlformats.org/officeDocument/2006/relationships/customXml" Target="../customXml/item2.xml"/><Relationship Id="rId36" Type="http://schemas.openxmlformats.org/officeDocument/2006/relationships/customXml" Target="../customXml/item10.xml"/><Relationship Id="rId10" Type="http://schemas.openxmlformats.org/officeDocument/2006/relationships/worksheet" Target="worksheets/sheet10.xml"/><Relationship Id="rId19" Type="http://schemas.microsoft.com/office/2007/relationships/slicerCache" Target="slicerCaches/slicerCache2.xml"/><Relationship Id="rId31"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tyles" Target="styles.xml"/><Relationship Id="rId27" Type="http://schemas.openxmlformats.org/officeDocument/2006/relationships/customXml" Target="../customXml/item1.xml"/><Relationship Id="rId30" Type="http://schemas.openxmlformats.org/officeDocument/2006/relationships/customXml" Target="../customXml/item4.xml"/><Relationship Id="rId35" Type="http://schemas.openxmlformats.org/officeDocument/2006/relationships/customXml" Target="../customXml/item9.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[AwesomeChocolateAnalysis.xlsx]5!PivotTable2</c:name>
    <c:fmtId val="4"/>
  </c:pivotSource>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'5'!$E$8</c:f>
              <c:strCache>
                <c:ptCount val="1"/>
                <c:pt idx="0">
                  <c:v>Total</c:v>
                </c:pt>
              </c:strCache>
            </c:strRef>
          </c:tx>
          <c:spPr>
            <a:solidFill>
              <a:schemeClr val="accent1">
                <a:alpha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'5'!$D$9:$D$14</c:f>
              <c:strCache>
                <c:ptCount val="5"/>
                <c:pt idx="0">
                  <c:v>85% Dark Bars</c:v>
                </c:pt>
                <c:pt idx="1">
                  <c:v>After Nines</c:v>
                </c:pt>
                <c:pt idx="2">
                  <c:v>Baker's Choco Chips</c:v>
                </c:pt>
                <c:pt idx="3">
                  <c:v>Peanut Butter Cubes</c:v>
                </c:pt>
                <c:pt idx="4">
                  <c:v>Raspberry Choco</c:v>
                </c:pt>
              </c:strCache>
            </c:strRef>
          </c:cat>
          <c:val>
            <c:numRef>
              <c:f>'5'!$E$9:$E$14</c:f>
              <c:numCache>
                <c:formatCode>\$#,##0.00;\(\$#,##0.00\);\$#,##0.00</c:formatCode>
                <c:ptCount val="5"/>
                <c:pt idx="0">
                  <c:v>33.88697318007663</c:v>
                </c:pt>
                <c:pt idx="1">
                  <c:v>32.301656920077974</c:v>
                </c:pt>
                <c:pt idx="2">
                  <c:v>32.807189542483663</c:v>
                </c:pt>
                <c:pt idx="3">
                  <c:v>37.303128371089535</c:v>
                </c:pt>
                <c:pt idx="4">
                  <c:v>44.990867579908674</c:v>
                </c:pt>
              </c:numCache>
            </c:numRef>
          </c:val>
          <c:extLst>
            <c:ext xmlns:c16="http://schemas.microsoft.com/office/drawing/2014/chart" uri="{C3380CC4-5D6E-409C-BE32-E72D297353CC}">
              <c16:uniqueId val="{00000000-AA99-4337-85D0-EC137A4A4DCA}"/>
            </c:ext>
          </c:extLst>
        </c:ser>
        <c:dLbls>
          <c:dLblPos val="outEnd"/>
          <c:showLegendKey val="0"/>
          <c:showVal val="1"/>
          <c:showCatName val="0"/>
          <c:showSerName val="0"/>
          <c:showPercent val="0"/>
          <c:showBubbleSize val="0"/>
        </c:dLbls>
        <c:gapWidth val="80"/>
        <c:overlap val="25"/>
        <c:axId val="418985632"/>
        <c:axId val="418988544"/>
      </c:barChart>
      <c:catAx>
        <c:axId val="41898563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18988544"/>
        <c:crosses val="autoZero"/>
        <c:auto val="1"/>
        <c:lblAlgn val="ctr"/>
        <c:lblOffset val="100"/>
        <c:noMultiLvlLbl val="0"/>
      </c:catAx>
      <c:valAx>
        <c:axId val="418988544"/>
        <c:scaling>
          <c:orientation val="minMax"/>
        </c:scaling>
        <c:delete val="0"/>
        <c:axPos val="r"/>
        <c:majorGridlines>
          <c:spPr>
            <a:ln w="9525" cap="flat" cmpd="sng" algn="ctr">
              <a:solidFill>
                <a:schemeClr val="tx1">
                  <a:lumMod val="5000"/>
                  <a:lumOff val="95000"/>
                </a:schemeClr>
              </a:solidFill>
              <a:round/>
            </a:ln>
            <a:effectLst/>
          </c:spPr>
        </c:majorGridlines>
        <c:numFmt formatCode="\$#,##0.0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18985632"/>
        <c:crosses val="max"/>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35870516185477"/>
          <c:y val="0.12037037037037036"/>
          <c:w val="0.8212524059492563"/>
          <c:h val="0.72593394575678039"/>
        </c:manualLayout>
      </c:layout>
      <c:scatterChart>
        <c:scatterStyle val="lineMarker"/>
        <c:varyColors val="0"/>
        <c:ser>
          <c:idx val="0"/>
          <c:order val="0"/>
          <c:spPr>
            <a:ln w="19050"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5"/>
            <c:spPr>
              <a:solidFill>
                <a:schemeClr val="accent1"/>
              </a:solidFill>
              <a:ln w="9525">
                <a:solidFill>
                  <a:schemeClr val="accent1"/>
                </a:solidFill>
              </a:ln>
              <a:effectLst/>
            </c:spPr>
          </c:marker>
          <c:xVal>
            <c:numRef>
              <c:f>'6'!$F$6:$F$305</c:f>
              <c:numCache>
                <c:formatCode>"$"#,##0_);[Red]\("$"#,##0\)</c:formatCode>
                <c:ptCount val="300"/>
                <c:pt idx="0">
                  <c:v>16184</c:v>
                </c:pt>
                <c:pt idx="1">
                  <c:v>15610</c:v>
                </c:pt>
                <c:pt idx="2">
                  <c:v>14329</c:v>
                </c:pt>
                <c:pt idx="3">
                  <c:v>13391</c:v>
                </c:pt>
                <c:pt idx="4">
                  <c:v>12950</c:v>
                </c:pt>
                <c:pt idx="5">
                  <c:v>12348</c:v>
                </c:pt>
                <c:pt idx="6">
                  <c:v>11571</c:v>
                </c:pt>
                <c:pt idx="7">
                  <c:v>11522</c:v>
                </c:pt>
                <c:pt idx="8">
                  <c:v>11417</c:v>
                </c:pt>
                <c:pt idx="9">
                  <c:v>10311</c:v>
                </c:pt>
                <c:pt idx="10">
                  <c:v>10304</c:v>
                </c:pt>
                <c:pt idx="11">
                  <c:v>10129</c:v>
                </c:pt>
                <c:pt idx="12">
                  <c:v>10073</c:v>
                </c:pt>
                <c:pt idx="13">
                  <c:v>9926</c:v>
                </c:pt>
                <c:pt idx="14">
                  <c:v>9835</c:v>
                </c:pt>
                <c:pt idx="15">
                  <c:v>9772</c:v>
                </c:pt>
                <c:pt idx="16">
                  <c:v>9709</c:v>
                </c:pt>
                <c:pt idx="17">
                  <c:v>9660</c:v>
                </c:pt>
                <c:pt idx="18">
                  <c:v>9632</c:v>
                </c:pt>
                <c:pt idx="19">
                  <c:v>9506</c:v>
                </c:pt>
                <c:pt idx="20">
                  <c:v>9443</c:v>
                </c:pt>
                <c:pt idx="21">
                  <c:v>9198</c:v>
                </c:pt>
                <c:pt idx="22">
                  <c:v>9051</c:v>
                </c:pt>
                <c:pt idx="23">
                  <c:v>9002</c:v>
                </c:pt>
                <c:pt idx="24">
                  <c:v>8890</c:v>
                </c:pt>
                <c:pt idx="25">
                  <c:v>8869</c:v>
                </c:pt>
                <c:pt idx="26">
                  <c:v>8862</c:v>
                </c:pt>
                <c:pt idx="27">
                  <c:v>8841</c:v>
                </c:pt>
                <c:pt idx="28">
                  <c:v>8813</c:v>
                </c:pt>
                <c:pt idx="29">
                  <c:v>8463</c:v>
                </c:pt>
                <c:pt idx="30">
                  <c:v>8435</c:v>
                </c:pt>
                <c:pt idx="31">
                  <c:v>8211</c:v>
                </c:pt>
                <c:pt idx="32">
                  <c:v>8155</c:v>
                </c:pt>
                <c:pt idx="33">
                  <c:v>8008</c:v>
                </c:pt>
                <c:pt idx="34">
                  <c:v>7847</c:v>
                </c:pt>
                <c:pt idx="35">
                  <c:v>7833</c:v>
                </c:pt>
                <c:pt idx="36">
                  <c:v>7812</c:v>
                </c:pt>
                <c:pt idx="37">
                  <c:v>7777</c:v>
                </c:pt>
                <c:pt idx="38">
                  <c:v>7777</c:v>
                </c:pt>
                <c:pt idx="39">
                  <c:v>7693</c:v>
                </c:pt>
                <c:pt idx="40">
                  <c:v>7693</c:v>
                </c:pt>
                <c:pt idx="41">
                  <c:v>7651</c:v>
                </c:pt>
                <c:pt idx="42">
                  <c:v>7511</c:v>
                </c:pt>
                <c:pt idx="43">
                  <c:v>7483</c:v>
                </c:pt>
                <c:pt idx="44">
                  <c:v>7455</c:v>
                </c:pt>
                <c:pt idx="45">
                  <c:v>7322</c:v>
                </c:pt>
                <c:pt idx="46">
                  <c:v>7308</c:v>
                </c:pt>
                <c:pt idx="47">
                  <c:v>7280</c:v>
                </c:pt>
                <c:pt idx="48">
                  <c:v>7273</c:v>
                </c:pt>
                <c:pt idx="49">
                  <c:v>7259</c:v>
                </c:pt>
                <c:pt idx="50">
                  <c:v>7189</c:v>
                </c:pt>
                <c:pt idx="51">
                  <c:v>7021</c:v>
                </c:pt>
                <c:pt idx="52">
                  <c:v>6986</c:v>
                </c:pt>
                <c:pt idx="53">
                  <c:v>6909</c:v>
                </c:pt>
                <c:pt idx="54">
                  <c:v>6860</c:v>
                </c:pt>
                <c:pt idx="55">
                  <c:v>6853</c:v>
                </c:pt>
                <c:pt idx="56">
                  <c:v>6832</c:v>
                </c:pt>
                <c:pt idx="57">
                  <c:v>6818</c:v>
                </c:pt>
                <c:pt idx="58">
                  <c:v>6755</c:v>
                </c:pt>
                <c:pt idx="59">
                  <c:v>6748</c:v>
                </c:pt>
                <c:pt idx="60">
                  <c:v>6734</c:v>
                </c:pt>
                <c:pt idx="61">
                  <c:v>6706</c:v>
                </c:pt>
                <c:pt idx="62">
                  <c:v>6657</c:v>
                </c:pt>
                <c:pt idx="63">
                  <c:v>6657</c:v>
                </c:pt>
                <c:pt idx="64">
                  <c:v>6608</c:v>
                </c:pt>
                <c:pt idx="65">
                  <c:v>6580</c:v>
                </c:pt>
                <c:pt idx="66">
                  <c:v>6454</c:v>
                </c:pt>
                <c:pt idx="67">
                  <c:v>6433</c:v>
                </c:pt>
                <c:pt idx="68">
                  <c:v>6398</c:v>
                </c:pt>
                <c:pt idx="69">
                  <c:v>6391</c:v>
                </c:pt>
                <c:pt idx="70">
                  <c:v>6370</c:v>
                </c:pt>
                <c:pt idx="71">
                  <c:v>6314</c:v>
                </c:pt>
                <c:pt idx="72">
                  <c:v>6300</c:v>
                </c:pt>
                <c:pt idx="73">
                  <c:v>6279</c:v>
                </c:pt>
                <c:pt idx="74">
                  <c:v>6279</c:v>
                </c:pt>
                <c:pt idx="75">
                  <c:v>6146</c:v>
                </c:pt>
                <c:pt idx="76">
                  <c:v>6132</c:v>
                </c:pt>
                <c:pt idx="77">
                  <c:v>6125</c:v>
                </c:pt>
                <c:pt idx="78">
                  <c:v>6118</c:v>
                </c:pt>
                <c:pt idx="79">
                  <c:v>6118</c:v>
                </c:pt>
                <c:pt idx="80">
                  <c:v>6111</c:v>
                </c:pt>
                <c:pt idx="81">
                  <c:v>6048</c:v>
                </c:pt>
                <c:pt idx="82">
                  <c:v>6027</c:v>
                </c:pt>
                <c:pt idx="83">
                  <c:v>5915</c:v>
                </c:pt>
                <c:pt idx="84">
                  <c:v>5817</c:v>
                </c:pt>
                <c:pt idx="85">
                  <c:v>5775</c:v>
                </c:pt>
                <c:pt idx="86">
                  <c:v>5677</c:v>
                </c:pt>
                <c:pt idx="87">
                  <c:v>5670</c:v>
                </c:pt>
                <c:pt idx="88">
                  <c:v>5586</c:v>
                </c:pt>
                <c:pt idx="89">
                  <c:v>5551</c:v>
                </c:pt>
                <c:pt idx="90">
                  <c:v>5474</c:v>
                </c:pt>
                <c:pt idx="91">
                  <c:v>5439</c:v>
                </c:pt>
                <c:pt idx="92">
                  <c:v>5355</c:v>
                </c:pt>
                <c:pt idx="93">
                  <c:v>5306</c:v>
                </c:pt>
                <c:pt idx="94">
                  <c:v>5236</c:v>
                </c:pt>
                <c:pt idx="95">
                  <c:v>5194</c:v>
                </c:pt>
                <c:pt idx="96">
                  <c:v>5075</c:v>
                </c:pt>
                <c:pt idx="97">
                  <c:v>5019</c:v>
                </c:pt>
                <c:pt idx="98">
                  <c:v>5019</c:v>
                </c:pt>
                <c:pt idx="99">
                  <c:v>5012</c:v>
                </c:pt>
                <c:pt idx="100">
                  <c:v>4991</c:v>
                </c:pt>
                <c:pt idx="101">
                  <c:v>4991</c:v>
                </c:pt>
                <c:pt idx="102">
                  <c:v>4970</c:v>
                </c:pt>
                <c:pt idx="103">
                  <c:v>4956</c:v>
                </c:pt>
                <c:pt idx="104">
                  <c:v>4949</c:v>
                </c:pt>
                <c:pt idx="105">
                  <c:v>4935</c:v>
                </c:pt>
                <c:pt idx="106">
                  <c:v>4858</c:v>
                </c:pt>
                <c:pt idx="107">
                  <c:v>4802</c:v>
                </c:pt>
                <c:pt idx="108">
                  <c:v>4781</c:v>
                </c:pt>
                <c:pt idx="109">
                  <c:v>4760</c:v>
                </c:pt>
                <c:pt idx="110">
                  <c:v>4753</c:v>
                </c:pt>
                <c:pt idx="111">
                  <c:v>4753</c:v>
                </c:pt>
                <c:pt idx="112">
                  <c:v>4725</c:v>
                </c:pt>
                <c:pt idx="113">
                  <c:v>4683</c:v>
                </c:pt>
                <c:pt idx="114">
                  <c:v>4606</c:v>
                </c:pt>
                <c:pt idx="115">
                  <c:v>4592</c:v>
                </c:pt>
                <c:pt idx="116">
                  <c:v>4585</c:v>
                </c:pt>
                <c:pt idx="117">
                  <c:v>4487</c:v>
                </c:pt>
                <c:pt idx="118">
                  <c:v>4487</c:v>
                </c:pt>
                <c:pt idx="119">
                  <c:v>4480</c:v>
                </c:pt>
                <c:pt idx="120">
                  <c:v>4438</c:v>
                </c:pt>
                <c:pt idx="121">
                  <c:v>4424</c:v>
                </c:pt>
                <c:pt idx="122">
                  <c:v>4417</c:v>
                </c:pt>
                <c:pt idx="123">
                  <c:v>4326</c:v>
                </c:pt>
                <c:pt idx="124">
                  <c:v>4319</c:v>
                </c:pt>
                <c:pt idx="125">
                  <c:v>4305</c:v>
                </c:pt>
                <c:pt idx="126">
                  <c:v>4242</c:v>
                </c:pt>
                <c:pt idx="127">
                  <c:v>4137</c:v>
                </c:pt>
                <c:pt idx="128">
                  <c:v>4053</c:v>
                </c:pt>
                <c:pt idx="129">
                  <c:v>4018</c:v>
                </c:pt>
                <c:pt idx="130">
                  <c:v>4018</c:v>
                </c:pt>
                <c:pt idx="131">
                  <c:v>4018</c:v>
                </c:pt>
                <c:pt idx="132">
                  <c:v>3983</c:v>
                </c:pt>
                <c:pt idx="133">
                  <c:v>3976</c:v>
                </c:pt>
                <c:pt idx="134">
                  <c:v>3920</c:v>
                </c:pt>
                <c:pt idx="135">
                  <c:v>3864</c:v>
                </c:pt>
                <c:pt idx="136">
                  <c:v>3850</c:v>
                </c:pt>
                <c:pt idx="137">
                  <c:v>3829</c:v>
                </c:pt>
                <c:pt idx="138">
                  <c:v>3808</c:v>
                </c:pt>
                <c:pt idx="139">
                  <c:v>3794</c:v>
                </c:pt>
                <c:pt idx="140">
                  <c:v>3773</c:v>
                </c:pt>
                <c:pt idx="141">
                  <c:v>3759</c:v>
                </c:pt>
                <c:pt idx="142">
                  <c:v>3752</c:v>
                </c:pt>
                <c:pt idx="143">
                  <c:v>3689</c:v>
                </c:pt>
                <c:pt idx="144">
                  <c:v>3640</c:v>
                </c:pt>
                <c:pt idx="145">
                  <c:v>3598</c:v>
                </c:pt>
                <c:pt idx="146">
                  <c:v>3556</c:v>
                </c:pt>
                <c:pt idx="147">
                  <c:v>3549</c:v>
                </c:pt>
                <c:pt idx="148">
                  <c:v>3507</c:v>
                </c:pt>
                <c:pt idx="149">
                  <c:v>3472</c:v>
                </c:pt>
                <c:pt idx="150">
                  <c:v>3402</c:v>
                </c:pt>
                <c:pt idx="151">
                  <c:v>3388</c:v>
                </c:pt>
                <c:pt idx="152">
                  <c:v>3339</c:v>
                </c:pt>
                <c:pt idx="153">
                  <c:v>3339</c:v>
                </c:pt>
                <c:pt idx="154">
                  <c:v>3339</c:v>
                </c:pt>
                <c:pt idx="155">
                  <c:v>3262</c:v>
                </c:pt>
                <c:pt idx="156">
                  <c:v>3192</c:v>
                </c:pt>
                <c:pt idx="157">
                  <c:v>3164</c:v>
                </c:pt>
                <c:pt idx="158">
                  <c:v>3108</c:v>
                </c:pt>
                <c:pt idx="159">
                  <c:v>3101</c:v>
                </c:pt>
                <c:pt idx="160">
                  <c:v>3094</c:v>
                </c:pt>
                <c:pt idx="161">
                  <c:v>3059</c:v>
                </c:pt>
                <c:pt idx="162">
                  <c:v>3052</c:v>
                </c:pt>
                <c:pt idx="163">
                  <c:v>2989</c:v>
                </c:pt>
                <c:pt idx="164">
                  <c:v>2954</c:v>
                </c:pt>
                <c:pt idx="165">
                  <c:v>2933</c:v>
                </c:pt>
                <c:pt idx="166">
                  <c:v>2919</c:v>
                </c:pt>
                <c:pt idx="167">
                  <c:v>2919</c:v>
                </c:pt>
                <c:pt idx="168">
                  <c:v>2891</c:v>
                </c:pt>
                <c:pt idx="169">
                  <c:v>2870</c:v>
                </c:pt>
                <c:pt idx="170">
                  <c:v>2863</c:v>
                </c:pt>
                <c:pt idx="171">
                  <c:v>2856</c:v>
                </c:pt>
                <c:pt idx="172">
                  <c:v>2793</c:v>
                </c:pt>
                <c:pt idx="173">
                  <c:v>2779</c:v>
                </c:pt>
                <c:pt idx="174">
                  <c:v>2744</c:v>
                </c:pt>
                <c:pt idx="175">
                  <c:v>2737</c:v>
                </c:pt>
                <c:pt idx="176">
                  <c:v>2702</c:v>
                </c:pt>
                <c:pt idx="177">
                  <c:v>2681</c:v>
                </c:pt>
                <c:pt idx="178">
                  <c:v>2646</c:v>
                </c:pt>
                <c:pt idx="179">
                  <c:v>2646</c:v>
                </c:pt>
                <c:pt idx="180">
                  <c:v>2639</c:v>
                </c:pt>
                <c:pt idx="181">
                  <c:v>2583</c:v>
                </c:pt>
                <c:pt idx="182">
                  <c:v>2562</c:v>
                </c:pt>
                <c:pt idx="183">
                  <c:v>2541</c:v>
                </c:pt>
                <c:pt idx="184">
                  <c:v>2541</c:v>
                </c:pt>
                <c:pt idx="185">
                  <c:v>2478</c:v>
                </c:pt>
                <c:pt idx="186">
                  <c:v>2471</c:v>
                </c:pt>
                <c:pt idx="187">
                  <c:v>2464</c:v>
                </c:pt>
                <c:pt idx="188">
                  <c:v>2436</c:v>
                </c:pt>
                <c:pt idx="189">
                  <c:v>2429</c:v>
                </c:pt>
                <c:pt idx="190">
                  <c:v>2415</c:v>
                </c:pt>
                <c:pt idx="191">
                  <c:v>2415</c:v>
                </c:pt>
                <c:pt idx="192">
                  <c:v>2408</c:v>
                </c:pt>
                <c:pt idx="193">
                  <c:v>2324</c:v>
                </c:pt>
                <c:pt idx="194">
                  <c:v>2317</c:v>
                </c:pt>
                <c:pt idx="195">
                  <c:v>2317</c:v>
                </c:pt>
                <c:pt idx="196">
                  <c:v>2289</c:v>
                </c:pt>
                <c:pt idx="197">
                  <c:v>2275</c:v>
                </c:pt>
                <c:pt idx="198">
                  <c:v>2268</c:v>
                </c:pt>
                <c:pt idx="199">
                  <c:v>2226</c:v>
                </c:pt>
                <c:pt idx="200">
                  <c:v>2219</c:v>
                </c:pt>
                <c:pt idx="201">
                  <c:v>2212</c:v>
                </c:pt>
                <c:pt idx="202">
                  <c:v>2205</c:v>
                </c:pt>
                <c:pt idx="203">
                  <c:v>2205</c:v>
                </c:pt>
                <c:pt idx="204">
                  <c:v>2149</c:v>
                </c:pt>
                <c:pt idx="205">
                  <c:v>2142</c:v>
                </c:pt>
                <c:pt idx="206">
                  <c:v>2135</c:v>
                </c:pt>
                <c:pt idx="207">
                  <c:v>2114</c:v>
                </c:pt>
                <c:pt idx="208">
                  <c:v>2114</c:v>
                </c:pt>
                <c:pt idx="209">
                  <c:v>2100</c:v>
                </c:pt>
                <c:pt idx="210">
                  <c:v>2023</c:v>
                </c:pt>
                <c:pt idx="211">
                  <c:v>2023</c:v>
                </c:pt>
                <c:pt idx="212">
                  <c:v>2016</c:v>
                </c:pt>
                <c:pt idx="213">
                  <c:v>2009</c:v>
                </c:pt>
                <c:pt idx="214">
                  <c:v>1988</c:v>
                </c:pt>
                <c:pt idx="215">
                  <c:v>1974</c:v>
                </c:pt>
                <c:pt idx="216">
                  <c:v>1932</c:v>
                </c:pt>
                <c:pt idx="217">
                  <c:v>1925</c:v>
                </c:pt>
                <c:pt idx="218">
                  <c:v>1904</c:v>
                </c:pt>
                <c:pt idx="219">
                  <c:v>1890</c:v>
                </c:pt>
                <c:pt idx="220">
                  <c:v>1785</c:v>
                </c:pt>
                <c:pt idx="221">
                  <c:v>1778</c:v>
                </c:pt>
                <c:pt idx="222">
                  <c:v>1771</c:v>
                </c:pt>
                <c:pt idx="223">
                  <c:v>1701</c:v>
                </c:pt>
                <c:pt idx="224">
                  <c:v>1652</c:v>
                </c:pt>
                <c:pt idx="225">
                  <c:v>1652</c:v>
                </c:pt>
                <c:pt idx="226">
                  <c:v>1638</c:v>
                </c:pt>
                <c:pt idx="227">
                  <c:v>1638</c:v>
                </c:pt>
                <c:pt idx="228">
                  <c:v>1624</c:v>
                </c:pt>
                <c:pt idx="229">
                  <c:v>1617</c:v>
                </c:pt>
                <c:pt idx="230">
                  <c:v>1589</c:v>
                </c:pt>
                <c:pt idx="231">
                  <c:v>1568</c:v>
                </c:pt>
                <c:pt idx="232">
                  <c:v>1568</c:v>
                </c:pt>
                <c:pt idx="233">
                  <c:v>1561</c:v>
                </c:pt>
                <c:pt idx="234">
                  <c:v>1526</c:v>
                </c:pt>
                <c:pt idx="235">
                  <c:v>1526</c:v>
                </c:pt>
                <c:pt idx="236">
                  <c:v>1505</c:v>
                </c:pt>
                <c:pt idx="237">
                  <c:v>1463</c:v>
                </c:pt>
                <c:pt idx="238">
                  <c:v>1442</c:v>
                </c:pt>
                <c:pt idx="239">
                  <c:v>1428</c:v>
                </c:pt>
                <c:pt idx="240">
                  <c:v>1407</c:v>
                </c:pt>
                <c:pt idx="241">
                  <c:v>1400</c:v>
                </c:pt>
                <c:pt idx="242">
                  <c:v>1302</c:v>
                </c:pt>
                <c:pt idx="243">
                  <c:v>1281</c:v>
                </c:pt>
                <c:pt idx="244">
                  <c:v>1281</c:v>
                </c:pt>
                <c:pt idx="245">
                  <c:v>1274</c:v>
                </c:pt>
                <c:pt idx="246">
                  <c:v>1134</c:v>
                </c:pt>
                <c:pt idx="247">
                  <c:v>1085</c:v>
                </c:pt>
                <c:pt idx="248">
                  <c:v>1071</c:v>
                </c:pt>
                <c:pt idx="249">
                  <c:v>1057</c:v>
                </c:pt>
                <c:pt idx="250">
                  <c:v>973</c:v>
                </c:pt>
                <c:pt idx="251">
                  <c:v>966</c:v>
                </c:pt>
                <c:pt idx="252">
                  <c:v>959</c:v>
                </c:pt>
                <c:pt idx="253">
                  <c:v>959</c:v>
                </c:pt>
                <c:pt idx="254">
                  <c:v>945</c:v>
                </c:pt>
                <c:pt idx="255">
                  <c:v>938</c:v>
                </c:pt>
                <c:pt idx="256">
                  <c:v>938</c:v>
                </c:pt>
                <c:pt idx="257">
                  <c:v>938</c:v>
                </c:pt>
                <c:pt idx="258">
                  <c:v>861</c:v>
                </c:pt>
                <c:pt idx="259">
                  <c:v>854</c:v>
                </c:pt>
                <c:pt idx="260">
                  <c:v>847</c:v>
                </c:pt>
                <c:pt idx="261">
                  <c:v>819</c:v>
                </c:pt>
                <c:pt idx="262">
                  <c:v>819</c:v>
                </c:pt>
                <c:pt idx="263">
                  <c:v>798</c:v>
                </c:pt>
                <c:pt idx="264">
                  <c:v>714</c:v>
                </c:pt>
                <c:pt idx="265">
                  <c:v>707</c:v>
                </c:pt>
                <c:pt idx="266">
                  <c:v>700</c:v>
                </c:pt>
                <c:pt idx="267">
                  <c:v>630</c:v>
                </c:pt>
                <c:pt idx="268">
                  <c:v>623</c:v>
                </c:pt>
                <c:pt idx="269">
                  <c:v>609</c:v>
                </c:pt>
                <c:pt idx="270">
                  <c:v>609</c:v>
                </c:pt>
                <c:pt idx="271">
                  <c:v>567</c:v>
                </c:pt>
                <c:pt idx="272">
                  <c:v>560</c:v>
                </c:pt>
                <c:pt idx="273">
                  <c:v>553</c:v>
                </c:pt>
                <c:pt idx="274">
                  <c:v>525</c:v>
                </c:pt>
                <c:pt idx="275">
                  <c:v>518</c:v>
                </c:pt>
                <c:pt idx="276">
                  <c:v>497</c:v>
                </c:pt>
                <c:pt idx="277">
                  <c:v>490</c:v>
                </c:pt>
                <c:pt idx="278">
                  <c:v>469</c:v>
                </c:pt>
                <c:pt idx="279">
                  <c:v>434</c:v>
                </c:pt>
                <c:pt idx="280">
                  <c:v>385</c:v>
                </c:pt>
                <c:pt idx="281">
                  <c:v>357</c:v>
                </c:pt>
                <c:pt idx="282">
                  <c:v>336</c:v>
                </c:pt>
                <c:pt idx="283">
                  <c:v>280</c:v>
                </c:pt>
                <c:pt idx="284">
                  <c:v>259</c:v>
                </c:pt>
                <c:pt idx="285">
                  <c:v>252</c:v>
                </c:pt>
                <c:pt idx="286">
                  <c:v>245</c:v>
                </c:pt>
                <c:pt idx="287">
                  <c:v>238</c:v>
                </c:pt>
                <c:pt idx="288">
                  <c:v>217</c:v>
                </c:pt>
                <c:pt idx="289">
                  <c:v>189</c:v>
                </c:pt>
                <c:pt idx="290">
                  <c:v>182</c:v>
                </c:pt>
                <c:pt idx="291">
                  <c:v>168</c:v>
                </c:pt>
                <c:pt idx="292">
                  <c:v>154</c:v>
                </c:pt>
                <c:pt idx="293">
                  <c:v>98</c:v>
                </c:pt>
                <c:pt idx="294">
                  <c:v>98</c:v>
                </c:pt>
                <c:pt idx="295">
                  <c:v>63</c:v>
                </c:pt>
                <c:pt idx="296">
                  <c:v>56</c:v>
                </c:pt>
                <c:pt idx="297">
                  <c:v>42</c:v>
                </c:pt>
                <c:pt idx="298">
                  <c:v>21</c:v>
                </c:pt>
                <c:pt idx="299">
                  <c:v>0</c:v>
                </c:pt>
              </c:numCache>
            </c:numRef>
          </c:xVal>
          <c:yVal>
            <c:numRef>
              <c:f>'6'!$G$6:$G$305</c:f>
              <c:numCache>
                <c:formatCode>#,##0</c:formatCode>
                <c:ptCount val="300"/>
                <c:pt idx="0">
                  <c:v>39</c:v>
                </c:pt>
                <c:pt idx="1">
                  <c:v>339</c:v>
                </c:pt>
                <c:pt idx="2">
                  <c:v>150</c:v>
                </c:pt>
                <c:pt idx="3">
                  <c:v>201</c:v>
                </c:pt>
                <c:pt idx="4">
                  <c:v>30</c:v>
                </c:pt>
                <c:pt idx="5">
                  <c:v>234</c:v>
                </c:pt>
                <c:pt idx="6">
                  <c:v>138</c:v>
                </c:pt>
                <c:pt idx="7">
                  <c:v>204</c:v>
                </c:pt>
                <c:pt idx="8">
                  <c:v>21</c:v>
                </c:pt>
                <c:pt idx="9">
                  <c:v>231</c:v>
                </c:pt>
                <c:pt idx="10">
                  <c:v>84</c:v>
                </c:pt>
                <c:pt idx="11">
                  <c:v>312</c:v>
                </c:pt>
                <c:pt idx="12">
                  <c:v>120</c:v>
                </c:pt>
                <c:pt idx="13">
                  <c:v>201</c:v>
                </c:pt>
                <c:pt idx="14">
                  <c:v>207</c:v>
                </c:pt>
                <c:pt idx="15">
                  <c:v>90</c:v>
                </c:pt>
                <c:pt idx="16">
                  <c:v>30</c:v>
                </c:pt>
                <c:pt idx="17">
                  <c:v>27</c:v>
                </c:pt>
                <c:pt idx="18">
                  <c:v>288</c:v>
                </c:pt>
                <c:pt idx="19">
                  <c:v>87</c:v>
                </c:pt>
                <c:pt idx="20">
                  <c:v>162</c:v>
                </c:pt>
                <c:pt idx="21">
                  <c:v>36</c:v>
                </c:pt>
                <c:pt idx="22">
                  <c:v>57</c:v>
                </c:pt>
                <c:pt idx="23">
                  <c:v>72</c:v>
                </c:pt>
                <c:pt idx="24">
                  <c:v>210</c:v>
                </c:pt>
                <c:pt idx="25">
                  <c:v>432</c:v>
                </c:pt>
                <c:pt idx="26">
                  <c:v>189</c:v>
                </c:pt>
                <c:pt idx="27">
                  <c:v>303</c:v>
                </c:pt>
                <c:pt idx="28">
                  <c:v>21</c:v>
                </c:pt>
                <c:pt idx="29">
                  <c:v>492</c:v>
                </c:pt>
                <c:pt idx="30">
                  <c:v>42</c:v>
                </c:pt>
                <c:pt idx="31">
                  <c:v>75</c:v>
                </c:pt>
                <c:pt idx="32">
                  <c:v>90</c:v>
                </c:pt>
                <c:pt idx="33">
                  <c:v>456</c:v>
                </c:pt>
                <c:pt idx="34">
                  <c:v>174</c:v>
                </c:pt>
                <c:pt idx="35">
                  <c:v>243</c:v>
                </c:pt>
                <c:pt idx="36">
                  <c:v>81</c:v>
                </c:pt>
                <c:pt idx="37">
                  <c:v>504</c:v>
                </c:pt>
                <c:pt idx="38">
                  <c:v>39</c:v>
                </c:pt>
                <c:pt idx="39">
                  <c:v>87</c:v>
                </c:pt>
                <c:pt idx="40">
                  <c:v>21</c:v>
                </c:pt>
                <c:pt idx="41">
                  <c:v>213</c:v>
                </c:pt>
                <c:pt idx="42">
                  <c:v>120</c:v>
                </c:pt>
                <c:pt idx="43">
                  <c:v>45</c:v>
                </c:pt>
                <c:pt idx="44">
                  <c:v>216</c:v>
                </c:pt>
                <c:pt idx="45">
                  <c:v>36</c:v>
                </c:pt>
                <c:pt idx="46">
                  <c:v>327</c:v>
                </c:pt>
                <c:pt idx="47">
                  <c:v>201</c:v>
                </c:pt>
                <c:pt idx="48">
                  <c:v>96</c:v>
                </c:pt>
                <c:pt idx="49">
                  <c:v>276</c:v>
                </c:pt>
                <c:pt idx="50">
                  <c:v>54</c:v>
                </c:pt>
                <c:pt idx="51">
                  <c:v>183</c:v>
                </c:pt>
                <c:pt idx="52">
                  <c:v>21</c:v>
                </c:pt>
                <c:pt idx="53">
                  <c:v>81</c:v>
                </c:pt>
                <c:pt idx="54">
                  <c:v>126</c:v>
                </c:pt>
                <c:pt idx="55">
                  <c:v>372</c:v>
                </c:pt>
                <c:pt idx="56">
                  <c:v>27</c:v>
                </c:pt>
                <c:pt idx="57">
                  <c:v>6</c:v>
                </c:pt>
                <c:pt idx="58">
                  <c:v>252</c:v>
                </c:pt>
                <c:pt idx="59">
                  <c:v>48</c:v>
                </c:pt>
                <c:pt idx="60">
                  <c:v>123</c:v>
                </c:pt>
                <c:pt idx="61">
                  <c:v>459</c:v>
                </c:pt>
                <c:pt idx="62">
                  <c:v>303</c:v>
                </c:pt>
                <c:pt idx="63">
                  <c:v>276</c:v>
                </c:pt>
                <c:pt idx="64">
                  <c:v>225</c:v>
                </c:pt>
                <c:pt idx="65">
                  <c:v>183</c:v>
                </c:pt>
                <c:pt idx="66">
                  <c:v>54</c:v>
                </c:pt>
                <c:pt idx="67">
                  <c:v>78</c:v>
                </c:pt>
                <c:pt idx="68">
                  <c:v>102</c:v>
                </c:pt>
                <c:pt idx="69">
                  <c:v>48</c:v>
                </c:pt>
                <c:pt idx="70">
                  <c:v>30</c:v>
                </c:pt>
                <c:pt idx="71">
                  <c:v>15</c:v>
                </c:pt>
                <c:pt idx="72">
                  <c:v>42</c:v>
                </c:pt>
                <c:pt idx="73">
                  <c:v>45</c:v>
                </c:pt>
                <c:pt idx="74">
                  <c:v>237</c:v>
                </c:pt>
                <c:pt idx="75">
                  <c:v>63</c:v>
                </c:pt>
                <c:pt idx="76">
                  <c:v>93</c:v>
                </c:pt>
                <c:pt idx="77">
                  <c:v>102</c:v>
                </c:pt>
                <c:pt idx="78">
                  <c:v>9</c:v>
                </c:pt>
                <c:pt idx="79">
                  <c:v>174</c:v>
                </c:pt>
                <c:pt idx="80">
                  <c:v>3</c:v>
                </c:pt>
                <c:pt idx="81">
                  <c:v>27</c:v>
                </c:pt>
                <c:pt idx="82">
                  <c:v>144</c:v>
                </c:pt>
                <c:pt idx="83">
                  <c:v>3</c:v>
                </c:pt>
                <c:pt idx="84">
                  <c:v>12</c:v>
                </c:pt>
                <c:pt idx="85">
                  <c:v>42</c:v>
                </c:pt>
                <c:pt idx="86">
                  <c:v>258</c:v>
                </c:pt>
                <c:pt idx="87">
                  <c:v>297</c:v>
                </c:pt>
                <c:pt idx="88">
                  <c:v>525</c:v>
                </c:pt>
                <c:pt idx="89">
                  <c:v>252</c:v>
                </c:pt>
                <c:pt idx="90">
                  <c:v>168</c:v>
                </c:pt>
                <c:pt idx="91">
                  <c:v>30</c:v>
                </c:pt>
                <c:pt idx="92">
                  <c:v>204</c:v>
                </c:pt>
                <c:pt idx="93">
                  <c:v>0</c:v>
                </c:pt>
                <c:pt idx="94">
                  <c:v>51</c:v>
                </c:pt>
                <c:pt idx="95">
                  <c:v>288</c:v>
                </c:pt>
                <c:pt idx="96">
                  <c:v>21</c:v>
                </c:pt>
                <c:pt idx="97">
                  <c:v>156</c:v>
                </c:pt>
                <c:pt idx="98">
                  <c:v>150</c:v>
                </c:pt>
                <c:pt idx="99">
                  <c:v>210</c:v>
                </c:pt>
                <c:pt idx="100">
                  <c:v>12</c:v>
                </c:pt>
                <c:pt idx="101">
                  <c:v>9</c:v>
                </c:pt>
                <c:pt idx="102">
                  <c:v>156</c:v>
                </c:pt>
                <c:pt idx="103">
                  <c:v>171</c:v>
                </c:pt>
                <c:pt idx="104">
                  <c:v>189</c:v>
                </c:pt>
                <c:pt idx="105">
                  <c:v>126</c:v>
                </c:pt>
                <c:pt idx="106">
                  <c:v>279</c:v>
                </c:pt>
                <c:pt idx="107">
                  <c:v>36</c:v>
                </c:pt>
                <c:pt idx="108">
                  <c:v>123</c:v>
                </c:pt>
                <c:pt idx="109">
                  <c:v>69</c:v>
                </c:pt>
                <c:pt idx="110">
                  <c:v>300</c:v>
                </c:pt>
                <c:pt idx="111">
                  <c:v>246</c:v>
                </c:pt>
                <c:pt idx="112">
                  <c:v>174</c:v>
                </c:pt>
                <c:pt idx="113">
                  <c:v>30</c:v>
                </c:pt>
                <c:pt idx="114">
                  <c:v>63</c:v>
                </c:pt>
                <c:pt idx="115">
                  <c:v>324</c:v>
                </c:pt>
                <c:pt idx="116">
                  <c:v>240</c:v>
                </c:pt>
                <c:pt idx="117">
                  <c:v>111</c:v>
                </c:pt>
                <c:pt idx="118">
                  <c:v>333</c:v>
                </c:pt>
                <c:pt idx="119">
                  <c:v>357</c:v>
                </c:pt>
                <c:pt idx="120">
                  <c:v>246</c:v>
                </c:pt>
                <c:pt idx="121">
                  <c:v>201</c:v>
                </c:pt>
                <c:pt idx="122">
                  <c:v>153</c:v>
                </c:pt>
                <c:pt idx="123">
                  <c:v>348</c:v>
                </c:pt>
                <c:pt idx="124">
                  <c:v>30</c:v>
                </c:pt>
                <c:pt idx="125">
                  <c:v>156</c:v>
                </c:pt>
                <c:pt idx="126">
                  <c:v>207</c:v>
                </c:pt>
                <c:pt idx="127">
                  <c:v>60</c:v>
                </c:pt>
                <c:pt idx="128">
                  <c:v>24</c:v>
                </c:pt>
                <c:pt idx="129">
                  <c:v>162</c:v>
                </c:pt>
                <c:pt idx="130">
                  <c:v>171</c:v>
                </c:pt>
                <c:pt idx="131">
                  <c:v>126</c:v>
                </c:pt>
                <c:pt idx="132">
                  <c:v>144</c:v>
                </c:pt>
                <c:pt idx="133">
                  <c:v>72</c:v>
                </c:pt>
                <c:pt idx="134">
                  <c:v>306</c:v>
                </c:pt>
                <c:pt idx="135">
                  <c:v>177</c:v>
                </c:pt>
                <c:pt idx="136">
                  <c:v>102</c:v>
                </c:pt>
                <c:pt idx="137">
                  <c:v>24</c:v>
                </c:pt>
                <c:pt idx="138">
                  <c:v>279</c:v>
                </c:pt>
                <c:pt idx="139">
                  <c:v>159</c:v>
                </c:pt>
                <c:pt idx="140">
                  <c:v>165</c:v>
                </c:pt>
                <c:pt idx="141">
                  <c:v>150</c:v>
                </c:pt>
                <c:pt idx="142">
                  <c:v>213</c:v>
                </c:pt>
                <c:pt idx="143">
                  <c:v>312</c:v>
                </c:pt>
                <c:pt idx="144">
                  <c:v>51</c:v>
                </c:pt>
                <c:pt idx="145">
                  <c:v>81</c:v>
                </c:pt>
                <c:pt idx="146">
                  <c:v>459</c:v>
                </c:pt>
                <c:pt idx="147">
                  <c:v>3</c:v>
                </c:pt>
                <c:pt idx="148">
                  <c:v>288</c:v>
                </c:pt>
                <c:pt idx="149">
                  <c:v>96</c:v>
                </c:pt>
                <c:pt idx="150">
                  <c:v>366</c:v>
                </c:pt>
                <c:pt idx="151">
                  <c:v>123</c:v>
                </c:pt>
                <c:pt idx="152">
                  <c:v>75</c:v>
                </c:pt>
                <c:pt idx="153">
                  <c:v>39</c:v>
                </c:pt>
                <c:pt idx="154">
                  <c:v>348</c:v>
                </c:pt>
                <c:pt idx="155">
                  <c:v>75</c:v>
                </c:pt>
                <c:pt idx="156">
                  <c:v>72</c:v>
                </c:pt>
                <c:pt idx="157">
                  <c:v>306</c:v>
                </c:pt>
                <c:pt idx="158">
                  <c:v>54</c:v>
                </c:pt>
                <c:pt idx="159">
                  <c:v>225</c:v>
                </c:pt>
                <c:pt idx="160">
                  <c:v>246</c:v>
                </c:pt>
                <c:pt idx="161">
                  <c:v>27</c:v>
                </c:pt>
                <c:pt idx="162">
                  <c:v>378</c:v>
                </c:pt>
                <c:pt idx="163">
                  <c:v>3</c:v>
                </c:pt>
                <c:pt idx="164">
                  <c:v>189</c:v>
                </c:pt>
                <c:pt idx="165">
                  <c:v>9</c:v>
                </c:pt>
                <c:pt idx="166">
                  <c:v>45</c:v>
                </c:pt>
                <c:pt idx="167">
                  <c:v>93</c:v>
                </c:pt>
                <c:pt idx="168">
                  <c:v>102</c:v>
                </c:pt>
                <c:pt idx="169">
                  <c:v>300</c:v>
                </c:pt>
                <c:pt idx="170">
                  <c:v>42</c:v>
                </c:pt>
                <c:pt idx="171">
                  <c:v>246</c:v>
                </c:pt>
                <c:pt idx="172">
                  <c:v>114</c:v>
                </c:pt>
                <c:pt idx="173">
                  <c:v>75</c:v>
                </c:pt>
                <c:pt idx="174">
                  <c:v>9</c:v>
                </c:pt>
                <c:pt idx="175">
                  <c:v>93</c:v>
                </c:pt>
                <c:pt idx="176">
                  <c:v>363</c:v>
                </c:pt>
                <c:pt idx="177">
                  <c:v>54</c:v>
                </c:pt>
                <c:pt idx="178">
                  <c:v>120</c:v>
                </c:pt>
                <c:pt idx="179">
                  <c:v>177</c:v>
                </c:pt>
                <c:pt idx="180">
                  <c:v>204</c:v>
                </c:pt>
                <c:pt idx="181">
                  <c:v>18</c:v>
                </c:pt>
                <c:pt idx="182">
                  <c:v>6</c:v>
                </c:pt>
                <c:pt idx="183">
                  <c:v>90</c:v>
                </c:pt>
                <c:pt idx="184">
                  <c:v>45</c:v>
                </c:pt>
                <c:pt idx="185">
                  <c:v>21</c:v>
                </c:pt>
                <c:pt idx="186">
                  <c:v>342</c:v>
                </c:pt>
                <c:pt idx="187">
                  <c:v>234</c:v>
                </c:pt>
                <c:pt idx="188">
                  <c:v>99</c:v>
                </c:pt>
                <c:pt idx="189">
                  <c:v>144</c:v>
                </c:pt>
                <c:pt idx="190">
                  <c:v>255</c:v>
                </c:pt>
                <c:pt idx="191">
                  <c:v>15</c:v>
                </c:pt>
                <c:pt idx="192">
                  <c:v>9</c:v>
                </c:pt>
                <c:pt idx="193">
                  <c:v>177</c:v>
                </c:pt>
                <c:pt idx="194">
                  <c:v>261</c:v>
                </c:pt>
                <c:pt idx="195">
                  <c:v>123</c:v>
                </c:pt>
                <c:pt idx="196">
                  <c:v>135</c:v>
                </c:pt>
                <c:pt idx="197">
                  <c:v>447</c:v>
                </c:pt>
                <c:pt idx="198">
                  <c:v>63</c:v>
                </c:pt>
                <c:pt idx="199">
                  <c:v>48</c:v>
                </c:pt>
                <c:pt idx="200">
                  <c:v>75</c:v>
                </c:pt>
                <c:pt idx="201">
                  <c:v>117</c:v>
                </c:pt>
                <c:pt idx="202">
                  <c:v>141</c:v>
                </c:pt>
                <c:pt idx="203">
                  <c:v>138</c:v>
                </c:pt>
                <c:pt idx="204">
                  <c:v>117</c:v>
                </c:pt>
                <c:pt idx="205">
                  <c:v>114</c:v>
                </c:pt>
                <c:pt idx="206">
                  <c:v>27</c:v>
                </c:pt>
                <c:pt idx="207">
                  <c:v>66</c:v>
                </c:pt>
                <c:pt idx="208">
                  <c:v>186</c:v>
                </c:pt>
                <c:pt idx="209">
                  <c:v>414</c:v>
                </c:pt>
                <c:pt idx="210">
                  <c:v>168</c:v>
                </c:pt>
                <c:pt idx="211">
                  <c:v>78</c:v>
                </c:pt>
                <c:pt idx="212">
                  <c:v>117</c:v>
                </c:pt>
                <c:pt idx="213">
                  <c:v>219</c:v>
                </c:pt>
                <c:pt idx="214">
                  <c:v>39</c:v>
                </c:pt>
                <c:pt idx="215">
                  <c:v>195</c:v>
                </c:pt>
                <c:pt idx="216">
                  <c:v>369</c:v>
                </c:pt>
                <c:pt idx="217">
                  <c:v>192</c:v>
                </c:pt>
                <c:pt idx="218">
                  <c:v>405</c:v>
                </c:pt>
                <c:pt idx="219">
                  <c:v>195</c:v>
                </c:pt>
                <c:pt idx="220">
                  <c:v>462</c:v>
                </c:pt>
                <c:pt idx="221">
                  <c:v>270</c:v>
                </c:pt>
                <c:pt idx="222">
                  <c:v>204</c:v>
                </c:pt>
                <c:pt idx="223">
                  <c:v>234</c:v>
                </c:pt>
                <c:pt idx="224">
                  <c:v>93</c:v>
                </c:pt>
                <c:pt idx="225">
                  <c:v>102</c:v>
                </c:pt>
                <c:pt idx="226">
                  <c:v>63</c:v>
                </c:pt>
                <c:pt idx="227">
                  <c:v>48</c:v>
                </c:pt>
                <c:pt idx="228">
                  <c:v>114</c:v>
                </c:pt>
                <c:pt idx="229">
                  <c:v>126</c:v>
                </c:pt>
                <c:pt idx="230">
                  <c:v>303</c:v>
                </c:pt>
                <c:pt idx="231">
                  <c:v>96</c:v>
                </c:pt>
                <c:pt idx="232">
                  <c:v>141</c:v>
                </c:pt>
                <c:pt idx="233">
                  <c:v>27</c:v>
                </c:pt>
                <c:pt idx="234">
                  <c:v>240</c:v>
                </c:pt>
                <c:pt idx="235">
                  <c:v>105</c:v>
                </c:pt>
                <c:pt idx="236">
                  <c:v>102</c:v>
                </c:pt>
                <c:pt idx="237">
                  <c:v>39</c:v>
                </c:pt>
                <c:pt idx="238">
                  <c:v>15</c:v>
                </c:pt>
                <c:pt idx="239">
                  <c:v>93</c:v>
                </c:pt>
                <c:pt idx="240">
                  <c:v>72</c:v>
                </c:pt>
                <c:pt idx="241">
                  <c:v>135</c:v>
                </c:pt>
                <c:pt idx="242">
                  <c:v>402</c:v>
                </c:pt>
                <c:pt idx="243">
                  <c:v>75</c:v>
                </c:pt>
                <c:pt idx="244">
                  <c:v>18</c:v>
                </c:pt>
                <c:pt idx="245">
                  <c:v>225</c:v>
                </c:pt>
                <c:pt idx="246">
                  <c:v>282</c:v>
                </c:pt>
                <c:pt idx="247">
                  <c:v>273</c:v>
                </c:pt>
                <c:pt idx="248">
                  <c:v>270</c:v>
                </c:pt>
                <c:pt idx="249">
                  <c:v>54</c:v>
                </c:pt>
                <c:pt idx="250">
                  <c:v>162</c:v>
                </c:pt>
                <c:pt idx="251">
                  <c:v>198</c:v>
                </c:pt>
                <c:pt idx="252">
                  <c:v>147</c:v>
                </c:pt>
                <c:pt idx="253">
                  <c:v>135</c:v>
                </c:pt>
                <c:pt idx="254">
                  <c:v>75</c:v>
                </c:pt>
                <c:pt idx="255">
                  <c:v>6</c:v>
                </c:pt>
                <c:pt idx="256">
                  <c:v>189</c:v>
                </c:pt>
                <c:pt idx="257">
                  <c:v>366</c:v>
                </c:pt>
                <c:pt idx="258">
                  <c:v>195</c:v>
                </c:pt>
                <c:pt idx="259">
                  <c:v>309</c:v>
                </c:pt>
                <c:pt idx="260">
                  <c:v>129</c:v>
                </c:pt>
                <c:pt idx="261">
                  <c:v>510</c:v>
                </c:pt>
                <c:pt idx="262">
                  <c:v>306</c:v>
                </c:pt>
                <c:pt idx="263">
                  <c:v>519</c:v>
                </c:pt>
                <c:pt idx="264">
                  <c:v>231</c:v>
                </c:pt>
                <c:pt idx="265">
                  <c:v>174</c:v>
                </c:pt>
                <c:pt idx="266">
                  <c:v>87</c:v>
                </c:pt>
                <c:pt idx="267">
                  <c:v>36</c:v>
                </c:pt>
                <c:pt idx="268">
                  <c:v>51</c:v>
                </c:pt>
                <c:pt idx="269">
                  <c:v>87</c:v>
                </c:pt>
                <c:pt idx="270">
                  <c:v>99</c:v>
                </c:pt>
                <c:pt idx="271">
                  <c:v>228</c:v>
                </c:pt>
                <c:pt idx="272">
                  <c:v>81</c:v>
                </c:pt>
                <c:pt idx="273">
                  <c:v>15</c:v>
                </c:pt>
                <c:pt idx="274">
                  <c:v>48</c:v>
                </c:pt>
                <c:pt idx="275">
                  <c:v>75</c:v>
                </c:pt>
                <c:pt idx="276">
                  <c:v>63</c:v>
                </c:pt>
                <c:pt idx="277">
                  <c:v>84</c:v>
                </c:pt>
                <c:pt idx="278">
                  <c:v>75</c:v>
                </c:pt>
                <c:pt idx="279">
                  <c:v>87</c:v>
                </c:pt>
                <c:pt idx="280">
                  <c:v>249</c:v>
                </c:pt>
                <c:pt idx="281">
                  <c:v>126</c:v>
                </c:pt>
                <c:pt idx="282">
                  <c:v>144</c:v>
                </c:pt>
                <c:pt idx="283">
                  <c:v>87</c:v>
                </c:pt>
                <c:pt idx="284">
                  <c:v>207</c:v>
                </c:pt>
                <c:pt idx="285">
                  <c:v>54</c:v>
                </c:pt>
                <c:pt idx="286">
                  <c:v>288</c:v>
                </c:pt>
                <c:pt idx="287">
                  <c:v>18</c:v>
                </c:pt>
                <c:pt idx="288">
                  <c:v>36</c:v>
                </c:pt>
                <c:pt idx="289">
                  <c:v>48</c:v>
                </c:pt>
                <c:pt idx="290">
                  <c:v>48</c:v>
                </c:pt>
                <c:pt idx="291">
                  <c:v>84</c:v>
                </c:pt>
                <c:pt idx="292">
                  <c:v>21</c:v>
                </c:pt>
                <c:pt idx="293">
                  <c:v>159</c:v>
                </c:pt>
                <c:pt idx="294">
                  <c:v>204</c:v>
                </c:pt>
                <c:pt idx="295">
                  <c:v>123</c:v>
                </c:pt>
                <c:pt idx="296">
                  <c:v>51</c:v>
                </c:pt>
                <c:pt idx="297">
                  <c:v>150</c:v>
                </c:pt>
                <c:pt idx="298">
                  <c:v>168</c:v>
                </c:pt>
                <c:pt idx="299">
                  <c:v>135</c:v>
                </c:pt>
              </c:numCache>
            </c:numRef>
          </c:yVal>
          <c:smooth val="0"/>
          <c:extLst>
            <c:ext xmlns:c16="http://schemas.microsoft.com/office/drawing/2014/chart" uri="{C3380CC4-5D6E-409C-BE32-E72D297353CC}">
              <c16:uniqueId val="{00000000-12BC-494C-8F00-6D3669D7C75D}"/>
            </c:ext>
          </c:extLst>
        </c:ser>
        <c:dLbls>
          <c:showLegendKey val="0"/>
          <c:showVal val="0"/>
          <c:showCatName val="0"/>
          <c:showSerName val="0"/>
          <c:showPercent val="0"/>
          <c:showBubbleSize val="0"/>
        </c:dLbls>
        <c:axId val="419705296"/>
        <c:axId val="419698224"/>
      </c:scatterChart>
      <c:valAx>
        <c:axId val="4197052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Amount</a:t>
                </a:r>
                <a:r>
                  <a:rPr lang="en-IN" baseline="0"/>
                  <a:t>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698224"/>
        <c:crosses val="autoZero"/>
        <c:crossBetween val="midCat"/>
      </c:valAx>
      <c:valAx>
        <c:axId val="419698224"/>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7052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Amount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Amount Box Plot</a:t>
          </a:r>
        </a:p>
      </cx:txPr>
    </cx:title>
    <cx:plotArea>
      <cx:plotAreaRegion>
        <cx:series layoutId="boxWhisker" uniqueId="{5260AB71-4CC8-41DC-80A9-C461DF262291}">
          <cx:tx>
            <cx:txData>
              <cx:f>_xlchart.v1.3</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33BCBA4B-7C74-4097-8B47-CD3BAE778B15}">
          <cx:tx>
            <cx:txData>
              <cx:f>_xlchart.v1.1</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534489</xdr:colOff>
      <xdr:row>4</xdr:row>
      <xdr:rowOff>87086</xdr:rowOff>
    </xdr:from>
    <xdr:to>
      <xdr:col>11</xdr:col>
      <xdr:colOff>534489</xdr:colOff>
      <xdr:row>14</xdr:row>
      <xdr:rowOff>69668</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BBE1D51C-03C1-9B03-27AD-D2AB7A673D15}"/>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6053546" y="1273629"/>
              <a:ext cx="1828800" cy="18331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838201</xdr:colOff>
      <xdr:row>6</xdr:row>
      <xdr:rowOff>35859</xdr:rowOff>
    </xdr:from>
    <xdr:to>
      <xdr:col>11</xdr:col>
      <xdr:colOff>192742</xdr:colOff>
      <xdr:row>15</xdr:row>
      <xdr:rowOff>233083</xdr:rowOff>
    </xdr:to>
    <xdr:graphicFrame macro="">
      <xdr:nvGraphicFramePr>
        <xdr:cNvPr id="3" name="Chart 2">
          <a:extLst>
            <a:ext uri="{FF2B5EF4-FFF2-40B4-BE49-F238E27FC236}">
              <a16:creationId xmlns:a16="http://schemas.microsoft.com/office/drawing/2014/main" id="{8245E974-156E-0682-5016-546AB68E30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6</xdr:row>
      <xdr:rowOff>0</xdr:rowOff>
    </xdr:from>
    <xdr:to>
      <xdr:col>13</xdr:col>
      <xdr:colOff>38100</xdr:colOff>
      <xdr:row>20</xdr:row>
      <xdr:rowOff>175260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FB98D71-CD6D-4037-8EDF-68F313D3E7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08320" y="1546860"/>
              <a:ext cx="3086100" cy="27355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388620</xdr:colOff>
      <xdr:row>6</xdr:row>
      <xdr:rowOff>7620</xdr:rowOff>
    </xdr:from>
    <xdr:to>
      <xdr:col>21</xdr:col>
      <xdr:colOff>83820</xdr:colOff>
      <xdr:row>21</xdr:row>
      <xdr:rowOff>7620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868FD415-7873-4D05-AEF3-DEC1C4D08C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044940" y="155448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7620</xdr:colOff>
      <xdr:row>22</xdr:row>
      <xdr:rowOff>11430</xdr:rowOff>
    </xdr:from>
    <xdr:to>
      <xdr:col>15</xdr:col>
      <xdr:colOff>312420</xdr:colOff>
      <xdr:row>37</xdr:row>
      <xdr:rowOff>167640</xdr:rowOff>
    </xdr:to>
    <xdr:graphicFrame macro="">
      <xdr:nvGraphicFramePr>
        <xdr:cNvPr id="3" name="Chart 2">
          <a:extLst>
            <a:ext uri="{FF2B5EF4-FFF2-40B4-BE49-F238E27FC236}">
              <a16:creationId xmlns:a16="http://schemas.microsoft.com/office/drawing/2014/main" id="{1819CD92-D175-BEB8-1E4F-705CB726D5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502920</xdr:colOff>
      <xdr:row>6</xdr:row>
      <xdr:rowOff>7621</xdr:rowOff>
    </xdr:from>
    <xdr:to>
      <xdr:col>8</xdr:col>
      <xdr:colOff>480060</xdr:colOff>
      <xdr:row>17</xdr:row>
      <xdr:rowOff>91441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D194C843-ED6F-B34F-ACB2-6560E057D743}"/>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632960" y="1554481"/>
              <a:ext cx="1958340"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MS" refreshedDate="44886.833368402775" createdVersion="8" refreshedVersion="8" minRefreshableVersion="3" recordCount="300" xr:uid="{F2AEC4FE-D587-44A9-8320-A9FC142088D0}">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18913265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MS" refreshedDate="44973.744055208335" backgroundQuery="1" createdVersion="8" refreshedVersion="8" minRefreshableVersion="3" recordCount="0" supportSubquery="1" supportAdvancedDrill="1" xr:uid="{B4DB3FAD-58FB-453B-93D7-50F7247D8967}">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1"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MS" refreshedDate="44973.744056597221" backgroundQuery="1" createdVersion="8" refreshedVersion="8" minRefreshableVersion="3" recordCount="0" supportSubquery="1" supportAdvancedDrill="1" xr:uid="{E0DF188D-C02A-484E-BD8A-49F91AF7D968}">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MS" refreshedDate="44973.744054282404" backgroundQuery="1" createdVersion="8" refreshedVersion="8" minRefreshableVersion="3" recordCount="0" supportSubquery="1" supportAdvancedDrill="1" xr:uid="{86323010-C279-44A5-9B0D-E5F8526833D8}">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Gigi Bohling"/>
        <s v="Ches Bonnell"/>
        <s v="Barr Faughny"/>
        <s v="Ram Mahesh"/>
      </sharedItems>
    </cacheField>
    <cacheField name="[Measures].[Sum of Amount]" caption="Sum of Amount" numFmtId="0" hierarchy="7" level="32767"/>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MS" refreshedDate="44973.766242361111" backgroundQuery="1" createdVersion="8" refreshedVersion="8" minRefreshableVersion="3" recordCount="0" supportSubquery="1" supportAdvancedDrill="1" xr:uid="{5C1604E7-13A3-4EE3-BA6B-A013966C00B2}">
  <cacheSource type="external" connectionId="1"/>
  <cacheFields count="3">
    <cacheField name="[data].[Sales Person].[Sales Person]" caption="Sales Person" numFmtId="0" level="1">
      <sharedItems count="10">
        <s v="Barr Faughny"/>
        <s v="Brien Boise"/>
        <s v="Carla Molina"/>
        <s v="Ches Bonnell"/>
        <s v="Curtice Advani"/>
        <s v="Gigi Bohling"/>
        <s v="Gunar Cockshoot"/>
        <s v="Husein Augar"/>
        <s v="Oby Sorrel"/>
        <s v="Ram Mahesh"/>
      </sharedItems>
    </cacheField>
    <cacheField name="[Measures].[Sum of Amount]" caption="Sum of Amount" numFmtId="0" hierarchy="7" level="32767"/>
    <cacheField name="[Measures].[Sum of Units]" caption="Sum of Units" numFmtId="0" hierarchy="8" level="32767"/>
  </cacheFields>
  <cacheHierarchies count="15">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MS" refreshedDate="44973.773151273148" backgroundQuery="1" createdVersion="8" refreshedVersion="8" minRefreshableVersion="3" recordCount="0" supportSubquery="1" supportAdvancedDrill="1" xr:uid="{C1E499CB-2908-41E7-90EA-3A2C6E833FEC}">
  <cacheSource type="external" connectionId="1"/>
  <cacheFields count="3">
    <cacheField name="[Measures].[Total Profit]" caption="Total Profit" numFmtId="0" hierarchy="12" level="32767"/>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1"/>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0"/>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MS" refreshedDate="44973.752657523146" backgroundQuery="1" createdVersion="3" refreshedVersion="8" minRefreshableVersion="3" recordCount="0" supportSubquery="1" supportAdvancedDrill="1" xr:uid="{0615CCA2-7FC7-4A6C-BFD7-EAE02DA785F7}">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extLst>
        <ext xmlns:x15="http://schemas.microsoft.com/office/spreadsheetml/2010/11/main" uri="{B97F6D7D-B522-45F9-BDA1-12C45D357490}">
          <x15:cacheHierarchy aggregatedColumn="1"/>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63923081"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7CDCCD-4C55-439E-8D46-6F1443B62584}" name="PivotTable1"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location ref="C6:F12" firstHeaderRow="0" firstDataRow="1" firstDataCol="1"/>
  <pivotFields count="5">
    <pivotField showAll="0">
      <items count="11">
        <item h="1" x="7"/>
        <item h="1" x="1"/>
        <item h="1" x="3"/>
        <item h="1" x="5"/>
        <item h="1" x="4"/>
        <item h="1" x="6"/>
        <item h="1" x="8"/>
        <item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i>
    <i>
      <x v="3"/>
    </i>
    <i>
      <x v="5"/>
    </i>
    <i>
      <x v="4"/>
    </i>
  </rowItems>
  <colFields count="1">
    <field x="-2"/>
  </colFields>
  <colItems count="3">
    <i>
      <x/>
    </i>
    <i i="1">
      <x v="1"/>
    </i>
    <i i="2">
      <x v="2"/>
    </i>
  </colItems>
  <dataFields count="3">
    <dataField name="Sum of Amount" fld="3" baseField="0" baseItem="0"/>
    <dataField name=" " fld="3" baseField="0" baseItem="0"/>
    <dataField name="Sum of Units" fld="4" baseField="0" baseItem="0"/>
  </dataFields>
  <formats count="5">
    <format dxfId="13">
      <pivotArea type="all" dataOnly="0" outline="0" fieldPosition="0"/>
    </format>
    <format dxfId="12">
      <pivotArea outline="0" collapsedLevelsAreSubtotals="1" fieldPosition="0"/>
    </format>
    <format dxfId="11">
      <pivotArea field="1" type="button" dataOnly="0" labelOnly="1" outline="0" axis="axisRow" fieldPosition="0"/>
    </format>
    <format dxfId="10">
      <pivotArea dataOnly="0" labelOnly="1" fieldPosition="0">
        <references count="1">
          <reference field="1" count="0"/>
        </references>
      </pivotArea>
    </format>
    <format dxfId="9">
      <pivotArea dataOnly="0" labelOnly="1" outline="0" fieldPosition="0">
        <references count="1">
          <reference field="4294967294" count="3">
            <x v="0"/>
            <x v="1"/>
            <x v="2"/>
          </reference>
        </references>
      </pivotArea>
    </format>
  </format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4817AC-A535-49A1-905F-849F7B46AA07}" name="PivotTable2" cacheId="1" applyNumberFormats="0" applyBorderFormats="0" applyFontFormats="0" applyPatternFormats="0" applyAlignmentFormats="0" applyWidthHeightFormats="1" dataCaption="Values" tag="72e66474-c05c-4b4f-b152-dbcd69c91aee" updatedVersion="8" minRefreshableVersion="3" useAutoFormatting="1" subtotalHiddenItems="1" colGrandTotals="0" itemPrintTitles="1" createdVersion="8" indent="0" outline="1" outlineData="1" multipleFieldFilters="0" chartFormat="5">
  <location ref="D8:E14" firstHeaderRow="1" firstDataRow="1" firstDataCol="1"/>
  <pivotFields count="2">
    <pivotField axis="axisRow" allDrilled="1" subtotalTop="0" showAll="0" measureFilter="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numFmtId="164"/>
  </dataFields>
  <formats count="6">
    <format dxfId="8">
      <pivotArea outline="0" collapsedLevelsAreSubtotals="1" fieldPosition="0">
        <references count="1">
          <reference field="4294967294" count="1" selected="0">
            <x v="0"/>
          </reference>
        </references>
      </pivotArea>
    </format>
    <format dxfId="7">
      <pivotArea type="all" dataOnly="0" outline="0" fieldPosition="0"/>
    </format>
    <format dxfId="6">
      <pivotArea outline="0" collapsedLevelsAreSubtotals="1" fieldPosition="0"/>
    </format>
    <format dxfId="5">
      <pivotArea field="0" type="button" dataOnly="0" labelOnly="1" outline="0" axis="axisRow" fieldPosition="0"/>
    </format>
    <format dxfId="4">
      <pivotArea dataOnly="0" labelOnly="1" fieldPosition="0">
        <references count="1">
          <reference field="0" count="0"/>
        </references>
      </pivotArea>
    </format>
    <format dxfId="3">
      <pivotArea dataOnly="0" labelOnly="1" outline="0" axis="axisValues" fieldPosition="0"/>
    </format>
  </formats>
  <chartFormats count="1">
    <chartFormat chart="4" format="0" series="1">
      <pivotArea type="data" outline="0" fieldPosition="0">
        <references count="1">
          <reference field="4294967294" count="1" selected="0">
            <x v="0"/>
          </reference>
        </references>
      </pivotArea>
    </chartFormat>
  </chartFormat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2"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9FC8D0-DD2A-40F1-B677-F8EAA2265EEB}" name="PivotTable1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7:E20"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i>
    <i>
      <x v="2"/>
    </i>
    <i r="1">
      <x/>
    </i>
    <i>
      <x v="3"/>
    </i>
    <i r="1">
      <x v="1"/>
    </i>
    <i>
      <x v="4"/>
    </i>
    <i r="1">
      <x v="2"/>
    </i>
    <i>
      <x v="5"/>
    </i>
    <i r="1">
      <x v="3"/>
    </i>
    <i t="grand">
      <x/>
    </i>
  </rowItems>
  <colItems count="1">
    <i/>
  </colItems>
  <dataFields count="1">
    <dataField name="Sum of Amount" fld="2"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7CD881-84C9-4558-8D02-9D4EDB50B567}"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7:I20"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v="1"/>
    </i>
    <i>
      <x v="2"/>
    </i>
    <i r="1">
      <x v="1"/>
    </i>
    <i>
      <x v="3"/>
    </i>
    <i r="1">
      <x v="2"/>
    </i>
    <i>
      <x v="4"/>
    </i>
    <i r="1">
      <x/>
    </i>
    <i>
      <x v="5"/>
    </i>
    <i r="1">
      <x v="3"/>
    </i>
    <i t="grand">
      <x/>
    </i>
  </rowItems>
  <colItems count="1">
    <i/>
  </colItems>
  <dataFields count="1">
    <dataField name="Sum of Amount" fld="2"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2"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2F9F0D-9A6C-457C-9503-0ABEE5C5519F}" name="PivotTable1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D29" firstHeaderRow="1" firstDataRow="1" firstDataCol="1"/>
  <pivotFields count="3">
    <pivotField dataField="1" subtotalTop="0" showAll="0" defaultSubtotal="0"/>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allDrilled="1" subtotalTop="0" showAll="0" dataSourceSort="1" defaultSubtotal="0" defaultAttributeDrillState="1"/>
  </pivotFields>
  <rowFields count="1">
    <field x="1"/>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0"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D1ADFA-0EEE-4F38-B3F2-0DE6571644FA}" name="PivotTable6"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
  <location ref="G9:I19"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Sum of Amount" fld="1" baseField="0" baseItem="0"/>
    <dataField name="Sum of Units" fld="2"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F1F400BD-D63E-4D48-9DE6-5A9BA85C747D}" sourceName="Sales Person">
  <pivotTables>
    <pivotTable tabId="5" name="PivotTable1"/>
  </pivotTables>
  <data>
    <tabular pivotCacheId="1189132652">
      <items count="10">
        <i x="7"/>
        <i x="1"/>
        <i x="3"/>
        <i x="5"/>
        <i x="4"/>
        <i x="6"/>
        <i x="8"/>
        <i x="2" s="1"/>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29CB9E46-9556-4A80-B6E0-0B6C31CA2732}" sourceName="[data].[Geography]">
  <pivotTables>
    <pivotTable tabId="9" name="PivotTable14"/>
  </pivotTables>
  <data>
    <olap pivotCacheId="166392308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977712B8-17B1-414F-843A-76242F84CA5B}"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1A230F1A-AA8B-4011-8CEE-A47220ADFCFB}" cache="Slicer_Geography" caption="Geography" level="1"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sortState xmlns:xlrd2="http://schemas.microsoft.com/office/spreadsheetml/2017/richdata2" ref="Z12:AA33">
    <sortCondition ref="AA11:AA33"/>
  </sortState>
  <tableColumns count="2">
    <tableColumn id="1" xr3:uid="{1B8963D1-E60F-4400-A175-651A513B826F}" name="Product"/>
    <tableColumn id="2" xr3:uid="{1798A7DA-FB9F-46D3-AA0A-B6BCA4A81AC3}" name="Cost per unit"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E885EB-3267-47CD-9B00-DF77B0F1ADA7}" name="data" displayName="data" ref="C11:I311" totalsRowShown="0" headerRowDxfId="31">
  <tableColumns count="7">
    <tableColumn id="1" xr3:uid="{7A2A1B02-C902-4FE9-928C-A9A0A31C4F4C}" name="Sales Person"/>
    <tableColumn id="2" xr3:uid="{09F42FC1-5E85-45D8-AB6B-4813B2E39FA6}" name="Geography"/>
    <tableColumn id="3" xr3:uid="{4B9E00BB-8C59-4B5B-9FB1-6C7B29765566}" name="Product"/>
    <tableColumn id="4" xr3:uid="{169BB987-DE53-4573-AF67-C2E9F1AB0159}" name="Amount" dataDxfId="30"/>
    <tableColumn id="5" xr3:uid="{696AD2CA-CCE0-4C5B-9205-E88F4DECB7BA}" name="Units" dataDxfId="29"/>
    <tableColumn id="6" xr3:uid="{D153F04F-4AFF-4108-A5F3-E3BA208C7351}" name="Cost per unit" dataDxfId="28">
      <calculatedColumnFormula>_xlfn.XLOOKUP(data[[#This Row],[Product]],products[Product],products[Cost per unit])</calculatedColumnFormula>
    </tableColumn>
    <tableColumn id="7" xr3:uid="{B9A33004-A81C-4B52-82E2-B9CB92E44C7E}" name="Cost" dataDxfId="27">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2D6119-B879-425B-AC99-09E7B50F2A2F}" name="data5" displayName="data5" ref="C4:G304" totalsRowShown="0" headerRowDxfId="22">
  <autoFilter ref="C4:G304" xr:uid="{AF2D6119-B879-425B-AC99-09E7B50F2A2F}"/>
  <sortState xmlns:xlrd2="http://schemas.microsoft.com/office/spreadsheetml/2017/richdata2" ref="C5:G304">
    <sortCondition descending="1" ref="G4:G304"/>
  </sortState>
  <tableColumns count="5">
    <tableColumn id="1" xr3:uid="{3E4EBE04-99A4-43AA-8437-0C267AA23751}" name="Sales Person"/>
    <tableColumn id="2" xr3:uid="{640C692A-63AA-4D0E-BCC3-7EC0AF6C4D9D}" name="Geography"/>
    <tableColumn id="3" xr3:uid="{12E02878-0DDF-49F6-9EF6-E7CE9DFB4493}" name="Product"/>
    <tableColumn id="4" xr3:uid="{E7CF949E-3E61-4AF7-A140-992485CFE66C}" name="Amount" dataDxfId="21"/>
    <tableColumn id="5" xr3:uid="{62249494-B821-4B15-90F4-5C99F469D74A}" name="Unit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1581CB0-4DF0-41B8-B91A-8092502BD462}" name="Table6" displayName="Table6" ref="C5:F12" totalsRowShown="0" headerRowDxfId="20" headerRowBorderDxfId="19" tableBorderDxfId="18" totalsRowBorderDxfId="17">
  <sortState xmlns:xlrd2="http://schemas.microsoft.com/office/spreadsheetml/2017/richdata2" ref="C6:F12">
    <sortCondition descending="1" ref="D5:D12"/>
  </sortState>
  <tableColumns count="4">
    <tableColumn id="1" xr3:uid="{7A5D1F25-D8E8-46CE-828F-8549065491A9}" name="Country" dataDxfId="16"/>
    <tableColumn id="2" xr3:uid="{221ACED3-8103-4338-AC99-61083BF6F02E}" name="Amount" dataDxfId="15">
      <calculatedColumnFormula>SUMIFS(data[Amount],data[Geography],C6)</calculatedColumnFormula>
    </tableColumn>
    <tableColumn id="3" xr3:uid="{AFE7E819-3798-4A36-A5C6-E29279F7F703}" name=" " dataDxfId="14">
      <calculatedColumnFormula>D6</calculatedColumnFormula>
    </tableColumn>
    <tableColumn id="4" xr3:uid="{4CF5C2BE-5677-4BD8-94DF-A73F2E850C18}" name="Unit">
      <calculatedColumnFormula>SUMIFS(data[Units],data[Geography],C6)</calculatedColumnFormula>
    </tableColumn>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3B2FD81-1BB9-481C-B679-CA46E7DFE229}" name="data8" displayName="data8" ref="C5:G305" totalsRowShown="0" headerRowDxfId="2">
  <sortState xmlns:xlrd2="http://schemas.microsoft.com/office/spreadsheetml/2017/richdata2" ref="C6:G305">
    <sortCondition descending="1" ref="F6:F305"/>
  </sortState>
  <tableColumns count="5">
    <tableColumn id="1" xr3:uid="{E96E560E-C0F7-4BC9-BD3A-53334B99DCA6}" name="Sales Person"/>
    <tableColumn id="2" xr3:uid="{ADB6D3AC-609D-4BCE-85F1-D33BBEADD024}" name="Geography"/>
    <tableColumn id="3" xr3:uid="{F3CCAC1D-D061-47EE-8AE0-30E4CFA83BFD}" name="Product"/>
    <tableColumn id="4" xr3:uid="{9FFA61AD-ABA3-4911-B61B-D7A4D90A02D1}" name="Amount" dataDxfId="1"/>
    <tableColumn id="5" xr3:uid="{A53C7891-E452-413D-B2CF-B5CC90F6BA18}"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AA658"/>
  <sheetViews>
    <sheetView showGridLines="0" topLeftCell="A4" zoomScale="85" zoomScaleNormal="85" workbookViewId="0">
      <selection activeCell="F11" sqref="F11"/>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8" width="18.77734375" customWidth="1"/>
    <col min="9" max="9" width="14.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7" s="2" customFormat="1" ht="52.5" customHeight="1" x14ac:dyDescent="0.3">
      <c r="A1" s="1"/>
      <c r="C1" s="3" t="s">
        <v>42</v>
      </c>
    </row>
    <row r="11" spans="1:27" x14ac:dyDescent="0.3">
      <c r="C11" s="6" t="s">
        <v>11</v>
      </c>
      <c r="D11" s="6" t="s">
        <v>12</v>
      </c>
      <c r="E11" s="6" t="s">
        <v>0</v>
      </c>
      <c r="F11" s="10" t="s">
        <v>1</v>
      </c>
      <c r="G11" s="10" t="s">
        <v>50</v>
      </c>
      <c r="H11" s="10" t="s">
        <v>51</v>
      </c>
      <c r="I11" s="10" t="s">
        <v>80</v>
      </c>
      <c r="L11" s="9" t="s">
        <v>43</v>
      </c>
      <c r="Z11" t="s">
        <v>0</v>
      </c>
      <c r="AA11" t="s">
        <v>51</v>
      </c>
    </row>
    <row r="12" spans="1:27" x14ac:dyDescent="0.3">
      <c r="C12" t="s">
        <v>40</v>
      </c>
      <c r="D12" t="s">
        <v>37</v>
      </c>
      <c r="E12" t="s">
        <v>30</v>
      </c>
      <c r="F12" s="4">
        <v>1624</v>
      </c>
      <c r="G12" s="5">
        <v>114</v>
      </c>
      <c r="H12" s="16">
        <f>_xlfn.XLOOKUP(data[[#This Row],[Product]],products[Product],products[Cost per unit])</f>
        <v>14.49</v>
      </c>
      <c r="I12" s="16">
        <f>data[[#This Row],[Cost per unit]]*data[[#This Row],[Units]]</f>
        <v>1651.8600000000001</v>
      </c>
      <c r="K12" s="7">
        <v>1</v>
      </c>
      <c r="L12" s="8" t="s">
        <v>44</v>
      </c>
      <c r="Z12" t="s">
        <v>17</v>
      </c>
      <c r="AA12" s="11">
        <v>3.11</v>
      </c>
    </row>
    <row r="13" spans="1:27" x14ac:dyDescent="0.3">
      <c r="C13" t="s">
        <v>8</v>
      </c>
      <c r="D13" t="s">
        <v>35</v>
      </c>
      <c r="E13" t="s">
        <v>32</v>
      </c>
      <c r="F13" s="4">
        <v>6706</v>
      </c>
      <c r="G13" s="5">
        <v>459</v>
      </c>
      <c r="H13" s="16">
        <f>_xlfn.XLOOKUP(data[[#This Row],[Product]],products[Product],products[Cost per unit])</f>
        <v>8.65</v>
      </c>
      <c r="I13" s="16">
        <f>data[[#This Row],[Cost per unit]]*data[[#This Row],[Units]]</f>
        <v>3970.3500000000004</v>
      </c>
      <c r="K13" s="7">
        <v>2</v>
      </c>
      <c r="L13" s="8" t="s">
        <v>53</v>
      </c>
      <c r="Z13" t="s">
        <v>24</v>
      </c>
      <c r="AA13" s="11">
        <v>4.97</v>
      </c>
    </row>
    <row r="14" spans="1:27" x14ac:dyDescent="0.3">
      <c r="C14" t="s">
        <v>9</v>
      </c>
      <c r="D14" t="s">
        <v>35</v>
      </c>
      <c r="E14" t="s">
        <v>4</v>
      </c>
      <c r="F14" s="4">
        <v>959</v>
      </c>
      <c r="G14" s="5">
        <v>147</v>
      </c>
      <c r="H14" s="16">
        <f>_xlfn.XLOOKUP(data[[#This Row],[Product]],products[Product],products[Cost per unit])</f>
        <v>11.88</v>
      </c>
      <c r="I14" s="16">
        <f>data[[#This Row],[Cost per unit]]*data[[#This Row],[Units]]</f>
        <v>1746.3600000000001</v>
      </c>
      <c r="K14" s="7">
        <v>3</v>
      </c>
      <c r="L14" s="8" t="s">
        <v>45</v>
      </c>
      <c r="Z14" t="s">
        <v>26</v>
      </c>
      <c r="AA14" s="11">
        <v>5.6</v>
      </c>
    </row>
    <row r="15" spans="1:27" x14ac:dyDescent="0.3">
      <c r="C15" t="s">
        <v>41</v>
      </c>
      <c r="D15" t="s">
        <v>36</v>
      </c>
      <c r="E15" t="s">
        <v>18</v>
      </c>
      <c r="F15" s="4">
        <v>9632</v>
      </c>
      <c r="G15" s="5">
        <v>288</v>
      </c>
      <c r="H15" s="16">
        <f>_xlfn.XLOOKUP(data[[#This Row],[Product]],products[Product],products[Cost per unit])</f>
        <v>6.47</v>
      </c>
      <c r="I15" s="16">
        <f>data[[#This Row],[Cost per unit]]*data[[#This Row],[Units]]</f>
        <v>1863.36</v>
      </c>
      <c r="K15" s="7">
        <v>4</v>
      </c>
      <c r="L15" s="8" t="s">
        <v>46</v>
      </c>
      <c r="Z15" t="s">
        <v>31</v>
      </c>
      <c r="AA15" s="11">
        <v>5.79</v>
      </c>
    </row>
    <row r="16" spans="1:27" x14ac:dyDescent="0.3">
      <c r="C16" t="s">
        <v>6</v>
      </c>
      <c r="D16" t="s">
        <v>39</v>
      </c>
      <c r="E16" t="s">
        <v>25</v>
      </c>
      <c r="F16" s="4">
        <v>2100</v>
      </c>
      <c r="G16" s="5">
        <v>414</v>
      </c>
      <c r="H16" s="16">
        <f>_xlfn.XLOOKUP(data[[#This Row],[Product]],products[Product],products[Cost per unit])</f>
        <v>13.15</v>
      </c>
      <c r="I16" s="16">
        <f>data[[#This Row],[Cost per unit]]*data[[#This Row],[Units]]</f>
        <v>5444.1</v>
      </c>
      <c r="K16" s="7">
        <v>5</v>
      </c>
      <c r="L16" s="8" t="s">
        <v>54</v>
      </c>
      <c r="Z16" t="s">
        <v>18</v>
      </c>
      <c r="AA16" s="11">
        <v>6.47</v>
      </c>
    </row>
    <row r="17" spans="3:27" x14ac:dyDescent="0.3">
      <c r="C17" t="s">
        <v>40</v>
      </c>
      <c r="D17" t="s">
        <v>35</v>
      </c>
      <c r="E17" t="s">
        <v>33</v>
      </c>
      <c r="F17" s="4">
        <v>8869</v>
      </c>
      <c r="G17" s="5">
        <v>432</v>
      </c>
      <c r="H17" s="16">
        <f>_xlfn.XLOOKUP(data[[#This Row],[Product]],products[Product],products[Cost per unit])</f>
        <v>12.37</v>
      </c>
      <c r="I17" s="16">
        <f>data[[#This Row],[Cost per unit]]*data[[#This Row],[Units]]</f>
        <v>5343.8399999999992</v>
      </c>
      <c r="K17" s="7">
        <v>6</v>
      </c>
      <c r="L17" s="8" t="s">
        <v>55</v>
      </c>
      <c r="Z17" t="s">
        <v>23</v>
      </c>
      <c r="AA17" s="11">
        <v>6.49</v>
      </c>
    </row>
    <row r="18" spans="3:27" x14ac:dyDescent="0.3">
      <c r="C18" t="s">
        <v>6</v>
      </c>
      <c r="D18" t="s">
        <v>38</v>
      </c>
      <c r="E18" t="s">
        <v>31</v>
      </c>
      <c r="F18" s="4">
        <v>2681</v>
      </c>
      <c r="G18" s="5">
        <v>54</v>
      </c>
      <c r="H18" s="16">
        <f>_xlfn.XLOOKUP(data[[#This Row],[Product]],products[Product],products[Cost per unit])</f>
        <v>5.79</v>
      </c>
      <c r="I18" s="16">
        <f>data[[#This Row],[Cost per unit]]*data[[#This Row],[Units]]</f>
        <v>312.66000000000003</v>
      </c>
      <c r="K18" s="7">
        <v>7</v>
      </c>
      <c r="L18" s="8" t="s">
        <v>49</v>
      </c>
      <c r="Z18" t="s">
        <v>29</v>
      </c>
      <c r="AA18" s="11">
        <v>7.16</v>
      </c>
    </row>
    <row r="19" spans="3:27" x14ac:dyDescent="0.3">
      <c r="C19" t="s">
        <v>8</v>
      </c>
      <c r="D19" t="s">
        <v>35</v>
      </c>
      <c r="E19" t="s">
        <v>22</v>
      </c>
      <c r="F19" s="4">
        <v>5012</v>
      </c>
      <c r="G19" s="5">
        <v>210</v>
      </c>
      <c r="H19" s="16">
        <f>_xlfn.XLOOKUP(data[[#This Row],[Product]],products[Product],products[Cost per unit])</f>
        <v>9.77</v>
      </c>
      <c r="I19" s="16">
        <f>data[[#This Row],[Cost per unit]]*data[[#This Row],[Units]]</f>
        <v>2051.6999999999998</v>
      </c>
      <c r="K19" s="7">
        <v>8</v>
      </c>
      <c r="L19" s="8" t="s">
        <v>52</v>
      </c>
      <c r="Z19" t="s">
        <v>19</v>
      </c>
      <c r="AA19" s="11">
        <v>7.64</v>
      </c>
    </row>
    <row r="20" spans="3:27" x14ac:dyDescent="0.3">
      <c r="C20" t="s">
        <v>7</v>
      </c>
      <c r="D20" t="s">
        <v>38</v>
      </c>
      <c r="E20" t="s">
        <v>14</v>
      </c>
      <c r="F20" s="4">
        <v>1281</v>
      </c>
      <c r="G20" s="5">
        <v>75</v>
      </c>
      <c r="H20" s="16">
        <f>_xlfn.XLOOKUP(data[[#This Row],[Product]],products[Product],products[Cost per unit])</f>
        <v>11.7</v>
      </c>
      <c r="I20" s="16">
        <f>data[[#This Row],[Cost per unit]]*data[[#This Row],[Units]]</f>
        <v>877.5</v>
      </c>
      <c r="K20" s="7">
        <v>9</v>
      </c>
      <c r="L20" s="8" t="s">
        <v>47</v>
      </c>
      <c r="Z20" t="s">
        <v>32</v>
      </c>
      <c r="AA20" s="11">
        <v>8.65</v>
      </c>
    </row>
    <row r="21" spans="3:27" x14ac:dyDescent="0.3">
      <c r="C21" t="s">
        <v>5</v>
      </c>
      <c r="D21" t="s">
        <v>37</v>
      </c>
      <c r="E21" t="s">
        <v>14</v>
      </c>
      <c r="F21" s="4">
        <v>4991</v>
      </c>
      <c r="G21" s="5">
        <v>12</v>
      </c>
      <c r="H21" s="16">
        <f>_xlfn.XLOOKUP(data[[#This Row],[Product]],products[Product],products[Cost per unit])</f>
        <v>11.7</v>
      </c>
      <c r="I21" s="16">
        <f>data[[#This Row],[Cost per unit]]*data[[#This Row],[Units]]</f>
        <v>140.39999999999998</v>
      </c>
      <c r="K21" s="7">
        <v>10</v>
      </c>
      <c r="L21" s="8" t="s">
        <v>48</v>
      </c>
      <c r="Z21" t="s">
        <v>16</v>
      </c>
      <c r="AA21" s="11">
        <v>8.7899999999999991</v>
      </c>
    </row>
    <row r="22" spans="3:27" x14ac:dyDescent="0.3">
      <c r="C22" t="s">
        <v>2</v>
      </c>
      <c r="D22" t="s">
        <v>39</v>
      </c>
      <c r="E22" t="s">
        <v>25</v>
      </c>
      <c r="F22" s="4">
        <v>1785</v>
      </c>
      <c r="G22" s="5">
        <v>462</v>
      </c>
      <c r="H22" s="16">
        <f>_xlfn.XLOOKUP(data[[#This Row],[Product]],products[Product],products[Cost per unit])</f>
        <v>13.15</v>
      </c>
      <c r="I22" s="16">
        <f>data[[#This Row],[Cost per unit]]*data[[#This Row],[Units]]</f>
        <v>6075.3</v>
      </c>
      <c r="Z22" t="s">
        <v>21</v>
      </c>
      <c r="AA22" s="11">
        <v>9</v>
      </c>
    </row>
    <row r="23" spans="3:27" x14ac:dyDescent="0.3">
      <c r="C23" t="s">
        <v>3</v>
      </c>
      <c r="D23" t="s">
        <v>37</v>
      </c>
      <c r="E23" t="s">
        <v>17</v>
      </c>
      <c r="F23" s="4">
        <v>3983</v>
      </c>
      <c r="G23" s="5">
        <v>144</v>
      </c>
      <c r="H23" s="16">
        <f>_xlfn.XLOOKUP(data[[#This Row],[Product]],products[Product],products[Cost per unit])</f>
        <v>3.11</v>
      </c>
      <c r="I23" s="16">
        <f>data[[#This Row],[Cost per unit]]*data[[#This Row],[Units]]</f>
        <v>447.84</v>
      </c>
      <c r="Z23" t="s">
        <v>13</v>
      </c>
      <c r="AA23" s="11">
        <v>9.33</v>
      </c>
    </row>
    <row r="24" spans="3:27" x14ac:dyDescent="0.3">
      <c r="C24" t="s">
        <v>9</v>
      </c>
      <c r="D24" t="s">
        <v>38</v>
      </c>
      <c r="E24" t="s">
        <v>16</v>
      </c>
      <c r="F24" s="4">
        <v>2646</v>
      </c>
      <c r="G24" s="5">
        <v>120</v>
      </c>
      <c r="H24" s="16">
        <f>_xlfn.XLOOKUP(data[[#This Row],[Product]],products[Product],products[Cost per unit])</f>
        <v>8.7899999999999991</v>
      </c>
      <c r="I24" s="16">
        <f>data[[#This Row],[Cost per unit]]*data[[#This Row],[Units]]</f>
        <v>1054.8</v>
      </c>
      <c r="Z24" t="s">
        <v>22</v>
      </c>
      <c r="AA24" s="11">
        <v>9.77</v>
      </c>
    </row>
    <row r="25" spans="3:27" x14ac:dyDescent="0.3">
      <c r="C25" t="s">
        <v>2</v>
      </c>
      <c r="D25" t="s">
        <v>34</v>
      </c>
      <c r="E25" t="s">
        <v>13</v>
      </c>
      <c r="F25" s="4">
        <v>252</v>
      </c>
      <c r="G25" s="5">
        <v>54</v>
      </c>
      <c r="H25" s="16">
        <f>_xlfn.XLOOKUP(data[[#This Row],[Product]],products[Product],products[Cost per unit])</f>
        <v>9.33</v>
      </c>
      <c r="I25" s="16">
        <f>data[[#This Row],[Cost per unit]]*data[[#This Row],[Units]]</f>
        <v>503.82</v>
      </c>
      <c r="Z25" t="s">
        <v>28</v>
      </c>
      <c r="AA25" s="11">
        <v>10.38</v>
      </c>
    </row>
    <row r="26" spans="3:27" x14ac:dyDescent="0.3">
      <c r="C26" t="s">
        <v>3</v>
      </c>
      <c r="D26" t="s">
        <v>35</v>
      </c>
      <c r="E26" t="s">
        <v>25</v>
      </c>
      <c r="F26" s="4">
        <v>2464</v>
      </c>
      <c r="G26" s="5">
        <v>234</v>
      </c>
      <c r="H26" s="16">
        <f>_xlfn.XLOOKUP(data[[#This Row],[Product]],products[Product],products[Cost per unit])</f>
        <v>13.15</v>
      </c>
      <c r="I26" s="16">
        <f>data[[#This Row],[Cost per unit]]*data[[#This Row],[Units]]</f>
        <v>3077.1</v>
      </c>
      <c r="Z26" t="s">
        <v>20</v>
      </c>
      <c r="AA26" s="11">
        <v>10.62</v>
      </c>
    </row>
    <row r="27" spans="3:27" x14ac:dyDescent="0.3">
      <c r="C27" t="s">
        <v>3</v>
      </c>
      <c r="D27" t="s">
        <v>35</v>
      </c>
      <c r="E27" t="s">
        <v>29</v>
      </c>
      <c r="F27" s="4">
        <v>2114</v>
      </c>
      <c r="G27" s="5">
        <v>66</v>
      </c>
      <c r="H27" s="16">
        <f>_xlfn.XLOOKUP(data[[#This Row],[Product]],products[Product],products[Cost per unit])</f>
        <v>7.16</v>
      </c>
      <c r="I27" s="16">
        <f>data[[#This Row],[Cost per unit]]*data[[#This Row],[Units]]</f>
        <v>472.56</v>
      </c>
      <c r="Z27" t="s">
        <v>14</v>
      </c>
      <c r="AA27" s="11">
        <v>11.7</v>
      </c>
    </row>
    <row r="28" spans="3:27" x14ac:dyDescent="0.3">
      <c r="C28" t="s">
        <v>6</v>
      </c>
      <c r="D28" t="s">
        <v>37</v>
      </c>
      <c r="E28" t="s">
        <v>31</v>
      </c>
      <c r="F28" s="4">
        <v>7693</v>
      </c>
      <c r="G28" s="5">
        <v>87</v>
      </c>
      <c r="H28" s="16">
        <f>_xlfn.XLOOKUP(data[[#This Row],[Product]],products[Product],products[Cost per unit])</f>
        <v>5.79</v>
      </c>
      <c r="I28" s="16">
        <f>data[[#This Row],[Cost per unit]]*data[[#This Row],[Units]]</f>
        <v>503.73</v>
      </c>
      <c r="Z28" t="s">
        <v>15</v>
      </c>
      <c r="AA28" s="11">
        <v>11.73</v>
      </c>
    </row>
    <row r="29" spans="3:27" x14ac:dyDescent="0.3">
      <c r="C29" t="s">
        <v>5</v>
      </c>
      <c r="D29" t="s">
        <v>34</v>
      </c>
      <c r="E29" t="s">
        <v>20</v>
      </c>
      <c r="F29" s="4">
        <v>15610</v>
      </c>
      <c r="G29" s="5">
        <v>339</v>
      </c>
      <c r="H29" s="16">
        <f>_xlfn.XLOOKUP(data[[#This Row],[Product]],products[Product],products[Cost per unit])</f>
        <v>10.62</v>
      </c>
      <c r="I29" s="16">
        <f>data[[#This Row],[Cost per unit]]*data[[#This Row],[Units]]</f>
        <v>3600.18</v>
      </c>
      <c r="Z29" t="s">
        <v>4</v>
      </c>
      <c r="AA29" s="11">
        <v>11.88</v>
      </c>
    </row>
    <row r="30" spans="3:27" x14ac:dyDescent="0.3">
      <c r="C30" t="s">
        <v>41</v>
      </c>
      <c r="D30" t="s">
        <v>34</v>
      </c>
      <c r="E30" t="s">
        <v>22</v>
      </c>
      <c r="F30" s="4">
        <v>336</v>
      </c>
      <c r="G30" s="5">
        <v>144</v>
      </c>
      <c r="H30" s="16">
        <f>_xlfn.XLOOKUP(data[[#This Row],[Product]],products[Product],products[Cost per unit])</f>
        <v>9.77</v>
      </c>
      <c r="I30" s="16">
        <f>data[[#This Row],[Cost per unit]]*data[[#This Row],[Units]]</f>
        <v>1406.8799999999999</v>
      </c>
      <c r="Z30" t="s">
        <v>33</v>
      </c>
      <c r="AA30" s="11">
        <v>12.37</v>
      </c>
    </row>
    <row r="31" spans="3:27" x14ac:dyDescent="0.3">
      <c r="C31" t="s">
        <v>2</v>
      </c>
      <c r="D31" t="s">
        <v>39</v>
      </c>
      <c r="E31" t="s">
        <v>20</v>
      </c>
      <c r="F31" s="4">
        <v>9443</v>
      </c>
      <c r="G31" s="5">
        <v>162</v>
      </c>
      <c r="H31" s="16">
        <f>_xlfn.XLOOKUP(data[[#This Row],[Product]],products[Product],products[Cost per unit])</f>
        <v>10.62</v>
      </c>
      <c r="I31" s="16">
        <f>data[[#This Row],[Cost per unit]]*data[[#This Row],[Units]]</f>
        <v>1720.4399999999998</v>
      </c>
      <c r="Z31" t="s">
        <v>25</v>
      </c>
      <c r="AA31" s="11">
        <v>13.15</v>
      </c>
    </row>
    <row r="32" spans="3:27" x14ac:dyDescent="0.3">
      <c r="C32" t="s">
        <v>9</v>
      </c>
      <c r="D32" t="s">
        <v>34</v>
      </c>
      <c r="E32" t="s">
        <v>23</v>
      </c>
      <c r="F32" s="4">
        <v>8155</v>
      </c>
      <c r="G32" s="5">
        <v>90</v>
      </c>
      <c r="H32" s="16">
        <f>_xlfn.XLOOKUP(data[[#This Row],[Product]],products[Product],products[Cost per unit])</f>
        <v>6.49</v>
      </c>
      <c r="I32" s="16">
        <f>data[[#This Row],[Cost per unit]]*data[[#This Row],[Units]]</f>
        <v>584.1</v>
      </c>
      <c r="Z32" t="s">
        <v>30</v>
      </c>
      <c r="AA32" s="11">
        <v>14.49</v>
      </c>
    </row>
    <row r="33" spans="3:27" x14ac:dyDescent="0.3">
      <c r="C33" t="s">
        <v>8</v>
      </c>
      <c r="D33" t="s">
        <v>38</v>
      </c>
      <c r="E33" t="s">
        <v>23</v>
      </c>
      <c r="F33" s="4">
        <v>1701</v>
      </c>
      <c r="G33" s="5">
        <v>234</v>
      </c>
      <c r="H33" s="16">
        <f>_xlfn.XLOOKUP(data[[#This Row],[Product]],products[Product],products[Cost per unit])</f>
        <v>6.49</v>
      </c>
      <c r="I33" s="16">
        <f>data[[#This Row],[Cost per unit]]*data[[#This Row],[Units]]</f>
        <v>1518.66</v>
      </c>
      <c r="Z33" t="s">
        <v>27</v>
      </c>
      <c r="AA33" s="11">
        <v>16.73</v>
      </c>
    </row>
    <row r="34" spans="3:27" x14ac:dyDescent="0.3">
      <c r="C34" t="s">
        <v>10</v>
      </c>
      <c r="D34" t="s">
        <v>38</v>
      </c>
      <c r="E34" t="s">
        <v>22</v>
      </c>
      <c r="F34" s="4">
        <v>2205</v>
      </c>
      <c r="G34" s="5">
        <v>141</v>
      </c>
      <c r="H34" s="16">
        <f>_xlfn.XLOOKUP(data[[#This Row],[Product]],products[Product],products[Cost per unit])</f>
        <v>9.77</v>
      </c>
      <c r="I34" s="16">
        <f>data[[#This Row],[Cost per unit]]*data[[#This Row],[Units]]</f>
        <v>1377.57</v>
      </c>
    </row>
    <row r="35" spans="3:27" x14ac:dyDescent="0.3">
      <c r="C35" t="s">
        <v>8</v>
      </c>
      <c r="D35" t="s">
        <v>37</v>
      </c>
      <c r="E35" t="s">
        <v>19</v>
      </c>
      <c r="F35" s="4">
        <v>1771</v>
      </c>
      <c r="G35" s="5">
        <v>204</v>
      </c>
      <c r="H35" s="16">
        <f>_xlfn.XLOOKUP(data[[#This Row],[Product]],products[Product],products[Cost per unit])</f>
        <v>7.64</v>
      </c>
      <c r="I35" s="16">
        <f>data[[#This Row],[Cost per unit]]*data[[#This Row],[Units]]</f>
        <v>1558.56</v>
      </c>
    </row>
    <row r="36" spans="3:27" x14ac:dyDescent="0.3">
      <c r="C36" t="s">
        <v>41</v>
      </c>
      <c r="D36" t="s">
        <v>35</v>
      </c>
      <c r="E36" t="s">
        <v>15</v>
      </c>
      <c r="F36" s="4">
        <v>2114</v>
      </c>
      <c r="G36" s="5">
        <v>186</v>
      </c>
      <c r="H36" s="16">
        <f>_xlfn.XLOOKUP(data[[#This Row],[Product]],products[Product],products[Cost per unit])</f>
        <v>11.73</v>
      </c>
      <c r="I36" s="16">
        <f>data[[#This Row],[Cost per unit]]*data[[#This Row],[Units]]</f>
        <v>2181.7800000000002</v>
      </c>
    </row>
    <row r="37" spans="3:27" x14ac:dyDescent="0.3">
      <c r="C37" t="s">
        <v>41</v>
      </c>
      <c r="D37" t="s">
        <v>36</v>
      </c>
      <c r="E37" t="s">
        <v>13</v>
      </c>
      <c r="F37" s="4">
        <v>10311</v>
      </c>
      <c r="G37" s="5">
        <v>231</v>
      </c>
      <c r="H37" s="16">
        <f>_xlfn.XLOOKUP(data[[#This Row],[Product]],products[Product],products[Cost per unit])</f>
        <v>9.33</v>
      </c>
      <c r="I37" s="16">
        <f>data[[#This Row],[Cost per unit]]*data[[#This Row],[Units]]</f>
        <v>2155.23</v>
      </c>
    </row>
    <row r="38" spans="3:27" x14ac:dyDescent="0.3">
      <c r="C38" t="s">
        <v>3</v>
      </c>
      <c r="D38" t="s">
        <v>39</v>
      </c>
      <c r="E38" t="s">
        <v>16</v>
      </c>
      <c r="F38" s="4">
        <v>21</v>
      </c>
      <c r="G38" s="5">
        <v>168</v>
      </c>
      <c r="H38" s="16">
        <f>_xlfn.XLOOKUP(data[[#This Row],[Product]],products[Product],products[Cost per unit])</f>
        <v>8.7899999999999991</v>
      </c>
      <c r="I38" s="16">
        <f>data[[#This Row],[Cost per unit]]*data[[#This Row],[Units]]</f>
        <v>1476.7199999999998</v>
      </c>
    </row>
    <row r="39" spans="3:27" x14ac:dyDescent="0.3">
      <c r="C39" t="s">
        <v>10</v>
      </c>
      <c r="D39" t="s">
        <v>35</v>
      </c>
      <c r="E39" t="s">
        <v>20</v>
      </c>
      <c r="F39" s="4">
        <v>1974</v>
      </c>
      <c r="G39" s="5">
        <v>195</v>
      </c>
      <c r="H39" s="16">
        <f>_xlfn.XLOOKUP(data[[#This Row],[Product]],products[Product],products[Cost per unit])</f>
        <v>10.62</v>
      </c>
      <c r="I39" s="16">
        <f>data[[#This Row],[Cost per unit]]*data[[#This Row],[Units]]</f>
        <v>2070.8999999999996</v>
      </c>
    </row>
    <row r="40" spans="3:27" x14ac:dyDescent="0.3">
      <c r="C40" t="s">
        <v>5</v>
      </c>
      <c r="D40" t="s">
        <v>36</v>
      </c>
      <c r="E40" t="s">
        <v>23</v>
      </c>
      <c r="F40" s="4">
        <v>6314</v>
      </c>
      <c r="G40" s="5">
        <v>15</v>
      </c>
      <c r="H40" s="16">
        <f>_xlfn.XLOOKUP(data[[#This Row],[Product]],products[Product],products[Cost per unit])</f>
        <v>6.49</v>
      </c>
      <c r="I40" s="16">
        <f>data[[#This Row],[Cost per unit]]*data[[#This Row],[Units]]</f>
        <v>97.350000000000009</v>
      </c>
    </row>
    <row r="41" spans="3:27" x14ac:dyDescent="0.3">
      <c r="C41" t="s">
        <v>10</v>
      </c>
      <c r="D41" t="s">
        <v>37</v>
      </c>
      <c r="E41" t="s">
        <v>23</v>
      </c>
      <c r="F41" s="4">
        <v>4683</v>
      </c>
      <c r="G41" s="5">
        <v>30</v>
      </c>
      <c r="H41" s="16">
        <f>_xlfn.XLOOKUP(data[[#This Row],[Product]],products[Product],products[Cost per unit])</f>
        <v>6.49</v>
      </c>
      <c r="I41" s="16">
        <f>data[[#This Row],[Cost per unit]]*data[[#This Row],[Units]]</f>
        <v>194.70000000000002</v>
      </c>
    </row>
    <row r="42" spans="3:27" x14ac:dyDescent="0.3">
      <c r="C42" t="s">
        <v>41</v>
      </c>
      <c r="D42" t="s">
        <v>37</v>
      </c>
      <c r="E42" t="s">
        <v>24</v>
      </c>
      <c r="F42" s="4">
        <v>6398</v>
      </c>
      <c r="G42" s="5">
        <v>102</v>
      </c>
      <c r="H42" s="16">
        <f>_xlfn.XLOOKUP(data[[#This Row],[Product]],products[Product],products[Cost per unit])</f>
        <v>4.97</v>
      </c>
      <c r="I42" s="16">
        <f>data[[#This Row],[Cost per unit]]*data[[#This Row],[Units]]</f>
        <v>506.94</v>
      </c>
    </row>
    <row r="43" spans="3:27" x14ac:dyDescent="0.3">
      <c r="C43" t="s">
        <v>2</v>
      </c>
      <c r="D43" t="s">
        <v>35</v>
      </c>
      <c r="E43" t="s">
        <v>19</v>
      </c>
      <c r="F43" s="4">
        <v>553</v>
      </c>
      <c r="G43" s="5">
        <v>15</v>
      </c>
      <c r="H43" s="16">
        <f>_xlfn.XLOOKUP(data[[#This Row],[Product]],products[Product],products[Cost per unit])</f>
        <v>7.64</v>
      </c>
      <c r="I43" s="16">
        <f>data[[#This Row],[Cost per unit]]*data[[#This Row],[Units]]</f>
        <v>114.6</v>
      </c>
    </row>
    <row r="44" spans="3:27" x14ac:dyDescent="0.3">
      <c r="C44" t="s">
        <v>8</v>
      </c>
      <c r="D44" t="s">
        <v>39</v>
      </c>
      <c r="E44" t="s">
        <v>30</v>
      </c>
      <c r="F44" s="4">
        <v>7021</v>
      </c>
      <c r="G44" s="5">
        <v>183</v>
      </c>
      <c r="H44" s="16">
        <f>_xlfn.XLOOKUP(data[[#This Row],[Product]],products[Product],products[Cost per unit])</f>
        <v>14.49</v>
      </c>
      <c r="I44" s="16">
        <f>data[[#This Row],[Cost per unit]]*data[[#This Row],[Units]]</f>
        <v>2651.67</v>
      </c>
    </row>
    <row r="45" spans="3:27" x14ac:dyDescent="0.3">
      <c r="C45" t="s">
        <v>40</v>
      </c>
      <c r="D45" t="s">
        <v>39</v>
      </c>
      <c r="E45" t="s">
        <v>22</v>
      </c>
      <c r="F45" s="4">
        <v>5817</v>
      </c>
      <c r="G45" s="5">
        <v>12</v>
      </c>
      <c r="H45" s="16">
        <f>_xlfn.XLOOKUP(data[[#This Row],[Product]],products[Product],products[Cost per unit])</f>
        <v>9.77</v>
      </c>
      <c r="I45" s="16">
        <f>data[[#This Row],[Cost per unit]]*data[[#This Row],[Units]]</f>
        <v>117.24</v>
      </c>
    </row>
    <row r="46" spans="3:27" x14ac:dyDescent="0.3">
      <c r="C46" t="s">
        <v>41</v>
      </c>
      <c r="D46" t="s">
        <v>39</v>
      </c>
      <c r="E46" t="s">
        <v>14</v>
      </c>
      <c r="F46" s="4">
        <v>3976</v>
      </c>
      <c r="G46" s="5">
        <v>72</v>
      </c>
      <c r="H46" s="16">
        <f>_xlfn.XLOOKUP(data[[#This Row],[Product]],products[Product],products[Cost per unit])</f>
        <v>11.7</v>
      </c>
      <c r="I46" s="16">
        <f>data[[#This Row],[Cost per unit]]*data[[#This Row],[Units]]</f>
        <v>842.4</v>
      </c>
    </row>
    <row r="47" spans="3:27" x14ac:dyDescent="0.3">
      <c r="C47" t="s">
        <v>6</v>
      </c>
      <c r="D47" t="s">
        <v>38</v>
      </c>
      <c r="E47" t="s">
        <v>27</v>
      </c>
      <c r="F47" s="4">
        <v>1134</v>
      </c>
      <c r="G47" s="5">
        <v>282</v>
      </c>
      <c r="H47" s="16">
        <f>_xlfn.XLOOKUP(data[[#This Row],[Product]],products[Product],products[Cost per unit])</f>
        <v>16.73</v>
      </c>
      <c r="I47" s="16">
        <f>data[[#This Row],[Cost per unit]]*data[[#This Row],[Units]]</f>
        <v>4717.8599999999997</v>
      </c>
    </row>
    <row r="48" spans="3:27" x14ac:dyDescent="0.3">
      <c r="C48" t="s">
        <v>2</v>
      </c>
      <c r="D48" t="s">
        <v>39</v>
      </c>
      <c r="E48" t="s">
        <v>28</v>
      </c>
      <c r="F48" s="4">
        <v>6027</v>
      </c>
      <c r="G48" s="5">
        <v>144</v>
      </c>
      <c r="H48" s="16">
        <f>_xlfn.XLOOKUP(data[[#This Row],[Product]],products[Product],products[Cost per unit])</f>
        <v>10.38</v>
      </c>
      <c r="I48" s="16">
        <f>data[[#This Row],[Cost per unit]]*data[[#This Row],[Units]]</f>
        <v>1494.72</v>
      </c>
    </row>
    <row r="49" spans="3:9" x14ac:dyDescent="0.3">
      <c r="C49" t="s">
        <v>6</v>
      </c>
      <c r="D49" t="s">
        <v>37</v>
      </c>
      <c r="E49" t="s">
        <v>16</v>
      </c>
      <c r="F49" s="4">
        <v>1904</v>
      </c>
      <c r="G49" s="5">
        <v>405</v>
      </c>
      <c r="H49" s="16">
        <f>_xlfn.XLOOKUP(data[[#This Row],[Product]],products[Product],products[Cost per unit])</f>
        <v>8.7899999999999991</v>
      </c>
      <c r="I49" s="16">
        <f>data[[#This Row],[Cost per unit]]*data[[#This Row],[Units]]</f>
        <v>3559.95</v>
      </c>
    </row>
    <row r="50" spans="3:9" x14ac:dyDescent="0.3">
      <c r="C50" t="s">
        <v>7</v>
      </c>
      <c r="D50" t="s">
        <v>34</v>
      </c>
      <c r="E50" t="s">
        <v>32</v>
      </c>
      <c r="F50" s="4">
        <v>3262</v>
      </c>
      <c r="G50" s="5">
        <v>75</v>
      </c>
      <c r="H50" s="16">
        <f>_xlfn.XLOOKUP(data[[#This Row],[Product]],products[Product],products[Cost per unit])</f>
        <v>8.65</v>
      </c>
      <c r="I50" s="16">
        <f>data[[#This Row],[Cost per unit]]*data[[#This Row],[Units]]</f>
        <v>648.75</v>
      </c>
    </row>
    <row r="51" spans="3:9" x14ac:dyDescent="0.3">
      <c r="C51" t="s">
        <v>40</v>
      </c>
      <c r="D51" t="s">
        <v>34</v>
      </c>
      <c r="E51" t="s">
        <v>27</v>
      </c>
      <c r="F51" s="4">
        <v>2289</v>
      </c>
      <c r="G51" s="5">
        <v>135</v>
      </c>
      <c r="H51" s="16">
        <f>_xlfn.XLOOKUP(data[[#This Row],[Product]],products[Product],products[Cost per unit])</f>
        <v>16.73</v>
      </c>
      <c r="I51" s="16">
        <f>data[[#This Row],[Cost per unit]]*data[[#This Row],[Units]]</f>
        <v>2258.5500000000002</v>
      </c>
    </row>
    <row r="52" spans="3:9" x14ac:dyDescent="0.3">
      <c r="C52" t="s">
        <v>5</v>
      </c>
      <c r="D52" t="s">
        <v>34</v>
      </c>
      <c r="E52" t="s">
        <v>27</v>
      </c>
      <c r="F52" s="4">
        <v>6986</v>
      </c>
      <c r="G52" s="5">
        <v>21</v>
      </c>
      <c r="H52" s="16">
        <f>_xlfn.XLOOKUP(data[[#This Row],[Product]],products[Product],products[Cost per unit])</f>
        <v>16.73</v>
      </c>
      <c r="I52" s="16">
        <f>data[[#This Row],[Cost per unit]]*data[[#This Row],[Units]]</f>
        <v>351.33</v>
      </c>
    </row>
    <row r="53" spans="3:9" x14ac:dyDescent="0.3">
      <c r="C53" t="s">
        <v>2</v>
      </c>
      <c r="D53" t="s">
        <v>38</v>
      </c>
      <c r="E53" t="s">
        <v>23</v>
      </c>
      <c r="F53" s="4">
        <v>4417</v>
      </c>
      <c r="G53" s="5">
        <v>153</v>
      </c>
      <c r="H53" s="16">
        <f>_xlfn.XLOOKUP(data[[#This Row],[Product]],products[Product],products[Cost per unit])</f>
        <v>6.49</v>
      </c>
      <c r="I53" s="16">
        <f>data[[#This Row],[Cost per unit]]*data[[#This Row],[Units]]</f>
        <v>992.97</v>
      </c>
    </row>
    <row r="54" spans="3:9" x14ac:dyDescent="0.3">
      <c r="C54" t="s">
        <v>6</v>
      </c>
      <c r="D54" t="s">
        <v>34</v>
      </c>
      <c r="E54" t="s">
        <v>15</v>
      </c>
      <c r="F54" s="4">
        <v>1442</v>
      </c>
      <c r="G54" s="5">
        <v>15</v>
      </c>
      <c r="H54" s="16">
        <f>_xlfn.XLOOKUP(data[[#This Row],[Product]],products[Product],products[Cost per unit])</f>
        <v>11.73</v>
      </c>
      <c r="I54" s="16">
        <f>data[[#This Row],[Cost per unit]]*data[[#This Row],[Units]]</f>
        <v>175.95000000000002</v>
      </c>
    </row>
    <row r="55" spans="3:9" x14ac:dyDescent="0.3">
      <c r="C55" t="s">
        <v>3</v>
      </c>
      <c r="D55" t="s">
        <v>35</v>
      </c>
      <c r="E55" t="s">
        <v>14</v>
      </c>
      <c r="F55" s="4">
        <v>2415</v>
      </c>
      <c r="G55" s="5">
        <v>255</v>
      </c>
      <c r="H55" s="16">
        <f>_xlfn.XLOOKUP(data[[#This Row],[Product]],products[Product],products[Cost per unit])</f>
        <v>11.7</v>
      </c>
      <c r="I55" s="16">
        <f>data[[#This Row],[Cost per unit]]*data[[#This Row],[Units]]</f>
        <v>2983.5</v>
      </c>
    </row>
    <row r="56" spans="3:9" x14ac:dyDescent="0.3">
      <c r="C56" t="s">
        <v>2</v>
      </c>
      <c r="D56" t="s">
        <v>37</v>
      </c>
      <c r="E56" t="s">
        <v>19</v>
      </c>
      <c r="F56" s="4">
        <v>238</v>
      </c>
      <c r="G56" s="5">
        <v>18</v>
      </c>
      <c r="H56" s="16">
        <f>_xlfn.XLOOKUP(data[[#This Row],[Product]],products[Product],products[Cost per unit])</f>
        <v>7.64</v>
      </c>
      <c r="I56" s="16">
        <f>data[[#This Row],[Cost per unit]]*data[[#This Row],[Units]]</f>
        <v>137.51999999999998</v>
      </c>
    </row>
    <row r="57" spans="3:9" x14ac:dyDescent="0.3">
      <c r="C57" t="s">
        <v>6</v>
      </c>
      <c r="D57" t="s">
        <v>37</v>
      </c>
      <c r="E57" t="s">
        <v>23</v>
      </c>
      <c r="F57" s="4">
        <v>4949</v>
      </c>
      <c r="G57" s="5">
        <v>189</v>
      </c>
      <c r="H57" s="16">
        <f>_xlfn.XLOOKUP(data[[#This Row],[Product]],products[Product],products[Cost per unit])</f>
        <v>6.49</v>
      </c>
      <c r="I57" s="16">
        <f>data[[#This Row],[Cost per unit]]*data[[#This Row],[Units]]</f>
        <v>1226.6100000000001</v>
      </c>
    </row>
    <row r="58" spans="3:9" x14ac:dyDescent="0.3">
      <c r="C58" t="s">
        <v>5</v>
      </c>
      <c r="D58" t="s">
        <v>38</v>
      </c>
      <c r="E58" t="s">
        <v>32</v>
      </c>
      <c r="F58" s="4">
        <v>5075</v>
      </c>
      <c r="G58" s="5">
        <v>21</v>
      </c>
      <c r="H58" s="16">
        <f>_xlfn.XLOOKUP(data[[#This Row],[Product]],products[Product],products[Cost per unit])</f>
        <v>8.65</v>
      </c>
      <c r="I58" s="16">
        <f>data[[#This Row],[Cost per unit]]*data[[#This Row],[Units]]</f>
        <v>181.65</v>
      </c>
    </row>
    <row r="59" spans="3:9" x14ac:dyDescent="0.3">
      <c r="C59" t="s">
        <v>3</v>
      </c>
      <c r="D59" t="s">
        <v>36</v>
      </c>
      <c r="E59" t="s">
        <v>16</v>
      </c>
      <c r="F59" s="4">
        <v>9198</v>
      </c>
      <c r="G59" s="5">
        <v>36</v>
      </c>
      <c r="H59" s="16">
        <f>_xlfn.XLOOKUP(data[[#This Row],[Product]],products[Product],products[Cost per unit])</f>
        <v>8.7899999999999991</v>
      </c>
      <c r="I59" s="16">
        <f>data[[#This Row],[Cost per unit]]*data[[#This Row],[Units]]</f>
        <v>316.43999999999994</v>
      </c>
    </row>
    <row r="60" spans="3:9" x14ac:dyDescent="0.3">
      <c r="C60" t="s">
        <v>6</v>
      </c>
      <c r="D60" t="s">
        <v>34</v>
      </c>
      <c r="E60" t="s">
        <v>29</v>
      </c>
      <c r="F60" s="4">
        <v>3339</v>
      </c>
      <c r="G60" s="5">
        <v>75</v>
      </c>
      <c r="H60" s="16">
        <f>_xlfn.XLOOKUP(data[[#This Row],[Product]],products[Product],products[Cost per unit])</f>
        <v>7.16</v>
      </c>
      <c r="I60" s="16">
        <f>data[[#This Row],[Cost per unit]]*data[[#This Row],[Units]]</f>
        <v>537</v>
      </c>
    </row>
    <row r="61" spans="3:9" x14ac:dyDescent="0.3">
      <c r="C61" t="s">
        <v>40</v>
      </c>
      <c r="D61" t="s">
        <v>34</v>
      </c>
      <c r="E61" t="s">
        <v>17</v>
      </c>
      <c r="F61" s="4">
        <v>5019</v>
      </c>
      <c r="G61" s="5">
        <v>156</v>
      </c>
      <c r="H61" s="16">
        <f>_xlfn.XLOOKUP(data[[#This Row],[Product]],products[Product],products[Cost per unit])</f>
        <v>3.11</v>
      </c>
      <c r="I61" s="16">
        <f>data[[#This Row],[Cost per unit]]*data[[#This Row],[Units]]</f>
        <v>485.15999999999997</v>
      </c>
    </row>
    <row r="62" spans="3:9" x14ac:dyDescent="0.3">
      <c r="C62" t="s">
        <v>5</v>
      </c>
      <c r="D62" t="s">
        <v>36</v>
      </c>
      <c r="E62" t="s">
        <v>16</v>
      </c>
      <c r="F62" s="4">
        <v>16184</v>
      </c>
      <c r="G62" s="5">
        <v>39</v>
      </c>
      <c r="H62" s="16">
        <f>_xlfn.XLOOKUP(data[[#This Row],[Product]],products[Product],products[Cost per unit])</f>
        <v>8.7899999999999991</v>
      </c>
      <c r="I62" s="16">
        <f>data[[#This Row],[Cost per unit]]*data[[#This Row],[Units]]</f>
        <v>342.80999999999995</v>
      </c>
    </row>
    <row r="63" spans="3:9" x14ac:dyDescent="0.3">
      <c r="C63" t="s">
        <v>6</v>
      </c>
      <c r="D63" t="s">
        <v>36</v>
      </c>
      <c r="E63" t="s">
        <v>21</v>
      </c>
      <c r="F63" s="4">
        <v>497</v>
      </c>
      <c r="G63" s="5">
        <v>63</v>
      </c>
      <c r="H63" s="16">
        <f>_xlfn.XLOOKUP(data[[#This Row],[Product]],products[Product],products[Cost per unit])</f>
        <v>9</v>
      </c>
      <c r="I63" s="16">
        <f>data[[#This Row],[Cost per unit]]*data[[#This Row],[Units]]</f>
        <v>567</v>
      </c>
    </row>
    <row r="64" spans="3:9" x14ac:dyDescent="0.3">
      <c r="C64" t="s">
        <v>2</v>
      </c>
      <c r="D64" t="s">
        <v>36</v>
      </c>
      <c r="E64" t="s">
        <v>29</v>
      </c>
      <c r="F64" s="4">
        <v>8211</v>
      </c>
      <c r="G64" s="5">
        <v>75</v>
      </c>
      <c r="H64" s="16">
        <f>_xlfn.XLOOKUP(data[[#This Row],[Product]],products[Product],products[Cost per unit])</f>
        <v>7.16</v>
      </c>
      <c r="I64" s="16">
        <f>data[[#This Row],[Cost per unit]]*data[[#This Row],[Units]]</f>
        <v>537</v>
      </c>
    </row>
    <row r="65" spans="3:9" x14ac:dyDescent="0.3">
      <c r="C65" t="s">
        <v>2</v>
      </c>
      <c r="D65" t="s">
        <v>38</v>
      </c>
      <c r="E65" t="s">
        <v>28</v>
      </c>
      <c r="F65" s="4">
        <v>6580</v>
      </c>
      <c r="G65" s="5">
        <v>183</v>
      </c>
      <c r="H65" s="16">
        <f>_xlfn.XLOOKUP(data[[#This Row],[Product]],products[Product],products[Cost per unit])</f>
        <v>10.38</v>
      </c>
      <c r="I65" s="16">
        <f>data[[#This Row],[Cost per unit]]*data[[#This Row],[Units]]</f>
        <v>1899.5400000000002</v>
      </c>
    </row>
    <row r="66" spans="3:9" x14ac:dyDescent="0.3">
      <c r="C66" t="s">
        <v>41</v>
      </c>
      <c r="D66" t="s">
        <v>35</v>
      </c>
      <c r="E66" t="s">
        <v>13</v>
      </c>
      <c r="F66" s="4">
        <v>4760</v>
      </c>
      <c r="G66" s="5">
        <v>69</v>
      </c>
      <c r="H66" s="16">
        <f>_xlfn.XLOOKUP(data[[#This Row],[Product]],products[Product],products[Cost per unit])</f>
        <v>9.33</v>
      </c>
      <c r="I66" s="16">
        <f>data[[#This Row],[Cost per unit]]*data[[#This Row],[Units]]</f>
        <v>643.77</v>
      </c>
    </row>
    <row r="67" spans="3:9" x14ac:dyDescent="0.3">
      <c r="C67" t="s">
        <v>40</v>
      </c>
      <c r="D67" t="s">
        <v>36</v>
      </c>
      <c r="E67" t="s">
        <v>25</v>
      </c>
      <c r="F67" s="4">
        <v>5439</v>
      </c>
      <c r="G67" s="5">
        <v>30</v>
      </c>
      <c r="H67" s="16">
        <f>_xlfn.XLOOKUP(data[[#This Row],[Product]],products[Product],products[Cost per unit])</f>
        <v>13.15</v>
      </c>
      <c r="I67" s="16">
        <f>data[[#This Row],[Cost per unit]]*data[[#This Row],[Units]]</f>
        <v>394.5</v>
      </c>
    </row>
    <row r="68" spans="3:9" x14ac:dyDescent="0.3">
      <c r="C68" t="s">
        <v>41</v>
      </c>
      <c r="D68" t="s">
        <v>34</v>
      </c>
      <c r="E68" t="s">
        <v>17</v>
      </c>
      <c r="F68" s="4">
        <v>1463</v>
      </c>
      <c r="G68" s="5">
        <v>39</v>
      </c>
      <c r="H68" s="16">
        <f>_xlfn.XLOOKUP(data[[#This Row],[Product]],products[Product],products[Cost per unit])</f>
        <v>3.11</v>
      </c>
      <c r="I68" s="16">
        <f>data[[#This Row],[Cost per unit]]*data[[#This Row],[Units]]</f>
        <v>121.28999999999999</v>
      </c>
    </row>
    <row r="69" spans="3:9" x14ac:dyDescent="0.3">
      <c r="C69" t="s">
        <v>3</v>
      </c>
      <c r="D69" t="s">
        <v>34</v>
      </c>
      <c r="E69" t="s">
        <v>32</v>
      </c>
      <c r="F69" s="4">
        <v>7777</v>
      </c>
      <c r="G69" s="5">
        <v>504</v>
      </c>
      <c r="H69" s="16">
        <f>_xlfn.XLOOKUP(data[[#This Row],[Product]],products[Product],products[Cost per unit])</f>
        <v>8.65</v>
      </c>
      <c r="I69" s="16">
        <f>data[[#This Row],[Cost per unit]]*data[[#This Row],[Units]]</f>
        <v>4359.6000000000004</v>
      </c>
    </row>
    <row r="70" spans="3:9" x14ac:dyDescent="0.3">
      <c r="C70" t="s">
        <v>9</v>
      </c>
      <c r="D70" t="s">
        <v>37</v>
      </c>
      <c r="E70" t="s">
        <v>29</v>
      </c>
      <c r="F70" s="4">
        <v>1085</v>
      </c>
      <c r="G70" s="5">
        <v>273</v>
      </c>
      <c r="H70" s="16">
        <f>_xlfn.XLOOKUP(data[[#This Row],[Product]],products[Product],products[Cost per unit])</f>
        <v>7.16</v>
      </c>
      <c r="I70" s="16">
        <f>data[[#This Row],[Cost per unit]]*data[[#This Row],[Units]]</f>
        <v>1954.68</v>
      </c>
    </row>
    <row r="71" spans="3:9" x14ac:dyDescent="0.3">
      <c r="C71" t="s">
        <v>5</v>
      </c>
      <c r="D71" t="s">
        <v>37</v>
      </c>
      <c r="E71" t="s">
        <v>31</v>
      </c>
      <c r="F71" s="4">
        <v>182</v>
      </c>
      <c r="G71" s="5">
        <v>48</v>
      </c>
      <c r="H71" s="16">
        <f>_xlfn.XLOOKUP(data[[#This Row],[Product]],products[Product],products[Cost per unit])</f>
        <v>5.79</v>
      </c>
      <c r="I71" s="16">
        <f>data[[#This Row],[Cost per unit]]*data[[#This Row],[Units]]</f>
        <v>277.92</v>
      </c>
    </row>
    <row r="72" spans="3:9" x14ac:dyDescent="0.3">
      <c r="C72" t="s">
        <v>6</v>
      </c>
      <c r="D72" t="s">
        <v>34</v>
      </c>
      <c r="E72" t="s">
        <v>27</v>
      </c>
      <c r="F72" s="4">
        <v>4242</v>
      </c>
      <c r="G72" s="5">
        <v>207</v>
      </c>
      <c r="H72" s="16">
        <f>_xlfn.XLOOKUP(data[[#This Row],[Product]],products[Product],products[Cost per unit])</f>
        <v>16.73</v>
      </c>
      <c r="I72" s="16">
        <f>data[[#This Row],[Cost per unit]]*data[[#This Row],[Units]]</f>
        <v>3463.11</v>
      </c>
    </row>
    <row r="73" spans="3:9" x14ac:dyDescent="0.3">
      <c r="C73" t="s">
        <v>6</v>
      </c>
      <c r="D73" t="s">
        <v>36</v>
      </c>
      <c r="E73" t="s">
        <v>32</v>
      </c>
      <c r="F73" s="4">
        <v>6118</v>
      </c>
      <c r="G73" s="5">
        <v>9</v>
      </c>
      <c r="H73" s="16">
        <f>_xlfn.XLOOKUP(data[[#This Row],[Product]],products[Product],products[Cost per unit])</f>
        <v>8.65</v>
      </c>
      <c r="I73" s="16">
        <f>data[[#This Row],[Cost per unit]]*data[[#This Row],[Units]]</f>
        <v>77.850000000000009</v>
      </c>
    </row>
    <row r="74" spans="3:9" x14ac:dyDescent="0.3">
      <c r="C74" t="s">
        <v>10</v>
      </c>
      <c r="D74" t="s">
        <v>36</v>
      </c>
      <c r="E74" t="s">
        <v>23</v>
      </c>
      <c r="F74" s="4">
        <v>2317</v>
      </c>
      <c r="G74" s="5">
        <v>261</v>
      </c>
      <c r="H74" s="16">
        <f>_xlfn.XLOOKUP(data[[#This Row],[Product]],products[Product],products[Cost per unit])</f>
        <v>6.49</v>
      </c>
      <c r="I74" s="16">
        <f>data[[#This Row],[Cost per unit]]*data[[#This Row],[Units]]</f>
        <v>1693.89</v>
      </c>
    </row>
    <row r="75" spans="3:9" x14ac:dyDescent="0.3">
      <c r="C75" t="s">
        <v>6</v>
      </c>
      <c r="D75" t="s">
        <v>38</v>
      </c>
      <c r="E75" t="s">
        <v>16</v>
      </c>
      <c r="F75" s="4">
        <v>938</v>
      </c>
      <c r="G75" s="5">
        <v>6</v>
      </c>
      <c r="H75" s="16">
        <f>_xlfn.XLOOKUP(data[[#This Row],[Product]],products[Product],products[Cost per unit])</f>
        <v>8.7899999999999991</v>
      </c>
      <c r="I75" s="16">
        <f>data[[#This Row],[Cost per unit]]*data[[#This Row],[Units]]</f>
        <v>52.739999999999995</v>
      </c>
    </row>
    <row r="76" spans="3:9" x14ac:dyDescent="0.3">
      <c r="C76" t="s">
        <v>8</v>
      </c>
      <c r="D76" t="s">
        <v>37</v>
      </c>
      <c r="E76" t="s">
        <v>15</v>
      </c>
      <c r="F76" s="4">
        <v>9709</v>
      </c>
      <c r="G76" s="5">
        <v>30</v>
      </c>
      <c r="H76" s="16">
        <f>_xlfn.XLOOKUP(data[[#This Row],[Product]],products[Product],products[Cost per unit])</f>
        <v>11.73</v>
      </c>
      <c r="I76" s="16">
        <f>data[[#This Row],[Cost per unit]]*data[[#This Row],[Units]]</f>
        <v>351.90000000000003</v>
      </c>
    </row>
    <row r="77" spans="3:9" x14ac:dyDescent="0.3">
      <c r="C77" t="s">
        <v>7</v>
      </c>
      <c r="D77" t="s">
        <v>34</v>
      </c>
      <c r="E77" t="s">
        <v>20</v>
      </c>
      <c r="F77" s="4">
        <v>2205</v>
      </c>
      <c r="G77" s="5">
        <v>138</v>
      </c>
      <c r="H77" s="16">
        <f>_xlfn.XLOOKUP(data[[#This Row],[Product]],products[Product],products[Cost per unit])</f>
        <v>10.62</v>
      </c>
      <c r="I77" s="16">
        <f>data[[#This Row],[Cost per unit]]*data[[#This Row],[Units]]</f>
        <v>1465.56</v>
      </c>
    </row>
    <row r="78" spans="3:9" x14ac:dyDescent="0.3">
      <c r="C78" t="s">
        <v>7</v>
      </c>
      <c r="D78" t="s">
        <v>37</v>
      </c>
      <c r="E78" t="s">
        <v>17</v>
      </c>
      <c r="F78" s="4">
        <v>4487</v>
      </c>
      <c r="G78" s="5">
        <v>111</v>
      </c>
      <c r="H78" s="16">
        <f>_xlfn.XLOOKUP(data[[#This Row],[Product]],products[Product],products[Cost per unit])</f>
        <v>3.11</v>
      </c>
      <c r="I78" s="16">
        <f>data[[#This Row],[Cost per unit]]*data[[#This Row],[Units]]</f>
        <v>345.21</v>
      </c>
    </row>
    <row r="79" spans="3:9" x14ac:dyDescent="0.3">
      <c r="C79" t="s">
        <v>5</v>
      </c>
      <c r="D79" t="s">
        <v>35</v>
      </c>
      <c r="E79" t="s">
        <v>18</v>
      </c>
      <c r="F79" s="4">
        <v>2415</v>
      </c>
      <c r="G79" s="5">
        <v>15</v>
      </c>
      <c r="H79" s="16">
        <f>_xlfn.XLOOKUP(data[[#This Row],[Product]],products[Product],products[Cost per unit])</f>
        <v>6.47</v>
      </c>
      <c r="I79" s="16">
        <f>data[[#This Row],[Cost per unit]]*data[[#This Row],[Units]]</f>
        <v>97.05</v>
      </c>
    </row>
    <row r="80" spans="3:9" x14ac:dyDescent="0.3">
      <c r="C80" t="s">
        <v>40</v>
      </c>
      <c r="D80" t="s">
        <v>34</v>
      </c>
      <c r="E80" t="s">
        <v>19</v>
      </c>
      <c r="F80" s="4">
        <v>4018</v>
      </c>
      <c r="G80" s="5">
        <v>162</v>
      </c>
      <c r="H80" s="16">
        <f>_xlfn.XLOOKUP(data[[#This Row],[Product]],products[Product],products[Cost per unit])</f>
        <v>7.64</v>
      </c>
      <c r="I80" s="16">
        <f>data[[#This Row],[Cost per unit]]*data[[#This Row],[Units]]</f>
        <v>1237.6799999999998</v>
      </c>
    </row>
    <row r="81" spans="3:9" x14ac:dyDescent="0.3">
      <c r="C81" t="s">
        <v>5</v>
      </c>
      <c r="D81" t="s">
        <v>34</v>
      </c>
      <c r="E81" t="s">
        <v>19</v>
      </c>
      <c r="F81" s="4">
        <v>861</v>
      </c>
      <c r="G81" s="5">
        <v>195</v>
      </c>
      <c r="H81" s="16">
        <f>_xlfn.XLOOKUP(data[[#This Row],[Product]],products[Product],products[Cost per unit])</f>
        <v>7.64</v>
      </c>
      <c r="I81" s="16">
        <f>data[[#This Row],[Cost per unit]]*data[[#This Row],[Units]]</f>
        <v>1489.8</v>
      </c>
    </row>
    <row r="82" spans="3:9" x14ac:dyDescent="0.3">
      <c r="C82" t="s">
        <v>10</v>
      </c>
      <c r="D82" t="s">
        <v>38</v>
      </c>
      <c r="E82" t="s">
        <v>14</v>
      </c>
      <c r="F82" s="4">
        <v>5586</v>
      </c>
      <c r="G82" s="5">
        <v>525</v>
      </c>
      <c r="H82" s="16">
        <f>_xlfn.XLOOKUP(data[[#This Row],[Product]],products[Product],products[Cost per unit])</f>
        <v>11.7</v>
      </c>
      <c r="I82" s="16">
        <f>data[[#This Row],[Cost per unit]]*data[[#This Row],[Units]]</f>
        <v>6142.5</v>
      </c>
    </row>
    <row r="83" spans="3:9" x14ac:dyDescent="0.3">
      <c r="C83" t="s">
        <v>7</v>
      </c>
      <c r="D83" t="s">
        <v>34</v>
      </c>
      <c r="E83" t="s">
        <v>33</v>
      </c>
      <c r="F83" s="4">
        <v>2226</v>
      </c>
      <c r="G83" s="5">
        <v>48</v>
      </c>
      <c r="H83" s="16">
        <f>_xlfn.XLOOKUP(data[[#This Row],[Product]],products[Product],products[Cost per unit])</f>
        <v>12.37</v>
      </c>
      <c r="I83" s="16">
        <f>data[[#This Row],[Cost per unit]]*data[[#This Row],[Units]]</f>
        <v>593.76</v>
      </c>
    </row>
    <row r="84" spans="3:9" x14ac:dyDescent="0.3">
      <c r="C84" t="s">
        <v>9</v>
      </c>
      <c r="D84" t="s">
        <v>34</v>
      </c>
      <c r="E84" t="s">
        <v>28</v>
      </c>
      <c r="F84" s="4">
        <v>14329</v>
      </c>
      <c r="G84" s="5">
        <v>150</v>
      </c>
      <c r="H84" s="16">
        <f>_xlfn.XLOOKUP(data[[#This Row],[Product]],products[Product],products[Cost per unit])</f>
        <v>10.38</v>
      </c>
      <c r="I84" s="16">
        <f>data[[#This Row],[Cost per unit]]*data[[#This Row],[Units]]</f>
        <v>1557.0000000000002</v>
      </c>
    </row>
    <row r="85" spans="3:9" x14ac:dyDescent="0.3">
      <c r="C85" t="s">
        <v>9</v>
      </c>
      <c r="D85" t="s">
        <v>34</v>
      </c>
      <c r="E85" t="s">
        <v>20</v>
      </c>
      <c r="F85" s="4">
        <v>8463</v>
      </c>
      <c r="G85" s="5">
        <v>492</v>
      </c>
      <c r="H85" s="16">
        <f>_xlfn.XLOOKUP(data[[#This Row],[Product]],products[Product],products[Cost per unit])</f>
        <v>10.62</v>
      </c>
      <c r="I85" s="16">
        <f>data[[#This Row],[Cost per unit]]*data[[#This Row],[Units]]</f>
        <v>5225.04</v>
      </c>
    </row>
    <row r="86" spans="3:9" x14ac:dyDescent="0.3">
      <c r="C86" t="s">
        <v>5</v>
      </c>
      <c r="D86" t="s">
        <v>34</v>
      </c>
      <c r="E86" t="s">
        <v>29</v>
      </c>
      <c r="F86" s="4">
        <v>2891</v>
      </c>
      <c r="G86" s="5">
        <v>102</v>
      </c>
      <c r="H86" s="16">
        <f>_xlfn.XLOOKUP(data[[#This Row],[Product]],products[Product],products[Cost per unit])</f>
        <v>7.16</v>
      </c>
      <c r="I86" s="16">
        <f>data[[#This Row],[Cost per unit]]*data[[#This Row],[Units]]</f>
        <v>730.32</v>
      </c>
    </row>
    <row r="87" spans="3:9" x14ac:dyDescent="0.3">
      <c r="C87" t="s">
        <v>3</v>
      </c>
      <c r="D87" t="s">
        <v>36</v>
      </c>
      <c r="E87" t="s">
        <v>23</v>
      </c>
      <c r="F87" s="4">
        <v>3773</v>
      </c>
      <c r="G87" s="5">
        <v>165</v>
      </c>
      <c r="H87" s="16">
        <f>_xlfn.XLOOKUP(data[[#This Row],[Product]],products[Product],products[Cost per unit])</f>
        <v>6.49</v>
      </c>
      <c r="I87" s="16">
        <f>data[[#This Row],[Cost per unit]]*data[[#This Row],[Units]]</f>
        <v>1070.8500000000001</v>
      </c>
    </row>
    <row r="88" spans="3:9" x14ac:dyDescent="0.3">
      <c r="C88" t="s">
        <v>41</v>
      </c>
      <c r="D88" t="s">
        <v>36</v>
      </c>
      <c r="E88" t="s">
        <v>28</v>
      </c>
      <c r="F88" s="4">
        <v>854</v>
      </c>
      <c r="G88" s="5">
        <v>309</v>
      </c>
      <c r="H88" s="16">
        <f>_xlfn.XLOOKUP(data[[#This Row],[Product]],products[Product],products[Cost per unit])</f>
        <v>10.38</v>
      </c>
      <c r="I88" s="16">
        <f>data[[#This Row],[Cost per unit]]*data[[#This Row],[Units]]</f>
        <v>3207.42</v>
      </c>
    </row>
    <row r="89" spans="3:9" x14ac:dyDescent="0.3">
      <c r="C89" t="s">
        <v>6</v>
      </c>
      <c r="D89" t="s">
        <v>36</v>
      </c>
      <c r="E89" t="s">
        <v>17</v>
      </c>
      <c r="F89" s="4">
        <v>4970</v>
      </c>
      <c r="G89" s="5">
        <v>156</v>
      </c>
      <c r="H89" s="16">
        <f>_xlfn.XLOOKUP(data[[#This Row],[Product]],products[Product],products[Cost per unit])</f>
        <v>3.11</v>
      </c>
      <c r="I89" s="16">
        <f>data[[#This Row],[Cost per unit]]*data[[#This Row],[Units]]</f>
        <v>485.15999999999997</v>
      </c>
    </row>
    <row r="90" spans="3:9" x14ac:dyDescent="0.3">
      <c r="C90" t="s">
        <v>9</v>
      </c>
      <c r="D90" t="s">
        <v>35</v>
      </c>
      <c r="E90" t="s">
        <v>26</v>
      </c>
      <c r="F90" s="4">
        <v>98</v>
      </c>
      <c r="G90" s="5">
        <v>159</v>
      </c>
      <c r="H90" s="16">
        <f>_xlfn.XLOOKUP(data[[#This Row],[Product]],products[Product],products[Cost per unit])</f>
        <v>5.6</v>
      </c>
      <c r="I90" s="16">
        <f>data[[#This Row],[Cost per unit]]*data[[#This Row],[Units]]</f>
        <v>890.4</v>
      </c>
    </row>
    <row r="91" spans="3:9" x14ac:dyDescent="0.3">
      <c r="C91" t="s">
        <v>5</v>
      </c>
      <c r="D91" t="s">
        <v>35</v>
      </c>
      <c r="E91" t="s">
        <v>15</v>
      </c>
      <c r="F91" s="4">
        <v>13391</v>
      </c>
      <c r="G91" s="5">
        <v>201</v>
      </c>
      <c r="H91" s="16">
        <f>_xlfn.XLOOKUP(data[[#This Row],[Product]],products[Product],products[Cost per unit])</f>
        <v>11.73</v>
      </c>
      <c r="I91" s="16">
        <f>data[[#This Row],[Cost per unit]]*data[[#This Row],[Units]]</f>
        <v>2357.73</v>
      </c>
    </row>
    <row r="92" spans="3:9" x14ac:dyDescent="0.3">
      <c r="C92" t="s">
        <v>8</v>
      </c>
      <c r="D92" t="s">
        <v>39</v>
      </c>
      <c r="E92" t="s">
        <v>31</v>
      </c>
      <c r="F92" s="4">
        <v>8890</v>
      </c>
      <c r="G92" s="5">
        <v>210</v>
      </c>
      <c r="H92" s="16">
        <f>_xlfn.XLOOKUP(data[[#This Row],[Product]],products[Product],products[Cost per unit])</f>
        <v>5.79</v>
      </c>
      <c r="I92" s="16">
        <f>data[[#This Row],[Cost per unit]]*data[[#This Row],[Units]]</f>
        <v>1215.9000000000001</v>
      </c>
    </row>
    <row r="93" spans="3:9" x14ac:dyDescent="0.3">
      <c r="C93" t="s">
        <v>2</v>
      </c>
      <c r="D93" t="s">
        <v>38</v>
      </c>
      <c r="E93" t="s">
        <v>13</v>
      </c>
      <c r="F93" s="4">
        <v>56</v>
      </c>
      <c r="G93" s="5">
        <v>51</v>
      </c>
      <c r="H93" s="16">
        <f>_xlfn.XLOOKUP(data[[#This Row],[Product]],products[Product],products[Cost per unit])</f>
        <v>9.33</v>
      </c>
      <c r="I93" s="16">
        <f>data[[#This Row],[Cost per unit]]*data[[#This Row],[Units]]</f>
        <v>475.83</v>
      </c>
    </row>
    <row r="94" spans="3:9" x14ac:dyDescent="0.3">
      <c r="C94" t="s">
        <v>3</v>
      </c>
      <c r="D94" t="s">
        <v>36</v>
      </c>
      <c r="E94" t="s">
        <v>25</v>
      </c>
      <c r="F94" s="4">
        <v>3339</v>
      </c>
      <c r="G94" s="5">
        <v>39</v>
      </c>
      <c r="H94" s="16">
        <f>_xlfn.XLOOKUP(data[[#This Row],[Product]],products[Product],products[Cost per unit])</f>
        <v>13.15</v>
      </c>
      <c r="I94" s="16">
        <f>data[[#This Row],[Cost per unit]]*data[[#This Row],[Units]]</f>
        <v>512.85</v>
      </c>
    </row>
    <row r="95" spans="3:9" x14ac:dyDescent="0.3">
      <c r="C95" t="s">
        <v>10</v>
      </c>
      <c r="D95" t="s">
        <v>35</v>
      </c>
      <c r="E95" t="s">
        <v>18</v>
      </c>
      <c r="F95" s="4">
        <v>3808</v>
      </c>
      <c r="G95" s="5">
        <v>279</v>
      </c>
      <c r="H95" s="16">
        <f>_xlfn.XLOOKUP(data[[#This Row],[Product]],products[Product],products[Cost per unit])</f>
        <v>6.47</v>
      </c>
      <c r="I95" s="16">
        <f>data[[#This Row],[Cost per unit]]*data[[#This Row],[Units]]</f>
        <v>1805.1299999999999</v>
      </c>
    </row>
    <row r="96" spans="3:9" x14ac:dyDescent="0.3">
      <c r="C96" t="s">
        <v>10</v>
      </c>
      <c r="D96" t="s">
        <v>38</v>
      </c>
      <c r="E96" t="s">
        <v>13</v>
      </c>
      <c r="F96" s="4">
        <v>63</v>
      </c>
      <c r="G96" s="5">
        <v>123</v>
      </c>
      <c r="H96" s="16">
        <f>_xlfn.XLOOKUP(data[[#This Row],[Product]],products[Product],products[Cost per unit])</f>
        <v>9.33</v>
      </c>
      <c r="I96" s="16">
        <f>data[[#This Row],[Cost per unit]]*data[[#This Row],[Units]]</f>
        <v>1147.5899999999999</v>
      </c>
    </row>
    <row r="97" spans="3:9" x14ac:dyDescent="0.3">
      <c r="C97" t="s">
        <v>2</v>
      </c>
      <c r="D97" t="s">
        <v>39</v>
      </c>
      <c r="E97" t="s">
        <v>27</v>
      </c>
      <c r="F97" s="4">
        <v>7812</v>
      </c>
      <c r="G97" s="5">
        <v>81</v>
      </c>
      <c r="H97" s="16">
        <f>_xlfn.XLOOKUP(data[[#This Row],[Product]],products[Product],products[Cost per unit])</f>
        <v>16.73</v>
      </c>
      <c r="I97" s="16">
        <f>data[[#This Row],[Cost per unit]]*data[[#This Row],[Units]]</f>
        <v>1355.13</v>
      </c>
    </row>
    <row r="98" spans="3:9" x14ac:dyDescent="0.3">
      <c r="C98" t="s">
        <v>40</v>
      </c>
      <c r="D98" t="s">
        <v>37</v>
      </c>
      <c r="E98" t="s">
        <v>19</v>
      </c>
      <c r="F98" s="4">
        <v>7693</v>
      </c>
      <c r="G98" s="5">
        <v>21</v>
      </c>
      <c r="H98" s="16">
        <f>_xlfn.XLOOKUP(data[[#This Row],[Product]],products[Product],products[Cost per unit])</f>
        <v>7.64</v>
      </c>
      <c r="I98" s="16">
        <f>data[[#This Row],[Cost per unit]]*data[[#This Row],[Units]]</f>
        <v>160.44</v>
      </c>
    </row>
    <row r="99" spans="3:9" x14ac:dyDescent="0.3">
      <c r="C99" t="s">
        <v>3</v>
      </c>
      <c r="D99" t="s">
        <v>36</v>
      </c>
      <c r="E99" t="s">
        <v>28</v>
      </c>
      <c r="F99" s="4">
        <v>973</v>
      </c>
      <c r="G99" s="5">
        <v>162</v>
      </c>
      <c r="H99" s="16">
        <f>_xlfn.XLOOKUP(data[[#This Row],[Product]],products[Product],products[Cost per unit])</f>
        <v>10.38</v>
      </c>
      <c r="I99" s="16">
        <f>data[[#This Row],[Cost per unit]]*data[[#This Row],[Units]]</f>
        <v>1681.5600000000002</v>
      </c>
    </row>
    <row r="100" spans="3:9" x14ac:dyDescent="0.3">
      <c r="C100" t="s">
        <v>10</v>
      </c>
      <c r="D100" t="s">
        <v>35</v>
      </c>
      <c r="E100" t="s">
        <v>21</v>
      </c>
      <c r="F100" s="4">
        <v>567</v>
      </c>
      <c r="G100" s="5">
        <v>228</v>
      </c>
      <c r="H100" s="16">
        <f>_xlfn.XLOOKUP(data[[#This Row],[Product]],products[Product],products[Cost per unit])</f>
        <v>9</v>
      </c>
      <c r="I100" s="16">
        <f>data[[#This Row],[Cost per unit]]*data[[#This Row],[Units]]</f>
        <v>2052</v>
      </c>
    </row>
    <row r="101" spans="3:9" x14ac:dyDescent="0.3">
      <c r="C101" t="s">
        <v>10</v>
      </c>
      <c r="D101" t="s">
        <v>36</v>
      </c>
      <c r="E101" t="s">
        <v>29</v>
      </c>
      <c r="F101" s="4">
        <v>2471</v>
      </c>
      <c r="G101" s="5">
        <v>342</v>
      </c>
      <c r="H101" s="16">
        <f>_xlfn.XLOOKUP(data[[#This Row],[Product]],products[Product],products[Cost per unit])</f>
        <v>7.16</v>
      </c>
      <c r="I101" s="16">
        <f>data[[#This Row],[Cost per unit]]*data[[#This Row],[Units]]</f>
        <v>2448.7200000000003</v>
      </c>
    </row>
    <row r="102" spans="3:9" x14ac:dyDescent="0.3">
      <c r="C102" t="s">
        <v>5</v>
      </c>
      <c r="D102" t="s">
        <v>38</v>
      </c>
      <c r="E102" t="s">
        <v>13</v>
      </c>
      <c r="F102" s="4">
        <v>7189</v>
      </c>
      <c r="G102" s="5">
        <v>54</v>
      </c>
      <c r="H102" s="16">
        <f>_xlfn.XLOOKUP(data[[#This Row],[Product]],products[Product],products[Cost per unit])</f>
        <v>9.33</v>
      </c>
      <c r="I102" s="16">
        <f>data[[#This Row],[Cost per unit]]*data[[#This Row],[Units]]</f>
        <v>503.82</v>
      </c>
    </row>
    <row r="103" spans="3:9" x14ac:dyDescent="0.3">
      <c r="C103" t="s">
        <v>41</v>
      </c>
      <c r="D103" t="s">
        <v>35</v>
      </c>
      <c r="E103" t="s">
        <v>28</v>
      </c>
      <c r="F103" s="4">
        <v>7455</v>
      </c>
      <c r="G103" s="5">
        <v>216</v>
      </c>
      <c r="H103" s="16">
        <f>_xlfn.XLOOKUP(data[[#This Row],[Product]],products[Product],products[Cost per unit])</f>
        <v>10.38</v>
      </c>
      <c r="I103" s="16">
        <f>data[[#This Row],[Cost per unit]]*data[[#This Row],[Units]]</f>
        <v>2242.0800000000004</v>
      </c>
    </row>
    <row r="104" spans="3:9" x14ac:dyDescent="0.3">
      <c r="C104" t="s">
        <v>3</v>
      </c>
      <c r="D104" t="s">
        <v>34</v>
      </c>
      <c r="E104" t="s">
        <v>26</v>
      </c>
      <c r="F104" s="4">
        <v>3108</v>
      </c>
      <c r="G104" s="5">
        <v>54</v>
      </c>
      <c r="H104" s="16">
        <f>_xlfn.XLOOKUP(data[[#This Row],[Product]],products[Product],products[Cost per unit])</f>
        <v>5.6</v>
      </c>
      <c r="I104" s="16">
        <f>data[[#This Row],[Cost per unit]]*data[[#This Row],[Units]]</f>
        <v>302.39999999999998</v>
      </c>
    </row>
    <row r="105" spans="3:9" x14ac:dyDescent="0.3">
      <c r="C105" t="s">
        <v>6</v>
      </c>
      <c r="D105" t="s">
        <v>38</v>
      </c>
      <c r="E105" t="s">
        <v>25</v>
      </c>
      <c r="F105" s="4">
        <v>469</v>
      </c>
      <c r="G105" s="5">
        <v>75</v>
      </c>
      <c r="H105" s="16">
        <f>_xlfn.XLOOKUP(data[[#This Row],[Product]],products[Product],products[Cost per unit])</f>
        <v>13.15</v>
      </c>
      <c r="I105" s="16">
        <f>data[[#This Row],[Cost per unit]]*data[[#This Row],[Units]]</f>
        <v>986.25</v>
      </c>
    </row>
    <row r="106" spans="3:9" x14ac:dyDescent="0.3">
      <c r="C106" t="s">
        <v>9</v>
      </c>
      <c r="D106" t="s">
        <v>37</v>
      </c>
      <c r="E106" t="s">
        <v>23</v>
      </c>
      <c r="F106" s="4">
        <v>2737</v>
      </c>
      <c r="G106" s="5">
        <v>93</v>
      </c>
      <c r="H106" s="16">
        <f>_xlfn.XLOOKUP(data[[#This Row],[Product]],products[Product],products[Cost per unit])</f>
        <v>6.49</v>
      </c>
      <c r="I106" s="16">
        <f>data[[#This Row],[Cost per unit]]*data[[#This Row],[Units]]</f>
        <v>603.57000000000005</v>
      </c>
    </row>
    <row r="107" spans="3:9" x14ac:dyDescent="0.3">
      <c r="C107" t="s">
        <v>9</v>
      </c>
      <c r="D107" t="s">
        <v>37</v>
      </c>
      <c r="E107" t="s">
        <v>25</v>
      </c>
      <c r="F107" s="4">
        <v>4305</v>
      </c>
      <c r="G107" s="5">
        <v>156</v>
      </c>
      <c r="H107" s="16">
        <f>_xlfn.XLOOKUP(data[[#This Row],[Product]],products[Product],products[Cost per unit])</f>
        <v>13.15</v>
      </c>
      <c r="I107" s="16">
        <f>data[[#This Row],[Cost per unit]]*data[[#This Row],[Units]]</f>
        <v>2051.4</v>
      </c>
    </row>
    <row r="108" spans="3:9" x14ac:dyDescent="0.3">
      <c r="C108" t="s">
        <v>9</v>
      </c>
      <c r="D108" t="s">
        <v>38</v>
      </c>
      <c r="E108" t="s">
        <v>17</v>
      </c>
      <c r="F108" s="4">
        <v>2408</v>
      </c>
      <c r="G108" s="5">
        <v>9</v>
      </c>
      <c r="H108" s="16">
        <f>_xlfn.XLOOKUP(data[[#This Row],[Product]],products[Product],products[Cost per unit])</f>
        <v>3.11</v>
      </c>
      <c r="I108" s="16">
        <f>data[[#This Row],[Cost per unit]]*data[[#This Row],[Units]]</f>
        <v>27.99</v>
      </c>
    </row>
    <row r="109" spans="3:9" x14ac:dyDescent="0.3">
      <c r="C109" t="s">
        <v>3</v>
      </c>
      <c r="D109" t="s">
        <v>36</v>
      </c>
      <c r="E109" t="s">
        <v>19</v>
      </c>
      <c r="F109" s="4">
        <v>1281</v>
      </c>
      <c r="G109" s="5">
        <v>18</v>
      </c>
      <c r="H109" s="16">
        <f>_xlfn.XLOOKUP(data[[#This Row],[Product]],products[Product],products[Cost per unit])</f>
        <v>7.64</v>
      </c>
      <c r="I109" s="16">
        <f>data[[#This Row],[Cost per unit]]*data[[#This Row],[Units]]</f>
        <v>137.51999999999998</v>
      </c>
    </row>
    <row r="110" spans="3:9" x14ac:dyDescent="0.3">
      <c r="C110" t="s">
        <v>40</v>
      </c>
      <c r="D110" t="s">
        <v>35</v>
      </c>
      <c r="E110" t="s">
        <v>32</v>
      </c>
      <c r="F110" s="4">
        <v>12348</v>
      </c>
      <c r="G110" s="5">
        <v>234</v>
      </c>
      <c r="H110" s="16">
        <f>_xlfn.XLOOKUP(data[[#This Row],[Product]],products[Product],products[Cost per unit])</f>
        <v>8.65</v>
      </c>
      <c r="I110" s="16">
        <f>data[[#This Row],[Cost per unit]]*data[[#This Row],[Units]]</f>
        <v>2024.1000000000001</v>
      </c>
    </row>
    <row r="111" spans="3:9" x14ac:dyDescent="0.3">
      <c r="C111" t="s">
        <v>3</v>
      </c>
      <c r="D111" t="s">
        <v>34</v>
      </c>
      <c r="E111" t="s">
        <v>28</v>
      </c>
      <c r="F111" s="4">
        <v>3689</v>
      </c>
      <c r="G111" s="5">
        <v>312</v>
      </c>
      <c r="H111" s="16">
        <f>_xlfn.XLOOKUP(data[[#This Row],[Product]],products[Product],products[Cost per unit])</f>
        <v>10.38</v>
      </c>
      <c r="I111" s="16">
        <f>data[[#This Row],[Cost per unit]]*data[[#This Row],[Units]]</f>
        <v>3238.5600000000004</v>
      </c>
    </row>
    <row r="112" spans="3:9" x14ac:dyDescent="0.3">
      <c r="C112" t="s">
        <v>7</v>
      </c>
      <c r="D112" t="s">
        <v>36</v>
      </c>
      <c r="E112" t="s">
        <v>19</v>
      </c>
      <c r="F112" s="4">
        <v>2870</v>
      </c>
      <c r="G112" s="5">
        <v>300</v>
      </c>
      <c r="H112" s="16">
        <f>_xlfn.XLOOKUP(data[[#This Row],[Product]],products[Product],products[Cost per unit])</f>
        <v>7.64</v>
      </c>
      <c r="I112" s="16">
        <f>data[[#This Row],[Cost per unit]]*data[[#This Row],[Units]]</f>
        <v>2292</v>
      </c>
    </row>
    <row r="113" spans="3:9" x14ac:dyDescent="0.3">
      <c r="C113" t="s">
        <v>2</v>
      </c>
      <c r="D113" t="s">
        <v>36</v>
      </c>
      <c r="E113" t="s">
        <v>27</v>
      </c>
      <c r="F113" s="4">
        <v>798</v>
      </c>
      <c r="G113" s="5">
        <v>519</v>
      </c>
      <c r="H113" s="16">
        <f>_xlfn.XLOOKUP(data[[#This Row],[Product]],products[Product],products[Cost per unit])</f>
        <v>16.73</v>
      </c>
      <c r="I113" s="16">
        <f>data[[#This Row],[Cost per unit]]*data[[#This Row],[Units]]</f>
        <v>8682.8700000000008</v>
      </c>
    </row>
    <row r="114" spans="3:9" x14ac:dyDescent="0.3">
      <c r="C114" t="s">
        <v>41</v>
      </c>
      <c r="D114" t="s">
        <v>37</v>
      </c>
      <c r="E114" t="s">
        <v>21</v>
      </c>
      <c r="F114" s="4">
        <v>2933</v>
      </c>
      <c r="G114" s="5">
        <v>9</v>
      </c>
      <c r="H114" s="16">
        <f>_xlfn.XLOOKUP(data[[#This Row],[Product]],products[Product],products[Cost per unit])</f>
        <v>9</v>
      </c>
      <c r="I114" s="16">
        <f>data[[#This Row],[Cost per unit]]*data[[#This Row],[Units]]</f>
        <v>81</v>
      </c>
    </row>
    <row r="115" spans="3:9" x14ac:dyDescent="0.3">
      <c r="C115" t="s">
        <v>5</v>
      </c>
      <c r="D115" t="s">
        <v>35</v>
      </c>
      <c r="E115" t="s">
        <v>4</v>
      </c>
      <c r="F115" s="4">
        <v>2744</v>
      </c>
      <c r="G115" s="5">
        <v>9</v>
      </c>
      <c r="H115" s="16">
        <f>_xlfn.XLOOKUP(data[[#This Row],[Product]],products[Product],products[Cost per unit])</f>
        <v>11.88</v>
      </c>
      <c r="I115" s="16">
        <f>data[[#This Row],[Cost per unit]]*data[[#This Row],[Units]]</f>
        <v>106.92</v>
      </c>
    </row>
    <row r="116" spans="3:9" x14ac:dyDescent="0.3">
      <c r="C116" t="s">
        <v>40</v>
      </c>
      <c r="D116" t="s">
        <v>36</v>
      </c>
      <c r="E116" t="s">
        <v>33</v>
      </c>
      <c r="F116" s="4">
        <v>9772</v>
      </c>
      <c r="G116" s="5">
        <v>90</v>
      </c>
      <c r="H116" s="16">
        <f>_xlfn.XLOOKUP(data[[#This Row],[Product]],products[Product],products[Cost per unit])</f>
        <v>12.37</v>
      </c>
      <c r="I116" s="16">
        <f>data[[#This Row],[Cost per unit]]*data[[#This Row],[Units]]</f>
        <v>1113.3</v>
      </c>
    </row>
    <row r="117" spans="3:9" x14ac:dyDescent="0.3">
      <c r="C117" t="s">
        <v>7</v>
      </c>
      <c r="D117" t="s">
        <v>34</v>
      </c>
      <c r="E117" t="s">
        <v>25</v>
      </c>
      <c r="F117" s="4">
        <v>1568</v>
      </c>
      <c r="G117" s="5">
        <v>96</v>
      </c>
      <c r="H117" s="16">
        <f>_xlfn.XLOOKUP(data[[#This Row],[Product]],products[Product],products[Cost per unit])</f>
        <v>13.15</v>
      </c>
      <c r="I117" s="16">
        <f>data[[#This Row],[Cost per unit]]*data[[#This Row],[Units]]</f>
        <v>1262.4000000000001</v>
      </c>
    </row>
    <row r="118" spans="3:9" x14ac:dyDescent="0.3">
      <c r="C118" t="s">
        <v>2</v>
      </c>
      <c r="D118" t="s">
        <v>36</v>
      </c>
      <c r="E118" t="s">
        <v>16</v>
      </c>
      <c r="F118" s="4">
        <v>11417</v>
      </c>
      <c r="G118" s="5">
        <v>21</v>
      </c>
      <c r="H118" s="16">
        <f>_xlfn.XLOOKUP(data[[#This Row],[Product]],products[Product],products[Cost per unit])</f>
        <v>8.7899999999999991</v>
      </c>
      <c r="I118" s="16">
        <f>data[[#This Row],[Cost per unit]]*data[[#This Row],[Units]]</f>
        <v>184.58999999999997</v>
      </c>
    </row>
    <row r="119" spans="3:9" x14ac:dyDescent="0.3">
      <c r="C119" t="s">
        <v>40</v>
      </c>
      <c r="D119" t="s">
        <v>34</v>
      </c>
      <c r="E119" t="s">
        <v>26</v>
      </c>
      <c r="F119" s="4">
        <v>6748</v>
      </c>
      <c r="G119" s="5">
        <v>48</v>
      </c>
      <c r="H119" s="16">
        <f>_xlfn.XLOOKUP(data[[#This Row],[Product]],products[Product],products[Cost per unit])</f>
        <v>5.6</v>
      </c>
      <c r="I119" s="16">
        <f>data[[#This Row],[Cost per unit]]*data[[#This Row],[Units]]</f>
        <v>268.79999999999995</v>
      </c>
    </row>
    <row r="120" spans="3:9" x14ac:dyDescent="0.3">
      <c r="C120" t="s">
        <v>10</v>
      </c>
      <c r="D120" t="s">
        <v>36</v>
      </c>
      <c r="E120" t="s">
        <v>27</v>
      </c>
      <c r="F120" s="4">
        <v>1407</v>
      </c>
      <c r="G120" s="5">
        <v>72</v>
      </c>
      <c r="H120" s="16">
        <f>_xlfn.XLOOKUP(data[[#This Row],[Product]],products[Product],products[Cost per unit])</f>
        <v>16.73</v>
      </c>
      <c r="I120" s="16">
        <f>data[[#This Row],[Cost per unit]]*data[[#This Row],[Units]]</f>
        <v>1204.56</v>
      </c>
    </row>
    <row r="121" spans="3:9" x14ac:dyDescent="0.3">
      <c r="C121" t="s">
        <v>8</v>
      </c>
      <c r="D121" t="s">
        <v>35</v>
      </c>
      <c r="E121" t="s">
        <v>29</v>
      </c>
      <c r="F121" s="4">
        <v>2023</v>
      </c>
      <c r="G121" s="5">
        <v>168</v>
      </c>
      <c r="H121" s="16">
        <f>_xlfn.XLOOKUP(data[[#This Row],[Product]],products[Product],products[Cost per unit])</f>
        <v>7.16</v>
      </c>
      <c r="I121" s="16">
        <f>data[[#This Row],[Cost per unit]]*data[[#This Row],[Units]]</f>
        <v>1202.8800000000001</v>
      </c>
    </row>
    <row r="122" spans="3:9" x14ac:dyDescent="0.3">
      <c r="C122" t="s">
        <v>5</v>
      </c>
      <c r="D122" t="s">
        <v>39</v>
      </c>
      <c r="E122" t="s">
        <v>26</v>
      </c>
      <c r="F122" s="4">
        <v>5236</v>
      </c>
      <c r="G122" s="5">
        <v>51</v>
      </c>
      <c r="H122" s="16">
        <f>_xlfn.XLOOKUP(data[[#This Row],[Product]],products[Product],products[Cost per unit])</f>
        <v>5.6</v>
      </c>
      <c r="I122" s="16">
        <f>data[[#This Row],[Cost per unit]]*data[[#This Row],[Units]]</f>
        <v>285.59999999999997</v>
      </c>
    </row>
    <row r="123" spans="3:9" x14ac:dyDescent="0.3">
      <c r="C123" t="s">
        <v>41</v>
      </c>
      <c r="D123" t="s">
        <v>36</v>
      </c>
      <c r="E123" t="s">
        <v>19</v>
      </c>
      <c r="F123" s="4">
        <v>1925</v>
      </c>
      <c r="G123" s="5">
        <v>192</v>
      </c>
      <c r="H123" s="16">
        <f>_xlfn.XLOOKUP(data[[#This Row],[Product]],products[Product],products[Cost per unit])</f>
        <v>7.64</v>
      </c>
      <c r="I123" s="16">
        <f>data[[#This Row],[Cost per unit]]*data[[#This Row],[Units]]</f>
        <v>1466.8799999999999</v>
      </c>
    </row>
    <row r="124" spans="3:9" x14ac:dyDescent="0.3">
      <c r="C124" t="s">
        <v>7</v>
      </c>
      <c r="D124" t="s">
        <v>37</v>
      </c>
      <c r="E124" t="s">
        <v>14</v>
      </c>
      <c r="F124" s="4">
        <v>6608</v>
      </c>
      <c r="G124" s="5">
        <v>225</v>
      </c>
      <c r="H124" s="16">
        <f>_xlfn.XLOOKUP(data[[#This Row],[Product]],products[Product],products[Cost per unit])</f>
        <v>11.7</v>
      </c>
      <c r="I124" s="16">
        <f>data[[#This Row],[Cost per unit]]*data[[#This Row],[Units]]</f>
        <v>2632.5</v>
      </c>
    </row>
    <row r="125" spans="3:9" x14ac:dyDescent="0.3">
      <c r="C125" t="s">
        <v>6</v>
      </c>
      <c r="D125" t="s">
        <v>34</v>
      </c>
      <c r="E125" t="s">
        <v>26</v>
      </c>
      <c r="F125" s="4">
        <v>8008</v>
      </c>
      <c r="G125" s="5">
        <v>456</v>
      </c>
      <c r="H125" s="16">
        <f>_xlfn.XLOOKUP(data[[#This Row],[Product]],products[Product],products[Cost per unit])</f>
        <v>5.6</v>
      </c>
      <c r="I125" s="16">
        <f>data[[#This Row],[Cost per unit]]*data[[#This Row],[Units]]</f>
        <v>2553.6</v>
      </c>
    </row>
    <row r="126" spans="3:9" x14ac:dyDescent="0.3">
      <c r="C126" t="s">
        <v>10</v>
      </c>
      <c r="D126" t="s">
        <v>34</v>
      </c>
      <c r="E126" t="s">
        <v>25</v>
      </c>
      <c r="F126" s="4">
        <v>1428</v>
      </c>
      <c r="G126" s="5">
        <v>93</v>
      </c>
      <c r="H126" s="16">
        <f>_xlfn.XLOOKUP(data[[#This Row],[Product]],products[Product],products[Cost per unit])</f>
        <v>13.15</v>
      </c>
      <c r="I126" s="16">
        <f>data[[#This Row],[Cost per unit]]*data[[#This Row],[Units]]</f>
        <v>1222.95</v>
      </c>
    </row>
    <row r="127" spans="3:9" x14ac:dyDescent="0.3">
      <c r="C127" t="s">
        <v>6</v>
      </c>
      <c r="D127" t="s">
        <v>34</v>
      </c>
      <c r="E127" t="s">
        <v>4</v>
      </c>
      <c r="F127" s="4">
        <v>525</v>
      </c>
      <c r="G127" s="5">
        <v>48</v>
      </c>
      <c r="H127" s="16">
        <f>_xlfn.XLOOKUP(data[[#This Row],[Product]],products[Product],products[Cost per unit])</f>
        <v>11.88</v>
      </c>
      <c r="I127" s="16">
        <f>data[[#This Row],[Cost per unit]]*data[[#This Row],[Units]]</f>
        <v>570.24</v>
      </c>
    </row>
    <row r="128" spans="3:9" x14ac:dyDescent="0.3">
      <c r="C128" t="s">
        <v>6</v>
      </c>
      <c r="D128" t="s">
        <v>37</v>
      </c>
      <c r="E128" t="s">
        <v>18</v>
      </c>
      <c r="F128" s="4">
        <v>1505</v>
      </c>
      <c r="G128" s="5">
        <v>102</v>
      </c>
      <c r="H128" s="16">
        <f>_xlfn.XLOOKUP(data[[#This Row],[Product]],products[Product],products[Cost per unit])</f>
        <v>6.47</v>
      </c>
      <c r="I128" s="16">
        <f>data[[#This Row],[Cost per unit]]*data[[#This Row],[Units]]</f>
        <v>659.93999999999994</v>
      </c>
    </row>
    <row r="129" spans="3:9" x14ac:dyDescent="0.3">
      <c r="C129" t="s">
        <v>7</v>
      </c>
      <c r="D129" t="s">
        <v>35</v>
      </c>
      <c r="E129" t="s">
        <v>30</v>
      </c>
      <c r="F129" s="4">
        <v>6755</v>
      </c>
      <c r="G129" s="5">
        <v>252</v>
      </c>
      <c r="H129" s="16">
        <f>_xlfn.XLOOKUP(data[[#This Row],[Product]],products[Product],products[Cost per unit])</f>
        <v>14.49</v>
      </c>
      <c r="I129" s="16">
        <f>data[[#This Row],[Cost per unit]]*data[[#This Row],[Units]]</f>
        <v>3651.48</v>
      </c>
    </row>
    <row r="130" spans="3:9" x14ac:dyDescent="0.3">
      <c r="C130" t="s">
        <v>2</v>
      </c>
      <c r="D130" t="s">
        <v>37</v>
      </c>
      <c r="E130" t="s">
        <v>18</v>
      </c>
      <c r="F130" s="4">
        <v>11571</v>
      </c>
      <c r="G130" s="5">
        <v>138</v>
      </c>
      <c r="H130" s="16">
        <f>_xlfn.XLOOKUP(data[[#This Row],[Product]],products[Product],products[Cost per unit])</f>
        <v>6.47</v>
      </c>
      <c r="I130" s="16">
        <f>data[[#This Row],[Cost per unit]]*data[[#This Row],[Units]]</f>
        <v>892.86</v>
      </c>
    </row>
    <row r="131" spans="3:9" x14ac:dyDescent="0.3">
      <c r="C131" t="s">
        <v>40</v>
      </c>
      <c r="D131" t="s">
        <v>38</v>
      </c>
      <c r="E131" t="s">
        <v>25</v>
      </c>
      <c r="F131" s="4">
        <v>2541</v>
      </c>
      <c r="G131" s="5">
        <v>90</v>
      </c>
      <c r="H131" s="16">
        <f>_xlfn.XLOOKUP(data[[#This Row],[Product]],products[Product],products[Cost per unit])</f>
        <v>13.15</v>
      </c>
      <c r="I131" s="16">
        <f>data[[#This Row],[Cost per unit]]*data[[#This Row],[Units]]</f>
        <v>1183.5</v>
      </c>
    </row>
    <row r="132" spans="3:9" x14ac:dyDescent="0.3">
      <c r="C132" t="s">
        <v>41</v>
      </c>
      <c r="D132" t="s">
        <v>37</v>
      </c>
      <c r="E132" t="s">
        <v>30</v>
      </c>
      <c r="F132" s="4">
        <v>1526</v>
      </c>
      <c r="G132" s="5">
        <v>240</v>
      </c>
      <c r="H132" s="16">
        <f>_xlfn.XLOOKUP(data[[#This Row],[Product]],products[Product],products[Cost per unit])</f>
        <v>14.49</v>
      </c>
      <c r="I132" s="16">
        <f>data[[#This Row],[Cost per unit]]*data[[#This Row],[Units]]</f>
        <v>3477.6</v>
      </c>
    </row>
    <row r="133" spans="3:9" x14ac:dyDescent="0.3">
      <c r="C133" t="s">
        <v>40</v>
      </c>
      <c r="D133" t="s">
        <v>38</v>
      </c>
      <c r="E133" t="s">
        <v>4</v>
      </c>
      <c r="F133" s="4">
        <v>6125</v>
      </c>
      <c r="G133" s="5">
        <v>102</v>
      </c>
      <c r="H133" s="16">
        <f>_xlfn.XLOOKUP(data[[#This Row],[Product]],products[Product],products[Cost per unit])</f>
        <v>11.88</v>
      </c>
      <c r="I133" s="16">
        <f>data[[#This Row],[Cost per unit]]*data[[#This Row],[Units]]</f>
        <v>1211.76</v>
      </c>
    </row>
    <row r="134" spans="3:9" x14ac:dyDescent="0.3">
      <c r="C134" t="s">
        <v>41</v>
      </c>
      <c r="D134" t="s">
        <v>35</v>
      </c>
      <c r="E134" t="s">
        <v>27</v>
      </c>
      <c r="F134" s="4">
        <v>847</v>
      </c>
      <c r="G134" s="5">
        <v>129</v>
      </c>
      <c r="H134" s="16">
        <f>_xlfn.XLOOKUP(data[[#This Row],[Product]],products[Product],products[Cost per unit])</f>
        <v>16.73</v>
      </c>
      <c r="I134" s="16">
        <f>data[[#This Row],[Cost per unit]]*data[[#This Row],[Units]]</f>
        <v>2158.17</v>
      </c>
    </row>
    <row r="135" spans="3:9" x14ac:dyDescent="0.3">
      <c r="C135" t="s">
        <v>8</v>
      </c>
      <c r="D135" t="s">
        <v>35</v>
      </c>
      <c r="E135" t="s">
        <v>27</v>
      </c>
      <c r="F135" s="4">
        <v>4753</v>
      </c>
      <c r="G135" s="5">
        <v>300</v>
      </c>
      <c r="H135" s="16">
        <f>_xlfn.XLOOKUP(data[[#This Row],[Product]],products[Product],products[Cost per unit])</f>
        <v>16.73</v>
      </c>
      <c r="I135" s="16">
        <f>data[[#This Row],[Cost per unit]]*data[[#This Row],[Units]]</f>
        <v>5019</v>
      </c>
    </row>
    <row r="136" spans="3:9" x14ac:dyDescent="0.3">
      <c r="C136" t="s">
        <v>6</v>
      </c>
      <c r="D136" t="s">
        <v>38</v>
      </c>
      <c r="E136" t="s">
        <v>33</v>
      </c>
      <c r="F136" s="4">
        <v>959</v>
      </c>
      <c r="G136" s="5">
        <v>135</v>
      </c>
      <c r="H136" s="16">
        <f>_xlfn.XLOOKUP(data[[#This Row],[Product]],products[Product],products[Cost per unit])</f>
        <v>12.37</v>
      </c>
      <c r="I136" s="16">
        <f>data[[#This Row],[Cost per unit]]*data[[#This Row],[Units]]</f>
        <v>1669.9499999999998</v>
      </c>
    </row>
    <row r="137" spans="3:9" x14ac:dyDescent="0.3">
      <c r="C137" t="s">
        <v>7</v>
      </c>
      <c r="D137" t="s">
        <v>35</v>
      </c>
      <c r="E137" t="s">
        <v>24</v>
      </c>
      <c r="F137" s="4">
        <v>2793</v>
      </c>
      <c r="G137" s="5">
        <v>114</v>
      </c>
      <c r="H137" s="16">
        <f>_xlfn.XLOOKUP(data[[#This Row],[Product]],products[Product],products[Cost per unit])</f>
        <v>4.97</v>
      </c>
      <c r="I137" s="16">
        <f>data[[#This Row],[Cost per unit]]*data[[#This Row],[Units]]</f>
        <v>566.57999999999993</v>
      </c>
    </row>
    <row r="138" spans="3:9" x14ac:dyDescent="0.3">
      <c r="C138" t="s">
        <v>7</v>
      </c>
      <c r="D138" t="s">
        <v>35</v>
      </c>
      <c r="E138" t="s">
        <v>14</v>
      </c>
      <c r="F138" s="4">
        <v>4606</v>
      </c>
      <c r="G138" s="5">
        <v>63</v>
      </c>
      <c r="H138" s="16">
        <f>_xlfn.XLOOKUP(data[[#This Row],[Product]],products[Product],products[Cost per unit])</f>
        <v>11.7</v>
      </c>
      <c r="I138" s="16">
        <f>data[[#This Row],[Cost per unit]]*data[[#This Row],[Units]]</f>
        <v>737.09999999999991</v>
      </c>
    </row>
    <row r="139" spans="3:9" x14ac:dyDescent="0.3">
      <c r="C139" t="s">
        <v>7</v>
      </c>
      <c r="D139" t="s">
        <v>36</v>
      </c>
      <c r="E139" t="s">
        <v>29</v>
      </c>
      <c r="F139" s="4">
        <v>5551</v>
      </c>
      <c r="G139" s="5">
        <v>252</v>
      </c>
      <c r="H139" s="16">
        <f>_xlfn.XLOOKUP(data[[#This Row],[Product]],products[Product],products[Cost per unit])</f>
        <v>7.16</v>
      </c>
      <c r="I139" s="16">
        <f>data[[#This Row],[Cost per unit]]*data[[#This Row],[Units]]</f>
        <v>1804.32</v>
      </c>
    </row>
    <row r="140" spans="3:9" x14ac:dyDescent="0.3">
      <c r="C140" t="s">
        <v>10</v>
      </c>
      <c r="D140" t="s">
        <v>36</v>
      </c>
      <c r="E140" t="s">
        <v>32</v>
      </c>
      <c r="F140" s="4">
        <v>6657</v>
      </c>
      <c r="G140" s="5">
        <v>303</v>
      </c>
      <c r="H140" s="16">
        <f>_xlfn.XLOOKUP(data[[#This Row],[Product]],products[Product],products[Cost per unit])</f>
        <v>8.65</v>
      </c>
      <c r="I140" s="16">
        <f>data[[#This Row],[Cost per unit]]*data[[#This Row],[Units]]</f>
        <v>2620.9500000000003</v>
      </c>
    </row>
    <row r="141" spans="3:9" x14ac:dyDescent="0.3">
      <c r="C141" t="s">
        <v>7</v>
      </c>
      <c r="D141" t="s">
        <v>39</v>
      </c>
      <c r="E141" t="s">
        <v>17</v>
      </c>
      <c r="F141" s="4">
        <v>4438</v>
      </c>
      <c r="G141" s="5">
        <v>246</v>
      </c>
      <c r="H141" s="16">
        <f>_xlfn.XLOOKUP(data[[#This Row],[Product]],products[Product],products[Cost per unit])</f>
        <v>3.11</v>
      </c>
      <c r="I141" s="16">
        <f>data[[#This Row],[Cost per unit]]*data[[#This Row],[Units]]</f>
        <v>765.06</v>
      </c>
    </row>
    <row r="142" spans="3:9" x14ac:dyDescent="0.3">
      <c r="C142" t="s">
        <v>8</v>
      </c>
      <c r="D142" t="s">
        <v>38</v>
      </c>
      <c r="E142" t="s">
        <v>22</v>
      </c>
      <c r="F142" s="4">
        <v>168</v>
      </c>
      <c r="G142" s="5">
        <v>84</v>
      </c>
      <c r="H142" s="16">
        <f>_xlfn.XLOOKUP(data[[#This Row],[Product]],products[Product],products[Cost per unit])</f>
        <v>9.77</v>
      </c>
      <c r="I142" s="16">
        <f>data[[#This Row],[Cost per unit]]*data[[#This Row],[Units]]</f>
        <v>820.68</v>
      </c>
    </row>
    <row r="143" spans="3:9" x14ac:dyDescent="0.3">
      <c r="C143" t="s">
        <v>7</v>
      </c>
      <c r="D143" t="s">
        <v>34</v>
      </c>
      <c r="E143" t="s">
        <v>17</v>
      </c>
      <c r="F143" s="4">
        <v>7777</v>
      </c>
      <c r="G143" s="5">
        <v>39</v>
      </c>
      <c r="H143" s="16">
        <f>_xlfn.XLOOKUP(data[[#This Row],[Product]],products[Product],products[Cost per unit])</f>
        <v>3.11</v>
      </c>
      <c r="I143" s="16">
        <f>data[[#This Row],[Cost per unit]]*data[[#This Row],[Units]]</f>
        <v>121.28999999999999</v>
      </c>
    </row>
    <row r="144" spans="3:9" x14ac:dyDescent="0.3">
      <c r="C144" t="s">
        <v>5</v>
      </c>
      <c r="D144" t="s">
        <v>36</v>
      </c>
      <c r="E144" t="s">
        <v>17</v>
      </c>
      <c r="F144" s="4">
        <v>3339</v>
      </c>
      <c r="G144" s="5">
        <v>348</v>
      </c>
      <c r="H144" s="16">
        <f>_xlfn.XLOOKUP(data[[#This Row],[Product]],products[Product],products[Cost per unit])</f>
        <v>3.11</v>
      </c>
      <c r="I144" s="16">
        <f>data[[#This Row],[Cost per unit]]*data[[#This Row],[Units]]</f>
        <v>1082.28</v>
      </c>
    </row>
    <row r="145" spans="3:9" x14ac:dyDescent="0.3">
      <c r="C145" t="s">
        <v>7</v>
      </c>
      <c r="D145" t="s">
        <v>37</v>
      </c>
      <c r="E145" t="s">
        <v>33</v>
      </c>
      <c r="F145" s="4">
        <v>6391</v>
      </c>
      <c r="G145" s="5">
        <v>48</v>
      </c>
      <c r="H145" s="16">
        <f>_xlfn.XLOOKUP(data[[#This Row],[Product]],products[Product],products[Cost per unit])</f>
        <v>12.37</v>
      </c>
      <c r="I145" s="16">
        <f>data[[#This Row],[Cost per unit]]*data[[#This Row],[Units]]</f>
        <v>593.76</v>
      </c>
    </row>
    <row r="146" spans="3:9" x14ac:dyDescent="0.3">
      <c r="C146" t="s">
        <v>5</v>
      </c>
      <c r="D146" t="s">
        <v>37</v>
      </c>
      <c r="E146" t="s">
        <v>22</v>
      </c>
      <c r="F146" s="4">
        <v>518</v>
      </c>
      <c r="G146" s="5">
        <v>75</v>
      </c>
      <c r="H146" s="16">
        <f>_xlfn.XLOOKUP(data[[#This Row],[Product]],products[Product],products[Cost per unit])</f>
        <v>9.77</v>
      </c>
      <c r="I146" s="16">
        <f>data[[#This Row],[Cost per unit]]*data[[#This Row],[Units]]</f>
        <v>732.75</v>
      </c>
    </row>
    <row r="147" spans="3:9" x14ac:dyDescent="0.3">
      <c r="C147" t="s">
        <v>7</v>
      </c>
      <c r="D147" t="s">
        <v>38</v>
      </c>
      <c r="E147" t="s">
        <v>28</v>
      </c>
      <c r="F147" s="4">
        <v>5677</v>
      </c>
      <c r="G147" s="5">
        <v>258</v>
      </c>
      <c r="H147" s="16">
        <f>_xlfn.XLOOKUP(data[[#This Row],[Product]],products[Product],products[Cost per unit])</f>
        <v>10.38</v>
      </c>
      <c r="I147" s="16">
        <f>data[[#This Row],[Cost per unit]]*data[[#This Row],[Units]]</f>
        <v>2678.0400000000004</v>
      </c>
    </row>
    <row r="148" spans="3:9" x14ac:dyDescent="0.3">
      <c r="C148" t="s">
        <v>6</v>
      </c>
      <c r="D148" t="s">
        <v>39</v>
      </c>
      <c r="E148" t="s">
        <v>17</v>
      </c>
      <c r="F148" s="4">
        <v>6048</v>
      </c>
      <c r="G148" s="5">
        <v>27</v>
      </c>
      <c r="H148" s="16">
        <f>_xlfn.XLOOKUP(data[[#This Row],[Product]],products[Product],products[Cost per unit])</f>
        <v>3.11</v>
      </c>
      <c r="I148" s="16">
        <f>data[[#This Row],[Cost per unit]]*data[[#This Row],[Units]]</f>
        <v>83.97</v>
      </c>
    </row>
    <row r="149" spans="3:9" x14ac:dyDescent="0.3">
      <c r="C149" t="s">
        <v>8</v>
      </c>
      <c r="D149" t="s">
        <v>38</v>
      </c>
      <c r="E149" t="s">
        <v>32</v>
      </c>
      <c r="F149" s="4">
        <v>3752</v>
      </c>
      <c r="G149" s="5">
        <v>213</v>
      </c>
      <c r="H149" s="16">
        <f>_xlfn.XLOOKUP(data[[#This Row],[Product]],products[Product],products[Cost per unit])</f>
        <v>8.65</v>
      </c>
      <c r="I149" s="16">
        <f>data[[#This Row],[Cost per unit]]*data[[#This Row],[Units]]</f>
        <v>1842.45</v>
      </c>
    </row>
    <row r="150" spans="3:9" x14ac:dyDescent="0.3">
      <c r="C150" t="s">
        <v>5</v>
      </c>
      <c r="D150" t="s">
        <v>35</v>
      </c>
      <c r="E150" t="s">
        <v>29</v>
      </c>
      <c r="F150" s="4">
        <v>4480</v>
      </c>
      <c r="G150" s="5">
        <v>357</v>
      </c>
      <c r="H150" s="16">
        <f>_xlfn.XLOOKUP(data[[#This Row],[Product]],products[Product],products[Cost per unit])</f>
        <v>7.16</v>
      </c>
      <c r="I150" s="16">
        <f>data[[#This Row],[Cost per unit]]*data[[#This Row],[Units]]</f>
        <v>2556.12</v>
      </c>
    </row>
    <row r="151" spans="3:9" x14ac:dyDescent="0.3">
      <c r="C151" t="s">
        <v>9</v>
      </c>
      <c r="D151" t="s">
        <v>37</v>
      </c>
      <c r="E151" t="s">
        <v>4</v>
      </c>
      <c r="F151" s="4">
        <v>259</v>
      </c>
      <c r="G151" s="5">
        <v>207</v>
      </c>
      <c r="H151" s="16">
        <f>_xlfn.XLOOKUP(data[[#This Row],[Product]],products[Product],products[Cost per unit])</f>
        <v>11.88</v>
      </c>
      <c r="I151" s="16">
        <f>data[[#This Row],[Cost per unit]]*data[[#This Row],[Units]]</f>
        <v>2459.1600000000003</v>
      </c>
    </row>
    <row r="152" spans="3:9" x14ac:dyDescent="0.3">
      <c r="C152" t="s">
        <v>8</v>
      </c>
      <c r="D152" t="s">
        <v>37</v>
      </c>
      <c r="E152" t="s">
        <v>30</v>
      </c>
      <c r="F152" s="4">
        <v>42</v>
      </c>
      <c r="G152" s="5">
        <v>150</v>
      </c>
      <c r="H152" s="16">
        <f>_xlfn.XLOOKUP(data[[#This Row],[Product]],products[Product],products[Cost per unit])</f>
        <v>14.49</v>
      </c>
      <c r="I152" s="16">
        <f>data[[#This Row],[Cost per unit]]*data[[#This Row],[Units]]</f>
        <v>2173.5</v>
      </c>
    </row>
    <row r="153" spans="3:9" x14ac:dyDescent="0.3">
      <c r="C153" t="s">
        <v>41</v>
      </c>
      <c r="D153" t="s">
        <v>36</v>
      </c>
      <c r="E153" t="s">
        <v>26</v>
      </c>
      <c r="F153" s="4">
        <v>98</v>
      </c>
      <c r="G153" s="5">
        <v>204</v>
      </c>
      <c r="H153" s="16">
        <f>_xlfn.XLOOKUP(data[[#This Row],[Product]],products[Product],products[Cost per unit])</f>
        <v>5.6</v>
      </c>
      <c r="I153" s="16">
        <f>data[[#This Row],[Cost per unit]]*data[[#This Row],[Units]]</f>
        <v>1142.3999999999999</v>
      </c>
    </row>
    <row r="154" spans="3:9" x14ac:dyDescent="0.3">
      <c r="C154" t="s">
        <v>7</v>
      </c>
      <c r="D154" t="s">
        <v>35</v>
      </c>
      <c r="E154" t="s">
        <v>27</v>
      </c>
      <c r="F154" s="4">
        <v>2478</v>
      </c>
      <c r="G154" s="5">
        <v>21</v>
      </c>
      <c r="H154" s="16">
        <f>_xlfn.XLOOKUP(data[[#This Row],[Product]],products[Product],products[Cost per unit])</f>
        <v>16.73</v>
      </c>
      <c r="I154" s="16">
        <f>data[[#This Row],[Cost per unit]]*data[[#This Row],[Units]]</f>
        <v>351.33</v>
      </c>
    </row>
    <row r="155" spans="3:9" x14ac:dyDescent="0.3">
      <c r="C155" t="s">
        <v>41</v>
      </c>
      <c r="D155" t="s">
        <v>34</v>
      </c>
      <c r="E155" t="s">
        <v>33</v>
      </c>
      <c r="F155" s="4">
        <v>7847</v>
      </c>
      <c r="G155" s="5">
        <v>174</v>
      </c>
      <c r="H155" s="16">
        <f>_xlfn.XLOOKUP(data[[#This Row],[Product]],products[Product],products[Cost per unit])</f>
        <v>12.37</v>
      </c>
      <c r="I155" s="16">
        <f>data[[#This Row],[Cost per unit]]*data[[#This Row],[Units]]</f>
        <v>2152.3799999999997</v>
      </c>
    </row>
    <row r="156" spans="3:9" x14ac:dyDescent="0.3">
      <c r="C156" t="s">
        <v>2</v>
      </c>
      <c r="D156" t="s">
        <v>37</v>
      </c>
      <c r="E156" t="s">
        <v>17</v>
      </c>
      <c r="F156" s="4">
        <v>9926</v>
      </c>
      <c r="G156" s="5">
        <v>201</v>
      </c>
      <c r="H156" s="16">
        <f>_xlfn.XLOOKUP(data[[#This Row],[Product]],products[Product],products[Cost per unit])</f>
        <v>3.11</v>
      </c>
      <c r="I156" s="16">
        <f>data[[#This Row],[Cost per unit]]*data[[#This Row],[Units]]</f>
        <v>625.11</v>
      </c>
    </row>
    <row r="157" spans="3:9" x14ac:dyDescent="0.3">
      <c r="C157" t="s">
        <v>8</v>
      </c>
      <c r="D157" t="s">
        <v>38</v>
      </c>
      <c r="E157" t="s">
        <v>13</v>
      </c>
      <c r="F157" s="4">
        <v>819</v>
      </c>
      <c r="G157" s="5">
        <v>510</v>
      </c>
      <c r="H157" s="16">
        <f>_xlfn.XLOOKUP(data[[#This Row],[Product]],products[Product],products[Cost per unit])</f>
        <v>9.33</v>
      </c>
      <c r="I157" s="16">
        <f>data[[#This Row],[Cost per unit]]*data[[#This Row],[Units]]</f>
        <v>4758.3</v>
      </c>
    </row>
    <row r="158" spans="3:9" x14ac:dyDescent="0.3">
      <c r="C158" t="s">
        <v>6</v>
      </c>
      <c r="D158" t="s">
        <v>39</v>
      </c>
      <c r="E158" t="s">
        <v>29</v>
      </c>
      <c r="F158" s="4">
        <v>3052</v>
      </c>
      <c r="G158" s="5">
        <v>378</v>
      </c>
      <c r="H158" s="16">
        <f>_xlfn.XLOOKUP(data[[#This Row],[Product]],products[Product],products[Cost per unit])</f>
        <v>7.16</v>
      </c>
      <c r="I158" s="16">
        <f>data[[#This Row],[Cost per unit]]*data[[#This Row],[Units]]</f>
        <v>2706.48</v>
      </c>
    </row>
    <row r="159" spans="3:9" x14ac:dyDescent="0.3">
      <c r="C159" t="s">
        <v>9</v>
      </c>
      <c r="D159" t="s">
        <v>34</v>
      </c>
      <c r="E159" t="s">
        <v>21</v>
      </c>
      <c r="F159" s="4">
        <v>6832</v>
      </c>
      <c r="G159" s="5">
        <v>27</v>
      </c>
      <c r="H159" s="16">
        <f>_xlfn.XLOOKUP(data[[#This Row],[Product]],products[Product],products[Cost per unit])</f>
        <v>9</v>
      </c>
      <c r="I159" s="16">
        <f>data[[#This Row],[Cost per unit]]*data[[#This Row],[Units]]</f>
        <v>243</v>
      </c>
    </row>
    <row r="160" spans="3:9" x14ac:dyDescent="0.3">
      <c r="C160" t="s">
        <v>2</v>
      </c>
      <c r="D160" t="s">
        <v>39</v>
      </c>
      <c r="E160" t="s">
        <v>16</v>
      </c>
      <c r="F160" s="4">
        <v>2016</v>
      </c>
      <c r="G160" s="5">
        <v>117</v>
      </c>
      <c r="H160" s="16">
        <f>_xlfn.XLOOKUP(data[[#This Row],[Product]],products[Product],products[Cost per unit])</f>
        <v>8.7899999999999991</v>
      </c>
      <c r="I160" s="16">
        <f>data[[#This Row],[Cost per unit]]*data[[#This Row],[Units]]</f>
        <v>1028.4299999999998</v>
      </c>
    </row>
    <row r="161" spans="3:9" x14ac:dyDescent="0.3">
      <c r="C161" t="s">
        <v>6</v>
      </c>
      <c r="D161" t="s">
        <v>38</v>
      </c>
      <c r="E161" t="s">
        <v>21</v>
      </c>
      <c r="F161" s="4">
        <v>7322</v>
      </c>
      <c r="G161" s="5">
        <v>36</v>
      </c>
      <c r="H161" s="16">
        <f>_xlfn.XLOOKUP(data[[#This Row],[Product]],products[Product],products[Cost per unit])</f>
        <v>9</v>
      </c>
      <c r="I161" s="16">
        <f>data[[#This Row],[Cost per unit]]*data[[#This Row],[Units]]</f>
        <v>324</v>
      </c>
    </row>
    <row r="162" spans="3:9" x14ac:dyDescent="0.3">
      <c r="C162" t="s">
        <v>8</v>
      </c>
      <c r="D162" t="s">
        <v>35</v>
      </c>
      <c r="E162" t="s">
        <v>33</v>
      </c>
      <c r="F162" s="4">
        <v>357</v>
      </c>
      <c r="G162" s="5">
        <v>126</v>
      </c>
      <c r="H162" s="16">
        <f>_xlfn.XLOOKUP(data[[#This Row],[Product]],products[Product],products[Cost per unit])</f>
        <v>12.37</v>
      </c>
      <c r="I162" s="16">
        <f>data[[#This Row],[Cost per unit]]*data[[#This Row],[Units]]</f>
        <v>1558.62</v>
      </c>
    </row>
    <row r="163" spans="3:9" x14ac:dyDescent="0.3">
      <c r="C163" t="s">
        <v>9</v>
      </c>
      <c r="D163" t="s">
        <v>39</v>
      </c>
      <c r="E163" t="s">
        <v>25</v>
      </c>
      <c r="F163" s="4">
        <v>3192</v>
      </c>
      <c r="G163" s="5">
        <v>72</v>
      </c>
      <c r="H163" s="16">
        <f>_xlfn.XLOOKUP(data[[#This Row],[Product]],products[Product],products[Cost per unit])</f>
        <v>13.15</v>
      </c>
      <c r="I163" s="16">
        <f>data[[#This Row],[Cost per unit]]*data[[#This Row],[Units]]</f>
        <v>946.80000000000007</v>
      </c>
    </row>
    <row r="164" spans="3:9" x14ac:dyDescent="0.3">
      <c r="C164" t="s">
        <v>7</v>
      </c>
      <c r="D164" t="s">
        <v>36</v>
      </c>
      <c r="E164" t="s">
        <v>22</v>
      </c>
      <c r="F164" s="4">
        <v>8435</v>
      </c>
      <c r="G164" s="5">
        <v>42</v>
      </c>
      <c r="H164" s="16">
        <f>_xlfn.XLOOKUP(data[[#This Row],[Product]],products[Product],products[Cost per unit])</f>
        <v>9.77</v>
      </c>
      <c r="I164" s="16">
        <f>data[[#This Row],[Cost per unit]]*data[[#This Row],[Units]]</f>
        <v>410.34</v>
      </c>
    </row>
    <row r="165" spans="3:9" x14ac:dyDescent="0.3">
      <c r="C165" t="s">
        <v>40</v>
      </c>
      <c r="D165" t="s">
        <v>39</v>
      </c>
      <c r="E165" t="s">
        <v>29</v>
      </c>
      <c r="F165" s="4">
        <v>0</v>
      </c>
      <c r="G165" s="5">
        <v>135</v>
      </c>
      <c r="H165" s="16">
        <f>_xlfn.XLOOKUP(data[[#This Row],[Product]],products[Product],products[Cost per unit])</f>
        <v>7.16</v>
      </c>
      <c r="I165" s="16">
        <f>data[[#This Row],[Cost per unit]]*data[[#This Row],[Units]]</f>
        <v>966.6</v>
      </c>
    </row>
    <row r="166" spans="3:9" x14ac:dyDescent="0.3">
      <c r="C166" t="s">
        <v>7</v>
      </c>
      <c r="D166" t="s">
        <v>34</v>
      </c>
      <c r="E166" t="s">
        <v>24</v>
      </c>
      <c r="F166" s="4">
        <v>8862</v>
      </c>
      <c r="G166" s="5">
        <v>189</v>
      </c>
      <c r="H166" s="16">
        <f>_xlfn.XLOOKUP(data[[#This Row],[Product]],products[Product],products[Cost per unit])</f>
        <v>4.97</v>
      </c>
      <c r="I166" s="16">
        <f>data[[#This Row],[Cost per unit]]*data[[#This Row],[Units]]</f>
        <v>939.32999999999993</v>
      </c>
    </row>
    <row r="167" spans="3:9" x14ac:dyDescent="0.3">
      <c r="C167" t="s">
        <v>6</v>
      </c>
      <c r="D167" t="s">
        <v>37</v>
      </c>
      <c r="E167" t="s">
        <v>28</v>
      </c>
      <c r="F167" s="4">
        <v>3556</v>
      </c>
      <c r="G167" s="5">
        <v>459</v>
      </c>
      <c r="H167" s="16">
        <f>_xlfn.XLOOKUP(data[[#This Row],[Product]],products[Product],products[Cost per unit])</f>
        <v>10.38</v>
      </c>
      <c r="I167" s="16">
        <f>data[[#This Row],[Cost per unit]]*data[[#This Row],[Units]]</f>
        <v>4764.42</v>
      </c>
    </row>
    <row r="168" spans="3:9" x14ac:dyDescent="0.3">
      <c r="C168" t="s">
        <v>5</v>
      </c>
      <c r="D168" t="s">
        <v>34</v>
      </c>
      <c r="E168" t="s">
        <v>15</v>
      </c>
      <c r="F168" s="4">
        <v>7280</v>
      </c>
      <c r="G168" s="5">
        <v>201</v>
      </c>
      <c r="H168" s="16">
        <f>_xlfn.XLOOKUP(data[[#This Row],[Product]],products[Product],products[Cost per unit])</f>
        <v>11.73</v>
      </c>
      <c r="I168" s="16">
        <f>data[[#This Row],[Cost per unit]]*data[[#This Row],[Units]]</f>
        <v>2357.73</v>
      </c>
    </row>
    <row r="169" spans="3:9" x14ac:dyDescent="0.3">
      <c r="C169" t="s">
        <v>6</v>
      </c>
      <c r="D169" t="s">
        <v>34</v>
      </c>
      <c r="E169" t="s">
        <v>30</v>
      </c>
      <c r="F169" s="4">
        <v>3402</v>
      </c>
      <c r="G169" s="5">
        <v>366</v>
      </c>
      <c r="H169" s="16">
        <f>_xlfn.XLOOKUP(data[[#This Row],[Product]],products[Product],products[Cost per unit])</f>
        <v>14.49</v>
      </c>
      <c r="I169" s="16">
        <f>data[[#This Row],[Cost per unit]]*data[[#This Row],[Units]]</f>
        <v>5303.34</v>
      </c>
    </row>
    <row r="170" spans="3:9" x14ac:dyDescent="0.3">
      <c r="C170" t="s">
        <v>3</v>
      </c>
      <c r="D170" t="s">
        <v>37</v>
      </c>
      <c r="E170" t="s">
        <v>29</v>
      </c>
      <c r="F170" s="4">
        <v>4592</v>
      </c>
      <c r="G170" s="5">
        <v>324</v>
      </c>
      <c r="H170" s="16">
        <f>_xlfn.XLOOKUP(data[[#This Row],[Product]],products[Product],products[Cost per unit])</f>
        <v>7.16</v>
      </c>
      <c r="I170" s="16">
        <f>data[[#This Row],[Cost per unit]]*data[[#This Row],[Units]]</f>
        <v>2319.84</v>
      </c>
    </row>
    <row r="171" spans="3:9" x14ac:dyDescent="0.3">
      <c r="C171" t="s">
        <v>9</v>
      </c>
      <c r="D171" t="s">
        <v>35</v>
      </c>
      <c r="E171" t="s">
        <v>15</v>
      </c>
      <c r="F171" s="4">
        <v>7833</v>
      </c>
      <c r="G171" s="5">
        <v>243</v>
      </c>
      <c r="H171" s="16">
        <f>_xlfn.XLOOKUP(data[[#This Row],[Product]],products[Product],products[Cost per unit])</f>
        <v>11.73</v>
      </c>
      <c r="I171" s="16">
        <f>data[[#This Row],[Cost per unit]]*data[[#This Row],[Units]]</f>
        <v>2850.3900000000003</v>
      </c>
    </row>
    <row r="172" spans="3:9" x14ac:dyDescent="0.3">
      <c r="C172" t="s">
        <v>2</v>
      </c>
      <c r="D172" t="s">
        <v>39</v>
      </c>
      <c r="E172" t="s">
        <v>21</v>
      </c>
      <c r="F172" s="4">
        <v>7651</v>
      </c>
      <c r="G172" s="5">
        <v>213</v>
      </c>
      <c r="H172" s="16">
        <f>_xlfn.XLOOKUP(data[[#This Row],[Product]],products[Product],products[Cost per unit])</f>
        <v>9</v>
      </c>
      <c r="I172" s="16">
        <f>data[[#This Row],[Cost per unit]]*data[[#This Row],[Units]]</f>
        <v>1917</v>
      </c>
    </row>
    <row r="173" spans="3:9" x14ac:dyDescent="0.3">
      <c r="C173" t="s">
        <v>40</v>
      </c>
      <c r="D173" t="s">
        <v>35</v>
      </c>
      <c r="E173" t="s">
        <v>30</v>
      </c>
      <c r="F173" s="4">
        <v>2275</v>
      </c>
      <c r="G173" s="5">
        <v>447</v>
      </c>
      <c r="H173" s="16">
        <f>_xlfn.XLOOKUP(data[[#This Row],[Product]],products[Product],products[Cost per unit])</f>
        <v>14.49</v>
      </c>
      <c r="I173" s="16">
        <f>data[[#This Row],[Cost per unit]]*data[[#This Row],[Units]]</f>
        <v>6477.03</v>
      </c>
    </row>
    <row r="174" spans="3:9" x14ac:dyDescent="0.3">
      <c r="C174" t="s">
        <v>40</v>
      </c>
      <c r="D174" t="s">
        <v>38</v>
      </c>
      <c r="E174" t="s">
        <v>13</v>
      </c>
      <c r="F174" s="4">
        <v>5670</v>
      </c>
      <c r="G174" s="5">
        <v>297</v>
      </c>
      <c r="H174" s="16">
        <f>_xlfn.XLOOKUP(data[[#This Row],[Product]],products[Product],products[Cost per unit])</f>
        <v>9.33</v>
      </c>
      <c r="I174" s="16">
        <f>data[[#This Row],[Cost per unit]]*data[[#This Row],[Units]]</f>
        <v>2771.01</v>
      </c>
    </row>
    <row r="175" spans="3:9" x14ac:dyDescent="0.3">
      <c r="C175" t="s">
        <v>7</v>
      </c>
      <c r="D175" t="s">
        <v>35</v>
      </c>
      <c r="E175" t="s">
        <v>16</v>
      </c>
      <c r="F175" s="4">
        <v>2135</v>
      </c>
      <c r="G175" s="5">
        <v>27</v>
      </c>
      <c r="H175" s="16">
        <f>_xlfn.XLOOKUP(data[[#This Row],[Product]],products[Product],products[Cost per unit])</f>
        <v>8.7899999999999991</v>
      </c>
      <c r="I175" s="16">
        <f>data[[#This Row],[Cost per unit]]*data[[#This Row],[Units]]</f>
        <v>237.32999999999998</v>
      </c>
    </row>
    <row r="176" spans="3:9" x14ac:dyDescent="0.3">
      <c r="C176" t="s">
        <v>40</v>
      </c>
      <c r="D176" t="s">
        <v>34</v>
      </c>
      <c r="E176" t="s">
        <v>23</v>
      </c>
      <c r="F176" s="4">
        <v>2779</v>
      </c>
      <c r="G176" s="5">
        <v>75</v>
      </c>
      <c r="H176" s="16">
        <f>_xlfn.XLOOKUP(data[[#This Row],[Product]],products[Product],products[Cost per unit])</f>
        <v>6.49</v>
      </c>
      <c r="I176" s="16">
        <f>data[[#This Row],[Cost per unit]]*data[[#This Row],[Units]]</f>
        <v>486.75</v>
      </c>
    </row>
    <row r="177" spans="3:9" x14ac:dyDescent="0.3">
      <c r="C177" t="s">
        <v>10</v>
      </c>
      <c r="D177" t="s">
        <v>39</v>
      </c>
      <c r="E177" t="s">
        <v>33</v>
      </c>
      <c r="F177" s="4">
        <v>12950</v>
      </c>
      <c r="G177" s="5">
        <v>30</v>
      </c>
      <c r="H177" s="16">
        <f>_xlfn.XLOOKUP(data[[#This Row],[Product]],products[Product],products[Cost per unit])</f>
        <v>12.37</v>
      </c>
      <c r="I177" s="16">
        <f>data[[#This Row],[Cost per unit]]*data[[#This Row],[Units]]</f>
        <v>371.09999999999997</v>
      </c>
    </row>
    <row r="178" spans="3:9" x14ac:dyDescent="0.3">
      <c r="C178" t="s">
        <v>7</v>
      </c>
      <c r="D178" t="s">
        <v>36</v>
      </c>
      <c r="E178" t="s">
        <v>18</v>
      </c>
      <c r="F178" s="4">
        <v>2646</v>
      </c>
      <c r="G178" s="5">
        <v>177</v>
      </c>
      <c r="H178" s="16">
        <f>_xlfn.XLOOKUP(data[[#This Row],[Product]],products[Product],products[Cost per unit])</f>
        <v>6.47</v>
      </c>
      <c r="I178" s="16">
        <f>data[[#This Row],[Cost per unit]]*data[[#This Row],[Units]]</f>
        <v>1145.19</v>
      </c>
    </row>
    <row r="179" spans="3:9" x14ac:dyDescent="0.3">
      <c r="C179" t="s">
        <v>40</v>
      </c>
      <c r="D179" t="s">
        <v>34</v>
      </c>
      <c r="E179" t="s">
        <v>33</v>
      </c>
      <c r="F179" s="4">
        <v>3794</v>
      </c>
      <c r="G179" s="5">
        <v>159</v>
      </c>
      <c r="H179" s="16">
        <f>_xlfn.XLOOKUP(data[[#This Row],[Product]],products[Product],products[Cost per unit])</f>
        <v>12.37</v>
      </c>
      <c r="I179" s="16">
        <f>data[[#This Row],[Cost per unit]]*data[[#This Row],[Units]]</f>
        <v>1966.83</v>
      </c>
    </row>
    <row r="180" spans="3:9" x14ac:dyDescent="0.3">
      <c r="C180" t="s">
        <v>3</v>
      </c>
      <c r="D180" t="s">
        <v>35</v>
      </c>
      <c r="E180" t="s">
        <v>33</v>
      </c>
      <c r="F180" s="4">
        <v>819</v>
      </c>
      <c r="G180" s="5">
        <v>306</v>
      </c>
      <c r="H180" s="16">
        <f>_xlfn.XLOOKUP(data[[#This Row],[Product]],products[Product],products[Cost per unit])</f>
        <v>12.37</v>
      </c>
      <c r="I180" s="16">
        <f>data[[#This Row],[Cost per unit]]*data[[#This Row],[Units]]</f>
        <v>3785.22</v>
      </c>
    </row>
    <row r="181" spans="3:9" x14ac:dyDescent="0.3">
      <c r="C181" t="s">
        <v>3</v>
      </c>
      <c r="D181" t="s">
        <v>34</v>
      </c>
      <c r="E181" t="s">
        <v>20</v>
      </c>
      <c r="F181" s="4">
        <v>2583</v>
      </c>
      <c r="G181" s="5">
        <v>18</v>
      </c>
      <c r="H181" s="16">
        <f>_xlfn.XLOOKUP(data[[#This Row],[Product]],products[Product],products[Cost per unit])</f>
        <v>10.62</v>
      </c>
      <c r="I181" s="16">
        <f>data[[#This Row],[Cost per unit]]*data[[#This Row],[Units]]</f>
        <v>191.16</v>
      </c>
    </row>
    <row r="182" spans="3:9" x14ac:dyDescent="0.3">
      <c r="C182" t="s">
        <v>7</v>
      </c>
      <c r="D182" t="s">
        <v>35</v>
      </c>
      <c r="E182" t="s">
        <v>19</v>
      </c>
      <c r="F182" s="4">
        <v>4585</v>
      </c>
      <c r="G182" s="5">
        <v>240</v>
      </c>
      <c r="H182" s="16">
        <f>_xlfn.XLOOKUP(data[[#This Row],[Product]],products[Product],products[Cost per unit])</f>
        <v>7.64</v>
      </c>
      <c r="I182" s="16">
        <f>data[[#This Row],[Cost per unit]]*data[[#This Row],[Units]]</f>
        <v>1833.6</v>
      </c>
    </row>
    <row r="183" spans="3:9" x14ac:dyDescent="0.3">
      <c r="C183" t="s">
        <v>5</v>
      </c>
      <c r="D183" t="s">
        <v>34</v>
      </c>
      <c r="E183" t="s">
        <v>33</v>
      </c>
      <c r="F183" s="4">
        <v>1652</v>
      </c>
      <c r="G183" s="5">
        <v>93</v>
      </c>
      <c r="H183" s="16">
        <f>_xlfn.XLOOKUP(data[[#This Row],[Product]],products[Product],products[Cost per unit])</f>
        <v>12.37</v>
      </c>
      <c r="I183" s="16">
        <f>data[[#This Row],[Cost per unit]]*data[[#This Row],[Units]]</f>
        <v>1150.4099999999999</v>
      </c>
    </row>
    <row r="184" spans="3:9" x14ac:dyDescent="0.3">
      <c r="C184" t="s">
        <v>10</v>
      </c>
      <c r="D184" t="s">
        <v>34</v>
      </c>
      <c r="E184" t="s">
        <v>26</v>
      </c>
      <c r="F184" s="4">
        <v>4991</v>
      </c>
      <c r="G184" s="5">
        <v>9</v>
      </c>
      <c r="H184" s="16">
        <f>_xlfn.XLOOKUP(data[[#This Row],[Product]],products[Product],products[Cost per unit])</f>
        <v>5.6</v>
      </c>
      <c r="I184" s="16">
        <f>data[[#This Row],[Cost per unit]]*data[[#This Row],[Units]]</f>
        <v>50.4</v>
      </c>
    </row>
    <row r="185" spans="3:9" x14ac:dyDescent="0.3">
      <c r="C185" t="s">
        <v>8</v>
      </c>
      <c r="D185" t="s">
        <v>34</v>
      </c>
      <c r="E185" t="s">
        <v>16</v>
      </c>
      <c r="F185" s="4">
        <v>2009</v>
      </c>
      <c r="G185" s="5">
        <v>219</v>
      </c>
      <c r="H185" s="16">
        <f>_xlfn.XLOOKUP(data[[#This Row],[Product]],products[Product],products[Cost per unit])</f>
        <v>8.7899999999999991</v>
      </c>
      <c r="I185" s="16">
        <f>data[[#This Row],[Cost per unit]]*data[[#This Row],[Units]]</f>
        <v>1925.0099999999998</v>
      </c>
    </row>
    <row r="186" spans="3:9" x14ac:dyDescent="0.3">
      <c r="C186" t="s">
        <v>2</v>
      </c>
      <c r="D186" t="s">
        <v>39</v>
      </c>
      <c r="E186" t="s">
        <v>22</v>
      </c>
      <c r="F186" s="4">
        <v>1568</v>
      </c>
      <c r="G186" s="5">
        <v>141</v>
      </c>
      <c r="H186" s="16">
        <f>_xlfn.XLOOKUP(data[[#This Row],[Product]],products[Product],products[Cost per unit])</f>
        <v>9.77</v>
      </c>
      <c r="I186" s="16">
        <f>data[[#This Row],[Cost per unit]]*data[[#This Row],[Units]]</f>
        <v>1377.57</v>
      </c>
    </row>
    <row r="187" spans="3:9" x14ac:dyDescent="0.3">
      <c r="C187" t="s">
        <v>41</v>
      </c>
      <c r="D187" t="s">
        <v>37</v>
      </c>
      <c r="E187" t="s">
        <v>20</v>
      </c>
      <c r="F187" s="4">
        <v>3388</v>
      </c>
      <c r="G187" s="5">
        <v>123</v>
      </c>
      <c r="H187" s="16">
        <f>_xlfn.XLOOKUP(data[[#This Row],[Product]],products[Product],products[Cost per unit])</f>
        <v>10.62</v>
      </c>
      <c r="I187" s="16">
        <f>data[[#This Row],[Cost per unit]]*data[[#This Row],[Units]]</f>
        <v>1306.26</v>
      </c>
    </row>
    <row r="188" spans="3:9" x14ac:dyDescent="0.3">
      <c r="C188" t="s">
        <v>40</v>
      </c>
      <c r="D188" t="s">
        <v>38</v>
      </c>
      <c r="E188" t="s">
        <v>24</v>
      </c>
      <c r="F188" s="4">
        <v>623</v>
      </c>
      <c r="G188" s="5">
        <v>51</v>
      </c>
      <c r="H188" s="16">
        <f>_xlfn.XLOOKUP(data[[#This Row],[Product]],products[Product],products[Cost per unit])</f>
        <v>4.97</v>
      </c>
      <c r="I188" s="16">
        <f>data[[#This Row],[Cost per unit]]*data[[#This Row],[Units]]</f>
        <v>253.47</v>
      </c>
    </row>
    <row r="189" spans="3:9" x14ac:dyDescent="0.3">
      <c r="C189" t="s">
        <v>6</v>
      </c>
      <c r="D189" t="s">
        <v>36</v>
      </c>
      <c r="E189" t="s">
        <v>4</v>
      </c>
      <c r="F189" s="4">
        <v>10073</v>
      </c>
      <c r="G189" s="5">
        <v>120</v>
      </c>
      <c r="H189" s="16">
        <f>_xlfn.XLOOKUP(data[[#This Row],[Product]],products[Product],products[Cost per unit])</f>
        <v>11.88</v>
      </c>
      <c r="I189" s="16">
        <f>data[[#This Row],[Cost per unit]]*data[[#This Row],[Units]]</f>
        <v>1425.6000000000001</v>
      </c>
    </row>
    <row r="190" spans="3:9" x14ac:dyDescent="0.3">
      <c r="C190" t="s">
        <v>8</v>
      </c>
      <c r="D190" t="s">
        <v>39</v>
      </c>
      <c r="E190" t="s">
        <v>26</v>
      </c>
      <c r="F190" s="4">
        <v>1561</v>
      </c>
      <c r="G190" s="5">
        <v>27</v>
      </c>
      <c r="H190" s="16">
        <f>_xlfn.XLOOKUP(data[[#This Row],[Product]],products[Product],products[Cost per unit])</f>
        <v>5.6</v>
      </c>
      <c r="I190" s="16">
        <f>data[[#This Row],[Cost per unit]]*data[[#This Row],[Units]]</f>
        <v>151.19999999999999</v>
      </c>
    </row>
    <row r="191" spans="3:9" x14ac:dyDescent="0.3">
      <c r="C191" t="s">
        <v>9</v>
      </c>
      <c r="D191" t="s">
        <v>36</v>
      </c>
      <c r="E191" t="s">
        <v>27</v>
      </c>
      <c r="F191" s="4">
        <v>11522</v>
      </c>
      <c r="G191" s="5">
        <v>204</v>
      </c>
      <c r="H191" s="16">
        <f>_xlfn.XLOOKUP(data[[#This Row],[Product]],products[Product],products[Cost per unit])</f>
        <v>16.73</v>
      </c>
      <c r="I191" s="16">
        <f>data[[#This Row],[Cost per unit]]*data[[#This Row],[Units]]</f>
        <v>3412.92</v>
      </c>
    </row>
    <row r="192" spans="3:9" x14ac:dyDescent="0.3">
      <c r="C192" t="s">
        <v>6</v>
      </c>
      <c r="D192" t="s">
        <v>38</v>
      </c>
      <c r="E192" t="s">
        <v>13</v>
      </c>
      <c r="F192" s="4">
        <v>2317</v>
      </c>
      <c r="G192" s="5">
        <v>123</v>
      </c>
      <c r="H192" s="16">
        <f>_xlfn.XLOOKUP(data[[#This Row],[Product]],products[Product],products[Cost per unit])</f>
        <v>9.33</v>
      </c>
      <c r="I192" s="16">
        <f>data[[#This Row],[Cost per unit]]*data[[#This Row],[Units]]</f>
        <v>1147.5899999999999</v>
      </c>
    </row>
    <row r="193" spans="3:9" x14ac:dyDescent="0.3">
      <c r="C193" t="s">
        <v>10</v>
      </c>
      <c r="D193" t="s">
        <v>37</v>
      </c>
      <c r="E193" t="s">
        <v>28</v>
      </c>
      <c r="F193" s="4">
        <v>3059</v>
      </c>
      <c r="G193" s="5">
        <v>27</v>
      </c>
      <c r="H193" s="16">
        <f>_xlfn.XLOOKUP(data[[#This Row],[Product]],products[Product],products[Cost per unit])</f>
        <v>10.38</v>
      </c>
      <c r="I193" s="16">
        <f>data[[#This Row],[Cost per unit]]*data[[#This Row],[Units]]</f>
        <v>280.26000000000005</v>
      </c>
    </row>
    <row r="194" spans="3:9" x14ac:dyDescent="0.3">
      <c r="C194" t="s">
        <v>41</v>
      </c>
      <c r="D194" t="s">
        <v>37</v>
      </c>
      <c r="E194" t="s">
        <v>26</v>
      </c>
      <c r="F194" s="4">
        <v>2324</v>
      </c>
      <c r="G194" s="5">
        <v>177</v>
      </c>
      <c r="H194" s="16">
        <f>_xlfn.XLOOKUP(data[[#This Row],[Product]],products[Product],products[Cost per unit])</f>
        <v>5.6</v>
      </c>
      <c r="I194" s="16">
        <f>data[[#This Row],[Cost per unit]]*data[[#This Row],[Units]]</f>
        <v>991.19999999999993</v>
      </c>
    </row>
    <row r="195" spans="3:9" x14ac:dyDescent="0.3">
      <c r="C195" t="s">
        <v>3</v>
      </c>
      <c r="D195" t="s">
        <v>39</v>
      </c>
      <c r="E195" t="s">
        <v>26</v>
      </c>
      <c r="F195" s="4">
        <v>4956</v>
      </c>
      <c r="G195" s="5">
        <v>171</v>
      </c>
      <c r="H195" s="16">
        <f>_xlfn.XLOOKUP(data[[#This Row],[Product]],products[Product],products[Cost per unit])</f>
        <v>5.6</v>
      </c>
      <c r="I195" s="16">
        <f>data[[#This Row],[Cost per unit]]*data[[#This Row],[Units]]</f>
        <v>957.59999999999991</v>
      </c>
    </row>
    <row r="196" spans="3:9" x14ac:dyDescent="0.3">
      <c r="C196" t="s">
        <v>10</v>
      </c>
      <c r="D196" t="s">
        <v>34</v>
      </c>
      <c r="E196" t="s">
        <v>19</v>
      </c>
      <c r="F196" s="4">
        <v>5355</v>
      </c>
      <c r="G196" s="5">
        <v>204</v>
      </c>
      <c r="H196" s="16">
        <f>_xlfn.XLOOKUP(data[[#This Row],[Product]],products[Product],products[Cost per unit])</f>
        <v>7.64</v>
      </c>
      <c r="I196" s="16">
        <f>data[[#This Row],[Cost per unit]]*data[[#This Row],[Units]]</f>
        <v>1558.56</v>
      </c>
    </row>
    <row r="197" spans="3:9" x14ac:dyDescent="0.3">
      <c r="C197" t="s">
        <v>3</v>
      </c>
      <c r="D197" t="s">
        <v>34</v>
      </c>
      <c r="E197" t="s">
        <v>14</v>
      </c>
      <c r="F197" s="4">
        <v>7259</v>
      </c>
      <c r="G197" s="5">
        <v>276</v>
      </c>
      <c r="H197" s="16">
        <f>_xlfn.XLOOKUP(data[[#This Row],[Product]],products[Product],products[Cost per unit])</f>
        <v>11.7</v>
      </c>
      <c r="I197" s="16">
        <f>data[[#This Row],[Cost per unit]]*data[[#This Row],[Units]]</f>
        <v>3229.2</v>
      </c>
    </row>
    <row r="198" spans="3:9" x14ac:dyDescent="0.3">
      <c r="C198" t="s">
        <v>8</v>
      </c>
      <c r="D198" t="s">
        <v>37</v>
      </c>
      <c r="E198" t="s">
        <v>26</v>
      </c>
      <c r="F198" s="4">
        <v>6279</v>
      </c>
      <c r="G198" s="5">
        <v>45</v>
      </c>
      <c r="H198" s="16">
        <f>_xlfn.XLOOKUP(data[[#This Row],[Product]],products[Product],products[Cost per unit])</f>
        <v>5.6</v>
      </c>
      <c r="I198" s="16">
        <f>data[[#This Row],[Cost per unit]]*data[[#This Row],[Units]]</f>
        <v>251.99999999999997</v>
      </c>
    </row>
    <row r="199" spans="3:9" x14ac:dyDescent="0.3">
      <c r="C199" t="s">
        <v>40</v>
      </c>
      <c r="D199" t="s">
        <v>38</v>
      </c>
      <c r="E199" t="s">
        <v>29</v>
      </c>
      <c r="F199" s="4">
        <v>2541</v>
      </c>
      <c r="G199" s="5">
        <v>45</v>
      </c>
      <c r="H199" s="16">
        <f>_xlfn.XLOOKUP(data[[#This Row],[Product]],products[Product],products[Cost per unit])</f>
        <v>7.16</v>
      </c>
      <c r="I199" s="16">
        <f>data[[#This Row],[Cost per unit]]*data[[#This Row],[Units]]</f>
        <v>322.2</v>
      </c>
    </row>
    <row r="200" spans="3:9" x14ac:dyDescent="0.3">
      <c r="C200" t="s">
        <v>6</v>
      </c>
      <c r="D200" t="s">
        <v>35</v>
      </c>
      <c r="E200" t="s">
        <v>27</v>
      </c>
      <c r="F200" s="4">
        <v>3864</v>
      </c>
      <c r="G200" s="5">
        <v>177</v>
      </c>
      <c r="H200" s="16">
        <f>_xlfn.XLOOKUP(data[[#This Row],[Product]],products[Product],products[Cost per unit])</f>
        <v>16.73</v>
      </c>
      <c r="I200" s="16">
        <f>data[[#This Row],[Cost per unit]]*data[[#This Row],[Units]]</f>
        <v>2961.21</v>
      </c>
    </row>
    <row r="201" spans="3:9" x14ac:dyDescent="0.3">
      <c r="C201" t="s">
        <v>5</v>
      </c>
      <c r="D201" t="s">
        <v>36</v>
      </c>
      <c r="E201" t="s">
        <v>13</v>
      </c>
      <c r="F201" s="4">
        <v>6146</v>
      </c>
      <c r="G201" s="5">
        <v>63</v>
      </c>
      <c r="H201" s="16">
        <f>_xlfn.XLOOKUP(data[[#This Row],[Product]],products[Product],products[Cost per unit])</f>
        <v>9.33</v>
      </c>
      <c r="I201" s="16">
        <f>data[[#This Row],[Cost per unit]]*data[[#This Row],[Units]]</f>
        <v>587.79</v>
      </c>
    </row>
    <row r="202" spans="3:9" x14ac:dyDescent="0.3">
      <c r="C202" t="s">
        <v>9</v>
      </c>
      <c r="D202" t="s">
        <v>39</v>
      </c>
      <c r="E202" t="s">
        <v>18</v>
      </c>
      <c r="F202" s="4">
        <v>2639</v>
      </c>
      <c r="G202" s="5">
        <v>204</v>
      </c>
      <c r="H202" s="16">
        <f>_xlfn.XLOOKUP(data[[#This Row],[Product]],products[Product],products[Cost per unit])</f>
        <v>6.47</v>
      </c>
      <c r="I202" s="16">
        <f>data[[#This Row],[Cost per unit]]*data[[#This Row],[Units]]</f>
        <v>1319.8799999999999</v>
      </c>
    </row>
    <row r="203" spans="3:9" x14ac:dyDescent="0.3">
      <c r="C203" t="s">
        <v>8</v>
      </c>
      <c r="D203" t="s">
        <v>37</v>
      </c>
      <c r="E203" t="s">
        <v>22</v>
      </c>
      <c r="F203" s="4">
        <v>1890</v>
      </c>
      <c r="G203" s="5">
        <v>195</v>
      </c>
      <c r="H203" s="16">
        <f>_xlfn.XLOOKUP(data[[#This Row],[Product]],products[Product],products[Cost per unit])</f>
        <v>9.77</v>
      </c>
      <c r="I203" s="16">
        <f>data[[#This Row],[Cost per unit]]*data[[#This Row],[Units]]</f>
        <v>1905.1499999999999</v>
      </c>
    </row>
    <row r="204" spans="3:9" x14ac:dyDescent="0.3">
      <c r="C204" t="s">
        <v>7</v>
      </c>
      <c r="D204" t="s">
        <v>34</v>
      </c>
      <c r="E204" t="s">
        <v>14</v>
      </c>
      <c r="F204" s="4">
        <v>1932</v>
      </c>
      <c r="G204" s="5">
        <v>369</v>
      </c>
      <c r="H204" s="16">
        <f>_xlfn.XLOOKUP(data[[#This Row],[Product]],products[Product],products[Cost per unit])</f>
        <v>11.7</v>
      </c>
      <c r="I204" s="16">
        <f>data[[#This Row],[Cost per unit]]*data[[#This Row],[Units]]</f>
        <v>4317.3</v>
      </c>
    </row>
    <row r="205" spans="3:9" x14ac:dyDescent="0.3">
      <c r="C205" t="s">
        <v>3</v>
      </c>
      <c r="D205" t="s">
        <v>34</v>
      </c>
      <c r="E205" t="s">
        <v>25</v>
      </c>
      <c r="F205" s="4">
        <v>6300</v>
      </c>
      <c r="G205" s="5">
        <v>42</v>
      </c>
      <c r="H205" s="16">
        <f>_xlfn.XLOOKUP(data[[#This Row],[Product]],products[Product],products[Cost per unit])</f>
        <v>13.15</v>
      </c>
      <c r="I205" s="16">
        <f>data[[#This Row],[Cost per unit]]*data[[#This Row],[Units]]</f>
        <v>552.30000000000007</v>
      </c>
    </row>
    <row r="206" spans="3:9" x14ac:dyDescent="0.3">
      <c r="C206" t="s">
        <v>6</v>
      </c>
      <c r="D206" t="s">
        <v>37</v>
      </c>
      <c r="E206" t="s">
        <v>30</v>
      </c>
      <c r="F206" s="4">
        <v>560</v>
      </c>
      <c r="G206" s="5">
        <v>81</v>
      </c>
      <c r="H206" s="16">
        <f>_xlfn.XLOOKUP(data[[#This Row],[Product]],products[Product],products[Cost per unit])</f>
        <v>14.49</v>
      </c>
      <c r="I206" s="16">
        <f>data[[#This Row],[Cost per unit]]*data[[#This Row],[Units]]</f>
        <v>1173.69</v>
      </c>
    </row>
    <row r="207" spans="3:9" x14ac:dyDescent="0.3">
      <c r="C207" t="s">
        <v>9</v>
      </c>
      <c r="D207" t="s">
        <v>37</v>
      </c>
      <c r="E207" t="s">
        <v>26</v>
      </c>
      <c r="F207" s="4">
        <v>2856</v>
      </c>
      <c r="G207" s="5">
        <v>246</v>
      </c>
      <c r="H207" s="16">
        <f>_xlfn.XLOOKUP(data[[#This Row],[Product]],products[Product],products[Cost per unit])</f>
        <v>5.6</v>
      </c>
      <c r="I207" s="16">
        <f>data[[#This Row],[Cost per unit]]*data[[#This Row],[Units]]</f>
        <v>1377.6</v>
      </c>
    </row>
    <row r="208" spans="3:9" x14ac:dyDescent="0.3">
      <c r="C208" t="s">
        <v>9</v>
      </c>
      <c r="D208" t="s">
        <v>34</v>
      </c>
      <c r="E208" t="s">
        <v>17</v>
      </c>
      <c r="F208" s="4">
        <v>707</v>
      </c>
      <c r="G208" s="5">
        <v>174</v>
      </c>
      <c r="H208" s="16">
        <f>_xlfn.XLOOKUP(data[[#This Row],[Product]],products[Product],products[Cost per unit])</f>
        <v>3.11</v>
      </c>
      <c r="I208" s="16">
        <f>data[[#This Row],[Cost per unit]]*data[[#This Row],[Units]]</f>
        <v>541.14</v>
      </c>
    </row>
    <row r="209" spans="3:9" x14ac:dyDescent="0.3">
      <c r="C209" t="s">
        <v>8</v>
      </c>
      <c r="D209" t="s">
        <v>35</v>
      </c>
      <c r="E209" t="s">
        <v>30</v>
      </c>
      <c r="F209" s="4">
        <v>3598</v>
      </c>
      <c r="G209" s="5">
        <v>81</v>
      </c>
      <c r="H209" s="16">
        <f>_xlfn.XLOOKUP(data[[#This Row],[Product]],products[Product],products[Cost per unit])</f>
        <v>14.49</v>
      </c>
      <c r="I209" s="16">
        <f>data[[#This Row],[Cost per unit]]*data[[#This Row],[Units]]</f>
        <v>1173.69</v>
      </c>
    </row>
    <row r="210" spans="3:9" x14ac:dyDescent="0.3">
      <c r="C210" t="s">
        <v>40</v>
      </c>
      <c r="D210" t="s">
        <v>35</v>
      </c>
      <c r="E210" t="s">
        <v>22</v>
      </c>
      <c r="F210" s="4">
        <v>6853</v>
      </c>
      <c r="G210" s="5">
        <v>372</v>
      </c>
      <c r="H210" s="16">
        <f>_xlfn.XLOOKUP(data[[#This Row],[Product]],products[Product],products[Cost per unit])</f>
        <v>9.77</v>
      </c>
      <c r="I210" s="16">
        <f>data[[#This Row],[Cost per unit]]*data[[#This Row],[Units]]</f>
        <v>3634.44</v>
      </c>
    </row>
    <row r="211" spans="3:9" x14ac:dyDescent="0.3">
      <c r="C211" t="s">
        <v>40</v>
      </c>
      <c r="D211" t="s">
        <v>35</v>
      </c>
      <c r="E211" t="s">
        <v>16</v>
      </c>
      <c r="F211" s="4">
        <v>4725</v>
      </c>
      <c r="G211" s="5">
        <v>174</v>
      </c>
      <c r="H211" s="16">
        <f>_xlfn.XLOOKUP(data[[#This Row],[Product]],products[Product],products[Cost per unit])</f>
        <v>8.7899999999999991</v>
      </c>
      <c r="I211" s="16">
        <f>data[[#This Row],[Cost per unit]]*data[[#This Row],[Units]]</f>
        <v>1529.4599999999998</v>
      </c>
    </row>
    <row r="212" spans="3:9" x14ac:dyDescent="0.3">
      <c r="C212" t="s">
        <v>41</v>
      </c>
      <c r="D212" t="s">
        <v>36</v>
      </c>
      <c r="E212" t="s">
        <v>32</v>
      </c>
      <c r="F212" s="4">
        <v>10304</v>
      </c>
      <c r="G212" s="5">
        <v>84</v>
      </c>
      <c r="H212" s="16">
        <f>_xlfn.XLOOKUP(data[[#This Row],[Product]],products[Product],products[Cost per unit])</f>
        <v>8.65</v>
      </c>
      <c r="I212" s="16">
        <f>data[[#This Row],[Cost per unit]]*data[[#This Row],[Units]]</f>
        <v>726.6</v>
      </c>
    </row>
    <row r="213" spans="3:9" x14ac:dyDescent="0.3">
      <c r="C213" t="s">
        <v>41</v>
      </c>
      <c r="D213" t="s">
        <v>34</v>
      </c>
      <c r="E213" t="s">
        <v>16</v>
      </c>
      <c r="F213" s="4">
        <v>1274</v>
      </c>
      <c r="G213" s="5">
        <v>225</v>
      </c>
      <c r="H213" s="16">
        <f>_xlfn.XLOOKUP(data[[#This Row],[Product]],products[Product],products[Cost per unit])</f>
        <v>8.7899999999999991</v>
      </c>
      <c r="I213" s="16">
        <f>data[[#This Row],[Cost per unit]]*data[[#This Row],[Units]]</f>
        <v>1977.7499999999998</v>
      </c>
    </row>
    <row r="214" spans="3:9" x14ac:dyDescent="0.3">
      <c r="C214" t="s">
        <v>5</v>
      </c>
      <c r="D214" t="s">
        <v>36</v>
      </c>
      <c r="E214" t="s">
        <v>30</v>
      </c>
      <c r="F214" s="4">
        <v>1526</v>
      </c>
      <c r="G214" s="5">
        <v>105</v>
      </c>
      <c r="H214" s="16">
        <f>_xlfn.XLOOKUP(data[[#This Row],[Product]],products[Product],products[Cost per unit])</f>
        <v>14.49</v>
      </c>
      <c r="I214" s="16">
        <f>data[[#This Row],[Cost per unit]]*data[[#This Row],[Units]]</f>
        <v>1521.45</v>
      </c>
    </row>
    <row r="215" spans="3:9" x14ac:dyDescent="0.3">
      <c r="C215" t="s">
        <v>40</v>
      </c>
      <c r="D215" t="s">
        <v>39</v>
      </c>
      <c r="E215" t="s">
        <v>28</v>
      </c>
      <c r="F215" s="4">
        <v>3101</v>
      </c>
      <c r="G215" s="5">
        <v>225</v>
      </c>
      <c r="H215" s="16">
        <f>_xlfn.XLOOKUP(data[[#This Row],[Product]],products[Product],products[Cost per unit])</f>
        <v>10.38</v>
      </c>
      <c r="I215" s="16">
        <f>data[[#This Row],[Cost per unit]]*data[[#This Row],[Units]]</f>
        <v>2335.5</v>
      </c>
    </row>
    <row r="216" spans="3:9" x14ac:dyDescent="0.3">
      <c r="C216" t="s">
        <v>2</v>
      </c>
      <c r="D216" t="s">
        <v>37</v>
      </c>
      <c r="E216" t="s">
        <v>14</v>
      </c>
      <c r="F216" s="4">
        <v>1057</v>
      </c>
      <c r="G216" s="5">
        <v>54</v>
      </c>
      <c r="H216" s="16">
        <f>_xlfn.XLOOKUP(data[[#This Row],[Product]],products[Product],products[Cost per unit])</f>
        <v>11.7</v>
      </c>
      <c r="I216" s="16">
        <f>data[[#This Row],[Cost per unit]]*data[[#This Row],[Units]]</f>
        <v>631.79999999999995</v>
      </c>
    </row>
    <row r="217" spans="3:9" x14ac:dyDescent="0.3">
      <c r="C217" t="s">
        <v>7</v>
      </c>
      <c r="D217" t="s">
        <v>37</v>
      </c>
      <c r="E217" t="s">
        <v>26</v>
      </c>
      <c r="F217" s="4">
        <v>5306</v>
      </c>
      <c r="G217" s="5">
        <v>0</v>
      </c>
      <c r="H217" s="16">
        <f>_xlfn.XLOOKUP(data[[#This Row],[Product]],products[Product],products[Cost per unit])</f>
        <v>5.6</v>
      </c>
      <c r="I217" s="16">
        <f>data[[#This Row],[Cost per unit]]*data[[#This Row],[Units]]</f>
        <v>0</v>
      </c>
    </row>
    <row r="218" spans="3:9" x14ac:dyDescent="0.3">
      <c r="C218" t="s">
        <v>5</v>
      </c>
      <c r="D218" t="s">
        <v>39</v>
      </c>
      <c r="E218" t="s">
        <v>24</v>
      </c>
      <c r="F218" s="4">
        <v>4018</v>
      </c>
      <c r="G218" s="5">
        <v>171</v>
      </c>
      <c r="H218" s="16">
        <f>_xlfn.XLOOKUP(data[[#This Row],[Product]],products[Product],products[Cost per unit])</f>
        <v>4.97</v>
      </c>
      <c r="I218" s="16">
        <f>data[[#This Row],[Cost per unit]]*data[[#This Row],[Units]]</f>
        <v>849.87</v>
      </c>
    </row>
    <row r="219" spans="3:9" x14ac:dyDescent="0.3">
      <c r="C219" t="s">
        <v>9</v>
      </c>
      <c r="D219" t="s">
        <v>34</v>
      </c>
      <c r="E219" t="s">
        <v>16</v>
      </c>
      <c r="F219" s="4">
        <v>938</v>
      </c>
      <c r="G219" s="5">
        <v>189</v>
      </c>
      <c r="H219" s="16">
        <f>_xlfn.XLOOKUP(data[[#This Row],[Product]],products[Product],products[Cost per unit])</f>
        <v>8.7899999999999991</v>
      </c>
      <c r="I219" s="16">
        <f>data[[#This Row],[Cost per unit]]*data[[#This Row],[Units]]</f>
        <v>1661.31</v>
      </c>
    </row>
    <row r="220" spans="3:9" x14ac:dyDescent="0.3">
      <c r="C220" t="s">
        <v>7</v>
      </c>
      <c r="D220" t="s">
        <v>38</v>
      </c>
      <c r="E220" t="s">
        <v>18</v>
      </c>
      <c r="F220" s="4">
        <v>1778</v>
      </c>
      <c r="G220" s="5">
        <v>270</v>
      </c>
      <c r="H220" s="16">
        <f>_xlfn.XLOOKUP(data[[#This Row],[Product]],products[Product],products[Cost per unit])</f>
        <v>6.47</v>
      </c>
      <c r="I220" s="16">
        <f>data[[#This Row],[Cost per unit]]*data[[#This Row],[Units]]</f>
        <v>1746.8999999999999</v>
      </c>
    </row>
    <row r="221" spans="3:9" x14ac:dyDescent="0.3">
      <c r="C221" t="s">
        <v>6</v>
      </c>
      <c r="D221" t="s">
        <v>39</v>
      </c>
      <c r="E221" t="s">
        <v>30</v>
      </c>
      <c r="F221" s="4">
        <v>1638</v>
      </c>
      <c r="G221" s="5">
        <v>63</v>
      </c>
      <c r="H221" s="16">
        <f>_xlfn.XLOOKUP(data[[#This Row],[Product]],products[Product],products[Cost per unit])</f>
        <v>14.49</v>
      </c>
      <c r="I221" s="16">
        <f>data[[#This Row],[Cost per unit]]*data[[#This Row],[Units]]</f>
        <v>912.87</v>
      </c>
    </row>
    <row r="222" spans="3:9" x14ac:dyDescent="0.3">
      <c r="C222" t="s">
        <v>41</v>
      </c>
      <c r="D222" t="s">
        <v>38</v>
      </c>
      <c r="E222" t="s">
        <v>25</v>
      </c>
      <c r="F222" s="4">
        <v>154</v>
      </c>
      <c r="G222" s="5">
        <v>21</v>
      </c>
      <c r="H222" s="16">
        <f>_xlfn.XLOOKUP(data[[#This Row],[Product]],products[Product],products[Cost per unit])</f>
        <v>13.15</v>
      </c>
      <c r="I222" s="16">
        <f>data[[#This Row],[Cost per unit]]*data[[#This Row],[Units]]</f>
        <v>276.15000000000003</v>
      </c>
    </row>
    <row r="223" spans="3:9" x14ac:dyDescent="0.3">
      <c r="C223" t="s">
        <v>7</v>
      </c>
      <c r="D223" t="s">
        <v>37</v>
      </c>
      <c r="E223" t="s">
        <v>22</v>
      </c>
      <c r="F223" s="4">
        <v>9835</v>
      </c>
      <c r="G223" s="5">
        <v>207</v>
      </c>
      <c r="H223" s="16">
        <f>_xlfn.XLOOKUP(data[[#This Row],[Product]],products[Product],products[Cost per unit])</f>
        <v>9.77</v>
      </c>
      <c r="I223" s="16">
        <f>data[[#This Row],[Cost per unit]]*data[[#This Row],[Units]]</f>
        <v>2022.3899999999999</v>
      </c>
    </row>
    <row r="224" spans="3:9" x14ac:dyDescent="0.3">
      <c r="C224" t="s">
        <v>9</v>
      </c>
      <c r="D224" t="s">
        <v>37</v>
      </c>
      <c r="E224" t="s">
        <v>20</v>
      </c>
      <c r="F224" s="4">
        <v>7273</v>
      </c>
      <c r="G224" s="5">
        <v>96</v>
      </c>
      <c r="H224" s="16">
        <f>_xlfn.XLOOKUP(data[[#This Row],[Product]],products[Product],products[Cost per unit])</f>
        <v>10.62</v>
      </c>
      <c r="I224" s="16">
        <f>data[[#This Row],[Cost per unit]]*data[[#This Row],[Units]]</f>
        <v>1019.52</v>
      </c>
    </row>
    <row r="225" spans="3:9" x14ac:dyDescent="0.3">
      <c r="C225" t="s">
        <v>5</v>
      </c>
      <c r="D225" t="s">
        <v>39</v>
      </c>
      <c r="E225" t="s">
        <v>22</v>
      </c>
      <c r="F225" s="4">
        <v>6909</v>
      </c>
      <c r="G225" s="5">
        <v>81</v>
      </c>
      <c r="H225" s="16">
        <f>_xlfn.XLOOKUP(data[[#This Row],[Product]],products[Product],products[Cost per unit])</f>
        <v>9.77</v>
      </c>
      <c r="I225" s="16">
        <f>data[[#This Row],[Cost per unit]]*data[[#This Row],[Units]]</f>
        <v>791.37</v>
      </c>
    </row>
    <row r="226" spans="3:9" x14ac:dyDescent="0.3">
      <c r="C226" t="s">
        <v>9</v>
      </c>
      <c r="D226" t="s">
        <v>39</v>
      </c>
      <c r="E226" t="s">
        <v>24</v>
      </c>
      <c r="F226" s="4">
        <v>3920</v>
      </c>
      <c r="G226" s="5">
        <v>306</v>
      </c>
      <c r="H226" s="16">
        <f>_xlfn.XLOOKUP(data[[#This Row],[Product]],products[Product],products[Cost per unit])</f>
        <v>4.97</v>
      </c>
      <c r="I226" s="16">
        <f>data[[#This Row],[Cost per unit]]*data[[#This Row],[Units]]</f>
        <v>1520.82</v>
      </c>
    </row>
    <row r="227" spans="3:9" x14ac:dyDescent="0.3">
      <c r="C227" t="s">
        <v>10</v>
      </c>
      <c r="D227" t="s">
        <v>39</v>
      </c>
      <c r="E227" t="s">
        <v>21</v>
      </c>
      <c r="F227" s="4">
        <v>4858</v>
      </c>
      <c r="G227" s="5">
        <v>279</v>
      </c>
      <c r="H227" s="16">
        <f>_xlfn.XLOOKUP(data[[#This Row],[Product]],products[Product],products[Cost per unit])</f>
        <v>9</v>
      </c>
      <c r="I227" s="16">
        <f>data[[#This Row],[Cost per unit]]*data[[#This Row],[Units]]</f>
        <v>2511</v>
      </c>
    </row>
    <row r="228" spans="3:9" x14ac:dyDescent="0.3">
      <c r="C228" t="s">
        <v>2</v>
      </c>
      <c r="D228" t="s">
        <v>38</v>
      </c>
      <c r="E228" t="s">
        <v>4</v>
      </c>
      <c r="F228" s="4">
        <v>3549</v>
      </c>
      <c r="G228" s="5">
        <v>3</v>
      </c>
      <c r="H228" s="16">
        <f>_xlfn.XLOOKUP(data[[#This Row],[Product]],products[Product],products[Cost per unit])</f>
        <v>11.88</v>
      </c>
      <c r="I228" s="16">
        <f>data[[#This Row],[Cost per unit]]*data[[#This Row],[Units]]</f>
        <v>35.64</v>
      </c>
    </row>
    <row r="229" spans="3:9" x14ac:dyDescent="0.3">
      <c r="C229" t="s">
        <v>7</v>
      </c>
      <c r="D229" t="s">
        <v>39</v>
      </c>
      <c r="E229" t="s">
        <v>27</v>
      </c>
      <c r="F229" s="4">
        <v>966</v>
      </c>
      <c r="G229" s="5">
        <v>198</v>
      </c>
      <c r="H229" s="16">
        <f>_xlfn.XLOOKUP(data[[#This Row],[Product]],products[Product],products[Cost per unit])</f>
        <v>16.73</v>
      </c>
      <c r="I229" s="16">
        <f>data[[#This Row],[Cost per unit]]*data[[#This Row],[Units]]</f>
        <v>3312.54</v>
      </c>
    </row>
    <row r="230" spans="3:9" x14ac:dyDescent="0.3">
      <c r="C230" t="s">
        <v>5</v>
      </c>
      <c r="D230" t="s">
        <v>39</v>
      </c>
      <c r="E230" t="s">
        <v>18</v>
      </c>
      <c r="F230" s="4">
        <v>385</v>
      </c>
      <c r="G230" s="5">
        <v>249</v>
      </c>
      <c r="H230" s="16">
        <f>_xlfn.XLOOKUP(data[[#This Row],[Product]],products[Product],products[Cost per unit])</f>
        <v>6.47</v>
      </c>
      <c r="I230" s="16">
        <f>data[[#This Row],[Cost per unit]]*data[[#This Row],[Units]]</f>
        <v>1611.03</v>
      </c>
    </row>
    <row r="231" spans="3:9" x14ac:dyDescent="0.3">
      <c r="C231" t="s">
        <v>6</v>
      </c>
      <c r="D231" t="s">
        <v>34</v>
      </c>
      <c r="E231" t="s">
        <v>16</v>
      </c>
      <c r="F231" s="4">
        <v>2219</v>
      </c>
      <c r="G231" s="5">
        <v>75</v>
      </c>
      <c r="H231" s="16">
        <f>_xlfn.XLOOKUP(data[[#This Row],[Product]],products[Product],products[Cost per unit])</f>
        <v>8.7899999999999991</v>
      </c>
      <c r="I231" s="16">
        <f>data[[#This Row],[Cost per unit]]*data[[#This Row],[Units]]</f>
        <v>659.24999999999989</v>
      </c>
    </row>
    <row r="232" spans="3:9" x14ac:dyDescent="0.3">
      <c r="C232" t="s">
        <v>9</v>
      </c>
      <c r="D232" t="s">
        <v>36</v>
      </c>
      <c r="E232" t="s">
        <v>32</v>
      </c>
      <c r="F232" s="4">
        <v>2954</v>
      </c>
      <c r="G232" s="5">
        <v>189</v>
      </c>
      <c r="H232" s="16">
        <f>_xlfn.XLOOKUP(data[[#This Row],[Product]],products[Product],products[Cost per unit])</f>
        <v>8.65</v>
      </c>
      <c r="I232" s="16">
        <f>data[[#This Row],[Cost per unit]]*data[[#This Row],[Units]]</f>
        <v>1634.8500000000001</v>
      </c>
    </row>
    <row r="233" spans="3:9" x14ac:dyDescent="0.3">
      <c r="C233" t="s">
        <v>7</v>
      </c>
      <c r="D233" t="s">
        <v>36</v>
      </c>
      <c r="E233" t="s">
        <v>32</v>
      </c>
      <c r="F233" s="4">
        <v>280</v>
      </c>
      <c r="G233" s="5">
        <v>87</v>
      </c>
      <c r="H233" s="16">
        <f>_xlfn.XLOOKUP(data[[#This Row],[Product]],products[Product],products[Cost per unit])</f>
        <v>8.65</v>
      </c>
      <c r="I233" s="16">
        <f>data[[#This Row],[Cost per unit]]*data[[#This Row],[Units]]</f>
        <v>752.55000000000007</v>
      </c>
    </row>
    <row r="234" spans="3:9" x14ac:dyDescent="0.3">
      <c r="C234" t="s">
        <v>41</v>
      </c>
      <c r="D234" t="s">
        <v>36</v>
      </c>
      <c r="E234" t="s">
        <v>30</v>
      </c>
      <c r="F234" s="4">
        <v>6118</v>
      </c>
      <c r="G234" s="5">
        <v>174</v>
      </c>
      <c r="H234" s="16">
        <f>_xlfn.XLOOKUP(data[[#This Row],[Product]],products[Product],products[Cost per unit])</f>
        <v>14.49</v>
      </c>
      <c r="I234" s="16">
        <f>data[[#This Row],[Cost per unit]]*data[[#This Row],[Units]]</f>
        <v>2521.2600000000002</v>
      </c>
    </row>
    <row r="235" spans="3:9" x14ac:dyDescent="0.3">
      <c r="C235" t="s">
        <v>2</v>
      </c>
      <c r="D235" t="s">
        <v>39</v>
      </c>
      <c r="E235" t="s">
        <v>15</v>
      </c>
      <c r="F235" s="4">
        <v>4802</v>
      </c>
      <c r="G235" s="5">
        <v>36</v>
      </c>
      <c r="H235" s="16">
        <f>_xlfn.XLOOKUP(data[[#This Row],[Product]],products[Product],products[Cost per unit])</f>
        <v>11.73</v>
      </c>
      <c r="I235" s="16">
        <f>data[[#This Row],[Cost per unit]]*data[[#This Row],[Units]]</f>
        <v>422.28000000000003</v>
      </c>
    </row>
    <row r="236" spans="3:9" x14ac:dyDescent="0.3">
      <c r="C236" t="s">
        <v>9</v>
      </c>
      <c r="D236" t="s">
        <v>38</v>
      </c>
      <c r="E236" t="s">
        <v>24</v>
      </c>
      <c r="F236" s="4">
        <v>4137</v>
      </c>
      <c r="G236" s="5">
        <v>60</v>
      </c>
      <c r="H236" s="16">
        <f>_xlfn.XLOOKUP(data[[#This Row],[Product]],products[Product],products[Cost per unit])</f>
        <v>4.97</v>
      </c>
      <c r="I236" s="16">
        <f>data[[#This Row],[Cost per unit]]*data[[#This Row],[Units]]</f>
        <v>298.2</v>
      </c>
    </row>
    <row r="237" spans="3:9" x14ac:dyDescent="0.3">
      <c r="C237" t="s">
        <v>3</v>
      </c>
      <c r="D237" t="s">
        <v>35</v>
      </c>
      <c r="E237" t="s">
        <v>23</v>
      </c>
      <c r="F237" s="4">
        <v>2023</v>
      </c>
      <c r="G237" s="5">
        <v>78</v>
      </c>
      <c r="H237" s="16">
        <f>_xlfn.XLOOKUP(data[[#This Row],[Product]],products[Product],products[Cost per unit])</f>
        <v>6.49</v>
      </c>
      <c r="I237" s="16">
        <f>data[[#This Row],[Cost per unit]]*data[[#This Row],[Units]]</f>
        <v>506.22</v>
      </c>
    </row>
    <row r="238" spans="3:9" x14ac:dyDescent="0.3">
      <c r="C238" t="s">
        <v>9</v>
      </c>
      <c r="D238" t="s">
        <v>36</v>
      </c>
      <c r="E238" t="s">
        <v>30</v>
      </c>
      <c r="F238" s="4">
        <v>9051</v>
      </c>
      <c r="G238" s="5">
        <v>57</v>
      </c>
      <c r="H238" s="16">
        <f>_xlfn.XLOOKUP(data[[#This Row],[Product]],products[Product],products[Cost per unit])</f>
        <v>14.49</v>
      </c>
      <c r="I238" s="16">
        <f>data[[#This Row],[Cost per unit]]*data[[#This Row],[Units]]</f>
        <v>825.93000000000006</v>
      </c>
    </row>
    <row r="239" spans="3:9" x14ac:dyDescent="0.3">
      <c r="C239" t="s">
        <v>9</v>
      </c>
      <c r="D239" t="s">
        <v>37</v>
      </c>
      <c r="E239" t="s">
        <v>28</v>
      </c>
      <c r="F239" s="4">
        <v>2919</v>
      </c>
      <c r="G239" s="5">
        <v>45</v>
      </c>
      <c r="H239" s="16">
        <f>_xlfn.XLOOKUP(data[[#This Row],[Product]],products[Product],products[Cost per unit])</f>
        <v>10.38</v>
      </c>
      <c r="I239" s="16">
        <f>data[[#This Row],[Cost per unit]]*data[[#This Row],[Units]]</f>
        <v>467.1</v>
      </c>
    </row>
    <row r="240" spans="3:9" x14ac:dyDescent="0.3">
      <c r="C240" t="s">
        <v>41</v>
      </c>
      <c r="D240" t="s">
        <v>38</v>
      </c>
      <c r="E240" t="s">
        <v>22</v>
      </c>
      <c r="F240" s="4">
        <v>5915</v>
      </c>
      <c r="G240" s="5">
        <v>3</v>
      </c>
      <c r="H240" s="16">
        <f>_xlfn.XLOOKUP(data[[#This Row],[Product]],products[Product],products[Cost per unit])</f>
        <v>9.77</v>
      </c>
      <c r="I240" s="16">
        <f>data[[#This Row],[Cost per unit]]*data[[#This Row],[Units]]</f>
        <v>29.31</v>
      </c>
    </row>
    <row r="241" spans="3:9" x14ac:dyDescent="0.3">
      <c r="C241" t="s">
        <v>10</v>
      </c>
      <c r="D241" t="s">
        <v>35</v>
      </c>
      <c r="E241" t="s">
        <v>15</v>
      </c>
      <c r="F241" s="4">
        <v>2562</v>
      </c>
      <c r="G241" s="5">
        <v>6</v>
      </c>
      <c r="H241" s="16">
        <f>_xlfn.XLOOKUP(data[[#This Row],[Product]],products[Product],products[Cost per unit])</f>
        <v>11.73</v>
      </c>
      <c r="I241" s="16">
        <f>data[[#This Row],[Cost per unit]]*data[[#This Row],[Units]]</f>
        <v>70.38</v>
      </c>
    </row>
    <row r="242" spans="3:9" x14ac:dyDescent="0.3">
      <c r="C242" t="s">
        <v>5</v>
      </c>
      <c r="D242" t="s">
        <v>37</v>
      </c>
      <c r="E242" t="s">
        <v>25</v>
      </c>
      <c r="F242" s="4">
        <v>8813</v>
      </c>
      <c r="G242" s="5">
        <v>21</v>
      </c>
      <c r="H242" s="16">
        <f>_xlfn.XLOOKUP(data[[#This Row],[Product]],products[Product],products[Cost per unit])</f>
        <v>13.15</v>
      </c>
      <c r="I242" s="16">
        <f>data[[#This Row],[Cost per unit]]*data[[#This Row],[Units]]</f>
        <v>276.15000000000003</v>
      </c>
    </row>
    <row r="243" spans="3:9" x14ac:dyDescent="0.3">
      <c r="C243" t="s">
        <v>5</v>
      </c>
      <c r="D243" t="s">
        <v>36</v>
      </c>
      <c r="E243" t="s">
        <v>18</v>
      </c>
      <c r="F243" s="4">
        <v>6111</v>
      </c>
      <c r="G243" s="5">
        <v>3</v>
      </c>
      <c r="H243" s="16">
        <f>_xlfn.XLOOKUP(data[[#This Row],[Product]],products[Product],products[Cost per unit])</f>
        <v>6.47</v>
      </c>
      <c r="I243" s="16">
        <f>data[[#This Row],[Cost per unit]]*data[[#This Row],[Units]]</f>
        <v>19.41</v>
      </c>
    </row>
    <row r="244" spans="3:9" x14ac:dyDescent="0.3">
      <c r="C244" t="s">
        <v>8</v>
      </c>
      <c r="D244" t="s">
        <v>34</v>
      </c>
      <c r="E244" t="s">
        <v>31</v>
      </c>
      <c r="F244" s="4">
        <v>3507</v>
      </c>
      <c r="G244" s="5">
        <v>288</v>
      </c>
      <c r="H244" s="16">
        <f>_xlfn.XLOOKUP(data[[#This Row],[Product]],products[Product],products[Cost per unit])</f>
        <v>5.79</v>
      </c>
      <c r="I244" s="16">
        <f>data[[#This Row],[Cost per unit]]*data[[#This Row],[Units]]</f>
        <v>1667.52</v>
      </c>
    </row>
    <row r="245" spans="3:9" x14ac:dyDescent="0.3">
      <c r="C245" t="s">
        <v>6</v>
      </c>
      <c r="D245" t="s">
        <v>36</v>
      </c>
      <c r="E245" t="s">
        <v>13</v>
      </c>
      <c r="F245" s="4">
        <v>4319</v>
      </c>
      <c r="G245" s="5">
        <v>30</v>
      </c>
      <c r="H245" s="16">
        <f>_xlfn.XLOOKUP(data[[#This Row],[Product]],products[Product],products[Cost per unit])</f>
        <v>9.33</v>
      </c>
      <c r="I245" s="16">
        <f>data[[#This Row],[Cost per unit]]*data[[#This Row],[Units]]</f>
        <v>279.89999999999998</v>
      </c>
    </row>
    <row r="246" spans="3:9" x14ac:dyDescent="0.3">
      <c r="C246" t="s">
        <v>40</v>
      </c>
      <c r="D246" t="s">
        <v>38</v>
      </c>
      <c r="E246" t="s">
        <v>26</v>
      </c>
      <c r="F246" s="4">
        <v>609</v>
      </c>
      <c r="G246" s="5">
        <v>87</v>
      </c>
      <c r="H246" s="16">
        <f>_xlfn.XLOOKUP(data[[#This Row],[Product]],products[Product],products[Cost per unit])</f>
        <v>5.6</v>
      </c>
      <c r="I246" s="16">
        <f>data[[#This Row],[Cost per unit]]*data[[#This Row],[Units]]</f>
        <v>487.2</v>
      </c>
    </row>
    <row r="247" spans="3:9" x14ac:dyDescent="0.3">
      <c r="C247" t="s">
        <v>40</v>
      </c>
      <c r="D247" t="s">
        <v>39</v>
      </c>
      <c r="E247" t="s">
        <v>27</v>
      </c>
      <c r="F247" s="4">
        <v>6370</v>
      </c>
      <c r="G247" s="5">
        <v>30</v>
      </c>
      <c r="H247" s="16">
        <f>_xlfn.XLOOKUP(data[[#This Row],[Product]],products[Product],products[Cost per unit])</f>
        <v>16.73</v>
      </c>
      <c r="I247" s="16">
        <f>data[[#This Row],[Cost per unit]]*data[[#This Row],[Units]]</f>
        <v>501.90000000000003</v>
      </c>
    </row>
    <row r="248" spans="3:9" x14ac:dyDescent="0.3">
      <c r="C248" t="s">
        <v>5</v>
      </c>
      <c r="D248" t="s">
        <v>38</v>
      </c>
      <c r="E248" t="s">
        <v>19</v>
      </c>
      <c r="F248" s="4">
        <v>5474</v>
      </c>
      <c r="G248" s="5">
        <v>168</v>
      </c>
      <c r="H248" s="16">
        <f>_xlfn.XLOOKUP(data[[#This Row],[Product]],products[Product],products[Cost per unit])</f>
        <v>7.64</v>
      </c>
      <c r="I248" s="16">
        <f>data[[#This Row],[Cost per unit]]*data[[#This Row],[Units]]</f>
        <v>1283.52</v>
      </c>
    </row>
    <row r="249" spans="3:9" x14ac:dyDescent="0.3">
      <c r="C249" t="s">
        <v>40</v>
      </c>
      <c r="D249" t="s">
        <v>36</v>
      </c>
      <c r="E249" t="s">
        <v>27</v>
      </c>
      <c r="F249" s="4">
        <v>3164</v>
      </c>
      <c r="G249" s="5">
        <v>306</v>
      </c>
      <c r="H249" s="16">
        <f>_xlfn.XLOOKUP(data[[#This Row],[Product]],products[Product],products[Cost per unit])</f>
        <v>16.73</v>
      </c>
      <c r="I249" s="16">
        <f>data[[#This Row],[Cost per unit]]*data[[#This Row],[Units]]</f>
        <v>5119.38</v>
      </c>
    </row>
    <row r="250" spans="3:9" x14ac:dyDescent="0.3">
      <c r="C250" t="s">
        <v>6</v>
      </c>
      <c r="D250" t="s">
        <v>35</v>
      </c>
      <c r="E250" t="s">
        <v>4</v>
      </c>
      <c r="F250" s="4">
        <v>1302</v>
      </c>
      <c r="G250" s="5">
        <v>402</v>
      </c>
      <c r="H250" s="16">
        <f>_xlfn.XLOOKUP(data[[#This Row],[Product]],products[Product],products[Cost per unit])</f>
        <v>11.88</v>
      </c>
      <c r="I250" s="16">
        <f>data[[#This Row],[Cost per unit]]*data[[#This Row],[Units]]</f>
        <v>4775.76</v>
      </c>
    </row>
    <row r="251" spans="3:9" x14ac:dyDescent="0.3">
      <c r="C251" t="s">
        <v>3</v>
      </c>
      <c r="D251" t="s">
        <v>37</v>
      </c>
      <c r="E251" t="s">
        <v>28</v>
      </c>
      <c r="F251" s="4">
        <v>7308</v>
      </c>
      <c r="G251" s="5">
        <v>327</v>
      </c>
      <c r="H251" s="16">
        <f>_xlfn.XLOOKUP(data[[#This Row],[Product]],products[Product],products[Cost per unit])</f>
        <v>10.38</v>
      </c>
      <c r="I251" s="16">
        <f>data[[#This Row],[Cost per unit]]*data[[#This Row],[Units]]</f>
        <v>3394.26</v>
      </c>
    </row>
    <row r="252" spans="3:9" x14ac:dyDescent="0.3">
      <c r="C252" t="s">
        <v>40</v>
      </c>
      <c r="D252" t="s">
        <v>37</v>
      </c>
      <c r="E252" t="s">
        <v>27</v>
      </c>
      <c r="F252" s="4">
        <v>6132</v>
      </c>
      <c r="G252" s="5">
        <v>93</v>
      </c>
      <c r="H252" s="16">
        <f>_xlfn.XLOOKUP(data[[#This Row],[Product]],products[Product],products[Cost per unit])</f>
        <v>16.73</v>
      </c>
      <c r="I252" s="16">
        <f>data[[#This Row],[Cost per unit]]*data[[#This Row],[Units]]</f>
        <v>1555.89</v>
      </c>
    </row>
    <row r="253" spans="3:9" x14ac:dyDescent="0.3">
      <c r="C253" t="s">
        <v>10</v>
      </c>
      <c r="D253" t="s">
        <v>35</v>
      </c>
      <c r="E253" t="s">
        <v>14</v>
      </c>
      <c r="F253" s="4">
        <v>3472</v>
      </c>
      <c r="G253" s="5">
        <v>96</v>
      </c>
      <c r="H253" s="16">
        <f>_xlfn.XLOOKUP(data[[#This Row],[Product]],products[Product],products[Cost per unit])</f>
        <v>11.7</v>
      </c>
      <c r="I253" s="16">
        <f>data[[#This Row],[Cost per unit]]*data[[#This Row],[Units]]</f>
        <v>1123.1999999999998</v>
      </c>
    </row>
    <row r="254" spans="3:9" x14ac:dyDescent="0.3">
      <c r="C254" t="s">
        <v>8</v>
      </c>
      <c r="D254" t="s">
        <v>39</v>
      </c>
      <c r="E254" t="s">
        <v>18</v>
      </c>
      <c r="F254" s="4">
        <v>9660</v>
      </c>
      <c r="G254" s="5">
        <v>27</v>
      </c>
      <c r="H254" s="16">
        <f>_xlfn.XLOOKUP(data[[#This Row],[Product]],products[Product],products[Cost per unit])</f>
        <v>6.47</v>
      </c>
      <c r="I254" s="16">
        <f>data[[#This Row],[Cost per unit]]*data[[#This Row],[Units]]</f>
        <v>174.69</v>
      </c>
    </row>
    <row r="255" spans="3:9" x14ac:dyDescent="0.3">
      <c r="C255" t="s">
        <v>9</v>
      </c>
      <c r="D255" t="s">
        <v>38</v>
      </c>
      <c r="E255" t="s">
        <v>26</v>
      </c>
      <c r="F255" s="4">
        <v>2436</v>
      </c>
      <c r="G255" s="5">
        <v>99</v>
      </c>
      <c r="H255" s="16">
        <f>_xlfn.XLOOKUP(data[[#This Row],[Product]],products[Product],products[Cost per unit])</f>
        <v>5.6</v>
      </c>
      <c r="I255" s="16">
        <f>data[[#This Row],[Cost per unit]]*data[[#This Row],[Units]]</f>
        <v>554.4</v>
      </c>
    </row>
    <row r="256" spans="3:9" x14ac:dyDescent="0.3">
      <c r="C256" t="s">
        <v>9</v>
      </c>
      <c r="D256" t="s">
        <v>38</v>
      </c>
      <c r="E256" t="s">
        <v>33</v>
      </c>
      <c r="F256" s="4">
        <v>9506</v>
      </c>
      <c r="G256" s="5">
        <v>87</v>
      </c>
      <c r="H256" s="16">
        <f>_xlfn.XLOOKUP(data[[#This Row],[Product]],products[Product],products[Cost per unit])</f>
        <v>12.37</v>
      </c>
      <c r="I256" s="16">
        <f>data[[#This Row],[Cost per unit]]*data[[#This Row],[Units]]</f>
        <v>1076.1899999999998</v>
      </c>
    </row>
    <row r="257" spans="3:9" x14ac:dyDescent="0.3">
      <c r="C257" t="s">
        <v>10</v>
      </c>
      <c r="D257" t="s">
        <v>37</v>
      </c>
      <c r="E257" t="s">
        <v>21</v>
      </c>
      <c r="F257" s="4">
        <v>245</v>
      </c>
      <c r="G257" s="5">
        <v>288</v>
      </c>
      <c r="H257" s="16">
        <f>_xlfn.XLOOKUP(data[[#This Row],[Product]],products[Product],products[Cost per unit])</f>
        <v>9</v>
      </c>
      <c r="I257" s="16">
        <f>data[[#This Row],[Cost per unit]]*data[[#This Row],[Units]]</f>
        <v>2592</v>
      </c>
    </row>
    <row r="258" spans="3:9" x14ac:dyDescent="0.3">
      <c r="C258" t="s">
        <v>8</v>
      </c>
      <c r="D258" t="s">
        <v>35</v>
      </c>
      <c r="E258" t="s">
        <v>20</v>
      </c>
      <c r="F258" s="4">
        <v>2702</v>
      </c>
      <c r="G258" s="5">
        <v>363</v>
      </c>
      <c r="H258" s="16">
        <f>_xlfn.XLOOKUP(data[[#This Row],[Product]],products[Product],products[Cost per unit])</f>
        <v>10.62</v>
      </c>
      <c r="I258" s="16">
        <f>data[[#This Row],[Cost per unit]]*data[[#This Row],[Units]]</f>
        <v>3855.0599999999995</v>
      </c>
    </row>
    <row r="259" spans="3:9" x14ac:dyDescent="0.3">
      <c r="C259" t="s">
        <v>10</v>
      </c>
      <c r="D259" t="s">
        <v>34</v>
      </c>
      <c r="E259" t="s">
        <v>17</v>
      </c>
      <c r="F259" s="4">
        <v>700</v>
      </c>
      <c r="G259" s="5">
        <v>87</v>
      </c>
      <c r="H259" s="16">
        <f>_xlfn.XLOOKUP(data[[#This Row],[Product]],products[Product],products[Cost per unit])</f>
        <v>3.11</v>
      </c>
      <c r="I259" s="16">
        <f>data[[#This Row],[Cost per unit]]*data[[#This Row],[Units]]</f>
        <v>270.57</v>
      </c>
    </row>
    <row r="260" spans="3:9" x14ac:dyDescent="0.3">
      <c r="C260" t="s">
        <v>6</v>
      </c>
      <c r="D260" t="s">
        <v>34</v>
      </c>
      <c r="E260" t="s">
        <v>17</v>
      </c>
      <c r="F260" s="4">
        <v>3759</v>
      </c>
      <c r="G260" s="5">
        <v>150</v>
      </c>
      <c r="H260" s="16">
        <f>_xlfn.XLOOKUP(data[[#This Row],[Product]],products[Product],products[Cost per unit])</f>
        <v>3.11</v>
      </c>
      <c r="I260" s="16">
        <f>data[[#This Row],[Cost per unit]]*data[[#This Row],[Units]]</f>
        <v>466.5</v>
      </c>
    </row>
    <row r="261" spans="3:9" x14ac:dyDescent="0.3">
      <c r="C261" t="s">
        <v>2</v>
      </c>
      <c r="D261" t="s">
        <v>35</v>
      </c>
      <c r="E261" t="s">
        <v>17</v>
      </c>
      <c r="F261" s="4">
        <v>1589</v>
      </c>
      <c r="G261" s="5">
        <v>303</v>
      </c>
      <c r="H261" s="16">
        <f>_xlfn.XLOOKUP(data[[#This Row],[Product]],products[Product],products[Cost per unit])</f>
        <v>3.11</v>
      </c>
      <c r="I261" s="16">
        <f>data[[#This Row],[Cost per unit]]*data[[#This Row],[Units]]</f>
        <v>942.32999999999993</v>
      </c>
    </row>
    <row r="262" spans="3:9" x14ac:dyDescent="0.3">
      <c r="C262" t="s">
        <v>7</v>
      </c>
      <c r="D262" t="s">
        <v>35</v>
      </c>
      <c r="E262" t="s">
        <v>28</v>
      </c>
      <c r="F262" s="4">
        <v>5194</v>
      </c>
      <c r="G262" s="5">
        <v>288</v>
      </c>
      <c r="H262" s="16">
        <f>_xlfn.XLOOKUP(data[[#This Row],[Product]],products[Product],products[Cost per unit])</f>
        <v>10.38</v>
      </c>
      <c r="I262" s="16">
        <f>data[[#This Row],[Cost per unit]]*data[[#This Row],[Units]]</f>
        <v>2989.44</v>
      </c>
    </row>
    <row r="263" spans="3:9" x14ac:dyDescent="0.3">
      <c r="C263" t="s">
        <v>10</v>
      </c>
      <c r="D263" t="s">
        <v>36</v>
      </c>
      <c r="E263" t="s">
        <v>13</v>
      </c>
      <c r="F263" s="4">
        <v>945</v>
      </c>
      <c r="G263" s="5">
        <v>75</v>
      </c>
      <c r="H263" s="16">
        <f>_xlfn.XLOOKUP(data[[#This Row],[Product]],products[Product],products[Cost per unit])</f>
        <v>9.33</v>
      </c>
      <c r="I263" s="16">
        <f>data[[#This Row],[Cost per unit]]*data[[#This Row],[Units]]</f>
        <v>699.75</v>
      </c>
    </row>
    <row r="264" spans="3:9" x14ac:dyDescent="0.3">
      <c r="C264" t="s">
        <v>40</v>
      </c>
      <c r="D264" t="s">
        <v>38</v>
      </c>
      <c r="E264" t="s">
        <v>31</v>
      </c>
      <c r="F264" s="4">
        <v>1988</v>
      </c>
      <c r="G264" s="5">
        <v>39</v>
      </c>
      <c r="H264" s="16">
        <f>_xlfn.XLOOKUP(data[[#This Row],[Product]],products[Product],products[Cost per unit])</f>
        <v>5.79</v>
      </c>
      <c r="I264" s="16">
        <f>data[[#This Row],[Cost per unit]]*data[[#This Row],[Units]]</f>
        <v>225.81</v>
      </c>
    </row>
    <row r="265" spans="3:9" x14ac:dyDescent="0.3">
      <c r="C265" t="s">
        <v>6</v>
      </c>
      <c r="D265" t="s">
        <v>34</v>
      </c>
      <c r="E265" t="s">
        <v>32</v>
      </c>
      <c r="F265" s="4">
        <v>6734</v>
      </c>
      <c r="G265" s="5">
        <v>123</v>
      </c>
      <c r="H265" s="16">
        <f>_xlfn.XLOOKUP(data[[#This Row],[Product]],products[Product],products[Cost per unit])</f>
        <v>8.65</v>
      </c>
      <c r="I265" s="16">
        <f>data[[#This Row],[Cost per unit]]*data[[#This Row],[Units]]</f>
        <v>1063.95</v>
      </c>
    </row>
    <row r="266" spans="3:9" x14ac:dyDescent="0.3">
      <c r="C266" t="s">
        <v>40</v>
      </c>
      <c r="D266" t="s">
        <v>36</v>
      </c>
      <c r="E266" t="s">
        <v>4</v>
      </c>
      <c r="F266" s="4">
        <v>217</v>
      </c>
      <c r="G266" s="5">
        <v>36</v>
      </c>
      <c r="H266" s="16">
        <f>_xlfn.XLOOKUP(data[[#This Row],[Product]],products[Product],products[Cost per unit])</f>
        <v>11.88</v>
      </c>
      <c r="I266" s="16">
        <f>data[[#This Row],[Cost per unit]]*data[[#This Row],[Units]]</f>
        <v>427.68</v>
      </c>
    </row>
    <row r="267" spans="3:9" x14ac:dyDescent="0.3">
      <c r="C267" t="s">
        <v>5</v>
      </c>
      <c r="D267" t="s">
        <v>34</v>
      </c>
      <c r="E267" t="s">
        <v>22</v>
      </c>
      <c r="F267" s="4">
        <v>6279</v>
      </c>
      <c r="G267" s="5">
        <v>237</v>
      </c>
      <c r="H267" s="16">
        <f>_xlfn.XLOOKUP(data[[#This Row],[Product]],products[Product],products[Cost per unit])</f>
        <v>9.77</v>
      </c>
      <c r="I267" s="16">
        <f>data[[#This Row],[Cost per unit]]*data[[#This Row],[Units]]</f>
        <v>2315.4899999999998</v>
      </c>
    </row>
    <row r="268" spans="3:9" x14ac:dyDescent="0.3">
      <c r="C268" t="s">
        <v>40</v>
      </c>
      <c r="D268" t="s">
        <v>36</v>
      </c>
      <c r="E268" t="s">
        <v>13</v>
      </c>
      <c r="F268" s="4">
        <v>4424</v>
      </c>
      <c r="G268" s="5">
        <v>201</v>
      </c>
      <c r="H268" s="16">
        <f>_xlfn.XLOOKUP(data[[#This Row],[Product]],products[Product],products[Cost per unit])</f>
        <v>9.33</v>
      </c>
      <c r="I268" s="16">
        <f>data[[#This Row],[Cost per unit]]*data[[#This Row],[Units]]</f>
        <v>1875.33</v>
      </c>
    </row>
    <row r="269" spans="3:9" x14ac:dyDescent="0.3">
      <c r="C269" t="s">
        <v>2</v>
      </c>
      <c r="D269" t="s">
        <v>36</v>
      </c>
      <c r="E269" t="s">
        <v>17</v>
      </c>
      <c r="F269" s="4">
        <v>189</v>
      </c>
      <c r="G269" s="5">
        <v>48</v>
      </c>
      <c r="H269" s="16">
        <f>_xlfn.XLOOKUP(data[[#This Row],[Product]],products[Product],products[Cost per unit])</f>
        <v>3.11</v>
      </c>
      <c r="I269" s="16">
        <f>data[[#This Row],[Cost per unit]]*data[[#This Row],[Units]]</f>
        <v>149.28</v>
      </c>
    </row>
    <row r="270" spans="3:9" x14ac:dyDescent="0.3">
      <c r="C270" t="s">
        <v>5</v>
      </c>
      <c r="D270" t="s">
        <v>35</v>
      </c>
      <c r="E270" t="s">
        <v>22</v>
      </c>
      <c r="F270" s="4">
        <v>490</v>
      </c>
      <c r="G270" s="5">
        <v>84</v>
      </c>
      <c r="H270" s="16">
        <f>_xlfn.XLOOKUP(data[[#This Row],[Product]],products[Product],products[Cost per unit])</f>
        <v>9.77</v>
      </c>
      <c r="I270" s="16">
        <f>data[[#This Row],[Cost per unit]]*data[[#This Row],[Units]]</f>
        <v>820.68</v>
      </c>
    </row>
    <row r="271" spans="3:9" x14ac:dyDescent="0.3">
      <c r="C271" t="s">
        <v>8</v>
      </c>
      <c r="D271" t="s">
        <v>37</v>
      </c>
      <c r="E271" t="s">
        <v>21</v>
      </c>
      <c r="F271" s="4">
        <v>434</v>
      </c>
      <c r="G271" s="5">
        <v>87</v>
      </c>
      <c r="H271" s="16">
        <f>_xlfn.XLOOKUP(data[[#This Row],[Product]],products[Product],products[Cost per unit])</f>
        <v>9</v>
      </c>
      <c r="I271" s="16">
        <f>data[[#This Row],[Cost per unit]]*data[[#This Row],[Units]]</f>
        <v>783</v>
      </c>
    </row>
    <row r="272" spans="3:9" x14ac:dyDescent="0.3">
      <c r="C272" t="s">
        <v>7</v>
      </c>
      <c r="D272" t="s">
        <v>38</v>
      </c>
      <c r="E272" t="s">
        <v>30</v>
      </c>
      <c r="F272" s="4">
        <v>10129</v>
      </c>
      <c r="G272" s="5">
        <v>312</v>
      </c>
      <c r="H272" s="16">
        <f>_xlfn.XLOOKUP(data[[#This Row],[Product]],products[Product],products[Cost per unit])</f>
        <v>14.49</v>
      </c>
      <c r="I272" s="16">
        <f>data[[#This Row],[Cost per unit]]*data[[#This Row],[Units]]</f>
        <v>4520.88</v>
      </c>
    </row>
    <row r="273" spans="3:9" x14ac:dyDescent="0.3">
      <c r="C273" t="s">
        <v>3</v>
      </c>
      <c r="D273" t="s">
        <v>39</v>
      </c>
      <c r="E273" t="s">
        <v>28</v>
      </c>
      <c r="F273" s="4">
        <v>1652</v>
      </c>
      <c r="G273" s="5">
        <v>102</v>
      </c>
      <c r="H273" s="16">
        <f>_xlfn.XLOOKUP(data[[#This Row],[Product]],products[Product],products[Cost per unit])</f>
        <v>10.38</v>
      </c>
      <c r="I273" s="16">
        <f>data[[#This Row],[Cost per unit]]*data[[#This Row],[Units]]</f>
        <v>1058.76</v>
      </c>
    </row>
    <row r="274" spans="3:9" x14ac:dyDescent="0.3">
      <c r="C274" t="s">
        <v>8</v>
      </c>
      <c r="D274" t="s">
        <v>38</v>
      </c>
      <c r="E274" t="s">
        <v>21</v>
      </c>
      <c r="F274" s="4">
        <v>6433</v>
      </c>
      <c r="G274" s="5">
        <v>78</v>
      </c>
      <c r="H274" s="16">
        <f>_xlfn.XLOOKUP(data[[#This Row],[Product]],products[Product],products[Cost per unit])</f>
        <v>9</v>
      </c>
      <c r="I274" s="16">
        <f>data[[#This Row],[Cost per unit]]*data[[#This Row],[Units]]</f>
        <v>702</v>
      </c>
    </row>
    <row r="275" spans="3:9" x14ac:dyDescent="0.3">
      <c r="C275" t="s">
        <v>3</v>
      </c>
      <c r="D275" t="s">
        <v>34</v>
      </c>
      <c r="E275" t="s">
        <v>23</v>
      </c>
      <c r="F275" s="4">
        <v>2212</v>
      </c>
      <c r="G275" s="5">
        <v>117</v>
      </c>
      <c r="H275" s="16">
        <f>_xlfn.XLOOKUP(data[[#This Row],[Product]],products[Product],products[Cost per unit])</f>
        <v>6.49</v>
      </c>
      <c r="I275" s="16">
        <f>data[[#This Row],[Cost per unit]]*data[[#This Row],[Units]]</f>
        <v>759.33</v>
      </c>
    </row>
    <row r="276" spans="3:9" x14ac:dyDescent="0.3">
      <c r="C276" t="s">
        <v>41</v>
      </c>
      <c r="D276" t="s">
        <v>35</v>
      </c>
      <c r="E276" t="s">
        <v>19</v>
      </c>
      <c r="F276" s="4">
        <v>609</v>
      </c>
      <c r="G276" s="5">
        <v>99</v>
      </c>
      <c r="H276" s="16">
        <f>_xlfn.XLOOKUP(data[[#This Row],[Product]],products[Product],products[Cost per unit])</f>
        <v>7.64</v>
      </c>
      <c r="I276" s="16">
        <f>data[[#This Row],[Cost per unit]]*data[[#This Row],[Units]]</f>
        <v>756.36</v>
      </c>
    </row>
    <row r="277" spans="3:9" x14ac:dyDescent="0.3">
      <c r="C277" t="s">
        <v>40</v>
      </c>
      <c r="D277" t="s">
        <v>35</v>
      </c>
      <c r="E277" t="s">
        <v>24</v>
      </c>
      <c r="F277" s="4">
        <v>1638</v>
      </c>
      <c r="G277" s="5">
        <v>48</v>
      </c>
      <c r="H277" s="16">
        <f>_xlfn.XLOOKUP(data[[#This Row],[Product]],products[Product],products[Cost per unit])</f>
        <v>4.97</v>
      </c>
      <c r="I277" s="16">
        <f>data[[#This Row],[Cost per unit]]*data[[#This Row],[Units]]</f>
        <v>238.56</v>
      </c>
    </row>
    <row r="278" spans="3:9" x14ac:dyDescent="0.3">
      <c r="C278" t="s">
        <v>7</v>
      </c>
      <c r="D278" t="s">
        <v>34</v>
      </c>
      <c r="E278" t="s">
        <v>15</v>
      </c>
      <c r="F278" s="4">
        <v>3829</v>
      </c>
      <c r="G278" s="5">
        <v>24</v>
      </c>
      <c r="H278" s="16">
        <f>_xlfn.XLOOKUP(data[[#This Row],[Product]],products[Product],products[Cost per unit])</f>
        <v>11.73</v>
      </c>
      <c r="I278" s="16">
        <f>data[[#This Row],[Cost per unit]]*data[[#This Row],[Units]]</f>
        <v>281.52</v>
      </c>
    </row>
    <row r="279" spans="3:9" x14ac:dyDescent="0.3">
      <c r="C279" t="s">
        <v>40</v>
      </c>
      <c r="D279" t="s">
        <v>39</v>
      </c>
      <c r="E279" t="s">
        <v>15</v>
      </c>
      <c r="F279" s="4">
        <v>5775</v>
      </c>
      <c r="G279" s="5">
        <v>42</v>
      </c>
      <c r="H279" s="16">
        <f>_xlfn.XLOOKUP(data[[#This Row],[Product]],products[Product],products[Cost per unit])</f>
        <v>11.73</v>
      </c>
      <c r="I279" s="16">
        <f>data[[#This Row],[Cost per unit]]*data[[#This Row],[Units]]</f>
        <v>492.66</v>
      </c>
    </row>
    <row r="280" spans="3:9" x14ac:dyDescent="0.3">
      <c r="C280" t="s">
        <v>6</v>
      </c>
      <c r="D280" t="s">
        <v>35</v>
      </c>
      <c r="E280" t="s">
        <v>20</v>
      </c>
      <c r="F280" s="4">
        <v>1071</v>
      </c>
      <c r="G280" s="5">
        <v>270</v>
      </c>
      <c r="H280" s="16">
        <f>_xlfn.XLOOKUP(data[[#This Row],[Product]],products[Product],products[Cost per unit])</f>
        <v>10.62</v>
      </c>
      <c r="I280" s="16">
        <f>data[[#This Row],[Cost per unit]]*data[[#This Row],[Units]]</f>
        <v>2867.3999999999996</v>
      </c>
    </row>
    <row r="281" spans="3:9" x14ac:dyDescent="0.3">
      <c r="C281" t="s">
        <v>8</v>
      </c>
      <c r="D281" t="s">
        <v>36</v>
      </c>
      <c r="E281" t="s">
        <v>23</v>
      </c>
      <c r="F281" s="4">
        <v>5019</v>
      </c>
      <c r="G281" s="5">
        <v>150</v>
      </c>
      <c r="H281" s="16">
        <f>_xlfn.XLOOKUP(data[[#This Row],[Product]],products[Product],products[Cost per unit])</f>
        <v>6.49</v>
      </c>
      <c r="I281" s="16">
        <f>data[[#This Row],[Cost per unit]]*data[[#This Row],[Units]]</f>
        <v>973.5</v>
      </c>
    </row>
    <row r="282" spans="3:9" x14ac:dyDescent="0.3">
      <c r="C282" t="s">
        <v>2</v>
      </c>
      <c r="D282" t="s">
        <v>37</v>
      </c>
      <c r="E282" t="s">
        <v>15</v>
      </c>
      <c r="F282" s="4">
        <v>2863</v>
      </c>
      <c r="G282" s="5">
        <v>42</v>
      </c>
      <c r="H282" s="16">
        <f>_xlfn.XLOOKUP(data[[#This Row],[Product]],products[Product],products[Cost per unit])</f>
        <v>11.73</v>
      </c>
      <c r="I282" s="16">
        <f>data[[#This Row],[Cost per unit]]*data[[#This Row],[Units]]</f>
        <v>492.66</v>
      </c>
    </row>
    <row r="283" spans="3:9" x14ac:dyDescent="0.3">
      <c r="C283" t="s">
        <v>40</v>
      </c>
      <c r="D283" t="s">
        <v>35</v>
      </c>
      <c r="E283" t="s">
        <v>29</v>
      </c>
      <c r="F283" s="4">
        <v>1617</v>
      </c>
      <c r="G283" s="5">
        <v>126</v>
      </c>
      <c r="H283" s="16">
        <f>_xlfn.XLOOKUP(data[[#This Row],[Product]],products[Product],products[Cost per unit])</f>
        <v>7.16</v>
      </c>
      <c r="I283" s="16">
        <f>data[[#This Row],[Cost per unit]]*data[[#This Row],[Units]]</f>
        <v>902.16</v>
      </c>
    </row>
    <row r="284" spans="3:9" x14ac:dyDescent="0.3">
      <c r="C284" t="s">
        <v>6</v>
      </c>
      <c r="D284" t="s">
        <v>37</v>
      </c>
      <c r="E284" t="s">
        <v>26</v>
      </c>
      <c r="F284" s="4">
        <v>6818</v>
      </c>
      <c r="G284" s="5">
        <v>6</v>
      </c>
      <c r="H284" s="16">
        <f>_xlfn.XLOOKUP(data[[#This Row],[Product]],products[Product],products[Cost per unit])</f>
        <v>5.6</v>
      </c>
      <c r="I284" s="16">
        <f>data[[#This Row],[Cost per unit]]*data[[#This Row],[Units]]</f>
        <v>33.599999999999994</v>
      </c>
    </row>
    <row r="285" spans="3:9" x14ac:dyDescent="0.3">
      <c r="C285" t="s">
        <v>3</v>
      </c>
      <c r="D285" t="s">
        <v>35</v>
      </c>
      <c r="E285" t="s">
        <v>15</v>
      </c>
      <c r="F285" s="4">
        <v>6657</v>
      </c>
      <c r="G285" s="5">
        <v>276</v>
      </c>
      <c r="H285" s="16">
        <f>_xlfn.XLOOKUP(data[[#This Row],[Product]],products[Product],products[Cost per unit])</f>
        <v>11.73</v>
      </c>
      <c r="I285" s="16">
        <f>data[[#This Row],[Cost per unit]]*data[[#This Row],[Units]]</f>
        <v>3237.48</v>
      </c>
    </row>
    <row r="286" spans="3:9" x14ac:dyDescent="0.3">
      <c r="C286" t="s">
        <v>3</v>
      </c>
      <c r="D286" t="s">
        <v>34</v>
      </c>
      <c r="E286" t="s">
        <v>17</v>
      </c>
      <c r="F286" s="4">
        <v>2919</v>
      </c>
      <c r="G286" s="5">
        <v>93</v>
      </c>
      <c r="H286" s="16">
        <f>_xlfn.XLOOKUP(data[[#This Row],[Product]],products[Product],products[Cost per unit])</f>
        <v>3.11</v>
      </c>
      <c r="I286" s="16">
        <f>data[[#This Row],[Cost per unit]]*data[[#This Row],[Units]]</f>
        <v>289.22999999999996</v>
      </c>
    </row>
    <row r="287" spans="3:9" x14ac:dyDescent="0.3">
      <c r="C287" t="s">
        <v>2</v>
      </c>
      <c r="D287" t="s">
        <v>36</v>
      </c>
      <c r="E287" t="s">
        <v>31</v>
      </c>
      <c r="F287" s="4">
        <v>3094</v>
      </c>
      <c r="G287" s="5">
        <v>246</v>
      </c>
      <c r="H287" s="16">
        <f>_xlfn.XLOOKUP(data[[#This Row],[Product]],products[Product],products[Cost per unit])</f>
        <v>5.79</v>
      </c>
      <c r="I287" s="16">
        <f>data[[#This Row],[Cost per unit]]*data[[#This Row],[Units]]</f>
        <v>1424.34</v>
      </c>
    </row>
    <row r="288" spans="3:9" x14ac:dyDescent="0.3">
      <c r="C288" t="s">
        <v>6</v>
      </c>
      <c r="D288" t="s">
        <v>39</v>
      </c>
      <c r="E288" t="s">
        <v>24</v>
      </c>
      <c r="F288" s="4">
        <v>2989</v>
      </c>
      <c r="G288" s="5">
        <v>3</v>
      </c>
      <c r="H288" s="16">
        <f>_xlfn.XLOOKUP(data[[#This Row],[Product]],products[Product],products[Cost per unit])</f>
        <v>4.97</v>
      </c>
      <c r="I288" s="16">
        <f>data[[#This Row],[Cost per unit]]*data[[#This Row],[Units]]</f>
        <v>14.91</v>
      </c>
    </row>
    <row r="289" spans="3:9" x14ac:dyDescent="0.3">
      <c r="C289" t="s">
        <v>8</v>
      </c>
      <c r="D289" t="s">
        <v>38</v>
      </c>
      <c r="E289" t="s">
        <v>27</v>
      </c>
      <c r="F289" s="4">
        <v>2268</v>
      </c>
      <c r="G289" s="5">
        <v>63</v>
      </c>
      <c r="H289" s="16">
        <f>_xlfn.XLOOKUP(data[[#This Row],[Product]],products[Product],products[Cost per unit])</f>
        <v>16.73</v>
      </c>
      <c r="I289" s="16">
        <f>data[[#This Row],[Cost per unit]]*data[[#This Row],[Units]]</f>
        <v>1053.99</v>
      </c>
    </row>
    <row r="290" spans="3:9" x14ac:dyDescent="0.3">
      <c r="C290" t="s">
        <v>5</v>
      </c>
      <c r="D290" t="s">
        <v>35</v>
      </c>
      <c r="E290" t="s">
        <v>31</v>
      </c>
      <c r="F290" s="4">
        <v>4753</v>
      </c>
      <c r="G290" s="5">
        <v>246</v>
      </c>
      <c r="H290" s="16">
        <f>_xlfn.XLOOKUP(data[[#This Row],[Product]],products[Product],products[Cost per unit])</f>
        <v>5.79</v>
      </c>
      <c r="I290" s="16">
        <f>data[[#This Row],[Cost per unit]]*data[[#This Row],[Units]]</f>
        <v>1424.34</v>
      </c>
    </row>
    <row r="291" spans="3:9" x14ac:dyDescent="0.3">
      <c r="C291" t="s">
        <v>2</v>
      </c>
      <c r="D291" t="s">
        <v>34</v>
      </c>
      <c r="E291" t="s">
        <v>19</v>
      </c>
      <c r="F291" s="4">
        <v>7511</v>
      </c>
      <c r="G291" s="5">
        <v>120</v>
      </c>
      <c r="H291" s="16">
        <f>_xlfn.XLOOKUP(data[[#This Row],[Product]],products[Product],products[Cost per unit])</f>
        <v>7.64</v>
      </c>
      <c r="I291" s="16">
        <f>data[[#This Row],[Cost per unit]]*data[[#This Row],[Units]]</f>
        <v>916.8</v>
      </c>
    </row>
    <row r="292" spans="3:9" x14ac:dyDescent="0.3">
      <c r="C292" t="s">
        <v>2</v>
      </c>
      <c r="D292" t="s">
        <v>38</v>
      </c>
      <c r="E292" t="s">
        <v>31</v>
      </c>
      <c r="F292" s="4">
        <v>4326</v>
      </c>
      <c r="G292" s="5">
        <v>348</v>
      </c>
      <c r="H292" s="16">
        <f>_xlfn.XLOOKUP(data[[#This Row],[Product]],products[Product],products[Cost per unit])</f>
        <v>5.79</v>
      </c>
      <c r="I292" s="16">
        <f>data[[#This Row],[Cost per unit]]*data[[#This Row],[Units]]</f>
        <v>2014.92</v>
      </c>
    </row>
    <row r="293" spans="3:9" x14ac:dyDescent="0.3">
      <c r="C293" t="s">
        <v>41</v>
      </c>
      <c r="D293" t="s">
        <v>34</v>
      </c>
      <c r="E293" t="s">
        <v>23</v>
      </c>
      <c r="F293" s="4">
        <v>4935</v>
      </c>
      <c r="G293" s="5">
        <v>126</v>
      </c>
      <c r="H293" s="16">
        <f>_xlfn.XLOOKUP(data[[#This Row],[Product]],products[Product],products[Cost per unit])</f>
        <v>6.49</v>
      </c>
      <c r="I293" s="16">
        <f>data[[#This Row],[Cost per unit]]*data[[#This Row],[Units]]</f>
        <v>817.74</v>
      </c>
    </row>
    <row r="294" spans="3:9" x14ac:dyDescent="0.3">
      <c r="C294" t="s">
        <v>6</v>
      </c>
      <c r="D294" t="s">
        <v>35</v>
      </c>
      <c r="E294" t="s">
        <v>30</v>
      </c>
      <c r="F294" s="4">
        <v>4781</v>
      </c>
      <c r="G294" s="5">
        <v>123</v>
      </c>
      <c r="H294" s="16">
        <f>_xlfn.XLOOKUP(data[[#This Row],[Product]],products[Product],products[Cost per unit])</f>
        <v>14.49</v>
      </c>
      <c r="I294" s="16">
        <f>data[[#This Row],[Cost per unit]]*data[[#This Row],[Units]]</f>
        <v>1782.27</v>
      </c>
    </row>
    <row r="295" spans="3:9" x14ac:dyDescent="0.3">
      <c r="C295" t="s">
        <v>5</v>
      </c>
      <c r="D295" t="s">
        <v>38</v>
      </c>
      <c r="E295" t="s">
        <v>25</v>
      </c>
      <c r="F295" s="4">
        <v>7483</v>
      </c>
      <c r="G295" s="5">
        <v>45</v>
      </c>
      <c r="H295" s="16">
        <f>_xlfn.XLOOKUP(data[[#This Row],[Product]],products[Product],products[Cost per unit])</f>
        <v>13.15</v>
      </c>
      <c r="I295" s="16">
        <f>data[[#This Row],[Cost per unit]]*data[[#This Row],[Units]]</f>
        <v>591.75</v>
      </c>
    </row>
    <row r="296" spans="3:9" x14ac:dyDescent="0.3">
      <c r="C296" t="s">
        <v>10</v>
      </c>
      <c r="D296" t="s">
        <v>38</v>
      </c>
      <c r="E296" t="s">
        <v>4</v>
      </c>
      <c r="F296" s="4">
        <v>6860</v>
      </c>
      <c r="G296" s="5">
        <v>126</v>
      </c>
      <c r="H296" s="16">
        <f>_xlfn.XLOOKUP(data[[#This Row],[Product]],products[Product],products[Cost per unit])</f>
        <v>11.88</v>
      </c>
      <c r="I296" s="16">
        <f>data[[#This Row],[Cost per unit]]*data[[#This Row],[Units]]</f>
        <v>1496.88</v>
      </c>
    </row>
    <row r="297" spans="3:9" x14ac:dyDescent="0.3">
      <c r="C297" t="s">
        <v>40</v>
      </c>
      <c r="D297" t="s">
        <v>37</v>
      </c>
      <c r="E297" t="s">
        <v>29</v>
      </c>
      <c r="F297" s="4">
        <v>9002</v>
      </c>
      <c r="G297" s="5">
        <v>72</v>
      </c>
      <c r="H297" s="16">
        <f>_xlfn.XLOOKUP(data[[#This Row],[Product]],products[Product],products[Cost per unit])</f>
        <v>7.16</v>
      </c>
      <c r="I297" s="16">
        <f>data[[#This Row],[Cost per unit]]*data[[#This Row],[Units]]</f>
        <v>515.52</v>
      </c>
    </row>
    <row r="298" spans="3:9" x14ac:dyDescent="0.3">
      <c r="C298" t="s">
        <v>6</v>
      </c>
      <c r="D298" t="s">
        <v>36</v>
      </c>
      <c r="E298" t="s">
        <v>29</v>
      </c>
      <c r="F298" s="4">
        <v>1400</v>
      </c>
      <c r="G298" s="5">
        <v>135</v>
      </c>
      <c r="H298" s="16">
        <f>_xlfn.XLOOKUP(data[[#This Row],[Product]],products[Product],products[Cost per unit])</f>
        <v>7.16</v>
      </c>
      <c r="I298" s="16">
        <f>data[[#This Row],[Cost per unit]]*data[[#This Row],[Units]]</f>
        <v>966.6</v>
      </c>
    </row>
    <row r="299" spans="3:9" x14ac:dyDescent="0.3">
      <c r="C299" t="s">
        <v>10</v>
      </c>
      <c r="D299" t="s">
        <v>34</v>
      </c>
      <c r="E299" t="s">
        <v>22</v>
      </c>
      <c r="F299" s="4">
        <v>4053</v>
      </c>
      <c r="G299" s="5">
        <v>24</v>
      </c>
      <c r="H299" s="16">
        <f>_xlfn.XLOOKUP(data[[#This Row],[Product]],products[Product],products[Cost per unit])</f>
        <v>9.77</v>
      </c>
      <c r="I299" s="16">
        <f>data[[#This Row],[Cost per unit]]*data[[#This Row],[Units]]</f>
        <v>234.48</v>
      </c>
    </row>
    <row r="300" spans="3:9" x14ac:dyDescent="0.3">
      <c r="C300" t="s">
        <v>7</v>
      </c>
      <c r="D300" t="s">
        <v>36</v>
      </c>
      <c r="E300" t="s">
        <v>31</v>
      </c>
      <c r="F300" s="4">
        <v>2149</v>
      </c>
      <c r="G300" s="5">
        <v>117</v>
      </c>
      <c r="H300" s="16">
        <f>_xlfn.XLOOKUP(data[[#This Row],[Product]],products[Product],products[Cost per unit])</f>
        <v>5.79</v>
      </c>
      <c r="I300" s="16">
        <f>data[[#This Row],[Cost per unit]]*data[[#This Row],[Units]]</f>
        <v>677.43</v>
      </c>
    </row>
    <row r="301" spans="3:9" x14ac:dyDescent="0.3">
      <c r="C301" t="s">
        <v>3</v>
      </c>
      <c r="D301" t="s">
        <v>39</v>
      </c>
      <c r="E301" t="s">
        <v>29</v>
      </c>
      <c r="F301" s="4">
        <v>3640</v>
      </c>
      <c r="G301" s="5">
        <v>51</v>
      </c>
      <c r="H301" s="16">
        <f>_xlfn.XLOOKUP(data[[#This Row],[Product]],products[Product],products[Cost per unit])</f>
        <v>7.16</v>
      </c>
      <c r="I301" s="16">
        <f>data[[#This Row],[Cost per unit]]*data[[#This Row],[Units]]</f>
        <v>365.16</v>
      </c>
    </row>
    <row r="302" spans="3:9" x14ac:dyDescent="0.3">
      <c r="C302" t="s">
        <v>2</v>
      </c>
      <c r="D302" t="s">
        <v>39</v>
      </c>
      <c r="E302" t="s">
        <v>23</v>
      </c>
      <c r="F302" s="4">
        <v>630</v>
      </c>
      <c r="G302" s="5">
        <v>36</v>
      </c>
      <c r="H302" s="16">
        <f>_xlfn.XLOOKUP(data[[#This Row],[Product]],products[Product],products[Cost per unit])</f>
        <v>6.49</v>
      </c>
      <c r="I302" s="16">
        <f>data[[#This Row],[Cost per unit]]*data[[#This Row],[Units]]</f>
        <v>233.64000000000001</v>
      </c>
    </row>
    <row r="303" spans="3:9" x14ac:dyDescent="0.3">
      <c r="C303" t="s">
        <v>9</v>
      </c>
      <c r="D303" t="s">
        <v>35</v>
      </c>
      <c r="E303" t="s">
        <v>27</v>
      </c>
      <c r="F303" s="4">
        <v>2429</v>
      </c>
      <c r="G303" s="5">
        <v>144</v>
      </c>
      <c r="H303" s="16">
        <f>_xlfn.XLOOKUP(data[[#This Row],[Product]],products[Product],products[Cost per unit])</f>
        <v>16.73</v>
      </c>
      <c r="I303" s="16">
        <f>data[[#This Row],[Cost per unit]]*data[[#This Row],[Units]]</f>
        <v>2409.12</v>
      </c>
    </row>
    <row r="304" spans="3:9" x14ac:dyDescent="0.3">
      <c r="C304" t="s">
        <v>9</v>
      </c>
      <c r="D304" t="s">
        <v>36</v>
      </c>
      <c r="E304" t="s">
        <v>25</v>
      </c>
      <c r="F304" s="4">
        <v>2142</v>
      </c>
      <c r="G304" s="5">
        <v>114</v>
      </c>
      <c r="H304" s="16">
        <f>_xlfn.XLOOKUP(data[[#This Row],[Product]],products[Product],products[Cost per unit])</f>
        <v>13.15</v>
      </c>
      <c r="I304" s="16">
        <f>data[[#This Row],[Cost per unit]]*data[[#This Row],[Units]]</f>
        <v>1499.1000000000001</v>
      </c>
    </row>
    <row r="305" spans="3:9" x14ac:dyDescent="0.3">
      <c r="C305" t="s">
        <v>7</v>
      </c>
      <c r="D305" t="s">
        <v>37</v>
      </c>
      <c r="E305" t="s">
        <v>30</v>
      </c>
      <c r="F305" s="4">
        <v>6454</v>
      </c>
      <c r="G305" s="5">
        <v>54</v>
      </c>
      <c r="H305" s="16">
        <f>_xlfn.XLOOKUP(data[[#This Row],[Product]],products[Product],products[Cost per unit])</f>
        <v>14.49</v>
      </c>
      <c r="I305" s="16">
        <f>data[[#This Row],[Cost per unit]]*data[[#This Row],[Units]]</f>
        <v>782.46</v>
      </c>
    </row>
    <row r="306" spans="3:9" x14ac:dyDescent="0.3">
      <c r="C306" t="s">
        <v>7</v>
      </c>
      <c r="D306" t="s">
        <v>37</v>
      </c>
      <c r="E306" t="s">
        <v>16</v>
      </c>
      <c r="F306" s="4">
        <v>4487</v>
      </c>
      <c r="G306" s="5">
        <v>333</v>
      </c>
      <c r="H306" s="16">
        <f>_xlfn.XLOOKUP(data[[#This Row],[Product]],products[Product],products[Cost per unit])</f>
        <v>8.7899999999999991</v>
      </c>
      <c r="I306" s="16">
        <f>data[[#This Row],[Cost per unit]]*data[[#This Row],[Units]]</f>
        <v>2927.0699999999997</v>
      </c>
    </row>
    <row r="307" spans="3:9" x14ac:dyDescent="0.3">
      <c r="C307" t="s">
        <v>3</v>
      </c>
      <c r="D307" t="s">
        <v>37</v>
      </c>
      <c r="E307" t="s">
        <v>4</v>
      </c>
      <c r="F307" s="4">
        <v>938</v>
      </c>
      <c r="G307" s="5">
        <v>366</v>
      </c>
      <c r="H307" s="16">
        <f>_xlfn.XLOOKUP(data[[#This Row],[Product]],products[Product],products[Cost per unit])</f>
        <v>11.88</v>
      </c>
      <c r="I307" s="16">
        <f>data[[#This Row],[Cost per unit]]*data[[#This Row],[Units]]</f>
        <v>4348.08</v>
      </c>
    </row>
    <row r="308" spans="3:9" x14ac:dyDescent="0.3">
      <c r="C308" t="s">
        <v>3</v>
      </c>
      <c r="D308" t="s">
        <v>38</v>
      </c>
      <c r="E308" t="s">
        <v>26</v>
      </c>
      <c r="F308" s="4">
        <v>8841</v>
      </c>
      <c r="G308" s="5">
        <v>303</v>
      </c>
      <c r="H308" s="16">
        <f>_xlfn.XLOOKUP(data[[#This Row],[Product]],products[Product],products[Cost per unit])</f>
        <v>5.6</v>
      </c>
      <c r="I308" s="16">
        <f>data[[#This Row],[Cost per unit]]*data[[#This Row],[Units]]</f>
        <v>1696.8</v>
      </c>
    </row>
    <row r="309" spans="3:9" x14ac:dyDescent="0.3">
      <c r="C309" t="s">
        <v>2</v>
      </c>
      <c r="D309" t="s">
        <v>39</v>
      </c>
      <c r="E309" t="s">
        <v>33</v>
      </c>
      <c r="F309" s="4">
        <v>4018</v>
      </c>
      <c r="G309" s="5">
        <v>126</v>
      </c>
      <c r="H309" s="16">
        <f>_xlfn.XLOOKUP(data[[#This Row],[Product]],products[Product],products[Cost per unit])</f>
        <v>12.37</v>
      </c>
      <c r="I309" s="16">
        <f>data[[#This Row],[Cost per unit]]*data[[#This Row],[Units]]</f>
        <v>1558.62</v>
      </c>
    </row>
    <row r="310" spans="3:9" x14ac:dyDescent="0.3">
      <c r="C310" t="s">
        <v>41</v>
      </c>
      <c r="D310" t="s">
        <v>37</v>
      </c>
      <c r="E310" t="s">
        <v>15</v>
      </c>
      <c r="F310" s="4">
        <v>714</v>
      </c>
      <c r="G310" s="5">
        <v>231</v>
      </c>
      <c r="H310" s="16">
        <f>_xlfn.XLOOKUP(data[[#This Row],[Product]],products[Product],products[Cost per unit])</f>
        <v>11.73</v>
      </c>
      <c r="I310" s="16">
        <f>data[[#This Row],[Cost per unit]]*data[[#This Row],[Units]]</f>
        <v>2709.63</v>
      </c>
    </row>
    <row r="311" spans="3:9" x14ac:dyDescent="0.3">
      <c r="C311" t="s">
        <v>9</v>
      </c>
      <c r="D311" t="s">
        <v>38</v>
      </c>
      <c r="E311" t="s">
        <v>25</v>
      </c>
      <c r="F311" s="4">
        <v>3850</v>
      </c>
      <c r="G311" s="5">
        <v>102</v>
      </c>
      <c r="H311" s="16">
        <f>_xlfn.XLOOKUP(data[[#This Row],[Product]],products[Product],products[Cost per unit])</f>
        <v>13.15</v>
      </c>
      <c r="I311" s="16">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6316-2267-4A7B-BEF0-ABDBBD7C0834}">
  <dimension ref="A1:E14"/>
  <sheetViews>
    <sheetView showGridLines="0" workbookViewId="0">
      <selection activeCell="D9" sqref="D9"/>
    </sheetView>
  </sheetViews>
  <sheetFormatPr defaultRowHeight="14.4" x14ac:dyDescent="0.3"/>
  <cols>
    <col min="1" max="1" width="2.5546875" customWidth="1"/>
    <col min="3" max="3" width="11.33203125" bestFit="1" customWidth="1"/>
    <col min="4" max="4" width="11.109375" bestFit="1" customWidth="1"/>
    <col min="5" max="5" width="10.44140625" bestFit="1" customWidth="1"/>
  </cols>
  <sheetData>
    <row r="1" spans="1:5" s="18" customFormat="1" ht="49.8" customHeight="1" x14ac:dyDescent="0.55000000000000004">
      <c r="A1" s="19"/>
      <c r="B1" s="17" t="s">
        <v>64</v>
      </c>
    </row>
    <row r="3" spans="1:5" x14ac:dyDescent="0.3">
      <c r="C3" s="6"/>
      <c r="D3" s="9" t="s">
        <v>1</v>
      </c>
      <c r="E3" s="9" t="s">
        <v>56</v>
      </c>
    </row>
    <row r="4" spans="1:5" x14ac:dyDescent="0.3">
      <c r="C4" s="22" t="s">
        <v>65</v>
      </c>
      <c r="D4" s="23">
        <f>AVERAGE(data[Amount])</f>
        <v>4136.2299999999996</v>
      </c>
      <c r="E4" s="24">
        <f>AVERAGE(data[Units])</f>
        <v>152.19999999999999</v>
      </c>
    </row>
    <row r="5" spans="1:5" x14ac:dyDescent="0.3">
      <c r="C5" s="21" t="s">
        <v>66</v>
      </c>
      <c r="D5" s="20">
        <f>MEDIAN(data[Amount])</f>
        <v>3437</v>
      </c>
      <c r="E5">
        <f>MEDIAN(data[Units])</f>
        <v>124.5</v>
      </c>
    </row>
    <row r="6" spans="1:5" x14ac:dyDescent="0.3">
      <c r="C6" s="21" t="s">
        <v>67</v>
      </c>
      <c r="D6" s="20">
        <f>MIN(data[Amount])</f>
        <v>0</v>
      </c>
      <c r="E6">
        <f>MIN(data[Units])</f>
        <v>0</v>
      </c>
    </row>
    <row r="7" spans="1:5" x14ac:dyDescent="0.3">
      <c r="C7" s="21" t="s">
        <v>68</v>
      </c>
      <c r="D7" s="20">
        <f>MAX(data[Amount])</f>
        <v>16184</v>
      </c>
      <c r="E7">
        <f>MAX(data[Units])</f>
        <v>525</v>
      </c>
    </row>
    <row r="8" spans="1:5" x14ac:dyDescent="0.3">
      <c r="C8" s="21" t="s">
        <v>69</v>
      </c>
      <c r="D8" s="20">
        <f>D7-D6</f>
        <v>16184</v>
      </c>
      <c r="E8">
        <f>E7-E6</f>
        <v>525</v>
      </c>
    </row>
    <row r="9" spans="1:5" x14ac:dyDescent="0.3">
      <c r="C9" s="21" t="s">
        <v>70</v>
      </c>
      <c r="D9" s="20">
        <f>_xlfn.QUARTILE.EXC(data[Amount],1)</f>
        <v>1652</v>
      </c>
      <c r="E9">
        <f>_xlfn.QUARTILE.EXC(data[Units],1)</f>
        <v>54</v>
      </c>
    </row>
    <row r="10" spans="1:5" x14ac:dyDescent="0.3">
      <c r="C10" s="25" t="s">
        <v>71</v>
      </c>
      <c r="D10" s="26">
        <f>_xlfn.QUARTILE.EXC(data[Amount],3)</f>
        <v>6245.75</v>
      </c>
      <c r="E10" s="27">
        <f>_xlfn.QUARTILE.EXC(data[Units],3)</f>
        <v>223.5</v>
      </c>
    </row>
    <row r="14" spans="1:5" x14ac:dyDescent="0.3">
      <c r="E1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5DAA2-FAEA-4231-AAC5-9CDCB0E54317}">
  <dimension ref="A1:G304"/>
  <sheetViews>
    <sheetView showGridLines="0" zoomScale="85" zoomScaleNormal="85" workbookViewId="0">
      <selection activeCell="C4" sqref="C4"/>
    </sheetView>
  </sheetViews>
  <sheetFormatPr defaultRowHeight="14.4" x14ac:dyDescent="0.3"/>
  <cols>
    <col min="1" max="1" width="4" customWidth="1"/>
    <col min="3" max="3" width="15.109375" bestFit="1" customWidth="1"/>
    <col min="4" max="4" width="11.5546875" bestFit="1" customWidth="1"/>
    <col min="5" max="5" width="20.21875" bestFit="1" customWidth="1"/>
    <col min="6" max="6" width="8.88671875" bestFit="1" customWidth="1"/>
    <col min="7" max="7" width="13.109375" customWidth="1"/>
  </cols>
  <sheetData>
    <row r="1" spans="1:7" s="18" customFormat="1" ht="49.8" customHeight="1" x14ac:dyDescent="0.55000000000000004">
      <c r="A1" s="19"/>
      <c r="B1" s="17" t="s">
        <v>72</v>
      </c>
    </row>
    <row r="4" spans="1:7" x14ac:dyDescent="0.3">
      <c r="C4" s="6" t="s">
        <v>11</v>
      </c>
      <c r="D4" s="6" t="s">
        <v>12</v>
      </c>
      <c r="E4" s="6" t="s">
        <v>0</v>
      </c>
      <c r="F4" s="10" t="s">
        <v>1</v>
      </c>
      <c r="G4" t="s">
        <v>50</v>
      </c>
    </row>
    <row r="5" spans="1:7" x14ac:dyDescent="0.3">
      <c r="C5" t="s">
        <v>10</v>
      </c>
      <c r="D5" t="s">
        <v>38</v>
      </c>
      <c r="E5" t="s">
        <v>14</v>
      </c>
      <c r="F5" s="4">
        <v>5586</v>
      </c>
      <c r="G5">
        <v>525</v>
      </c>
    </row>
    <row r="6" spans="1:7" x14ac:dyDescent="0.3">
      <c r="C6" t="s">
        <v>2</v>
      </c>
      <c r="D6" t="s">
        <v>36</v>
      </c>
      <c r="E6" t="s">
        <v>27</v>
      </c>
      <c r="F6" s="4">
        <v>798</v>
      </c>
      <c r="G6">
        <v>519</v>
      </c>
    </row>
    <row r="7" spans="1:7" x14ac:dyDescent="0.3">
      <c r="C7" t="s">
        <v>8</v>
      </c>
      <c r="D7" t="s">
        <v>38</v>
      </c>
      <c r="E7" t="s">
        <v>13</v>
      </c>
      <c r="F7" s="4">
        <v>819</v>
      </c>
      <c r="G7">
        <v>510</v>
      </c>
    </row>
    <row r="8" spans="1:7" x14ac:dyDescent="0.3">
      <c r="C8" t="s">
        <v>3</v>
      </c>
      <c r="D8" t="s">
        <v>34</v>
      </c>
      <c r="E8" t="s">
        <v>32</v>
      </c>
      <c r="F8" s="4">
        <v>7777</v>
      </c>
      <c r="G8">
        <v>504</v>
      </c>
    </row>
    <row r="9" spans="1:7" x14ac:dyDescent="0.3">
      <c r="C9" t="s">
        <v>9</v>
      </c>
      <c r="D9" t="s">
        <v>34</v>
      </c>
      <c r="E9" t="s">
        <v>20</v>
      </c>
      <c r="F9" s="4">
        <v>8463</v>
      </c>
      <c r="G9">
        <v>492</v>
      </c>
    </row>
    <row r="10" spans="1:7" x14ac:dyDescent="0.3">
      <c r="C10" t="s">
        <v>2</v>
      </c>
      <c r="D10" t="s">
        <v>39</v>
      </c>
      <c r="E10" t="s">
        <v>25</v>
      </c>
      <c r="F10" s="4">
        <v>1785</v>
      </c>
      <c r="G10">
        <v>462</v>
      </c>
    </row>
    <row r="11" spans="1:7" x14ac:dyDescent="0.3">
      <c r="C11" t="s">
        <v>8</v>
      </c>
      <c r="D11" t="s">
        <v>35</v>
      </c>
      <c r="E11" t="s">
        <v>32</v>
      </c>
      <c r="F11" s="4">
        <v>6706</v>
      </c>
      <c r="G11">
        <v>459</v>
      </c>
    </row>
    <row r="12" spans="1:7" x14ac:dyDescent="0.3">
      <c r="C12" t="s">
        <v>6</v>
      </c>
      <c r="D12" t="s">
        <v>37</v>
      </c>
      <c r="E12" t="s">
        <v>28</v>
      </c>
      <c r="F12" s="4">
        <v>3556</v>
      </c>
      <c r="G12">
        <v>459</v>
      </c>
    </row>
    <row r="13" spans="1:7" x14ac:dyDescent="0.3">
      <c r="C13" t="s">
        <v>6</v>
      </c>
      <c r="D13" t="s">
        <v>34</v>
      </c>
      <c r="E13" t="s">
        <v>26</v>
      </c>
      <c r="F13" s="4">
        <v>8008</v>
      </c>
      <c r="G13">
        <v>456</v>
      </c>
    </row>
    <row r="14" spans="1:7" x14ac:dyDescent="0.3">
      <c r="C14" t="s">
        <v>40</v>
      </c>
      <c r="D14" t="s">
        <v>35</v>
      </c>
      <c r="E14" t="s">
        <v>30</v>
      </c>
      <c r="F14" s="4">
        <v>2275</v>
      </c>
      <c r="G14">
        <v>447</v>
      </c>
    </row>
    <row r="15" spans="1:7" x14ac:dyDescent="0.3">
      <c r="C15" t="s">
        <v>40</v>
      </c>
      <c r="D15" t="s">
        <v>35</v>
      </c>
      <c r="E15" t="s">
        <v>33</v>
      </c>
      <c r="F15" s="4">
        <v>8869</v>
      </c>
      <c r="G15">
        <v>432</v>
      </c>
    </row>
    <row r="16" spans="1:7" x14ac:dyDescent="0.3">
      <c r="C16" t="s">
        <v>6</v>
      </c>
      <c r="D16" t="s">
        <v>39</v>
      </c>
      <c r="E16" t="s">
        <v>25</v>
      </c>
      <c r="F16" s="4">
        <v>2100</v>
      </c>
      <c r="G16">
        <v>414</v>
      </c>
    </row>
    <row r="17" spans="3:7" x14ac:dyDescent="0.3">
      <c r="C17" t="s">
        <v>6</v>
      </c>
      <c r="D17" t="s">
        <v>37</v>
      </c>
      <c r="E17" t="s">
        <v>16</v>
      </c>
      <c r="F17" s="4">
        <v>1904</v>
      </c>
      <c r="G17">
        <v>405</v>
      </c>
    </row>
    <row r="18" spans="3:7" x14ac:dyDescent="0.3">
      <c r="C18" t="s">
        <v>6</v>
      </c>
      <c r="D18" t="s">
        <v>35</v>
      </c>
      <c r="E18" t="s">
        <v>4</v>
      </c>
      <c r="F18" s="4">
        <v>1302</v>
      </c>
      <c r="G18">
        <v>402</v>
      </c>
    </row>
    <row r="19" spans="3:7" x14ac:dyDescent="0.3">
      <c r="C19" t="s">
        <v>6</v>
      </c>
      <c r="D19" t="s">
        <v>39</v>
      </c>
      <c r="E19" t="s">
        <v>29</v>
      </c>
      <c r="F19" s="4">
        <v>3052</v>
      </c>
      <c r="G19">
        <v>378</v>
      </c>
    </row>
    <row r="20" spans="3:7" x14ac:dyDescent="0.3">
      <c r="C20" t="s">
        <v>40</v>
      </c>
      <c r="D20" t="s">
        <v>35</v>
      </c>
      <c r="E20" t="s">
        <v>22</v>
      </c>
      <c r="F20" s="4">
        <v>6853</v>
      </c>
      <c r="G20">
        <v>372</v>
      </c>
    </row>
    <row r="21" spans="3:7" x14ac:dyDescent="0.3">
      <c r="C21" t="s">
        <v>7</v>
      </c>
      <c r="D21" t="s">
        <v>34</v>
      </c>
      <c r="E21" t="s">
        <v>14</v>
      </c>
      <c r="F21" s="4">
        <v>1932</v>
      </c>
      <c r="G21">
        <v>369</v>
      </c>
    </row>
    <row r="22" spans="3:7" x14ac:dyDescent="0.3">
      <c r="C22" t="s">
        <v>6</v>
      </c>
      <c r="D22" t="s">
        <v>34</v>
      </c>
      <c r="E22" t="s">
        <v>30</v>
      </c>
      <c r="F22" s="4">
        <v>3402</v>
      </c>
      <c r="G22">
        <v>366</v>
      </c>
    </row>
    <row r="23" spans="3:7" x14ac:dyDescent="0.3">
      <c r="C23" t="s">
        <v>3</v>
      </c>
      <c r="D23" t="s">
        <v>37</v>
      </c>
      <c r="E23" t="s">
        <v>4</v>
      </c>
      <c r="F23" s="4">
        <v>938</v>
      </c>
      <c r="G23">
        <v>366</v>
      </c>
    </row>
    <row r="24" spans="3:7" x14ac:dyDescent="0.3">
      <c r="C24" t="s">
        <v>8</v>
      </c>
      <c r="D24" t="s">
        <v>35</v>
      </c>
      <c r="E24" t="s">
        <v>20</v>
      </c>
      <c r="F24" s="4">
        <v>2702</v>
      </c>
      <c r="G24">
        <v>363</v>
      </c>
    </row>
    <row r="25" spans="3:7" x14ac:dyDescent="0.3">
      <c r="C25" t="s">
        <v>5</v>
      </c>
      <c r="D25" t="s">
        <v>35</v>
      </c>
      <c r="E25" t="s">
        <v>29</v>
      </c>
      <c r="F25" s="4">
        <v>4480</v>
      </c>
      <c r="G25">
        <v>357</v>
      </c>
    </row>
    <row r="26" spans="3:7" x14ac:dyDescent="0.3">
      <c r="C26" t="s">
        <v>2</v>
      </c>
      <c r="D26" t="s">
        <v>38</v>
      </c>
      <c r="E26" t="s">
        <v>31</v>
      </c>
      <c r="F26" s="4">
        <v>4326</v>
      </c>
      <c r="G26">
        <v>348</v>
      </c>
    </row>
    <row r="27" spans="3:7" x14ac:dyDescent="0.3">
      <c r="C27" t="s">
        <v>5</v>
      </c>
      <c r="D27" t="s">
        <v>36</v>
      </c>
      <c r="E27" t="s">
        <v>17</v>
      </c>
      <c r="F27" s="4">
        <v>3339</v>
      </c>
      <c r="G27">
        <v>348</v>
      </c>
    </row>
    <row r="28" spans="3:7" x14ac:dyDescent="0.3">
      <c r="C28" t="s">
        <v>10</v>
      </c>
      <c r="D28" t="s">
        <v>36</v>
      </c>
      <c r="E28" t="s">
        <v>29</v>
      </c>
      <c r="F28" s="4">
        <v>2471</v>
      </c>
      <c r="G28">
        <v>342</v>
      </c>
    </row>
    <row r="29" spans="3:7" x14ac:dyDescent="0.3">
      <c r="C29" t="s">
        <v>5</v>
      </c>
      <c r="D29" t="s">
        <v>34</v>
      </c>
      <c r="E29" t="s">
        <v>20</v>
      </c>
      <c r="F29" s="4">
        <v>15610</v>
      </c>
      <c r="G29">
        <v>339</v>
      </c>
    </row>
    <row r="30" spans="3:7" x14ac:dyDescent="0.3">
      <c r="C30" t="s">
        <v>7</v>
      </c>
      <c r="D30" t="s">
        <v>37</v>
      </c>
      <c r="E30" t="s">
        <v>16</v>
      </c>
      <c r="F30" s="4">
        <v>4487</v>
      </c>
      <c r="G30">
        <v>333</v>
      </c>
    </row>
    <row r="31" spans="3:7" x14ac:dyDescent="0.3">
      <c r="C31" t="s">
        <v>3</v>
      </c>
      <c r="D31" t="s">
        <v>37</v>
      </c>
      <c r="E31" t="s">
        <v>28</v>
      </c>
      <c r="F31" s="4">
        <v>7308</v>
      </c>
      <c r="G31">
        <v>327</v>
      </c>
    </row>
    <row r="32" spans="3:7" x14ac:dyDescent="0.3">
      <c r="C32" t="s">
        <v>3</v>
      </c>
      <c r="D32" t="s">
        <v>37</v>
      </c>
      <c r="E32" t="s">
        <v>29</v>
      </c>
      <c r="F32" s="4">
        <v>4592</v>
      </c>
      <c r="G32">
        <v>324</v>
      </c>
    </row>
    <row r="33" spans="3:7" x14ac:dyDescent="0.3">
      <c r="C33" t="s">
        <v>7</v>
      </c>
      <c r="D33" t="s">
        <v>38</v>
      </c>
      <c r="E33" t="s">
        <v>30</v>
      </c>
      <c r="F33" s="4">
        <v>10129</v>
      </c>
      <c r="G33">
        <v>312</v>
      </c>
    </row>
    <row r="34" spans="3:7" x14ac:dyDescent="0.3">
      <c r="C34" t="s">
        <v>3</v>
      </c>
      <c r="D34" t="s">
        <v>34</v>
      </c>
      <c r="E34" t="s">
        <v>28</v>
      </c>
      <c r="F34" s="4">
        <v>3689</v>
      </c>
      <c r="G34">
        <v>312</v>
      </c>
    </row>
    <row r="35" spans="3:7" x14ac:dyDescent="0.3">
      <c r="C35" t="s">
        <v>41</v>
      </c>
      <c r="D35" t="s">
        <v>36</v>
      </c>
      <c r="E35" t="s">
        <v>28</v>
      </c>
      <c r="F35" s="4">
        <v>854</v>
      </c>
      <c r="G35">
        <v>309</v>
      </c>
    </row>
    <row r="36" spans="3:7" x14ac:dyDescent="0.3">
      <c r="C36" t="s">
        <v>9</v>
      </c>
      <c r="D36" t="s">
        <v>39</v>
      </c>
      <c r="E36" t="s">
        <v>24</v>
      </c>
      <c r="F36" s="4">
        <v>3920</v>
      </c>
      <c r="G36">
        <v>306</v>
      </c>
    </row>
    <row r="37" spans="3:7" x14ac:dyDescent="0.3">
      <c r="C37" t="s">
        <v>40</v>
      </c>
      <c r="D37" t="s">
        <v>36</v>
      </c>
      <c r="E37" t="s">
        <v>27</v>
      </c>
      <c r="F37" s="4">
        <v>3164</v>
      </c>
      <c r="G37">
        <v>306</v>
      </c>
    </row>
    <row r="38" spans="3:7" x14ac:dyDescent="0.3">
      <c r="C38" t="s">
        <v>3</v>
      </c>
      <c r="D38" t="s">
        <v>35</v>
      </c>
      <c r="E38" t="s">
        <v>33</v>
      </c>
      <c r="F38" s="4">
        <v>819</v>
      </c>
      <c r="G38">
        <v>306</v>
      </c>
    </row>
    <row r="39" spans="3:7" x14ac:dyDescent="0.3">
      <c r="C39" t="s">
        <v>3</v>
      </c>
      <c r="D39" t="s">
        <v>38</v>
      </c>
      <c r="E39" t="s">
        <v>26</v>
      </c>
      <c r="F39" s="4">
        <v>8841</v>
      </c>
      <c r="G39">
        <v>303</v>
      </c>
    </row>
    <row r="40" spans="3:7" x14ac:dyDescent="0.3">
      <c r="C40" t="s">
        <v>10</v>
      </c>
      <c r="D40" t="s">
        <v>36</v>
      </c>
      <c r="E40" t="s">
        <v>32</v>
      </c>
      <c r="F40" s="4">
        <v>6657</v>
      </c>
      <c r="G40">
        <v>303</v>
      </c>
    </row>
    <row r="41" spans="3:7" x14ac:dyDescent="0.3">
      <c r="C41" t="s">
        <v>2</v>
      </c>
      <c r="D41" t="s">
        <v>35</v>
      </c>
      <c r="E41" t="s">
        <v>17</v>
      </c>
      <c r="F41" s="4">
        <v>1589</v>
      </c>
      <c r="G41">
        <v>303</v>
      </c>
    </row>
    <row r="42" spans="3:7" x14ac:dyDescent="0.3">
      <c r="C42" t="s">
        <v>8</v>
      </c>
      <c r="D42" t="s">
        <v>35</v>
      </c>
      <c r="E42" t="s">
        <v>27</v>
      </c>
      <c r="F42" s="4">
        <v>4753</v>
      </c>
      <c r="G42">
        <v>300</v>
      </c>
    </row>
    <row r="43" spans="3:7" x14ac:dyDescent="0.3">
      <c r="C43" t="s">
        <v>7</v>
      </c>
      <c r="D43" t="s">
        <v>36</v>
      </c>
      <c r="E43" t="s">
        <v>19</v>
      </c>
      <c r="F43" s="4">
        <v>2870</v>
      </c>
      <c r="G43">
        <v>300</v>
      </c>
    </row>
    <row r="44" spans="3:7" x14ac:dyDescent="0.3">
      <c r="C44" t="s">
        <v>40</v>
      </c>
      <c r="D44" t="s">
        <v>38</v>
      </c>
      <c r="E44" t="s">
        <v>13</v>
      </c>
      <c r="F44" s="4">
        <v>5670</v>
      </c>
      <c r="G44">
        <v>297</v>
      </c>
    </row>
    <row r="45" spans="3:7" x14ac:dyDescent="0.3">
      <c r="C45" t="s">
        <v>41</v>
      </c>
      <c r="D45" t="s">
        <v>36</v>
      </c>
      <c r="E45" t="s">
        <v>18</v>
      </c>
      <c r="F45" s="4">
        <v>9632</v>
      </c>
      <c r="G45">
        <v>288</v>
      </c>
    </row>
    <row r="46" spans="3:7" x14ac:dyDescent="0.3">
      <c r="C46" t="s">
        <v>7</v>
      </c>
      <c r="D46" t="s">
        <v>35</v>
      </c>
      <c r="E46" t="s">
        <v>28</v>
      </c>
      <c r="F46" s="4">
        <v>5194</v>
      </c>
      <c r="G46">
        <v>288</v>
      </c>
    </row>
    <row r="47" spans="3:7" x14ac:dyDescent="0.3">
      <c r="C47" t="s">
        <v>8</v>
      </c>
      <c r="D47" t="s">
        <v>34</v>
      </c>
      <c r="E47" t="s">
        <v>31</v>
      </c>
      <c r="F47" s="4">
        <v>3507</v>
      </c>
      <c r="G47">
        <v>288</v>
      </c>
    </row>
    <row r="48" spans="3:7" x14ac:dyDescent="0.3">
      <c r="C48" t="s">
        <v>10</v>
      </c>
      <c r="D48" t="s">
        <v>37</v>
      </c>
      <c r="E48" t="s">
        <v>21</v>
      </c>
      <c r="F48" s="4">
        <v>245</v>
      </c>
      <c r="G48">
        <v>288</v>
      </c>
    </row>
    <row r="49" spans="3:7" x14ac:dyDescent="0.3">
      <c r="C49" t="s">
        <v>6</v>
      </c>
      <c r="D49" t="s">
        <v>38</v>
      </c>
      <c r="E49" t="s">
        <v>27</v>
      </c>
      <c r="F49" s="4">
        <v>1134</v>
      </c>
      <c r="G49">
        <v>282</v>
      </c>
    </row>
    <row r="50" spans="3:7" x14ac:dyDescent="0.3">
      <c r="C50" t="s">
        <v>10</v>
      </c>
      <c r="D50" t="s">
        <v>39</v>
      </c>
      <c r="E50" t="s">
        <v>21</v>
      </c>
      <c r="F50" s="4">
        <v>4858</v>
      </c>
      <c r="G50">
        <v>279</v>
      </c>
    </row>
    <row r="51" spans="3:7" x14ac:dyDescent="0.3">
      <c r="C51" t="s">
        <v>10</v>
      </c>
      <c r="D51" t="s">
        <v>35</v>
      </c>
      <c r="E51" t="s">
        <v>18</v>
      </c>
      <c r="F51" s="4">
        <v>3808</v>
      </c>
      <c r="G51">
        <v>279</v>
      </c>
    </row>
    <row r="52" spans="3:7" x14ac:dyDescent="0.3">
      <c r="C52" t="s">
        <v>3</v>
      </c>
      <c r="D52" t="s">
        <v>34</v>
      </c>
      <c r="E52" t="s">
        <v>14</v>
      </c>
      <c r="F52" s="4">
        <v>7259</v>
      </c>
      <c r="G52">
        <v>276</v>
      </c>
    </row>
    <row r="53" spans="3:7" x14ac:dyDescent="0.3">
      <c r="C53" t="s">
        <v>3</v>
      </c>
      <c r="D53" t="s">
        <v>35</v>
      </c>
      <c r="E53" t="s">
        <v>15</v>
      </c>
      <c r="F53" s="4">
        <v>6657</v>
      </c>
      <c r="G53">
        <v>276</v>
      </c>
    </row>
    <row r="54" spans="3:7" x14ac:dyDescent="0.3">
      <c r="C54" t="s">
        <v>9</v>
      </c>
      <c r="D54" t="s">
        <v>37</v>
      </c>
      <c r="E54" t="s">
        <v>29</v>
      </c>
      <c r="F54" s="4">
        <v>1085</v>
      </c>
      <c r="G54">
        <v>273</v>
      </c>
    </row>
    <row r="55" spans="3:7" x14ac:dyDescent="0.3">
      <c r="C55" t="s">
        <v>7</v>
      </c>
      <c r="D55" t="s">
        <v>38</v>
      </c>
      <c r="E55" t="s">
        <v>18</v>
      </c>
      <c r="F55" s="4">
        <v>1778</v>
      </c>
      <c r="G55">
        <v>270</v>
      </c>
    </row>
    <row r="56" spans="3:7" x14ac:dyDescent="0.3">
      <c r="C56" t="s">
        <v>6</v>
      </c>
      <c r="D56" t="s">
        <v>35</v>
      </c>
      <c r="E56" t="s">
        <v>20</v>
      </c>
      <c r="F56" s="4">
        <v>1071</v>
      </c>
      <c r="G56">
        <v>270</v>
      </c>
    </row>
    <row r="57" spans="3:7" x14ac:dyDescent="0.3">
      <c r="C57" t="s">
        <v>10</v>
      </c>
      <c r="D57" t="s">
        <v>36</v>
      </c>
      <c r="E57" t="s">
        <v>23</v>
      </c>
      <c r="F57" s="4">
        <v>2317</v>
      </c>
      <c r="G57">
        <v>261</v>
      </c>
    </row>
    <row r="58" spans="3:7" x14ac:dyDescent="0.3">
      <c r="C58" t="s">
        <v>7</v>
      </c>
      <c r="D58" t="s">
        <v>38</v>
      </c>
      <c r="E58" t="s">
        <v>28</v>
      </c>
      <c r="F58" s="4">
        <v>5677</v>
      </c>
      <c r="G58">
        <v>258</v>
      </c>
    </row>
    <row r="59" spans="3:7" x14ac:dyDescent="0.3">
      <c r="C59" t="s">
        <v>3</v>
      </c>
      <c r="D59" t="s">
        <v>35</v>
      </c>
      <c r="E59" t="s">
        <v>14</v>
      </c>
      <c r="F59" s="4">
        <v>2415</v>
      </c>
      <c r="G59">
        <v>255</v>
      </c>
    </row>
    <row r="60" spans="3:7" x14ac:dyDescent="0.3">
      <c r="C60" t="s">
        <v>7</v>
      </c>
      <c r="D60" t="s">
        <v>35</v>
      </c>
      <c r="E60" t="s">
        <v>30</v>
      </c>
      <c r="F60" s="4">
        <v>6755</v>
      </c>
      <c r="G60">
        <v>252</v>
      </c>
    </row>
    <row r="61" spans="3:7" x14ac:dyDescent="0.3">
      <c r="C61" t="s">
        <v>7</v>
      </c>
      <c r="D61" t="s">
        <v>36</v>
      </c>
      <c r="E61" t="s">
        <v>29</v>
      </c>
      <c r="F61" s="4">
        <v>5551</v>
      </c>
      <c r="G61">
        <v>252</v>
      </c>
    </row>
    <row r="62" spans="3:7" x14ac:dyDescent="0.3">
      <c r="C62" t="s">
        <v>5</v>
      </c>
      <c r="D62" t="s">
        <v>39</v>
      </c>
      <c r="E62" t="s">
        <v>18</v>
      </c>
      <c r="F62" s="4">
        <v>385</v>
      </c>
      <c r="G62">
        <v>249</v>
      </c>
    </row>
    <row r="63" spans="3:7" x14ac:dyDescent="0.3">
      <c r="C63" t="s">
        <v>5</v>
      </c>
      <c r="D63" t="s">
        <v>35</v>
      </c>
      <c r="E63" t="s">
        <v>31</v>
      </c>
      <c r="F63" s="4">
        <v>4753</v>
      </c>
      <c r="G63">
        <v>246</v>
      </c>
    </row>
    <row r="64" spans="3:7" x14ac:dyDescent="0.3">
      <c r="C64" t="s">
        <v>7</v>
      </c>
      <c r="D64" t="s">
        <v>39</v>
      </c>
      <c r="E64" t="s">
        <v>17</v>
      </c>
      <c r="F64" s="4">
        <v>4438</v>
      </c>
      <c r="G64">
        <v>246</v>
      </c>
    </row>
    <row r="65" spans="3:7" x14ac:dyDescent="0.3">
      <c r="C65" t="s">
        <v>2</v>
      </c>
      <c r="D65" t="s">
        <v>36</v>
      </c>
      <c r="E65" t="s">
        <v>31</v>
      </c>
      <c r="F65" s="4">
        <v>3094</v>
      </c>
      <c r="G65">
        <v>246</v>
      </c>
    </row>
    <row r="66" spans="3:7" x14ac:dyDescent="0.3">
      <c r="C66" t="s">
        <v>9</v>
      </c>
      <c r="D66" t="s">
        <v>37</v>
      </c>
      <c r="E66" t="s">
        <v>26</v>
      </c>
      <c r="F66" s="4">
        <v>2856</v>
      </c>
      <c r="G66">
        <v>246</v>
      </c>
    </row>
    <row r="67" spans="3:7" x14ac:dyDescent="0.3">
      <c r="C67" t="s">
        <v>9</v>
      </c>
      <c r="D67" t="s">
        <v>35</v>
      </c>
      <c r="E67" t="s">
        <v>15</v>
      </c>
      <c r="F67" s="4">
        <v>7833</v>
      </c>
      <c r="G67">
        <v>243</v>
      </c>
    </row>
    <row r="68" spans="3:7" x14ac:dyDescent="0.3">
      <c r="C68" t="s">
        <v>7</v>
      </c>
      <c r="D68" t="s">
        <v>35</v>
      </c>
      <c r="E68" t="s">
        <v>19</v>
      </c>
      <c r="F68" s="4">
        <v>4585</v>
      </c>
      <c r="G68">
        <v>240</v>
      </c>
    </row>
    <row r="69" spans="3:7" x14ac:dyDescent="0.3">
      <c r="C69" t="s">
        <v>41</v>
      </c>
      <c r="D69" t="s">
        <v>37</v>
      </c>
      <c r="E69" t="s">
        <v>30</v>
      </c>
      <c r="F69" s="4">
        <v>1526</v>
      </c>
      <c r="G69">
        <v>240</v>
      </c>
    </row>
    <row r="70" spans="3:7" x14ac:dyDescent="0.3">
      <c r="C70" t="s">
        <v>5</v>
      </c>
      <c r="D70" t="s">
        <v>34</v>
      </c>
      <c r="E70" t="s">
        <v>22</v>
      </c>
      <c r="F70" s="4">
        <v>6279</v>
      </c>
      <c r="G70">
        <v>237</v>
      </c>
    </row>
    <row r="71" spans="3:7" x14ac:dyDescent="0.3">
      <c r="C71" t="s">
        <v>40</v>
      </c>
      <c r="D71" t="s">
        <v>35</v>
      </c>
      <c r="E71" t="s">
        <v>32</v>
      </c>
      <c r="F71" s="4">
        <v>12348</v>
      </c>
      <c r="G71">
        <v>234</v>
      </c>
    </row>
    <row r="72" spans="3:7" x14ac:dyDescent="0.3">
      <c r="C72" t="s">
        <v>3</v>
      </c>
      <c r="D72" t="s">
        <v>35</v>
      </c>
      <c r="E72" t="s">
        <v>25</v>
      </c>
      <c r="F72" s="4">
        <v>2464</v>
      </c>
      <c r="G72">
        <v>234</v>
      </c>
    </row>
    <row r="73" spans="3:7" x14ac:dyDescent="0.3">
      <c r="C73" t="s">
        <v>8</v>
      </c>
      <c r="D73" t="s">
        <v>38</v>
      </c>
      <c r="E73" t="s">
        <v>23</v>
      </c>
      <c r="F73" s="4">
        <v>1701</v>
      </c>
      <c r="G73">
        <v>234</v>
      </c>
    </row>
    <row r="74" spans="3:7" x14ac:dyDescent="0.3">
      <c r="C74" t="s">
        <v>41</v>
      </c>
      <c r="D74" t="s">
        <v>36</v>
      </c>
      <c r="E74" t="s">
        <v>13</v>
      </c>
      <c r="F74" s="4">
        <v>10311</v>
      </c>
      <c r="G74">
        <v>231</v>
      </c>
    </row>
    <row r="75" spans="3:7" x14ac:dyDescent="0.3">
      <c r="C75" t="s">
        <v>41</v>
      </c>
      <c r="D75" t="s">
        <v>37</v>
      </c>
      <c r="E75" t="s">
        <v>15</v>
      </c>
      <c r="F75" s="4">
        <v>714</v>
      </c>
      <c r="G75">
        <v>231</v>
      </c>
    </row>
    <row r="76" spans="3:7" x14ac:dyDescent="0.3">
      <c r="C76" t="s">
        <v>10</v>
      </c>
      <c r="D76" t="s">
        <v>35</v>
      </c>
      <c r="E76" t="s">
        <v>21</v>
      </c>
      <c r="F76" s="4">
        <v>567</v>
      </c>
      <c r="G76">
        <v>228</v>
      </c>
    </row>
    <row r="77" spans="3:7" x14ac:dyDescent="0.3">
      <c r="C77" t="s">
        <v>7</v>
      </c>
      <c r="D77" t="s">
        <v>37</v>
      </c>
      <c r="E77" t="s">
        <v>14</v>
      </c>
      <c r="F77" s="4">
        <v>6608</v>
      </c>
      <c r="G77">
        <v>225</v>
      </c>
    </row>
    <row r="78" spans="3:7" x14ac:dyDescent="0.3">
      <c r="C78" t="s">
        <v>40</v>
      </c>
      <c r="D78" t="s">
        <v>39</v>
      </c>
      <c r="E78" t="s">
        <v>28</v>
      </c>
      <c r="F78" s="4">
        <v>3101</v>
      </c>
      <c r="G78">
        <v>225</v>
      </c>
    </row>
    <row r="79" spans="3:7" x14ac:dyDescent="0.3">
      <c r="C79" t="s">
        <v>41</v>
      </c>
      <c r="D79" t="s">
        <v>34</v>
      </c>
      <c r="E79" t="s">
        <v>16</v>
      </c>
      <c r="F79" s="4">
        <v>1274</v>
      </c>
      <c r="G79">
        <v>225</v>
      </c>
    </row>
    <row r="80" spans="3:7" x14ac:dyDescent="0.3">
      <c r="C80" t="s">
        <v>8</v>
      </c>
      <c r="D80" t="s">
        <v>34</v>
      </c>
      <c r="E80" t="s">
        <v>16</v>
      </c>
      <c r="F80" s="4">
        <v>2009</v>
      </c>
      <c r="G80">
        <v>219</v>
      </c>
    </row>
    <row r="81" spans="3:7" x14ac:dyDescent="0.3">
      <c r="C81" t="s">
        <v>41</v>
      </c>
      <c r="D81" t="s">
        <v>35</v>
      </c>
      <c r="E81" t="s">
        <v>28</v>
      </c>
      <c r="F81" s="4">
        <v>7455</v>
      </c>
      <c r="G81">
        <v>216</v>
      </c>
    </row>
    <row r="82" spans="3:7" x14ac:dyDescent="0.3">
      <c r="C82" t="s">
        <v>2</v>
      </c>
      <c r="D82" t="s">
        <v>39</v>
      </c>
      <c r="E82" t="s">
        <v>21</v>
      </c>
      <c r="F82" s="4">
        <v>7651</v>
      </c>
      <c r="G82">
        <v>213</v>
      </c>
    </row>
    <row r="83" spans="3:7" x14ac:dyDescent="0.3">
      <c r="C83" t="s">
        <v>8</v>
      </c>
      <c r="D83" t="s">
        <v>38</v>
      </c>
      <c r="E83" t="s">
        <v>32</v>
      </c>
      <c r="F83" s="4">
        <v>3752</v>
      </c>
      <c r="G83">
        <v>213</v>
      </c>
    </row>
    <row r="84" spans="3:7" x14ac:dyDescent="0.3">
      <c r="C84" t="s">
        <v>8</v>
      </c>
      <c r="D84" t="s">
        <v>39</v>
      </c>
      <c r="E84" t="s">
        <v>31</v>
      </c>
      <c r="F84" s="4">
        <v>8890</v>
      </c>
      <c r="G84">
        <v>210</v>
      </c>
    </row>
    <row r="85" spans="3:7" x14ac:dyDescent="0.3">
      <c r="C85" t="s">
        <v>8</v>
      </c>
      <c r="D85" t="s">
        <v>35</v>
      </c>
      <c r="E85" t="s">
        <v>22</v>
      </c>
      <c r="F85" s="4">
        <v>5012</v>
      </c>
      <c r="G85">
        <v>210</v>
      </c>
    </row>
    <row r="86" spans="3:7" x14ac:dyDescent="0.3">
      <c r="C86" t="s">
        <v>7</v>
      </c>
      <c r="D86" t="s">
        <v>37</v>
      </c>
      <c r="E86" t="s">
        <v>22</v>
      </c>
      <c r="F86" s="4">
        <v>9835</v>
      </c>
      <c r="G86">
        <v>207</v>
      </c>
    </row>
    <row r="87" spans="3:7" x14ac:dyDescent="0.3">
      <c r="C87" t="s">
        <v>6</v>
      </c>
      <c r="D87" t="s">
        <v>34</v>
      </c>
      <c r="E87" t="s">
        <v>27</v>
      </c>
      <c r="F87" s="4">
        <v>4242</v>
      </c>
      <c r="G87">
        <v>207</v>
      </c>
    </row>
    <row r="88" spans="3:7" x14ac:dyDescent="0.3">
      <c r="C88" t="s">
        <v>9</v>
      </c>
      <c r="D88" t="s">
        <v>37</v>
      </c>
      <c r="E88" t="s">
        <v>4</v>
      </c>
      <c r="F88" s="4">
        <v>259</v>
      </c>
      <c r="G88">
        <v>207</v>
      </c>
    </row>
    <row r="89" spans="3:7" x14ac:dyDescent="0.3">
      <c r="C89" t="s">
        <v>9</v>
      </c>
      <c r="D89" t="s">
        <v>36</v>
      </c>
      <c r="E89" t="s">
        <v>27</v>
      </c>
      <c r="F89" s="4">
        <v>11522</v>
      </c>
      <c r="G89">
        <v>204</v>
      </c>
    </row>
    <row r="90" spans="3:7" x14ac:dyDescent="0.3">
      <c r="C90" t="s">
        <v>10</v>
      </c>
      <c r="D90" t="s">
        <v>34</v>
      </c>
      <c r="E90" t="s">
        <v>19</v>
      </c>
      <c r="F90" s="4">
        <v>5355</v>
      </c>
      <c r="G90">
        <v>204</v>
      </c>
    </row>
    <row r="91" spans="3:7" x14ac:dyDescent="0.3">
      <c r="C91" t="s">
        <v>9</v>
      </c>
      <c r="D91" t="s">
        <v>39</v>
      </c>
      <c r="E91" t="s">
        <v>18</v>
      </c>
      <c r="F91" s="4">
        <v>2639</v>
      </c>
      <c r="G91">
        <v>204</v>
      </c>
    </row>
    <row r="92" spans="3:7" x14ac:dyDescent="0.3">
      <c r="C92" t="s">
        <v>8</v>
      </c>
      <c r="D92" t="s">
        <v>37</v>
      </c>
      <c r="E92" t="s">
        <v>19</v>
      </c>
      <c r="F92" s="4">
        <v>1771</v>
      </c>
      <c r="G92">
        <v>204</v>
      </c>
    </row>
    <row r="93" spans="3:7" x14ac:dyDescent="0.3">
      <c r="C93" t="s">
        <v>41</v>
      </c>
      <c r="D93" t="s">
        <v>36</v>
      </c>
      <c r="E93" t="s">
        <v>26</v>
      </c>
      <c r="F93" s="4">
        <v>98</v>
      </c>
      <c r="G93">
        <v>204</v>
      </c>
    </row>
    <row r="94" spans="3:7" x14ac:dyDescent="0.3">
      <c r="C94" t="s">
        <v>5</v>
      </c>
      <c r="D94" t="s">
        <v>35</v>
      </c>
      <c r="E94" t="s">
        <v>15</v>
      </c>
      <c r="F94" s="4">
        <v>13391</v>
      </c>
      <c r="G94">
        <v>201</v>
      </c>
    </row>
    <row r="95" spans="3:7" x14ac:dyDescent="0.3">
      <c r="C95" t="s">
        <v>2</v>
      </c>
      <c r="D95" t="s">
        <v>37</v>
      </c>
      <c r="E95" t="s">
        <v>17</v>
      </c>
      <c r="F95" s="4">
        <v>9926</v>
      </c>
      <c r="G95">
        <v>201</v>
      </c>
    </row>
    <row r="96" spans="3:7" x14ac:dyDescent="0.3">
      <c r="C96" t="s">
        <v>5</v>
      </c>
      <c r="D96" t="s">
        <v>34</v>
      </c>
      <c r="E96" t="s">
        <v>15</v>
      </c>
      <c r="F96" s="4">
        <v>7280</v>
      </c>
      <c r="G96">
        <v>201</v>
      </c>
    </row>
    <row r="97" spans="3:7" x14ac:dyDescent="0.3">
      <c r="C97" t="s">
        <v>40</v>
      </c>
      <c r="D97" t="s">
        <v>36</v>
      </c>
      <c r="E97" t="s">
        <v>13</v>
      </c>
      <c r="F97" s="4">
        <v>4424</v>
      </c>
      <c r="G97">
        <v>201</v>
      </c>
    </row>
    <row r="98" spans="3:7" x14ac:dyDescent="0.3">
      <c r="C98" t="s">
        <v>7</v>
      </c>
      <c r="D98" t="s">
        <v>39</v>
      </c>
      <c r="E98" t="s">
        <v>27</v>
      </c>
      <c r="F98" s="4">
        <v>966</v>
      </c>
      <c r="G98">
        <v>198</v>
      </c>
    </row>
    <row r="99" spans="3:7" x14ac:dyDescent="0.3">
      <c r="C99" t="s">
        <v>10</v>
      </c>
      <c r="D99" t="s">
        <v>35</v>
      </c>
      <c r="E99" t="s">
        <v>20</v>
      </c>
      <c r="F99" s="4">
        <v>1974</v>
      </c>
      <c r="G99">
        <v>195</v>
      </c>
    </row>
    <row r="100" spans="3:7" x14ac:dyDescent="0.3">
      <c r="C100" t="s">
        <v>8</v>
      </c>
      <c r="D100" t="s">
        <v>37</v>
      </c>
      <c r="E100" t="s">
        <v>22</v>
      </c>
      <c r="F100" s="4">
        <v>1890</v>
      </c>
      <c r="G100">
        <v>195</v>
      </c>
    </row>
    <row r="101" spans="3:7" x14ac:dyDescent="0.3">
      <c r="C101" t="s">
        <v>5</v>
      </c>
      <c r="D101" t="s">
        <v>34</v>
      </c>
      <c r="E101" t="s">
        <v>19</v>
      </c>
      <c r="F101" s="4">
        <v>861</v>
      </c>
      <c r="G101">
        <v>195</v>
      </c>
    </row>
    <row r="102" spans="3:7" x14ac:dyDescent="0.3">
      <c r="C102" t="s">
        <v>41</v>
      </c>
      <c r="D102" t="s">
        <v>36</v>
      </c>
      <c r="E102" t="s">
        <v>19</v>
      </c>
      <c r="F102" s="4">
        <v>1925</v>
      </c>
      <c r="G102">
        <v>192</v>
      </c>
    </row>
    <row r="103" spans="3:7" x14ac:dyDescent="0.3">
      <c r="C103" t="s">
        <v>7</v>
      </c>
      <c r="D103" t="s">
        <v>34</v>
      </c>
      <c r="E103" t="s">
        <v>24</v>
      </c>
      <c r="F103" s="4">
        <v>8862</v>
      </c>
      <c r="G103">
        <v>189</v>
      </c>
    </row>
    <row r="104" spans="3:7" x14ac:dyDescent="0.3">
      <c r="C104" t="s">
        <v>6</v>
      </c>
      <c r="D104" t="s">
        <v>37</v>
      </c>
      <c r="E104" t="s">
        <v>23</v>
      </c>
      <c r="F104" s="4">
        <v>4949</v>
      </c>
      <c r="G104">
        <v>189</v>
      </c>
    </row>
    <row r="105" spans="3:7" x14ac:dyDescent="0.3">
      <c r="C105" t="s">
        <v>9</v>
      </c>
      <c r="D105" t="s">
        <v>36</v>
      </c>
      <c r="E105" t="s">
        <v>32</v>
      </c>
      <c r="F105" s="4">
        <v>2954</v>
      </c>
      <c r="G105">
        <v>189</v>
      </c>
    </row>
    <row r="106" spans="3:7" x14ac:dyDescent="0.3">
      <c r="C106" t="s">
        <v>9</v>
      </c>
      <c r="D106" t="s">
        <v>34</v>
      </c>
      <c r="E106" t="s">
        <v>16</v>
      </c>
      <c r="F106" s="4">
        <v>938</v>
      </c>
      <c r="G106">
        <v>189</v>
      </c>
    </row>
    <row r="107" spans="3:7" x14ac:dyDescent="0.3">
      <c r="C107" t="s">
        <v>41</v>
      </c>
      <c r="D107" t="s">
        <v>35</v>
      </c>
      <c r="E107" t="s">
        <v>15</v>
      </c>
      <c r="F107" s="4">
        <v>2114</v>
      </c>
      <c r="G107">
        <v>186</v>
      </c>
    </row>
    <row r="108" spans="3:7" x14ac:dyDescent="0.3">
      <c r="C108" t="s">
        <v>8</v>
      </c>
      <c r="D108" t="s">
        <v>39</v>
      </c>
      <c r="E108" t="s">
        <v>30</v>
      </c>
      <c r="F108" s="4">
        <v>7021</v>
      </c>
      <c r="G108">
        <v>183</v>
      </c>
    </row>
    <row r="109" spans="3:7" x14ac:dyDescent="0.3">
      <c r="C109" t="s">
        <v>2</v>
      </c>
      <c r="D109" t="s">
        <v>38</v>
      </c>
      <c r="E109" t="s">
        <v>28</v>
      </c>
      <c r="F109" s="4">
        <v>6580</v>
      </c>
      <c r="G109">
        <v>183</v>
      </c>
    </row>
    <row r="110" spans="3:7" x14ac:dyDescent="0.3">
      <c r="C110" t="s">
        <v>6</v>
      </c>
      <c r="D110" t="s">
        <v>35</v>
      </c>
      <c r="E110" t="s">
        <v>27</v>
      </c>
      <c r="F110" s="4">
        <v>3864</v>
      </c>
      <c r="G110">
        <v>177</v>
      </c>
    </row>
    <row r="111" spans="3:7" x14ac:dyDescent="0.3">
      <c r="C111" t="s">
        <v>7</v>
      </c>
      <c r="D111" t="s">
        <v>36</v>
      </c>
      <c r="E111" t="s">
        <v>18</v>
      </c>
      <c r="F111" s="4">
        <v>2646</v>
      </c>
      <c r="G111">
        <v>177</v>
      </c>
    </row>
    <row r="112" spans="3:7" x14ac:dyDescent="0.3">
      <c r="C112" t="s">
        <v>41</v>
      </c>
      <c r="D112" t="s">
        <v>37</v>
      </c>
      <c r="E112" t="s">
        <v>26</v>
      </c>
      <c r="F112" s="4">
        <v>2324</v>
      </c>
      <c r="G112">
        <v>177</v>
      </c>
    </row>
    <row r="113" spans="3:7" x14ac:dyDescent="0.3">
      <c r="C113" t="s">
        <v>41</v>
      </c>
      <c r="D113" t="s">
        <v>34</v>
      </c>
      <c r="E113" t="s">
        <v>33</v>
      </c>
      <c r="F113" s="4">
        <v>7847</v>
      </c>
      <c r="G113">
        <v>174</v>
      </c>
    </row>
    <row r="114" spans="3:7" x14ac:dyDescent="0.3">
      <c r="C114" t="s">
        <v>41</v>
      </c>
      <c r="D114" t="s">
        <v>36</v>
      </c>
      <c r="E114" t="s">
        <v>30</v>
      </c>
      <c r="F114" s="4">
        <v>6118</v>
      </c>
      <c r="G114">
        <v>174</v>
      </c>
    </row>
    <row r="115" spans="3:7" x14ac:dyDescent="0.3">
      <c r="C115" t="s">
        <v>40</v>
      </c>
      <c r="D115" t="s">
        <v>35</v>
      </c>
      <c r="E115" t="s">
        <v>16</v>
      </c>
      <c r="F115" s="4">
        <v>4725</v>
      </c>
      <c r="G115">
        <v>174</v>
      </c>
    </row>
    <row r="116" spans="3:7" x14ac:dyDescent="0.3">
      <c r="C116" t="s">
        <v>9</v>
      </c>
      <c r="D116" t="s">
        <v>34</v>
      </c>
      <c r="E116" t="s">
        <v>17</v>
      </c>
      <c r="F116" s="4">
        <v>707</v>
      </c>
      <c r="G116">
        <v>174</v>
      </c>
    </row>
    <row r="117" spans="3:7" x14ac:dyDescent="0.3">
      <c r="C117" t="s">
        <v>3</v>
      </c>
      <c r="D117" t="s">
        <v>39</v>
      </c>
      <c r="E117" t="s">
        <v>26</v>
      </c>
      <c r="F117" s="4">
        <v>4956</v>
      </c>
      <c r="G117">
        <v>171</v>
      </c>
    </row>
    <row r="118" spans="3:7" x14ac:dyDescent="0.3">
      <c r="C118" t="s">
        <v>5</v>
      </c>
      <c r="D118" t="s">
        <v>39</v>
      </c>
      <c r="E118" t="s">
        <v>24</v>
      </c>
      <c r="F118" s="4">
        <v>4018</v>
      </c>
      <c r="G118">
        <v>171</v>
      </c>
    </row>
    <row r="119" spans="3:7" x14ac:dyDescent="0.3">
      <c r="C119" t="s">
        <v>5</v>
      </c>
      <c r="D119" t="s">
        <v>38</v>
      </c>
      <c r="E119" t="s">
        <v>19</v>
      </c>
      <c r="F119" s="4">
        <v>5474</v>
      </c>
      <c r="G119">
        <v>168</v>
      </c>
    </row>
    <row r="120" spans="3:7" x14ac:dyDescent="0.3">
      <c r="C120" t="s">
        <v>8</v>
      </c>
      <c r="D120" t="s">
        <v>35</v>
      </c>
      <c r="E120" t="s">
        <v>29</v>
      </c>
      <c r="F120" s="4">
        <v>2023</v>
      </c>
      <c r="G120">
        <v>168</v>
      </c>
    </row>
    <row r="121" spans="3:7" x14ac:dyDescent="0.3">
      <c r="C121" t="s">
        <v>3</v>
      </c>
      <c r="D121" t="s">
        <v>39</v>
      </c>
      <c r="E121" t="s">
        <v>16</v>
      </c>
      <c r="F121" s="4">
        <v>21</v>
      </c>
      <c r="G121">
        <v>168</v>
      </c>
    </row>
    <row r="122" spans="3:7" x14ac:dyDescent="0.3">
      <c r="C122" t="s">
        <v>3</v>
      </c>
      <c r="D122" t="s">
        <v>36</v>
      </c>
      <c r="E122" t="s">
        <v>23</v>
      </c>
      <c r="F122" s="4">
        <v>3773</v>
      </c>
      <c r="G122">
        <v>165</v>
      </c>
    </row>
    <row r="123" spans="3:7" x14ac:dyDescent="0.3">
      <c r="C123" t="s">
        <v>2</v>
      </c>
      <c r="D123" t="s">
        <v>39</v>
      </c>
      <c r="E123" t="s">
        <v>20</v>
      </c>
      <c r="F123" s="4">
        <v>9443</v>
      </c>
      <c r="G123">
        <v>162</v>
      </c>
    </row>
    <row r="124" spans="3:7" x14ac:dyDescent="0.3">
      <c r="C124" t="s">
        <v>40</v>
      </c>
      <c r="D124" t="s">
        <v>34</v>
      </c>
      <c r="E124" t="s">
        <v>19</v>
      </c>
      <c r="F124" s="4">
        <v>4018</v>
      </c>
      <c r="G124">
        <v>162</v>
      </c>
    </row>
    <row r="125" spans="3:7" x14ac:dyDescent="0.3">
      <c r="C125" t="s">
        <v>3</v>
      </c>
      <c r="D125" t="s">
        <v>36</v>
      </c>
      <c r="E125" t="s">
        <v>28</v>
      </c>
      <c r="F125" s="4">
        <v>973</v>
      </c>
      <c r="G125">
        <v>162</v>
      </c>
    </row>
    <row r="126" spans="3:7" x14ac:dyDescent="0.3">
      <c r="C126" t="s">
        <v>40</v>
      </c>
      <c r="D126" t="s">
        <v>34</v>
      </c>
      <c r="E126" t="s">
        <v>33</v>
      </c>
      <c r="F126" s="4">
        <v>3794</v>
      </c>
      <c r="G126">
        <v>159</v>
      </c>
    </row>
    <row r="127" spans="3:7" x14ac:dyDescent="0.3">
      <c r="C127" t="s">
        <v>9</v>
      </c>
      <c r="D127" t="s">
        <v>35</v>
      </c>
      <c r="E127" t="s">
        <v>26</v>
      </c>
      <c r="F127" s="4">
        <v>98</v>
      </c>
      <c r="G127">
        <v>159</v>
      </c>
    </row>
    <row r="128" spans="3:7" x14ac:dyDescent="0.3">
      <c r="C128" t="s">
        <v>40</v>
      </c>
      <c r="D128" t="s">
        <v>34</v>
      </c>
      <c r="E128" t="s">
        <v>17</v>
      </c>
      <c r="F128" s="4">
        <v>5019</v>
      </c>
      <c r="G128">
        <v>156</v>
      </c>
    </row>
    <row r="129" spans="3:7" x14ac:dyDescent="0.3">
      <c r="C129" t="s">
        <v>6</v>
      </c>
      <c r="D129" t="s">
        <v>36</v>
      </c>
      <c r="E129" t="s">
        <v>17</v>
      </c>
      <c r="F129" s="4">
        <v>4970</v>
      </c>
      <c r="G129">
        <v>156</v>
      </c>
    </row>
    <row r="130" spans="3:7" x14ac:dyDescent="0.3">
      <c r="C130" t="s">
        <v>9</v>
      </c>
      <c r="D130" t="s">
        <v>37</v>
      </c>
      <c r="E130" t="s">
        <v>25</v>
      </c>
      <c r="F130" s="4">
        <v>4305</v>
      </c>
      <c r="G130">
        <v>156</v>
      </c>
    </row>
    <row r="131" spans="3:7" x14ac:dyDescent="0.3">
      <c r="C131" t="s">
        <v>2</v>
      </c>
      <c r="D131" t="s">
        <v>38</v>
      </c>
      <c r="E131" t="s">
        <v>23</v>
      </c>
      <c r="F131" s="4">
        <v>4417</v>
      </c>
      <c r="G131">
        <v>153</v>
      </c>
    </row>
    <row r="132" spans="3:7" x14ac:dyDescent="0.3">
      <c r="C132" t="s">
        <v>9</v>
      </c>
      <c r="D132" t="s">
        <v>34</v>
      </c>
      <c r="E132" t="s">
        <v>28</v>
      </c>
      <c r="F132" s="4">
        <v>14329</v>
      </c>
      <c r="G132">
        <v>150</v>
      </c>
    </row>
    <row r="133" spans="3:7" x14ac:dyDescent="0.3">
      <c r="C133" t="s">
        <v>8</v>
      </c>
      <c r="D133" t="s">
        <v>36</v>
      </c>
      <c r="E133" t="s">
        <v>23</v>
      </c>
      <c r="F133" s="4">
        <v>5019</v>
      </c>
      <c r="G133">
        <v>150</v>
      </c>
    </row>
    <row r="134" spans="3:7" x14ac:dyDescent="0.3">
      <c r="C134" t="s">
        <v>6</v>
      </c>
      <c r="D134" t="s">
        <v>34</v>
      </c>
      <c r="E134" t="s">
        <v>17</v>
      </c>
      <c r="F134" s="4">
        <v>3759</v>
      </c>
      <c r="G134">
        <v>150</v>
      </c>
    </row>
    <row r="135" spans="3:7" x14ac:dyDescent="0.3">
      <c r="C135" t="s">
        <v>8</v>
      </c>
      <c r="D135" t="s">
        <v>37</v>
      </c>
      <c r="E135" t="s">
        <v>30</v>
      </c>
      <c r="F135" s="4">
        <v>42</v>
      </c>
      <c r="G135">
        <v>150</v>
      </c>
    </row>
    <row r="136" spans="3:7" x14ac:dyDescent="0.3">
      <c r="C136" t="s">
        <v>9</v>
      </c>
      <c r="D136" t="s">
        <v>35</v>
      </c>
      <c r="E136" t="s">
        <v>4</v>
      </c>
      <c r="F136" s="4">
        <v>959</v>
      </c>
      <c r="G136">
        <v>147</v>
      </c>
    </row>
    <row r="137" spans="3:7" x14ac:dyDescent="0.3">
      <c r="C137" t="s">
        <v>2</v>
      </c>
      <c r="D137" t="s">
        <v>39</v>
      </c>
      <c r="E137" t="s">
        <v>28</v>
      </c>
      <c r="F137" s="4">
        <v>6027</v>
      </c>
      <c r="G137">
        <v>144</v>
      </c>
    </row>
    <row r="138" spans="3:7" x14ac:dyDescent="0.3">
      <c r="C138" t="s">
        <v>3</v>
      </c>
      <c r="D138" t="s">
        <v>37</v>
      </c>
      <c r="E138" t="s">
        <v>17</v>
      </c>
      <c r="F138" s="4">
        <v>3983</v>
      </c>
      <c r="G138">
        <v>144</v>
      </c>
    </row>
    <row r="139" spans="3:7" x14ac:dyDescent="0.3">
      <c r="C139" t="s">
        <v>9</v>
      </c>
      <c r="D139" t="s">
        <v>35</v>
      </c>
      <c r="E139" t="s">
        <v>27</v>
      </c>
      <c r="F139" s="4">
        <v>2429</v>
      </c>
      <c r="G139">
        <v>144</v>
      </c>
    </row>
    <row r="140" spans="3:7" x14ac:dyDescent="0.3">
      <c r="C140" t="s">
        <v>41</v>
      </c>
      <c r="D140" t="s">
        <v>34</v>
      </c>
      <c r="E140" t="s">
        <v>22</v>
      </c>
      <c r="F140" s="4">
        <v>336</v>
      </c>
      <c r="G140">
        <v>144</v>
      </c>
    </row>
    <row r="141" spans="3:7" x14ac:dyDescent="0.3">
      <c r="C141" t="s">
        <v>10</v>
      </c>
      <c r="D141" t="s">
        <v>38</v>
      </c>
      <c r="E141" t="s">
        <v>22</v>
      </c>
      <c r="F141" s="4">
        <v>2205</v>
      </c>
      <c r="G141">
        <v>141</v>
      </c>
    </row>
    <row r="142" spans="3:7" x14ac:dyDescent="0.3">
      <c r="C142" t="s">
        <v>2</v>
      </c>
      <c r="D142" t="s">
        <v>39</v>
      </c>
      <c r="E142" t="s">
        <v>22</v>
      </c>
      <c r="F142" s="4">
        <v>1568</v>
      </c>
      <c r="G142">
        <v>141</v>
      </c>
    </row>
    <row r="143" spans="3:7" x14ac:dyDescent="0.3">
      <c r="C143" t="s">
        <v>2</v>
      </c>
      <c r="D143" t="s">
        <v>37</v>
      </c>
      <c r="E143" t="s">
        <v>18</v>
      </c>
      <c r="F143" s="4">
        <v>11571</v>
      </c>
      <c r="G143">
        <v>138</v>
      </c>
    </row>
    <row r="144" spans="3:7" x14ac:dyDescent="0.3">
      <c r="C144" t="s">
        <v>7</v>
      </c>
      <c r="D144" t="s">
        <v>34</v>
      </c>
      <c r="E144" t="s">
        <v>20</v>
      </c>
      <c r="F144" s="4">
        <v>2205</v>
      </c>
      <c r="G144">
        <v>138</v>
      </c>
    </row>
    <row r="145" spans="3:7" x14ac:dyDescent="0.3">
      <c r="C145" t="s">
        <v>40</v>
      </c>
      <c r="D145" t="s">
        <v>34</v>
      </c>
      <c r="E145" t="s">
        <v>27</v>
      </c>
      <c r="F145" s="4">
        <v>2289</v>
      </c>
      <c r="G145">
        <v>135</v>
      </c>
    </row>
    <row r="146" spans="3:7" x14ac:dyDescent="0.3">
      <c r="C146" t="s">
        <v>6</v>
      </c>
      <c r="D146" t="s">
        <v>36</v>
      </c>
      <c r="E146" t="s">
        <v>29</v>
      </c>
      <c r="F146" s="4">
        <v>1400</v>
      </c>
      <c r="G146">
        <v>135</v>
      </c>
    </row>
    <row r="147" spans="3:7" x14ac:dyDescent="0.3">
      <c r="C147" t="s">
        <v>6</v>
      </c>
      <c r="D147" t="s">
        <v>38</v>
      </c>
      <c r="E147" t="s">
        <v>33</v>
      </c>
      <c r="F147" s="4">
        <v>959</v>
      </c>
      <c r="G147">
        <v>135</v>
      </c>
    </row>
    <row r="148" spans="3:7" x14ac:dyDescent="0.3">
      <c r="C148" t="s">
        <v>40</v>
      </c>
      <c r="D148" t="s">
        <v>39</v>
      </c>
      <c r="E148" t="s">
        <v>29</v>
      </c>
      <c r="F148" s="4">
        <v>0</v>
      </c>
      <c r="G148">
        <v>135</v>
      </c>
    </row>
    <row r="149" spans="3:7" x14ac:dyDescent="0.3">
      <c r="C149" t="s">
        <v>41</v>
      </c>
      <c r="D149" t="s">
        <v>35</v>
      </c>
      <c r="E149" t="s">
        <v>27</v>
      </c>
      <c r="F149" s="4">
        <v>847</v>
      </c>
      <c r="G149">
        <v>129</v>
      </c>
    </row>
    <row r="150" spans="3:7" x14ac:dyDescent="0.3">
      <c r="C150" t="s">
        <v>10</v>
      </c>
      <c r="D150" t="s">
        <v>38</v>
      </c>
      <c r="E150" t="s">
        <v>4</v>
      </c>
      <c r="F150" s="4">
        <v>6860</v>
      </c>
      <c r="G150">
        <v>126</v>
      </c>
    </row>
    <row r="151" spans="3:7" x14ac:dyDescent="0.3">
      <c r="C151" t="s">
        <v>41</v>
      </c>
      <c r="D151" t="s">
        <v>34</v>
      </c>
      <c r="E151" t="s">
        <v>23</v>
      </c>
      <c r="F151" s="4">
        <v>4935</v>
      </c>
      <c r="G151">
        <v>126</v>
      </c>
    </row>
    <row r="152" spans="3:7" x14ac:dyDescent="0.3">
      <c r="C152" t="s">
        <v>2</v>
      </c>
      <c r="D152" t="s">
        <v>39</v>
      </c>
      <c r="E152" t="s">
        <v>33</v>
      </c>
      <c r="F152" s="4">
        <v>4018</v>
      </c>
      <c r="G152">
        <v>126</v>
      </c>
    </row>
    <row r="153" spans="3:7" x14ac:dyDescent="0.3">
      <c r="C153" t="s">
        <v>40</v>
      </c>
      <c r="D153" t="s">
        <v>35</v>
      </c>
      <c r="E153" t="s">
        <v>29</v>
      </c>
      <c r="F153" s="4">
        <v>1617</v>
      </c>
      <c r="G153">
        <v>126</v>
      </c>
    </row>
    <row r="154" spans="3:7" x14ac:dyDescent="0.3">
      <c r="C154" t="s">
        <v>8</v>
      </c>
      <c r="D154" t="s">
        <v>35</v>
      </c>
      <c r="E154" t="s">
        <v>33</v>
      </c>
      <c r="F154" s="4">
        <v>357</v>
      </c>
      <c r="G154">
        <v>126</v>
      </c>
    </row>
    <row r="155" spans="3:7" x14ac:dyDescent="0.3">
      <c r="C155" t="s">
        <v>6</v>
      </c>
      <c r="D155" t="s">
        <v>34</v>
      </c>
      <c r="E155" t="s">
        <v>32</v>
      </c>
      <c r="F155" s="4">
        <v>6734</v>
      </c>
      <c r="G155">
        <v>123</v>
      </c>
    </row>
    <row r="156" spans="3:7" x14ac:dyDescent="0.3">
      <c r="C156" t="s">
        <v>6</v>
      </c>
      <c r="D156" t="s">
        <v>35</v>
      </c>
      <c r="E156" t="s">
        <v>30</v>
      </c>
      <c r="F156" s="4">
        <v>4781</v>
      </c>
      <c r="G156">
        <v>123</v>
      </c>
    </row>
    <row r="157" spans="3:7" x14ac:dyDescent="0.3">
      <c r="C157" t="s">
        <v>41</v>
      </c>
      <c r="D157" t="s">
        <v>37</v>
      </c>
      <c r="E157" t="s">
        <v>20</v>
      </c>
      <c r="F157" s="4">
        <v>3388</v>
      </c>
      <c r="G157">
        <v>123</v>
      </c>
    </row>
    <row r="158" spans="3:7" x14ac:dyDescent="0.3">
      <c r="C158" t="s">
        <v>6</v>
      </c>
      <c r="D158" t="s">
        <v>38</v>
      </c>
      <c r="E158" t="s">
        <v>13</v>
      </c>
      <c r="F158" s="4">
        <v>2317</v>
      </c>
      <c r="G158">
        <v>123</v>
      </c>
    </row>
    <row r="159" spans="3:7" x14ac:dyDescent="0.3">
      <c r="C159" t="s">
        <v>10</v>
      </c>
      <c r="D159" t="s">
        <v>38</v>
      </c>
      <c r="E159" t="s">
        <v>13</v>
      </c>
      <c r="F159" s="4">
        <v>63</v>
      </c>
      <c r="G159">
        <v>123</v>
      </c>
    </row>
    <row r="160" spans="3:7" x14ac:dyDescent="0.3">
      <c r="C160" t="s">
        <v>6</v>
      </c>
      <c r="D160" t="s">
        <v>36</v>
      </c>
      <c r="E160" t="s">
        <v>4</v>
      </c>
      <c r="F160" s="4">
        <v>10073</v>
      </c>
      <c r="G160">
        <v>120</v>
      </c>
    </row>
    <row r="161" spans="3:7" x14ac:dyDescent="0.3">
      <c r="C161" t="s">
        <v>2</v>
      </c>
      <c r="D161" t="s">
        <v>34</v>
      </c>
      <c r="E161" t="s">
        <v>19</v>
      </c>
      <c r="F161" s="4">
        <v>7511</v>
      </c>
      <c r="G161">
        <v>120</v>
      </c>
    </row>
    <row r="162" spans="3:7" x14ac:dyDescent="0.3">
      <c r="C162" t="s">
        <v>9</v>
      </c>
      <c r="D162" t="s">
        <v>38</v>
      </c>
      <c r="E162" t="s">
        <v>16</v>
      </c>
      <c r="F162" s="4">
        <v>2646</v>
      </c>
      <c r="G162">
        <v>120</v>
      </c>
    </row>
    <row r="163" spans="3:7" x14ac:dyDescent="0.3">
      <c r="C163" t="s">
        <v>3</v>
      </c>
      <c r="D163" t="s">
        <v>34</v>
      </c>
      <c r="E163" t="s">
        <v>23</v>
      </c>
      <c r="F163" s="4">
        <v>2212</v>
      </c>
      <c r="G163">
        <v>117</v>
      </c>
    </row>
    <row r="164" spans="3:7" x14ac:dyDescent="0.3">
      <c r="C164" t="s">
        <v>7</v>
      </c>
      <c r="D164" t="s">
        <v>36</v>
      </c>
      <c r="E164" t="s">
        <v>31</v>
      </c>
      <c r="F164" s="4">
        <v>2149</v>
      </c>
      <c r="G164">
        <v>117</v>
      </c>
    </row>
    <row r="165" spans="3:7" x14ac:dyDescent="0.3">
      <c r="C165" t="s">
        <v>2</v>
      </c>
      <c r="D165" t="s">
        <v>39</v>
      </c>
      <c r="E165" t="s">
        <v>16</v>
      </c>
      <c r="F165" s="4">
        <v>2016</v>
      </c>
      <c r="G165">
        <v>117</v>
      </c>
    </row>
    <row r="166" spans="3:7" x14ac:dyDescent="0.3">
      <c r="C166" t="s">
        <v>7</v>
      </c>
      <c r="D166" t="s">
        <v>35</v>
      </c>
      <c r="E166" t="s">
        <v>24</v>
      </c>
      <c r="F166" s="4">
        <v>2793</v>
      </c>
      <c r="G166">
        <v>114</v>
      </c>
    </row>
    <row r="167" spans="3:7" x14ac:dyDescent="0.3">
      <c r="C167" t="s">
        <v>9</v>
      </c>
      <c r="D167" t="s">
        <v>36</v>
      </c>
      <c r="E167" t="s">
        <v>25</v>
      </c>
      <c r="F167" s="4">
        <v>2142</v>
      </c>
      <c r="G167">
        <v>114</v>
      </c>
    </row>
    <row r="168" spans="3:7" x14ac:dyDescent="0.3">
      <c r="C168" t="s">
        <v>40</v>
      </c>
      <c r="D168" t="s">
        <v>37</v>
      </c>
      <c r="E168" t="s">
        <v>30</v>
      </c>
      <c r="F168" s="4">
        <v>1624</v>
      </c>
      <c r="G168">
        <v>114</v>
      </c>
    </row>
    <row r="169" spans="3:7" x14ac:dyDescent="0.3">
      <c r="C169" t="s">
        <v>7</v>
      </c>
      <c r="D169" t="s">
        <v>37</v>
      </c>
      <c r="E169" t="s">
        <v>17</v>
      </c>
      <c r="F169" s="4">
        <v>4487</v>
      </c>
      <c r="G169">
        <v>111</v>
      </c>
    </row>
    <row r="170" spans="3:7" x14ac:dyDescent="0.3">
      <c r="C170" t="s">
        <v>5</v>
      </c>
      <c r="D170" t="s">
        <v>36</v>
      </c>
      <c r="E170" t="s">
        <v>30</v>
      </c>
      <c r="F170" s="4">
        <v>1526</v>
      </c>
      <c r="G170">
        <v>105</v>
      </c>
    </row>
    <row r="171" spans="3:7" x14ac:dyDescent="0.3">
      <c r="C171" t="s">
        <v>41</v>
      </c>
      <c r="D171" t="s">
        <v>37</v>
      </c>
      <c r="E171" t="s">
        <v>24</v>
      </c>
      <c r="F171" s="4">
        <v>6398</v>
      </c>
      <c r="G171">
        <v>102</v>
      </c>
    </row>
    <row r="172" spans="3:7" x14ac:dyDescent="0.3">
      <c r="C172" t="s">
        <v>40</v>
      </c>
      <c r="D172" t="s">
        <v>38</v>
      </c>
      <c r="E172" t="s">
        <v>4</v>
      </c>
      <c r="F172" s="4">
        <v>6125</v>
      </c>
      <c r="G172">
        <v>102</v>
      </c>
    </row>
    <row r="173" spans="3:7" x14ac:dyDescent="0.3">
      <c r="C173" t="s">
        <v>9</v>
      </c>
      <c r="D173" t="s">
        <v>38</v>
      </c>
      <c r="E173" t="s">
        <v>25</v>
      </c>
      <c r="F173" s="4">
        <v>3850</v>
      </c>
      <c r="G173">
        <v>102</v>
      </c>
    </row>
    <row r="174" spans="3:7" x14ac:dyDescent="0.3">
      <c r="C174" t="s">
        <v>5</v>
      </c>
      <c r="D174" t="s">
        <v>34</v>
      </c>
      <c r="E174" t="s">
        <v>29</v>
      </c>
      <c r="F174" s="4">
        <v>2891</v>
      </c>
      <c r="G174">
        <v>102</v>
      </c>
    </row>
    <row r="175" spans="3:7" x14ac:dyDescent="0.3">
      <c r="C175" t="s">
        <v>3</v>
      </c>
      <c r="D175" t="s">
        <v>39</v>
      </c>
      <c r="E175" t="s">
        <v>28</v>
      </c>
      <c r="F175" s="4">
        <v>1652</v>
      </c>
      <c r="G175">
        <v>102</v>
      </c>
    </row>
    <row r="176" spans="3:7" x14ac:dyDescent="0.3">
      <c r="C176" t="s">
        <v>6</v>
      </c>
      <c r="D176" t="s">
        <v>37</v>
      </c>
      <c r="E176" t="s">
        <v>18</v>
      </c>
      <c r="F176" s="4">
        <v>1505</v>
      </c>
      <c r="G176">
        <v>102</v>
      </c>
    </row>
    <row r="177" spans="3:7" x14ac:dyDescent="0.3">
      <c r="C177" t="s">
        <v>9</v>
      </c>
      <c r="D177" t="s">
        <v>38</v>
      </c>
      <c r="E177" t="s">
        <v>26</v>
      </c>
      <c r="F177" s="4">
        <v>2436</v>
      </c>
      <c r="G177">
        <v>99</v>
      </c>
    </row>
    <row r="178" spans="3:7" x14ac:dyDescent="0.3">
      <c r="C178" t="s">
        <v>41</v>
      </c>
      <c r="D178" t="s">
        <v>35</v>
      </c>
      <c r="E178" t="s">
        <v>19</v>
      </c>
      <c r="F178" s="4">
        <v>609</v>
      </c>
      <c r="G178">
        <v>99</v>
      </c>
    </row>
    <row r="179" spans="3:7" x14ac:dyDescent="0.3">
      <c r="C179" t="s">
        <v>9</v>
      </c>
      <c r="D179" t="s">
        <v>37</v>
      </c>
      <c r="E179" t="s">
        <v>20</v>
      </c>
      <c r="F179" s="4">
        <v>7273</v>
      </c>
      <c r="G179">
        <v>96</v>
      </c>
    </row>
    <row r="180" spans="3:7" x14ac:dyDescent="0.3">
      <c r="C180" t="s">
        <v>10</v>
      </c>
      <c r="D180" t="s">
        <v>35</v>
      </c>
      <c r="E180" t="s">
        <v>14</v>
      </c>
      <c r="F180" s="4">
        <v>3472</v>
      </c>
      <c r="G180">
        <v>96</v>
      </c>
    </row>
    <row r="181" spans="3:7" x14ac:dyDescent="0.3">
      <c r="C181" t="s">
        <v>7</v>
      </c>
      <c r="D181" t="s">
        <v>34</v>
      </c>
      <c r="E181" t="s">
        <v>25</v>
      </c>
      <c r="F181" s="4">
        <v>1568</v>
      </c>
      <c r="G181">
        <v>96</v>
      </c>
    </row>
    <row r="182" spans="3:7" x14ac:dyDescent="0.3">
      <c r="C182" t="s">
        <v>40</v>
      </c>
      <c r="D182" t="s">
        <v>37</v>
      </c>
      <c r="E182" t="s">
        <v>27</v>
      </c>
      <c r="F182" s="4">
        <v>6132</v>
      </c>
      <c r="G182">
        <v>93</v>
      </c>
    </row>
    <row r="183" spans="3:7" x14ac:dyDescent="0.3">
      <c r="C183" t="s">
        <v>3</v>
      </c>
      <c r="D183" t="s">
        <v>34</v>
      </c>
      <c r="E183" t="s">
        <v>17</v>
      </c>
      <c r="F183" s="4">
        <v>2919</v>
      </c>
      <c r="G183">
        <v>93</v>
      </c>
    </row>
    <row r="184" spans="3:7" x14ac:dyDescent="0.3">
      <c r="C184" t="s">
        <v>9</v>
      </c>
      <c r="D184" t="s">
        <v>37</v>
      </c>
      <c r="E184" t="s">
        <v>23</v>
      </c>
      <c r="F184" s="4">
        <v>2737</v>
      </c>
      <c r="G184">
        <v>93</v>
      </c>
    </row>
    <row r="185" spans="3:7" x14ac:dyDescent="0.3">
      <c r="C185" t="s">
        <v>5</v>
      </c>
      <c r="D185" t="s">
        <v>34</v>
      </c>
      <c r="E185" t="s">
        <v>33</v>
      </c>
      <c r="F185" s="4">
        <v>1652</v>
      </c>
      <c r="G185">
        <v>93</v>
      </c>
    </row>
    <row r="186" spans="3:7" x14ac:dyDescent="0.3">
      <c r="C186" t="s">
        <v>10</v>
      </c>
      <c r="D186" t="s">
        <v>34</v>
      </c>
      <c r="E186" t="s">
        <v>25</v>
      </c>
      <c r="F186" s="4">
        <v>1428</v>
      </c>
      <c r="G186">
        <v>93</v>
      </c>
    </row>
    <row r="187" spans="3:7" x14ac:dyDescent="0.3">
      <c r="C187" t="s">
        <v>40</v>
      </c>
      <c r="D187" t="s">
        <v>36</v>
      </c>
      <c r="E187" t="s">
        <v>33</v>
      </c>
      <c r="F187" s="4">
        <v>9772</v>
      </c>
      <c r="G187">
        <v>90</v>
      </c>
    </row>
    <row r="188" spans="3:7" x14ac:dyDescent="0.3">
      <c r="C188" t="s">
        <v>9</v>
      </c>
      <c r="D188" t="s">
        <v>34</v>
      </c>
      <c r="E188" t="s">
        <v>23</v>
      </c>
      <c r="F188" s="4">
        <v>8155</v>
      </c>
      <c r="G188">
        <v>90</v>
      </c>
    </row>
    <row r="189" spans="3:7" x14ac:dyDescent="0.3">
      <c r="C189" t="s">
        <v>40</v>
      </c>
      <c r="D189" t="s">
        <v>38</v>
      </c>
      <c r="E189" t="s">
        <v>25</v>
      </c>
      <c r="F189" s="4">
        <v>2541</v>
      </c>
      <c r="G189">
        <v>90</v>
      </c>
    </row>
    <row r="190" spans="3:7" x14ac:dyDescent="0.3">
      <c r="C190" t="s">
        <v>9</v>
      </c>
      <c r="D190" t="s">
        <v>38</v>
      </c>
      <c r="E190" t="s">
        <v>33</v>
      </c>
      <c r="F190" s="4">
        <v>9506</v>
      </c>
      <c r="G190">
        <v>87</v>
      </c>
    </row>
    <row r="191" spans="3:7" x14ac:dyDescent="0.3">
      <c r="C191" t="s">
        <v>6</v>
      </c>
      <c r="D191" t="s">
        <v>37</v>
      </c>
      <c r="E191" t="s">
        <v>31</v>
      </c>
      <c r="F191" s="4">
        <v>7693</v>
      </c>
      <c r="G191">
        <v>87</v>
      </c>
    </row>
    <row r="192" spans="3:7" x14ac:dyDescent="0.3">
      <c r="C192" t="s">
        <v>10</v>
      </c>
      <c r="D192" t="s">
        <v>34</v>
      </c>
      <c r="E192" t="s">
        <v>17</v>
      </c>
      <c r="F192" s="4">
        <v>700</v>
      </c>
      <c r="G192">
        <v>87</v>
      </c>
    </row>
    <row r="193" spans="3:7" x14ac:dyDescent="0.3">
      <c r="C193" t="s">
        <v>40</v>
      </c>
      <c r="D193" t="s">
        <v>38</v>
      </c>
      <c r="E193" t="s">
        <v>26</v>
      </c>
      <c r="F193" s="4">
        <v>609</v>
      </c>
      <c r="G193">
        <v>87</v>
      </c>
    </row>
    <row r="194" spans="3:7" x14ac:dyDescent="0.3">
      <c r="C194" t="s">
        <v>8</v>
      </c>
      <c r="D194" t="s">
        <v>37</v>
      </c>
      <c r="E194" t="s">
        <v>21</v>
      </c>
      <c r="F194" s="4">
        <v>434</v>
      </c>
      <c r="G194">
        <v>87</v>
      </c>
    </row>
    <row r="195" spans="3:7" x14ac:dyDescent="0.3">
      <c r="C195" t="s">
        <v>7</v>
      </c>
      <c r="D195" t="s">
        <v>36</v>
      </c>
      <c r="E195" t="s">
        <v>32</v>
      </c>
      <c r="F195" s="4">
        <v>280</v>
      </c>
      <c r="G195">
        <v>87</v>
      </c>
    </row>
    <row r="196" spans="3:7" x14ac:dyDescent="0.3">
      <c r="C196" t="s">
        <v>41</v>
      </c>
      <c r="D196" t="s">
        <v>36</v>
      </c>
      <c r="E196" t="s">
        <v>32</v>
      </c>
      <c r="F196" s="4">
        <v>10304</v>
      </c>
      <c r="G196">
        <v>84</v>
      </c>
    </row>
    <row r="197" spans="3:7" x14ac:dyDescent="0.3">
      <c r="C197" t="s">
        <v>5</v>
      </c>
      <c r="D197" t="s">
        <v>35</v>
      </c>
      <c r="E197" t="s">
        <v>22</v>
      </c>
      <c r="F197" s="4">
        <v>490</v>
      </c>
      <c r="G197">
        <v>84</v>
      </c>
    </row>
    <row r="198" spans="3:7" x14ac:dyDescent="0.3">
      <c r="C198" t="s">
        <v>8</v>
      </c>
      <c r="D198" t="s">
        <v>38</v>
      </c>
      <c r="E198" t="s">
        <v>22</v>
      </c>
      <c r="F198" s="4">
        <v>168</v>
      </c>
      <c r="G198">
        <v>84</v>
      </c>
    </row>
    <row r="199" spans="3:7" x14ac:dyDescent="0.3">
      <c r="C199" t="s">
        <v>2</v>
      </c>
      <c r="D199" t="s">
        <v>39</v>
      </c>
      <c r="E199" t="s">
        <v>27</v>
      </c>
      <c r="F199" s="4">
        <v>7812</v>
      </c>
      <c r="G199">
        <v>81</v>
      </c>
    </row>
    <row r="200" spans="3:7" x14ac:dyDescent="0.3">
      <c r="C200" t="s">
        <v>5</v>
      </c>
      <c r="D200" t="s">
        <v>39</v>
      </c>
      <c r="E200" t="s">
        <v>22</v>
      </c>
      <c r="F200" s="4">
        <v>6909</v>
      </c>
      <c r="G200">
        <v>81</v>
      </c>
    </row>
    <row r="201" spans="3:7" x14ac:dyDescent="0.3">
      <c r="C201" t="s">
        <v>8</v>
      </c>
      <c r="D201" t="s">
        <v>35</v>
      </c>
      <c r="E201" t="s">
        <v>30</v>
      </c>
      <c r="F201" s="4">
        <v>3598</v>
      </c>
      <c r="G201">
        <v>81</v>
      </c>
    </row>
    <row r="202" spans="3:7" x14ac:dyDescent="0.3">
      <c r="C202" t="s">
        <v>6</v>
      </c>
      <c r="D202" t="s">
        <v>37</v>
      </c>
      <c r="E202" t="s">
        <v>30</v>
      </c>
      <c r="F202" s="4">
        <v>560</v>
      </c>
      <c r="G202">
        <v>81</v>
      </c>
    </row>
    <row r="203" spans="3:7" x14ac:dyDescent="0.3">
      <c r="C203" t="s">
        <v>8</v>
      </c>
      <c r="D203" t="s">
        <v>38</v>
      </c>
      <c r="E203" t="s">
        <v>21</v>
      </c>
      <c r="F203" s="4">
        <v>6433</v>
      </c>
      <c r="G203">
        <v>78</v>
      </c>
    </row>
    <row r="204" spans="3:7" x14ac:dyDescent="0.3">
      <c r="C204" t="s">
        <v>3</v>
      </c>
      <c r="D204" t="s">
        <v>35</v>
      </c>
      <c r="E204" t="s">
        <v>23</v>
      </c>
      <c r="F204" s="4">
        <v>2023</v>
      </c>
      <c r="G204">
        <v>78</v>
      </c>
    </row>
    <row r="205" spans="3:7" x14ac:dyDescent="0.3">
      <c r="C205" t="s">
        <v>2</v>
      </c>
      <c r="D205" t="s">
        <v>36</v>
      </c>
      <c r="E205" t="s">
        <v>29</v>
      </c>
      <c r="F205" s="4">
        <v>8211</v>
      </c>
      <c r="G205">
        <v>75</v>
      </c>
    </row>
    <row r="206" spans="3:7" x14ac:dyDescent="0.3">
      <c r="C206" t="s">
        <v>6</v>
      </c>
      <c r="D206" t="s">
        <v>34</v>
      </c>
      <c r="E206" t="s">
        <v>29</v>
      </c>
      <c r="F206" s="4">
        <v>3339</v>
      </c>
      <c r="G206">
        <v>75</v>
      </c>
    </row>
    <row r="207" spans="3:7" x14ac:dyDescent="0.3">
      <c r="C207" t="s">
        <v>7</v>
      </c>
      <c r="D207" t="s">
        <v>34</v>
      </c>
      <c r="E207" t="s">
        <v>32</v>
      </c>
      <c r="F207" s="4">
        <v>3262</v>
      </c>
      <c r="G207">
        <v>75</v>
      </c>
    </row>
    <row r="208" spans="3:7" x14ac:dyDescent="0.3">
      <c r="C208" t="s">
        <v>40</v>
      </c>
      <c r="D208" t="s">
        <v>34</v>
      </c>
      <c r="E208" t="s">
        <v>23</v>
      </c>
      <c r="F208" s="4">
        <v>2779</v>
      </c>
      <c r="G208">
        <v>75</v>
      </c>
    </row>
    <row r="209" spans="3:7" x14ac:dyDescent="0.3">
      <c r="C209" t="s">
        <v>6</v>
      </c>
      <c r="D209" t="s">
        <v>34</v>
      </c>
      <c r="E209" t="s">
        <v>16</v>
      </c>
      <c r="F209" s="4">
        <v>2219</v>
      </c>
      <c r="G209">
        <v>75</v>
      </c>
    </row>
    <row r="210" spans="3:7" x14ac:dyDescent="0.3">
      <c r="C210" t="s">
        <v>7</v>
      </c>
      <c r="D210" t="s">
        <v>38</v>
      </c>
      <c r="E210" t="s">
        <v>14</v>
      </c>
      <c r="F210" s="4">
        <v>1281</v>
      </c>
      <c r="G210">
        <v>75</v>
      </c>
    </row>
    <row r="211" spans="3:7" x14ac:dyDescent="0.3">
      <c r="C211" t="s">
        <v>10</v>
      </c>
      <c r="D211" t="s">
        <v>36</v>
      </c>
      <c r="E211" t="s">
        <v>13</v>
      </c>
      <c r="F211" s="4">
        <v>945</v>
      </c>
      <c r="G211">
        <v>75</v>
      </c>
    </row>
    <row r="212" spans="3:7" x14ac:dyDescent="0.3">
      <c r="C212" t="s">
        <v>5</v>
      </c>
      <c r="D212" t="s">
        <v>37</v>
      </c>
      <c r="E212" t="s">
        <v>22</v>
      </c>
      <c r="F212" s="4">
        <v>518</v>
      </c>
      <c r="G212">
        <v>75</v>
      </c>
    </row>
    <row r="213" spans="3:7" x14ac:dyDescent="0.3">
      <c r="C213" t="s">
        <v>6</v>
      </c>
      <c r="D213" t="s">
        <v>38</v>
      </c>
      <c r="E213" t="s">
        <v>25</v>
      </c>
      <c r="F213" s="4">
        <v>469</v>
      </c>
      <c r="G213">
        <v>75</v>
      </c>
    </row>
    <row r="214" spans="3:7" x14ac:dyDescent="0.3">
      <c r="C214" t="s">
        <v>40</v>
      </c>
      <c r="D214" t="s">
        <v>37</v>
      </c>
      <c r="E214" t="s">
        <v>29</v>
      </c>
      <c r="F214" s="4">
        <v>9002</v>
      </c>
      <c r="G214">
        <v>72</v>
      </c>
    </row>
    <row r="215" spans="3:7" x14ac:dyDescent="0.3">
      <c r="C215" t="s">
        <v>41</v>
      </c>
      <c r="D215" t="s">
        <v>39</v>
      </c>
      <c r="E215" t="s">
        <v>14</v>
      </c>
      <c r="F215" s="4">
        <v>3976</v>
      </c>
      <c r="G215">
        <v>72</v>
      </c>
    </row>
    <row r="216" spans="3:7" x14ac:dyDescent="0.3">
      <c r="C216" t="s">
        <v>9</v>
      </c>
      <c r="D216" t="s">
        <v>39</v>
      </c>
      <c r="E216" t="s">
        <v>25</v>
      </c>
      <c r="F216" s="4">
        <v>3192</v>
      </c>
      <c r="G216">
        <v>72</v>
      </c>
    </row>
    <row r="217" spans="3:7" x14ac:dyDescent="0.3">
      <c r="C217" t="s">
        <v>10</v>
      </c>
      <c r="D217" t="s">
        <v>36</v>
      </c>
      <c r="E217" t="s">
        <v>27</v>
      </c>
      <c r="F217" s="4">
        <v>1407</v>
      </c>
      <c r="G217">
        <v>72</v>
      </c>
    </row>
    <row r="218" spans="3:7" x14ac:dyDescent="0.3">
      <c r="C218" t="s">
        <v>41</v>
      </c>
      <c r="D218" t="s">
        <v>35</v>
      </c>
      <c r="E218" t="s">
        <v>13</v>
      </c>
      <c r="F218" s="4">
        <v>4760</v>
      </c>
      <c r="G218">
        <v>69</v>
      </c>
    </row>
    <row r="219" spans="3:7" x14ac:dyDescent="0.3">
      <c r="C219" t="s">
        <v>3</v>
      </c>
      <c r="D219" t="s">
        <v>35</v>
      </c>
      <c r="E219" t="s">
        <v>29</v>
      </c>
      <c r="F219" s="4">
        <v>2114</v>
      </c>
      <c r="G219">
        <v>66</v>
      </c>
    </row>
    <row r="220" spans="3:7" x14ac:dyDescent="0.3">
      <c r="C220" t="s">
        <v>5</v>
      </c>
      <c r="D220" t="s">
        <v>36</v>
      </c>
      <c r="E220" t="s">
        <v>13</v>
      </c>
      <c r="F220" s="4">
        <v>6146</v>
      </c>
      <c r="G220">
        <v>63</v>
      </c>
    </row>
    <row r="221" spans="3:7" x14ac:dyDescent="0.3">
      <c r="C221" t="s">
        <v>7</v>
      </c>
      <c r="D221" t="s">
        <v>35</v>
      </c>
      <c r="E221" t="s">
        <v>14</v>
      </c>
      <c r="F221" s="4">
        <v>4606</v>
      </c>
      <c r="G221">
        <v>63</v>
      </c>
    </row>
    <row r="222" spans="3:7" x14ac:dyDescent="0.3">
      <c r="C222" t="s">
        <v>8</v>
      </c>
      <c r="D222" t="s">
        <v>38</v>
      </c>
      <c r="E222" t="s">
        <v>27</v>
      </c>
      <c r="F222" s="4">
        <v>2268</v>
      </c>
      <c r="G222">
        <v>63</v>
      </c>
    </row>
    <row r="223" spans="3:7" x14ac:dyDescent="0.3">
      <c r="C223" t="s">
        <v>6</v>
      </c>
      <c r="D223" t="s">
        <v>39</v>
      </c>
      <c r="E223" t="s">
        <v>30</v>
      </c>
      <c r="F223" s="4">
        <v>1638</v>
      </c>
      <c r="G223">
        <v>63</v>
      </c>
    </row>
    <row r="224" spans="3:7" x14ac:dyDescent="0.3">
      <c r="C224" t="s">
        <v>6</v>
      </c>
      <c r="D224" t="s">
        <v>36</v>
      </c>
      <c r="E224" t="s">
        <v>21</v>
      </c>
      <c r="F224" s="4">
        <v>497</v>
      </c>
      <c r="G224">
        <v>63</v>
      </c>
    </row>
    <row r="225" spans="3:7" x14ac:dyDescent="0.3">
      <c r="C225" t="s">
        <v>9</v>
      </c>
      <c r="D225" t="s">
        <v>38</v>
      </c>
      <c r="E225" t="s">
        <v>24</v>
      </c>
      <c r="F225" s="4">
        <v>4137</v>
      </c>
      <c r="G225">
        <v>60</v>
      </c>
    </row>
    <row r="226" spans="3:7" x14ac:dyDescent="0.3">
      <c r="C226" t="s">
        <v>9</v>
      </c>
      <c r="D226" t="s">
        <v>36</v>
      </c>
      <c r="E226" t="s">
        <v>30</v>
      </c>
      <c r="F226" s="4">
        <v>9051</v>
      </c>
      <c r="G226">
        <v>57</v>
      </c>
    </row>
    <row r="227" spans="3:7" x14ac:dyDescent="0.3">
      <c r="C227" t="s">
        <v>5</v>
      </c>
      <c r="D227" t="s">
        <v>38</v>
      </c>
      <c r="E227" t="s">
        <v>13</v>
      </c>
      <c r="F227" s="4">
        <v>7189</v>
      </c>
      <c r="G227">
        <v>54</v>
      </c>
    </row>
    <row r="228" spans="3:7" x14ac:dyDescent="0.3">
      <c r="C228" t="s">
        <v>7</v>
      </c>
      <c r="D228" t="s">
        <v>37</v>
      </c>
      <c r="E228" t="s">
        <v>30</v>
      </c>
      <c r="F228" s="4">
        <v>6454</v>
      </c>
      <c r="G228">
        <v>54</v>
      </c>
    </row>
    <row r="229" spans="3:7" x14ac:dyDescent="0.3">
      <c r="C229" t="s">
        <v>3</v>
      </c>
      <c r="D229" t="s">
        <v>34</v>
      </c>
      <c r="E229" t="s">
        <v>26</v>
      </c>
      <c r="F229" s="4">
        <v>3108</v>
      </c>
      <c r="G229">
        <v>54</v>
      </c>
    </row>
    <row r="230" spans="3:7" x14ac:dyDescent="0.3">
      <c r="C230" t="s">
        <v>6</v>
      </c>
      <c r="D230" t="s">
        <v>38</v>
      </c>
      <c r="E230" t="s">
        <v>31</v>
      </c>
      <c r="F230" s="4">
        <v>2681</v>
      </c>
      <c r="G230">
        <v>54</v>
      </c>
    </row>
    <row r="231" spans="3:7" x14ac:dyDescent="0.3">
      <c r="C231" t="s">
        <v>2</v>
      </c>
      <c r="D231" t="s">
        <v>37</v>
      </c>
      <c r="E231" t="s">
        <v>14</v>
      </c>
      <c r="F231" s="4">
        <v>1057</v>
      </c>
      <c r="G231">
        <v>54</v>
      </c>
    </row>
    <row r="232" spans="3:7" x14ac:dyDescent="0.3">
      <c r="C232" t="s">
        <v>2</v>
      </c>
      <c r="D232" t="s">
        <v>34</v>
      </c>
      <c r="E232" t="s">
        <v>13</v>
      </c>
      <c r="F232" s="4">
        <v>252</v>
      </c>
      <c r="G232">
        <v>54</v>
      </c>
    </row>
    <row r="233" spans="3:7" x14ac:dyDescent="0.3">
      <c r="C233" t="s">
        <v>5</v>
      </c>
      <c r="D233" t="s">
        <v>39</v>
      </c>
      <c r="E233" t="s">
        <v>26</v>
      </c>
      <c r="F233" s="4">
        <v>5236</v>
      </c>
      <c r="G233">
        <v>51</v>
      </c>
    </row>
    <row r="234" spans="3:7" x14ac:dyDescent="0.3">
      <c r="C234" t="s">
        <v>3</v>
      </c>
      <c r="D234" t="s">
        <v>39</v>
      </c>
      <c r="E234" t="s">
        <v>29</v>
      </c>
      <c r="F234" s="4">
        <v>3640</v>
      </c>
      <c r="G234">
        <v>51</v>
      </c>
    </row>
    <row r="235" spans="3:7" x14ac:dyDescent="0.3">
      <c r="C235" t="s">
        <v>40</v>
      </c>
      <c r="D235" t="s">
        <v>38</v>
      </c>
      <c r="E235" t="s">
        <v>24</v>
      </c>
      <c r="F235" s="4">
        <v>623</v>
      </c>
      <c r="G235">
        <v>51</v>
      </c>
    </row>
    <row r="236" spans="3:7" x14ac:dyDescent="0.3">
      <c r="C236" t="s">
        <v>2</v>
      </c>
      <c r="D236" t="s">
        <v>38</v>
      </c>
      <c r="E236" t="s">
        <v>13</v>
      </c>
      <c r="F236" s="4">
        <v>56</v>
      </c>
      <c r="G236">
        <v>51</v>
      </c>
    </row>
    <row r="237" spans="3:7" x14ac:dyDescent="0.3">
      <c r="C237" t="s">
        <v>40</v>
      </c>
      <c r="D237" t="s">
        <v>34</v>
      </c>
      <c r="E237" t="s">
        <v>26</v>
      </c>
      <c r="F237" s="4">
        <v>6748</v>
      </c>
      <c r="G237">
        <v>48</v>
      </c>
    </row>
    <row r="238" spans="3:7" x14ac:dyDescent="0.3">
      <c r="C238" t="s">
        <v>7</v>
      </c>
      <c r="D238" t="s">
        <v>37</v>
      </c>
      <c r="E238" t="s">
        <v>33</v>
      </c>
      <c r="F238" s="4">
        <v>6391</v>
      </c>
      <c r="G238">
        <v>48</v>
      </c>
    </row>
    <row r="239" spans="3:7" x14ac:dyDescent="0.3">
      <c r="C239" t="s">
        <v>7</v>
      </c>
      <c r="D239" t="s">
        <v>34</v>
      </c>
      <c r="E239" t="s">
        <v>33</v>
      </c>
      <c r="F239" s="4">
        <v>2226</v>
      </c>
      <c r="G239">
        <v>48</v>
      </c>
    </row>
    <row r="240" spans="3:7" x14ac:dyDescent="0.3">
      <c r="C240" t="s">
        <v>40</v>
      </c>
      <c r="D240" t="s">
        <v>35</v>
      </c>
      <c r="E240" t="s">
        <v>24</v>
      </c>
      <c r="F240" s="4">
        <v>1638</v>
      </c>
      <c r="G240">
        <v>48</v>
      </c>
    </row>
    <row r="241" spans="3:7" x14ac:dyDescent="0.3">
      <c r="C241" t="s">
        <v>6</v>
      </c>
      <c r="D241" t="s">
        <v>34</v>
      </c>
      <c r="E241" t="s">
        <v>4</v>
      </c>
      <c r="F241" s="4">
        <v>525</v>
      </c>
      <c r="G241">
        <v>48</v>
      </c>
    </row>
    <row r="242" spans="3:7" x14ac:dyDescent="0.3">
      <c r="C242" t="s">
        <v>2</v>
      </c>
      <c r="D242" t="s">
        <v>36</v>
      </c>
      <c r="E242" t="s">
        <v>17</v>
      </c>
      <c r="F242" s="4">
        <v>189</v>
      </c>
      <c r="G242">
        <v>48</v>
      </c>
    </row>
    <row r="243" spans="3:7" x14ac:dyDescent="0.3">
      <c r="C243" t="s">
        <v>5</v>
      </c>
      <c r="D243" t="s">
        <v>37</v>
      </c>
      <c r="E243" t="s">
        <v>31</v>
      </c>
      <c r="F243" s="4">
        <v>182</v>
      </c>
      <c r="G243">
        <v>48</v>
      </c>
    </row>
    <row r="244" spans="3:7" x14ac:dyDescent="0.3">
      <c r="C244" t="s">
        <v>5</v>
      </c>
      <c r="D244" t="s">
        <v>38</v>
      </c>
      <c r="E244" t="s">
        <v>25</v>
      </c>
      <c r="F244" s="4">
        <v>7483</v>
      </c>
      <c r="G244">
        <v>45</v>
      </c>
    </row>
    <row r="245" spans="3:7" x14ac:dyDescent="0.3">
      <c r="C245" t="s">
        <v>8</v>
      </c>
      <c r="D245" t="s">
        <v>37</v>
      </c>
      <c r="E245" t="s">
        <v>26</v>
      </c>
      <c r="F245" s="4">
        <v>6279</v>
      </c>
      <c r="G245">
        <v>45</v>
      </c>
    </row>
    <row r="246" spans="3:7" x14ac:dyDescent="0.3">
      <c r="C246" t="s">
        <v>9</v>
      </c>
      <c r="D246" t="s">
        <v>37</v>
      </c>
      <c r="E246" t="s">
        <v>28</v>
      </c>
      <c r="F246" s="4">
        <v>2919</v>
      </c>
      <c r="G246">
        <v>45</v>
      </c>
    </row>
    <row r="247" spans="3:7" x14ac:dyDescent="0.3">
      <c r="C247" t="s">
        <v>40</v>
      </c>
      <c r="D247" t="s">
        <v>38</v>
      </c>
      <c r="E247" t="s">
        <v>29</v>
      </c>
      <c r="F247" s="4">
        <v>2541</v>
      </c>
      <c r="G247">
        <v>45</v>
      </c>
    </row>
    <row r="248" spans="3:7" x14ac:dyDescent="0.3">
      <c r="C248" t="s">
        <v>7</v>
      </c>
      <c r="D248" t="s">
        <v>36</v>
      </c>
      <c r="E248" t="s">
        <v>22</v>
      </c>
      <c r="F248" s="4">
        <v>8435</v>
      </c>
      <c r="G248">
        <v>42</v>
      </c>
    </row>
    <row r="249" spans="3:7" x14ac:dyDescent="0.3">
      <c r="C249" t="s">
        <v>3</v>
      </c>
      <c r="D249" t="s">
        <v>34</v>
      </c>
      <c r="E249" t="s">
        <v>25</v>
      </c>
      <c r="F249" s="4">
        <v>6300</v>
      </c>
      <c r="G249">
        <v>42</v>
      </c>
    </row>
    <row r="250" spans="3:7" x14ac:dyDescent="0.3">
      <c r="C250" t="s">
        <v>40</v>
      </c>
      <c r="D250" t="s">
        <v>39</v>
      </c>
      <c r="E250" t="s">
        <v>15</v>
      </c>
      <c r="F250" s="4">
        <v>5775</v>
      </c>
      <c r="G250">
        <v>42</v>
      </c>
    </row>
    <row r="251" spans="3:7" x14ac:dyDescent="0.3">
      <c r="C251" t="s">
        <v>2</v>
      </c>
      <c r="D251" t="s">
        <v>37</v>
      </c>
      <c r="E251" t="s">
        <v>15</v>
      </c>
      <c r="F251" s="4">
        <v>2863</v>
      </c>
      <c r="G251">
        <v>42</v>
      </c>
    </row>
    <row r="252" spans="3:7" x14ac:dyDescent="0.3">
      <c r="C252" t="s">
        <v>5</v>
      </c>
      <c r="D252" t="s">
        <v>36</v>
      </c>
      <c r="E252" t="s">
        <v>16</v>
      </c>
      <c r="F252" s="4">
        <v>16184</v>
      </c>
      <c r="G252">
        <v>39</v>
      </c>
    </row>
    <row r="253" spans="3:7" x14ac:dyDescent="0.3">
      <c r="C253" t="s">
        <v>7</v>
      </c>
      <c r="D253" t="s">
        <v>34</v>
      </c>
      <c r="E253" t="s">
        <v>17</v>
      </c>
      <c r="F253" s="4">
        <v>7777</v>
      </c>
      <c r="G253">
        <v>39</v>
      </c>
    </row>
    <row r="254" spans="3:7" x14ac:dyDescent="0.3">
      <c r="C254" t="s">
        <v>3</v>
      </c>
      <c r="D254" t="s">
        <v>36</v>
      </c>
      <c r="E254" t="s">
        <v>25</v>
      </c>
      <c r="F254" s="4">
        <v>3339</v>
      </c>
      <c r="G254">
        <v>39</v>
      </c>
    </row>
    <row r="255" spans="3:7" x14ac:dyDescent="0.3">
      <c r="C255" t="s">
        <v>40</v>
      </c>
      <c r="D255" t="s">
        <v>38</v>
      </c>
      <c r="E255" t="s">
        <v>31</v>
      </c>
      <c r="F255" s="4">
        <v>1988</v>
      </c>
      <c r="G255">
        <v>39</v>
      </c>
    </row>
    <row r="256" spans="3:7" x14ac:dyDescent="0.3">
      <c r="C256" t="s">
        <v>41</v>
      </c>
      <c r="D256" t="s">
        <v>34</v>
      </c>
      <c r="E256" t="s">
        <v>17</v>
      </c>
      <c r="F256" s="4">
        <v>1463</v>
      </c>
      <c r="G256">
        <v>39</v>
      </c>
    </row>
    <row r="257" spans="3:7" x14ac:dyDescent="0.3">
      <c r="C257" t="s">
        <v>3</v>
      </c>
      <c r="D257" t="s">
        <v>36</v>
      </c>
      <c r="E257" t="s">
        <v>16</v>
      </c>
      <c r="F257" s="4">
        <v>9198</v>
      </c>
      <c r="G257">
        <v>36</v>
      </c>
    </row>
    <row r="258" spans="3:7" x14ac:dyDescent="0.3">
      <c r="C258" t="s">
        <v>6</v>
      </c>
      <c r="D258" t="s">
        <v>38</v>
      </c>
      <c r="E258" t="s">
        <v>21</v>
      </c>
      <c r="F258" s="4">
        <v>7322</v>
      </c>
      <c r="G258">
        <v>36</v>
      </c>
    </row>
    <row r="259" spans="3:7" x14ac:dyDescent="0.3">
      <c r="C259" t="s">
        <v>2</v>
      </c>
      <c r="D259" t="s">
        <v>39</v>
      </c>
      <c r="E259" t="s">
        <v>15</v>
      </c>
      <c r="F259" s="4">
        <v>4802</v>
      </c>
      <c r="G259">
        <v>36</v>
      </c>
    </row>
    <row r="260" spans="3:7" x14ac:dyDescent="0.3">
      <c r="C260" t="s">
        <v>2</v>
      </c>
      <c r="D260" t="s">
        <v>39</v>
      </c>
      <c r="E260" t="s">
        <v>23</v>
      </c>
      <c r="F260" s="4">
        <v>630</v>
      </c>
      <c r="G260">
        <v>36</v>
      </c>
    </row>
    <row r="261" spans="3:7" x14ac:dyDescent="0.3">
      <c r="C261" t="s">
        <v>40</v>
      </c>
      <c r="D261" t="s">
        <v>36</v>
      </c>
      <c r="E261" t="s">
        <v>4</v>
      </c>
      <c r="F261" s="4">
        <v>217</v>
      </c>
      <c r="G261">
        <v>36</v>
      </c>
    </row>
    <row r="262" spans="3:7" x14ac:dyDescent="0.3">
      <c r="C262" t="s">
        <v>10</v>
      </c>
      <c r="D262" t="s">
        <v>39</v>
      </c>
      <c r="E262" t="s">
        <v>33</v>
      </c>
      <c r="F262" s="4">
        <v>12950</v>
      </c>
      <c r="G262">
        <v>30</v>
      </c>
    </row>
    <row r="263" spans="3:7" x14ac:dyDescent="0.3">
      <c r="C263" t="s">
        <v>8</v>
      </c>
      <c r="D263" t="s">
        <v>37</v>
      </c>
      <c r="E263" t="s">
        <v>15</v>
      </c>
      <c r="F263" s="4">
        <v>9709</v>
      </c>
      <c r="G263">
        <v>30</v>
      </c>
    </row>
    <row r="264" spans="3:7" x14ac:dyDescent="0.3">
      <c r="C264" t="s">
        <v>40</v>
      </c>
      <c r="D264" t="s">
        <v>39</v>
      </c>
      <c r="E264" t="s">
        <v>27</v>
      </c>
      <c r="F264" s="4">
        <v>6370</v>
      </c>
      <c r="G264">
        <v>30</v>
      </c>
    </row>
    <row r="265" spans="3:7" x14ac:dyDescent="0.3">
      <c r="C265" t="s">
        <v>40</v>
      </c>
      <c r="D265" t="s">
        <v>36</v>
      </c>
      <c r="E265" t="s">
        <v>25</v>
      </c>
      <c r="F265" s="4">
        <v>5439</v>
      </c>
      <c r="G265">
        <v>30</v>
      </c>
    </row>
    <row r="266" spans="3:7" x14ac:dyDescent="0.3">
      <c r="C266" t="s">
        <v>10</v>
      </c>
      <c r="D266" t="s">
        <v>37</v>
      </c>
      <c r="E266" t="s">
        <v>23</v>
      </c>
      <c r="F266" s="4">
        <v>4683</v>
      </c>
      <c r="G266">
        <v>30</v>
      </c>
    </row>
    <row r="267" spans="3:7" x14ac:dyDescent="0.3">
      <c r="C267" t="s">
        <v>6</v>
      </c>
      <c r="D267" t="s">
        <v>36</v>
      </c>
      <c r="E267" t="s">
        <v>13</v>
      </c>
      <c r="F267" s="4">
        <v>4319</v>
      </c>
      <c r="G267">
        <v>30</v>
      </c>
    </row>
    <row r="268" spans="3:7" x14ac:dyDescent="0.3">
      <c r="C268" t="s">
        <v>8</v>
      </c>
      <c r="D268" t="s">
        <v>39</v>
      </c>
      <c r="E268" t="s">
        <v>18</v>
      </c>
      <c r="F268" s="4">
        <v>9660</v>
      </c>
      <c r="G268">
        <v>27</v>
      </c>
    </row>
    <row r="269" spans="3:7" x14ac:dyDescent="0.3">
      <c r="C269" t="s">
        <v>9</v>
      </c>
      <c r="D269" t="s">
        <v>34</v>
      </c>
      <c r="E269" t="s">
        <v>21</v>
      </c>
      <c r="F269" s="4">
        <v>6832</v>
      </c>
      <c r="G269">
        <v>27</v>
      </c>
    </row>
    <row r="270" spans="3:7" x14ac:dyDescent="0.3">
      <c r="C270" t="s">
        <v>6</v>
      </c>
      <c r="D270" t="s">
        <v>39</v>
      </c>
      <c r="E270" t="s">
        <v>17</v>
      </c>
      <c r="F270" s="4">
        <v>6048</v>
      </c>
      <c r="G270">
        <v>27</v>
      </c>
    </row>
    <row r="271" spans="3:7" x14ac:dyDescent="0.3">
      <c r="C271" t="s">
        <v>10</v>
      </c>
      <c r="D271" t="s">
        <v>37</v>
      </c>
      <c r="E271" t="s">
        <v>28</v>
      </c>
      <c r="F271" s="4">
        <v>3059</v>
      </c>
      <c r="G271">
        <v>27</v>
      </c>
    </row>
    <row r="272" spans="3:7" x14ac:dyDescent="0.3">
      <c r="C272" t="s">
        <v>7</v>
      </c>
      <c r="D272" t="s">
        <v>35</v>
      </c>
      <c r="E272" t="s">
        <v>16</v>
      </c>
      <c r="F272" s="4">
        <v>2135</v>
      </c>
      <c r="G272">
        <v>27</v>
      </c>
    </row>
    <row r="273" spans="3:7" x14ac:dyDescent="0.3">
      <c r="C273" t="s">
        <v>8</v>
      </c>
      <c r="D273" t="s">
        <v>39</v>
      </c>
      <c r="E273" t="s">
        <v>26</v>
      </c>
      <c r="F273" s="4">
        <v>1561</v>
      </c>
      <c r="G273">
        <v>27</v>
      </c>
    </row>
    <row r="274" spans="3:7" x14ac:dyDescent="0.3">
      <c r="C274" t="s">
        <v>10</v>
      </c>
      <c r="D274" t="s">
        <v>34</v>
      </c>
      <c r="E274" t="s">
        <v>22</v>
      </c>
      <c r="F274" s="4">
        <v>4053</v>
      </c>
      <c r="G274">
        <v>24</v>
      </c>
    </row>
    <row r="275" spans="3:7" x14ac:dyDescent="0.3">
      <c r="C275" t="s">
        <v>7</v>
      </c>
      <c r="D275" t="s">
        <v>34</v>
      </c>
      <c r="E275" t="s">
        <v>15</v>
      </c>
      <c r="F275" s="4">
        <v>3829</v>
      </c>
      <c r="G275">
        <v>24</v>
      </c>
    </row>
    <row r="276" spans="3:7" x14ac:dyDescent="0.3">
      <c r="C276" t="s">
        <v>2</v>
      </c>
      <c r="D276" t="s">
        <v>36</v>
      </c>
      <c r="E276" t="s">
        <v>16</v>
      </c>
      <c r="F276" s="4">
        <v>11417</v>
      </c>
      <c r="G276">
        <v>21</v>
      </c>
    </row>
    <row r="277" spans="3:7" x14ac:dyDescent="0.3">
      <c r="C277" t="s">
        <v>5</v>
      </c>
      <c r="D277" t="s">
        <v>37</v>
      </c>
      <c r="E277" t="s">
        <v>25</v>
      </c>
      <c r="F277" s="4">
        <v>8813</v>
      </c>
      <c r="G277">
        <v>21</v>
      </c>
    </row>
    <row r="278" spans="3:7" x14ac:dyDescent="0.3">
      <c r="C278" t="s">
        <v>40</v>
      </c>
      <c r="D278" t="s">
        <v>37</v>
      </c>
      <c r="E278" t="s">
        <v>19</v>
      </c>
      <c r="F278" s="4">
        <v>7693</v>
      </c>
      <c r="G278">
        <v>21</v>
      </c>
    </row>
    <row r="279" spans="3:7" x14ac:dyDescent="0.3">
      <c r="C279" t="s">
        <v>5</v>
      </c>
      <c r="D279" t="s">
        <v>34</v>
      </c>
      <c r="E279" t="s">
        <v>27</v>
      </c>
      <c r="F279" s="4">
        <v>6986</v>
      </c>
      <c r="G279">
        <v>21</v>
      </c>
    </row>
    <row r="280" spans="3:7" x14ac:dyDescent="0.3">
      <c r="C280" t="s">
        <v>5</v>
      </c>
      <c r="D280" t="s">
        <v>38</v>
      </c>
      <c r="E280" t="s">
        <v>32</v>
      </c>
      <c r="F280" s="4">
        <v>5075</v>
      </c>
      <c r="G280">
        <v>21</v>
      </c>
    </row>
    <row r="281" spans="3:7" x14ac:dyDescent="0.3">
      <c r="C281" t="s">
        <v>7</v>
      </c>
      <c r="D281" t="s">
        <v>35</v>
      </c>
      <c r="E281" t="s">
        <v>27</v>
      </c>
      <c r="F281" s="4">
        <v>2478</v>
      </c>
      <c r="G281">
        <v>21</v>
      </c>
    </row>
    <row r="282" spans="3:7" x14ac:dyDescent="0.3">
      <c r="C282" t="s">
        <v>41</v>
      </c>
      <c r="D282" t="s">
        <v>38</v>
      </c>
      <c r="E282" t="s">
        <v>25</v>
      </c>
      <c r="F282" s="4">
        <v>154</v>
      </c>
      <c r="G282">
        <v>21</v>
      </c>
    </row>
    <row r="283" spans="3:7" x14ac:dyDescent="0.3">
      <c r="C283" t="s">
        <v>3</v>
      </c>
      <c r="D283" t="s">
        <v>34</v>
      </c>
      <c r="E283" t="s">
        <v>20</v>
      </c>
      <c r="F283" s="4">
        <v>2583</v>
      </c>
      <c r="G283">
        <v>18</v>
      </c>
    </row>
    <row r="284" spans="3:7" x14ac:dyDescent="0.3">
      <c r="C284" t="s">
        <v>3</v>
      </c>
      <c r="D284" t="s">
        <v>36</v>
      </c>
      <c r="E284" t="s">
        <v>19</v>
      </c>
      <c r="F284" s="4">
        <v>1281</v>
      </c>
      <c r="G284">
        <v>18</v>
      </c>
    </row>
    <row r="285" spans="3:7" x14ac:dyDescent="0.3">
      <c r="C285" t="s">
        <v>2</v>
      </c>
      <c r="D285" t="s">
        <v>37</v>
      </c>
      <c r="E285" t="s">
        <v>19</v>
      </c>
      <c r="F285" s="4">
        <v>238</v>
      </c>
      <c r="G285">
        <v>18</v>
      </c>
    </row>
    <row r="286" spans="3:7" x14ac:dyDescent="0.3">
      <c r="C286" t="s">
        <v>5</v>
      </c>
      <c r="D286" t="s">
        <v>36</v>
      </c>
      <c r="E286" t="s">
        <v>23</v>
      </c>
      <c r="F286" s="4">
        <v>6314</v>
      </c>
      <c r="G286">
        <v>15</v>
      </c>
    </row>
    <row r="287" spans="3:7" x14ac:dyDescent="0.3">
      <c r="C287" t="s">
        <v>5</v>
      </c>
      <c r="D287" t="s">
        <v>35</v>
      </c>
      <c r="E287" t="s">
        <v>18</v>
      </c>
      <c r="F287" s="4">
        <v>2415</v>
      </c>
      <c r="G287">
        <v>15</v>
      </c>
    </row>
    <row r="288" spans="3:7" x14ac:dyDescent="0.3">
      <c r="C288" t="s">
        <v>6</v>
      </c>
      <c r="D288" t="s">
        <v>34</v>
      </c>
      <c r="E288" t="s">
        <v>15</v>
      </c>
      <c r="F288" s="4">
        <v>1442</v>
      </c>
      <c r="G288">
        <v>15</v>
      </c>
    </row>
    <row r="289" spans="3:7" x14ac:dyDescent="0.3">
      <c r="C289" t="s">
        <v>2</v>
      </c>
      <c r="D289" t="s">
        <v>35</v>
      </c>
      <c r="E289" t="s">
        <v>19</v>
      </c>
      <c r="F289" s="4">
        <v>553</v>
      </c>
      <c r="G289">
        <v>15</v>
      </c>
    </row>
    <row r="290" spans="3:7" x14ac:dyDescent="0.3">
      <c r="C290" t="s">
        <v>40</v>
      </c>
      <c r="D290" t="s">
        <v>39</v>
      </c>
      <c r="E290" t="s">
        <v>22</v>
      </c>
      <c r="F290" s="4">
        <v>5817</v>
      </c>
      <c r="G290">
        <v>12</v>
      </c>
    </row>
    <row r="291" spans="3:7" x14ac:dyDescent="0.3">
      <c r="C291" t="s">
        <v>5</v>
      </c>
      <c r="D291" t="s">
        <v>37</v>
      </c>
      <c r="E291" t="s">
        <v>14</v>
      </c>
      <c r="F291" s="4">
        <v>4991</v>
      </c>
      <c r="G291">
        <v>12</v>
      </c>
    </row>
    <row r="292" spans="3:7" x14ac:dyDescent="0.3">
      <c r="C292" t="s">
        <v>6</v>
      </c>
      <c r="D292" t="s">
        <v>36</v>
      </c>
      <c r="E292" t="s">
        <v>32</v>
      </c>
      <c r="F292" s="4">
        <v>6118</v>
      </c>
      <c r="G292">
        <v>9</v>
      </c>
    </row>
    <row r="293" spans="3:7" x14ac:dyDescent="0.3">
      <c r="C293" t="s">
        <v>10</v>
      </c>
      <c r="D293" t="s">
        <v>34</v>
      </c>
      <c r="E293" t="s">
        <v>26</v>
      </c>
      <c r="F293" s="4">
        <v>4991</v>
      </c>
      <c r="G293">
        <v>9</v>
      </c>
    </row>
    <row r="294" spans="3:7" x14ac:dyDescent="0.3">
      <c r="C294" t="s">
        <v>41</v>
      </c>
      <c r="D294" t="s">
        <v>37</v>
      </c>
      <c r="E294" t="s">
        <v>21</v>
      </c>
      <c r="F294" s="4">
        <v>2933</v>
      </c>
      <c r="G294">
        <v>9</v>
      </c>
    </row>
    <row r="295" spans="3:7" x14ac:dyDescent="0.3">
      <c r="C295" t="s">
        <v>5</v>
      </c>
      <c r="D295" t="s">
        <v>35</v>
      </c>
      <c r="E295" t="s">
        <v>4</v>
      </c>
      <c r="F295" s="4">
        <v>2744</v>
      </c>
      <c r="G295">
        <v>9</v>
      </c>
    </row>
    <row r="296" spans="3:7" x14ac:dyDescent="0.3">
      <c r="C296" t="s">
        <v>9</v>
      </c>
      <c r="D296" t="s">
        <v>38</v>
      </c>
      <c r="E296" t="s">
        <v>17</v>
      </c>
      <c r="F296" s="4">
        <v>2408</v>
      </c>
      <c r="G296">
        <v>9</v>
      </c>
    </row>
    <row r="297" spans="3:7" x14ac:dyDescent="0.3">
      <c r="C297" t="s">
        <v>6</v>
      </c>
      <c r="D297" t="s">
        <v>37</v>
      </c>
      <c r="E297" t="s">
        <v>26</v>
      </c>
      <c r="F297" s="4">
        <v>6818</v>
      </c>
      <c r="G297">
        <v>6</v>
      </c>
    </row>
    <row r="298" spans="3:7" x14ac:dyDescent="0.3">
      <c r="C298" t="s">
        <v>10</v>
      </c>
      <c r="D298" t="s">
        <v>35</v>
      </c>
      <c r="E298" t="s">
        <v>15</v>
      </c>
      <c r="F298" s="4">
        <v>2562</v>
      </c>
      <c r="G298">
        <v>6</v>
      </c>
    </row>
    <row r="299" spans="3:7" x14ac:dyDescent="0.3">
      <c r="C299" t="s">
        <v>6</v>
      </c>
      <c r="D299" t="s">
        <v>38</v>
      </c>
      <c r="E299" t="s">
        <v>16</v>
      </c>
      <c r="F299" s="4">
        <v>938</v>
      </c>
      <c r="G299">
        <v>6</v>
      </c>
    </row>
    <row r="300" spans="3:7" x14ac:dyDescent="0.3">
      <c r="C300" t="s">
        <v>5</v>
      </c>
      <c r="D300" t="s">
        <v>36</v>
      </c>
      <c r="E300" t="s">
        <v>18</v>
      </c>
      <c r="F300" s="4">
        <v>6111</v>
      </c>
      <c r="G300">
        <v>3</v>
      </c>
    </row>
    <row r="301" spans="3:7" x14ac:dyDescent="0.3">
      <c r="C301" t="s">
        <v>41</v>
      </c>
      <c r="D301" t="s">
        <v>38</v>
      </c>
      <c r="E301" t="s">
        <v>22</v>
      </c>
      <c r="F301" s="4">
        <v>5915</v>
      </c>
      <c r="G301">
        <v>3</v>
      </c>
    </row>
    <row r="302" spans="3:7" x14ac:dyDescent="0.3">
      <c r="C302" t="s">
        <v>2</v>
      </c>
      <c r="D302" t="s">
        <v>38</v>
      </c>
      <c r="E302" t="s">
        <v>4</v>
      </c>
      <c r="F302" s="4">
        <v>3549</v>
      </c>
      <c r="G302">
        <v>3</v>
      </c>
    </row>
    <row r="303" spans="3:7" x14ac:dyDescent="0.3">
      <c r="C303" t="s">
        <v>6</v>
      </c>
      <c r="D303" t="s">
        <v>39</v>
      </c>
      <c r="E303" t="s">
        <v>24</v>
      </c>
      <c r="F303" s="4">
        <v>2989</v>
      </c>
      <c r="G303">
        <v>3</v>
      </c>
    </row>
    <row r="304" spans="3:7" x14ac:dyDescent="0.3">
      <c r="C304" t="s">
        <v>7</v>
      </c>
      <c r="D304" t="s">
        <v>37</v>
      </c>
      <c r="E304" t="s">
        <v>26</v>
      </c>
      <c r="F304" s="4">
        <v>5306</v>
      </c>
      <c r="G304">
        <v>0</v>
      </c>
    </row>
  </sheetData>
  <conditionalFormatting sqref="F4:F304">
    <cfRule type="top10" dxfId="26" priority="6" percent="1" bottom="1" rank="10"/>
    <cfRule type="aboveAverage" dxfId="25" priority="7" aboveAverage="0"/>
    <cfRule type="aboveAverage" dxfId="24" priority="8"/>
  </conditionalFormatting>
  <conditionalFormatting sqref="G4:G304">
    <cfRule type="duplicateValues" dxfId="23" priority="1"/>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5168B-34FE-489B-BC25-947BA5C58172}">
  <dimension ref="A1:F12"/>
  <sheetViews>
    <sheetView showGridLines="0" tabSelected="1" workbookViewId="0">
      <selection activeCell="C18" sqref="C18"/>
    </sheetView>
  </sheetViews>
  <sheetFormatPr defaultRowHeight="14.4" x14ac:dyDescent="0.3"/>
  <cols>
    <col min="1" max="1" width="4.109375" customWidth="1"/>
    <col min="3" max="3" width="11.5546875" bestFit="1" customWidth="1"/>
    <col min="4" max="4" width="9.77734375" customWidth="1"/>
    <col min="5" max="5" width="12.33203125" customWidth="1"/>
    <col min="6" max="6" width="9.44140625" customWidth="1"/>
  </cols>
  <sheetData>
    <row r="1" spans="1:6" s="18" customFormat="1" ht="49.8" customHeight="1" x14ac:dyDescent="0.55000000000000004">
      <c r="A1" s="19"/>
      <c r="B1" s="17" t="s">
        <v>73</v>
      </c>
    </row>
    <row r="5" spans="1:6" x14ac:dyDescent="0.3">
      <c r="C5" s="28" t="s">
        <v>57</v>
      </c>
      <c r="D5" s="29" t="s">
        <v>1</v>
      </c>
      <c r="E5" s="29" t="s">
        <v>58</v>
      </c>
      <c r="F5" s="29" t="s">
        <v>56</v>
      </c>
    </row>
    <row r="6" spans="1:6" x14ac:dyDescent="0.3">
      <c r="C6" t="s">
        <v>34</v>
      </c>
      <c r="D6" s="4">
        <f>SUMIFS(data[Amount],data[Geography],C6)</f>
        <v>252469</v>
      </c>
      <c r="E6" s="4">
        <f t="shared" ref="E6:E12" si="0">D6</f>
        <v>252469</v>
      </c>
      <c r="F6">
        <f>SUMIFS(data[Units],data[Geography],C6)</f>
        <v>8760</v>
      </c>
    </row>
    <row r="7" spans="1:6" x14ac:dyDescent="0.3">
      <c r="C7" t="s">
        <v>36</v>
      </c>
      <c r="D7" s="4">
        <f>SUMIFS(data[Amount],data[Geography],C7)</f>
        <v>237944</v>
      </c>
      <c r="E7" s="4">
        <f t="shared" si="0"/>
        <v>237944</v>
      </c>
      <c r="F7">
        <f>SUMIFS(data[Units],data[Geography],C7)</f>
        <v>7302</v>
      </c>
    </row>
    <row r="8" spans="1:6" x14ac:dyDescent="0.3">
      <c r="C8" t="s">
        <v>37</v>
      </c>
      <c r="D8" s="4">
        <f>SUMIFS(data[Amount],data[Geography],C8)</f>
        <v>218813</v>
      </c>
      <c r="E8" s="4">
        <f t="shared" si="0"/>
        <v>218813</v>
      </c>
      <c r="F8">
        <f>SUMIFS(data[Units],data[Geography],C8)</f>
        <v>7431</v>
      </c>
    </row>
    <row r="9" spans="1:6" x14ac:dyDescent="0.3">
      <c r="C9" t="s">
        <v>37</v>
      </c>
      <c r="D9" s="4">
        <f>SUMIFS(data[Amount],data[Geography],C9)</f>
        <v>218813</v>
      </c>
      <c r="E9" s="4">
        <f t="shared" si="0"/>
        <v>218813</v>
      </c>
      <c r="F9">
        <f>SUMIFS(data[Units],data[Geography],C9)</f>
        <v>7431</v>
      </c>
    </row>
    <row r="10" spans="1:6" x14ac:dyDescent="0.3">
      <c r="C10" t="s">
        <v>35</v>
      </c>
      <c r="D10" s="4">
        <f>SUMIFS(data[Amount],data[Geography],C10)</f>
        <v>189434</v>
      </c>
      <c r="E10" s="4">
        <f t="shared" si="0"/>
        <v>189434</v>
      </c>
      <c r="F10">
        <f>SUMIFS(data[Units],data[Geography],C10)</f>
        <v>10158</v>
      </c>
    </row>
    <row r="11" spans="1:6" x14ac:dyDescent="0.3">
      <c r="C11" t="s">
        <v>39</v>
      </c>
      <c r="D11" s="4">
        <f>SUMIFS(data[Amount],data[Geography],C11)</f>
        <v>173530</v>
      </c>
      <c r="E11" s="4">
        <f t="shared" si="0"/>
        <v>173530</v>
      </c>
      <c r="F11">
        <f>SUMIFS(data[Units],data[Geography],C11)</f>
        <v>5745</v>
      </c>
    </row>
    <row r="12" spans="1:6" x14ac:dyDescent="0.3">
      <c r="C12" t="s">
        <v>38</v>
      </c>
      <c r="D12" s="4">
        <f>SUMIFS(data[Amount],data[Geography],C12)</f>
        <v>168679</v>
      </c>
      <c r="E12" s="4">
        <f t="shared" si="0"/>
        <v>168679</v>
      </c>
      <c r="F12">
        <f>SUMIFS(data[Units],data[Geography],C12)</f>
        <v>6264</v>
      </c>
    </row>
  </sheetData>
  <conditionalFormatting sqref="E6:E12">
    <cfRule type="dataBar" priority="1">
      <dataBar showValue="0">
        <cfvo type="min"/>
        <cfvo type="max"/>
        <color theme="4" tint="0.39997558519241921"/>
      </dataBar>
      <extLst>
        <ext xmlns:x14="http://schemas.microsoft.com/office/spreadsheetml/2009/9/main" uri="{B025F937-C7B1-47D3-B67F-A62EFF666E3E}">
          <x14:id>{B440CCA6-39EB-43C7-A9E7-CC2737E3B65D}</x14:id>
        </ext>
      </extLst>
    </cfRule>
    <cfRule type="dataBar" priority="5">
      <dataBar showValue="0">
        <cfvo type="min"/>
        <cfvo type="num" val="350000"/>
        <color theme="9" tint="0.59999389629810485"/>
      </dataBar>
      <extLst>
        <ext xmlns:x14="http://schemas.microsoft.com/office/spreadsheetml/2009/9/main" uri="{B025F937-C7B1-47D3-B67F-A62EFF666E3E}">
          <x14:id>{F0238D80-676B-4E71-B233-D2C924FC2B08}</x14:id>
        </ext>
      </extLst>
    </cfRule>
  </conditionalFormatting>
  <conditionalFormatting sqref="E5:E12">
    <cfRule type="dataBar" priority="2">
      <dataBar>
        <cfvo type="min"/>
        <cfvo type="max"/>
        <color theme="4" tint="0.39997558519241921"/>
      </dataBar>
      <extLst>
        <ext xmlns:x14="http://schemas.microsoft.com/office/spreadsheetml/2009/9/main" uri="{B025F937-C7B1-47D3-B67F-A62EFF666E3E}">
          <x14:id>{B2B43616-9E33-4EDC-9A2E-6D53DB4E112C}</x14:id>
        </ext>
      </extLst>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440CCA6-39EB-43C7-A9E7-CC2737E3B65D}">
            <x14:dataBar minLength="0" maxLength="100" gradient="0">
              <x14:cfvo type="autoMin"/>
              <x14:cfvo type="autoMax"/>
              <x14:negativeFillColor rgb="FFFF0000"/>
              <x14:axisColor rgb="FF000000"/>
            </x14:dataBar>
          </x14:cfRule>
          <x14:cfRule type="dataBar" id="{F0238D80-676B-4E71-B233-D2C924FC2B08}">
            <x14:dataBar minLength="0" maxLength="100" gradient="0">
              <x14:cfvo type="autoMin"/>
              <x14:cfvo type="num">
                <xm:f>350000</xm:f>
              </x14:cfvo>
              <x14:negativeFillColor rgb="FFFF0000"/>
              <x14:axisColor rgb="FF000000"/>
            </x14:dataBar>
          </x14:cfRule>
          <xm:sqref>E6:E12</xm:sqref>
        </x14:conditionalFormatting>
        <x14:conditionalFormatting xmlns:xm="http://schemas.microsoft.com/office/excel/2006/main">
          <x14:cfRule type="dataBar" id="{B2B43616-9E33-4EDC-9A2E-6D53DB4E112C}">
            <x14:dataBar minLength="0" maxLength="100" gradient="0">
              <x14:cfvo type="autoMin"/>
              <x14:cfvo type="autoMax"/>
              <x14:negativeFillColor rgb="FFFF0000"/>
              <x14:axisColor rgb="FF000000"/>
            </x14:dataBar>
          </x14:cfRule>
          <xm:sqref>E5:E12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A7244-9E48-423C-B50B-931254AC0259}">
  <dimension ref="A1:F12"/>
  <sheetViews>
    <sheetView showGridLines="0" zoomScale="115" zoomScaleNormal="115" workbookViewId="0">
      <selection activeCell="I20" sqref="I20"/>
    </sheetView>
  </sheetViews>
  <sheetFormatPr defaultRowHeight="14.4" x14ac:dyDescent="0.3"/>
  <cols>
    <col min="1" max="1" width="3.33203125" customWidth="1"/>
    <col min="3" max="3" width="13.88671875" bestFit="1" customWidth="1"/>
    <col min="4" max="4" width="14.109375" bestFit="1" customWidth="1"/>
    <col min="5" max="5" width="10.33203125" customWidth="1"/>
    <col min="6" max="6" width="12" bestFit="1" customWidth="1"/>
  </cols>
  <sheetData>
    <row r="1" spans="1:6" s="18" customFormat="1" ht="49.8" customHeight="1" x14ac:dyDescent="0.55000000000000004">
      <c r="A1" s="19"/>
      <c r="B1" s="17" t="s">
        <v>74</v>
      </c>
    </row>
    <row r="6" spans="1:6" x14ac:dyDescent="0.3">
      <c r="C6" s="35" t="s">
        <v>59</v>
      </c>
      <c r="D6" s="35" t="s">
        <v>61</v>
      </c>
      <c r="E6" s="35" t="s">
        <v>58</v>
      </c>
      <c r="F6" s="35" t="s">
        <v>62</v>
      </c>
    </row>
    <row r="7" spans="1:6" x14ac:dyDescent="0.3">
      <c r="C7" s="36" t="s">
        <v>34</v>
      </c>
      <c r="D7" s="35">
        <v>39424</v>
      </c>
      <c r="E7" s="35">
        <v>39424</v>
      </c>
      <c r="F7" s="35">
        <v>1122</v>
      </c>
    </row>
    <row r="8" spans="1:6" x14ac:dyDescent="0.3">
      <c r="C8" s="36" t="s">
        <v>36</v>
      </c>
      <c r="D8" s="35">
        <v>25669</v>
      </c>
      <c r="E8" s="35">
        <v>25669</v>
      </c>
      <c r="F8" s="35">
        <v>564</v>
      </c>
    </row>
    <row r="9" spans="1:6" x14ac:dyDescent="0.3">
      <c r="C9" s="36" t="s">
        <v>38</v>
      </c>
      <c r="D9" s="35">
        <v>24983</v>
      </c>
      <c r="E9" s="35">
        <v>24983</v>
      </c>
      <c r="F9" s="35">
        <v>477</v>
      </c>
    </row>
    <row r="10" spans="1:6" x14ac:dyDescent="0.3">
      <c r="C10" s="36" t="s">
        <v>37</v>
      </c>
      <c r="D10" s="35">
        <v>21434</v>
      </c>
      <c r="E10" s="35">
        <v>21434</v>
      </c>
      <c r="F10" s="35">
        <v>1116</v>
      </c>
    </row>
    <row r="11" spans="1:6" x14ac:dyDescent="0.3">
      <c r="C11" s="36" t="s">
        <v>35</v>
      </c>
      <c r="D11" s="35">
        <v>11319</v>
      </c>
      <c r="E11" s="35">
        <v>11319</v>
      </c>
      <c r="F11" s="35">
        <v>693</v>
      </c>
    </row>
    <row r="12" spans="1:6" x14ac:dyDescent="0.3">
      <c r="C12" s="36" t="s">
        <v>39</v>
      </c>
      <c r="D12" s="35">
        <v>9751</v>
      </c>
      <c r="E12" s="35">
        <v>9751</v>
      </c>
      <c r="F12" s="35">
        <v>582</v>
      </c>
    </row>
  </sheetData>
  <conditionalFormatting pivot="1" sqref="E7:E12">
    <cfRule type="dataBar" priority="1">
      <dataBar showValue="0">
        <cfvo type="min"/>
        <cfvo type="max"/>
        <color theme="9" tint="0.39997558519241921"/>
      </dataBar>
      <extLst>
        <ext xmlns:x14="http://schemas.microsoft.com/office/spreadsheetml/2009/9/main" uri="{B025F937-C7B1-47D3-B67F-A62EFF666E3E}">
          <x14:id>{6EC54EF4-D55B-41DD-AB7F-FA9945916CDC}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6EC54EF4-D55B-41DD-AB7F-FA9945916CDC}">
            <x14:dataBar minLength="0" maxLength="100" gradient="0">
              <x14:cfvo type="autoMin"/>
              <x14:cfvo type="autoMax"/>
              <x14:negativeFillColor rgb="FFFF0000"/>
              <x14:axisColor rgb="FF000000"/>
            </x14:dataBar>
          </x14:cfRule>
          <xm:sqref>E7:E12</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A2AC0-60DB-40AB-89B9-FA7027568EA1}">
  <dimension ref="A1:E14"/>
  <sheetViews>
    <sheetView showGridLines="0" zoomScale="85" zoomScaleNormal="85" workbookViewId="0">
      <selection activeCell="L16" sqref="L16"/>
    </sheetView>
  </sheetViews>
  <sheetFormatPr defaultRowHeight="14.4" x14ac:dyDescent="0.3"/>
  <cols>
    <col min="1" max="1" width="5.77734375" customWidth="1"/>
    <col min="4" max="4" width="30.6640625" bestFit="1" customWidth="1"/>
    <col min="5" max="5" width="20.6640625" bestFit="1" customWidth="1"/>
    <col min="6" max="6" width="12.21875" customWidth="1"/>
    <col min="7" max="7" width="20.77734375" bestFit="1" customWidth="1"/>
    <col min="8" max="8" width="15.109375" bestFit="1" customWidth="1"/>
    <col min="9" max="9" width="12.21875" bestFit="1" customWidth="1"/>
    <col min="10" max="10" width="6.6640625" bestFit="1" customWidth="1"/>
  </cols>
  <sheetData>
    <row r="1" spans="1:5" s="18" customFormat="1" ht="49.8" customHeight="1" x14ac:dyDescent="0.55000000000000004">
      <c r="A1" s="19"/>
      <c r="B1" s="17" t="s">
        <v>75</v>
      </c>
    </row>
    <row r="8" spans="1:5" ht="23.4" x14ac:dyDescent="0.45">
      <c r="D8" s="30" t="s">
        <v>59</v>
      </c>
      <c r="E8" s="31" t="s">
        <v>63</v>
      </c>
    </row>
    <row r="9" spans="1:5" ht="23.4" x14ac:dyDescent="0.45">
      <c r="D9" s="32" t="s">
        <v>24</v>
      </c>
      <c r="E9" s="33">
        <v>33.88697318007663</v>
      </c>
    </row>
    <row r="10" spans="1:5" ht="23.4" x14ac:dyDescent="0.45">
      <c r="D10" s="32" t="s">
        <v>22</v>
      </c>
      <c r="E10" s="33">
        <v>32.301656920077974</v>
      </c>
    </row>
    <row r="11" spans="1:5" ht="23.4" x14ac:dyDescent="0.45">
      <c r="D11" s="32" t="s">
        <v>26</v>
      </c>
      <c r="E11" s="33">
        <v>32.807189542483663</v>
      </c>
    </row>
    <row r="12" spans="1:5" ht="23.4" x14ac:dyDescent="0.45">
      <c r="D12" s="32" t="s">
        <v>33</v>
      </c>
      <c r="E12" s="33">
        <v>37.303128371089535</v>
      </c>
    </row>
    <row r="13" spans="1:5" ht="23.4" x14ac:dyDescent="0.45">
      <c r="D13" s="32" t="s">
        <v>15</v>
      </c>
      <c r="E13" s="33">
        <v>44.990867579908674</v>
      </c>
    </row>
    <row r="14" spans="1:5" ht="23.4" x14ac:dyDescent="0.45">
      <c r="D14" s="32" t="s">
        <v>60</v>
      </c>
      <c r="E14" s="33">
        <v>35.949565217391303</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7DCF3-08B6-46CC-BD28-E77F96558784}">
  <dimension ref="A1:G305"/>
  <sheetViews>
    <sheetView showGridLines="0" workbookViewId="0">
      <selection activeCell="F6" sqref="F5:F6"/>
    </sheetView>
  </sheetViews>
  <sheetFormatPr defaultRowHeight="14.4" x14ac:dyDescent="0.3"/>
  <cols>
    <col min="1" max="1" width="3.77734375" customWidth="1"/>
    <col min="3" max="3" width="15.109375" bestFit="1" customWidth="1"/>
    <col min="4" max="4" width="11.5546875" bestFit="1" customWidth="1"/>
    <col min="5" max="5" width="20.21875" bestFit="1" customWidth="1"/>
    <col min="6" max="6" width="8" bestFit="1" customWidth="1"/>
    <col min="7" max="7" width="5.33203125" bestFit="1" customWidth="1"/>
  </cols>
  <sheetData>
    <row r="1" spans="1:7" s="18" customFormat="1" ht="49.8" customHeight="1" x14ac:dyDescent="0.55000000000000004">
      <c r="A1" s="19"/>
      <c r="B1" s="34" t="s">
        <v>76</v>
      </c>
    </row>
    <row r="5" spans="1:7" x14ac:dyDescent="0.3">
      <c r="C5" s="6" t="s">
        <v>11</v>
      </c>
      <c r="D5" s="6" t="s">
        <v>12</v>
      </c>
      <c r="E5" s="6" t="s">
        <v>0</v>
      </c>
      <c r="F5" s="10" t="s">
        <v>1</v>
      </c>
      <c r="G5" s="10" t="s">
        <v>50</v>
      </c>
    </row>
    <row r="6" spans="1:7" x14ac:dyDescent="0.3">
      <c r="C6" t="s">
        <v>5</v>
      </c>
      <c r="D6" t="s">
        <v>36</v>
      </c>
      <c r="E6" t="s">
        <v>16</v>
      </c>
      <c r="F6" s="4">
        <v>16184</v>
      </c>
      <c r="G6" s="5">
        <v>39</v>
      </c>
    </row>
    <row r="7" spans="1:7" x14ac:dyDescent="0.3">
      <c r="C7" t="s">
        <v>5</v>
      </c>
      <c r="D7" t="s">
        <v>34</v>
      </c>
      <c r="E7" t="s">
        <v>20</v>
      </c>
      <c r="F7" s="4">
        <v>15610</v>
      </c>
      <c r="G7" s="5">
        <v>339</v>
      </c>
    </row>
    <row r="8" spans="1:7" x14ac:dyDescent="0.3">
      <c r="C8" t="s">
        <v>9</v>
      </c>
      <c r="D8" t="s">
        <v>34</v>
      </c>
      <c r="E8" t="s">
        <v>28</v>
      </c>
      <c r="F8" s="4">
        <v>14329</v>
      </c>
      <c r="G8" s="5">
        <v>150</v>
      </c>
    </row>
    <row r="9" spans="1:7" x14ac:dyDescent="0.3">
      <c r="C9" t="s">
        <v>5</v>
      </c>
      <c r="D9" t="s">
        <v>35</v>
      </c>
      <c r="E9" t="s">
        <v>15</v>
      </c>
      <c r="F9" s="4">
        <v>13391</v>
      </c>
      <c r="G9" s="5">
        <v>201</v>
      </c>
    </row>
    <row r="10" spans="1:7" x14ac:dyDescent="0.3">
      <c r="C10" t="s">
        <v>10</v>
      </c>
      <c r="D10" t="s">
        <v>39</v>
      </c>
      <c r="E10" t="s">
        <v>33</v>
      </c>
      <c r="F10" s="4">
        <v>12950</v>
      </c>
      <c r="G10" s="5">
        <v>30</v>
      </c>
    </row>
    <row r="11" spans="1:7" x14ac:dyDescent="0.3">
      <c r="C11" t="s">
        <v>40</v>
      </c>
      <c r="D11" t="s">
        <v>35</v>
      </c>
      <c r="E11" t="s">
        <v>32</v>
      </c>
      <c r="F11" s="4">
        <v>12348</v>
      </c>
      <c r="G11" s="5">
        <v>234</v>
      </c>
    </row>
    <row r="12" spans="1:7" x14ac:dyDescent="0.3">
      <c r="C12" t="s">
        <v>2</v>
      </c>
      <c r="D12" t="s">
        <v>37</v>
      </c>
      <c r="E12" t="s">
        <v>18</v>
      </c>
      <c r="F12" s="4">
        <v>11571</v>
      </c>
      <c r="G12" s="5">
        <v>138</v>
      </c>
    </row>
    <row r="13" spans="1:7" x14ac:dyDescent="0.3">
      <c r="C13" t="s">
        <v>9</v>
      </c>
      <c r="D13" t="s">
        <v>36</v>
      </c>
      <c r="E13" t="s">
        <v>27</v>
      </c>
      <c r="F13" s="4">
        <v>11522</v>
      </c>
      <c r="G13" s="5">
        <v>204</v>
      </c>
    </row>
    <row r="14" spans="1:7" x14ac:dyDescent="0.3">
      <c r="C14" t="s">
        <v>2</v>
      </c>
      <c r="D14" t="s">
        <v>36</v>
      </c>
      <c r="E14" t="s">
        <v>16</v>
      </c>
      <c r="F14" s="4">
        <v>11417</v>
      </c>
      <c r="G14" s="5">
        <v>21</v>
      </c>
    </row>
    <row r="15" spans="1:7" x14ac:dyDescent="0.3">
      <c r="C15" t="s">
        <v>41</v>
      </c>
      <c r="D15" t="s">
        <v>36</v>
      </c>
      <c r="E15" t="s">
        <v>13</v>
      </c>
      <c r="F15" s="4">
        <v>10311</v>
      </c>
      <c r="G15" s="5">
        <v>231</v>
      </c>
    </row>
    <row r="16" spans="1:7" x14ac:dyDescent="0.3">
      <c r="C16" t="s">
        <v>41</v>
      </c>
      <c r="D16" t="s">
        <v>36</v>
      </c>
      <c r="E16" t="s">
        <v>32</v>
      </c>
      <c r="F16" s="4">
        <v>10304</v>
      </c>
      <c r="G16" s="5">
        <v>84</v>
      </c>
    </row>
    <row r="17" spans="3:7" x14ac:dyDescent="0.3">
      <c r="C17" t="s">
        <v>7</v>
      </c>
      <c r="D17" t="s">
        <v>38</v>
      </c>
      <c r="E17" t="s">
        <v>30</v>
      </c>
      <c r="F17" s="4">
        <v>10129</v>
      </c>
      <c r="G17" s="5">
        <v>312</v>
      </c>
    </row>
    <row r="18" spans="3:7" x14ac:dyDescent="0.3">
      <c r="C18" t="s">
        <v>6</v>
      </c>
      <c r="D18" t="s">
        <v>36</v>
      </c>
      <c r="E18" t="s">
        <v>4</v>
      </c>
      <c r="F18" s="4">
        <v>10073</v>
      </c>
      <c r="G18" s="5">
        <v>120</v>
      </c>
    </row>
    <row r="19" spans="3:7" x14ac:dyDescent="0.3">
      <c r="C19" t="s">
        <v>2</v>
      </c>
      <c r="D19" t="s">
        <v>37</v>
      </c>
      <c r="E19" t="s">
        <v>17</v>
      </c>
      <c r="F19" s="4">
        <v>9926</v>
      </c>
      <c r="G19" s="5">
        <v>201</v>
      </c>
    </row>
    <row r="20" spans="3:7" x14ac:dyDescent="0.3">
      <c r="C20" t="s">
        <v>7</v>
      </c>
      <c r="D20" t="s">
        <v>37</v>
      </c>
      <c r="E20" t="s">
        <v>22</v>
      </c>
      <c r="F20" s="4">
        <v>9835</v>
      </c>
      <c r="G20" s="5">
        <v>207</v>
      </c>
    </row>
    <row r="21" spans="3:7" x14ac:dyDescent="0.3">
      <c r="C21" t="s">
        <v>40</v>
      </c>
      <c r="D21" t="s">
        <v>36</v>
      </c>
      <c r="E21" t="s">
        <v>33</v>
      </c>
      <c r="F21" s="4">
        <v>9772</v>
      </c>
      <c r="G21" s="5">
        <v>90</v>
      </c>
    </row>
    <row r="22" spans="3:7" x14ac:dyDescent="0.3">
      <c r="C22" t="s">
        <v>8</v>
      </c>
      <c r="D22" t="s">
        <v>37</v>
      </c>
      <c r="E22" t="s">
        <v>15</v>
      </c>
      <c r="F22" s="4">
        <v>9709</v>
      </c>
      <c r="G22" s="5">
        <v>30</v>
      </c>
    </row>
    <row r="23" spans="3:7" x14ac:dyDescent="0.3">
      <c r="C23" t="s">
        <v>8</v>
      </c>
      <c r="D23" t="s">
        <v>39</v>
      </c>
      <c r="E23" t="s">
        <v>18</v>
      </c>
      <c r="F23" s="4">
        <v>9660</v>
      </c>
      <c r="G23" s="5">
        <v>27</v>
      </c>
    </row>
    <row r="24" spans="3:7" x14ac:dyDescent="0.3">
      <c r="C24" t="s">
        <v>41</v>
      </c>
      <c r="D24" t="s">
        <v>36</v>
      </c>
      <c r="E24" t="s">
        <v>18</v>
      </c>
      <c r="F24" s="4">
        <v>9632</v>
      </c>
      <c r="G24" s="5">
        <v>288</v>
      </c>
    </row>
    <row r="25" spans="3:7" x14ac:dyDescent="0.3">
      <c r="C25" t="s">
        <v>9</v>
      </c>
      <c r="D25" t="s">
        <v>38</v>
      </c>
      <c r="E25" t="s">
        <v>33</v>
      </c>
      <c r="F25" s="4">
        <v>9506</v>
      </c>
      <c r="G25" s="5">
        <v>87</v>
      </c>
    </row>
    <row r="26" spans="3:7" x14ac:dyDescent="0.3">
      <c r="C26" t="s">
        <v>2</v>
      </c>
      <c r="D26" t="s">
        <v>39</v>
      </c>
      <c r="E26" t="s">
        <v>20</v>
      </c>
      <c r="F26" s="4">
        <v>9443</v>
      </c>
      <c r="G26" s="5">
        <v>162</v>
      </c>
    </row>
    <row r="27" spans="3:7" x14ac:dyDescent="0.3">
      <c r="C27" t="s">
        <v>3</v>
      </c>
      <c r="D27" t="s">
        <v>36</v>
      </c>
      <c r="E27" t="s">
        <v>16</v>
      </c>
      <c r="F27" s="4">
        <v>9198</v>
      </c>
      <c r="G27" s="5">
        <v>36</v>
      </c>
    </row>
    <row r="28" spans="3:7" x14ac:dyDescent="0.3">
      <c r="C28" t="s">
        <v>9</v>
      </c>
      <c r="D28" t="s">
        <v>36</v>
      </c>
      <c r="E28" t="s">
        <v>30</v>
      </c>
      <c r="F28" s="4">
        <v>9051</v>
      </c>
      <c r="G28" s="5">
        <v>57</v>
      </c>
    </row>
    <row r="29" spans="3:7" x14ac:dyDescent="0.3">
      <c r="C29" t="s">
        <v>40</v>
      </c>
      <c r="D29" t="s">
        <v>37</v>
      </c>
      <c r="E29" t="s">
        <v>29</v>
      </c>
      <c r="F29" s="4">
        <v>9002</v>
      </c>
      <c r="G29" s="5">
        <v>72</v>
      </c>
    </row>
    <row r="30" spans="3:7" x14ac:dyDescent="0.3">
      <c r="C30" t="s">
        <v>8</v>
      </c>
      <c r="D30" t="s">
        <v>39</v>
      </c>
      <c r="E30" t="s">
        <v>31</v>
      </c>
      <c r="F30" s="4">
        <v>8890</v>
      </c>
      <c r="G30" s="5">
        <v>210</v>
      </c>
    </row>
    <row r="31" spans="3:7" x14ac:dyDescent="0.3">
      <c r="C31" t="s">
        <v>40</v>
      </c>
      <c r="D31" t="s">
        <v>35</v>
      </c>
      <c r="E31" t="s">
        <v>33</v>
      </c>
      <c r="F31" s="4">
        <v>8869</v>
      </c>
      <c r="G31" s="5">
        <v>432</v>
      </c>
    </row>
    <row r="32" spans="3:7" x14ac:dyDescent="0.3">
      <c r="C32" t="s">
        <v>7</v>
      </c>
      <c r="D32" t="s">
        <v>34</v>
      </c>
      <c r="E32" t="s">
        <v>24</v>
      </c>
      <c r="F32" s="4">
        <v>8862</v>
      </c>
      <c r="G32" s="5">
        <v>189</v>
      </c>
    </row>
    <row r="33" spans="3:7" x14ac:dyDescent="0.3">
      <c r="C33" t="s">
        <v>3</v>
      </c>
      <c r="D33" t="s">
        <v>38</v>
      </c>
      <c r="E33" t="s">
        <v>26</v>
      </c>
      <c r="F33" s="4">
        <v>8841</v>
      </c>
      <c r="G33" s="5">
        <v>303</v>
      </c>
    </row>
    <row r="34" spans="3:7" x14ac:dyDescent="0.3">
      <c r="C34" t="s">
        <v>5</v>
      </c>
      <c r="D34" t="s">
        <v>37</v>
      </c>
      <c r="E34" t="s">
        <v>25</v>
      </c>
      <c r="F34" s="4">
        <v>8813</v>
      </c>
      <c r="G34" s="5">
        <v>21</v>
      </c>
    </row>
    <row r="35" spans="3:7" x14ac:dyDescent="0.3">
      <c r="C35" t="s">
        <v>9</v>
      </c>
      <c r="D35" t="s">
        <v>34</v>
      </c>
      <c r="E35" t="s">
        <v>20</v>
      </c>
      <c r="F35" s="4">
        <v>8463</v>
      </c>
      <c r="G35" s="5">
        <v>492</v>
      </c>
    </row>
    <row r="36" spans="3:7" x14ac:dyDescent="0.3">
      <c r="C36" t="s">
        <v>7</v>
      </c>
      <c r="D36" t="s">
        <v>36</v>
      </c>
      <c r="E36" t="s">
        <v>22</v>
      </c>
      <c r="F36" s="4">
        <v>8435</v>
      </c>
      <c r="G36" s="5">
        <v>42</v>
      </c>
    </row>
    <row r="37" spans="3:7" x14ac:dyDescent="0.3">
      <c r="C37" t="s">
        <v>2</v>
      </c>
      <c r="D37" t="s">
        <v>36</v>
      </c>
      <c r="E37" t="s">
        <v>29</v>
      </c>
      <c r="F37" s="4">
        <v>8211</v>
      </c>
      <c r="G37" s="5">
        <v>75</v>
      </c>
    </row>
    <row r="38" spans="3:7" x14ac:dyDescent="0.3">
      <c r="C38" t="s">
        <v>9</v>
      </c>
      <c r="D38" t="s">
        <v>34</v>
      </c>
      <c r="E38" t="s">
        <v>23</v>
      </c>
      <c r="F38" s="4">
        <v>8155</v>
      </c>
      <c r="G38" s="5">
        <v>90</v>
      </c>
    </row>
    <row r="39" spans="3:7" x14ac:dyDescent="0.3">
      <c r="C39" t="s">
        <v>6</v>
      </c>
      <c r="D39" t="s">
        <v>34</v>
      </c>
      <c r="E39" t="s">
        <v>26</v>
      </c>
      <c r="F39" s="4">
        <v>8008</v>
      </c>
      <c r="G39" s="5">
        <v>456</v>
      </c>
    </row>
    <row r="40" spans="3:7" x14ac:dyDescent="0.3">
      <c r="C40" t="s">
        <v>41</v>
      </c>
      <c r="D40" t="s">
        <v>34</v>
      </c>
      <c r="E40" t="s">
        <v>33</v>
      </c>
      <c r="F40" s="4">
        <v>7847</v>
      </c>
      <c r="G40" s="5">
        <v>174</v>
      </c>
    </row>
    <row r="41" spans="3:7" x14ac:dyDescent="0.3">
      <c r="C41" t="s">
        <v>9</v>
      </c>
      <c r="D41" t="s">
        <v>35</v>
      </c>
      <c r="E41" t="s">
        <v>15</v>
      </c>
      <c r="F41" s="4">
        <v>7833</v>
      </c>
      <c r="G41" s="5">
        <v>243</v>
      </c>
    </row>
    <row r="42" spans="3:7" x14ac:dyDescent="0.3">
      <c r="C42" t="s">
        <v>2</v>
      </c>
      <c r="D42" t="s">
        <v>39</v>
      </c>
      <c r="E42" t="s">
        <v>27</v>
      </c>
      <c r="F42" s="4">
        <v>7812</v>
      </c>
      <c r="G42" s="5">
        <v>81</v>
      </c>
    </row>
    <row r="43" spans="3:7" x14ac:dyDescent="0.3">
      <c r="C43" t="s">
        <v>3</v>
      </c>
      <c r="D43" t="s">
        <v>34</v>
      </c>
      <c r="E43" t="s">
        <v>32</v>
      </c>
      <c r="F43" s="4">
        <v>7777</v>
      </c>
      <c r="G43" s="5">
        <v>504</v>
      </c>
    </row>
    <row r="44" spans="3:7" x14ac:dyDescent="0.3">
      <c r="C44" t="s">
        <v>7</v>
      </c>
      <c r="D44" t="s">
        <v>34</v>
      </c>
      <c r="E44" t="s">
        <v>17</v>
      </c>
      <c r="F44" s="4">
        <v>7777</v>
      </c>
      <c r="G44" s="5">
        <v>39</v>
      </c>
    </row>
    <row r="45" spans="3:7" x14ac:dyDescent="0.3">
      <c r="C45" t="s">
        <v>6</v>
      </c>
      <c r="D45" t="s">
        <v>37</v>
      </c>
      <c r="E45" t="s">
        <v>31</v>
      </c>
      <c r="F45" s="4">
        <v>7693</v>
      </c>
      <c r="G45" s="5">
        <v>87</v>
      </c>
    </row>
    <row r="46" spans="3:7" x14ac:dyDescent="0.3">
      <c r="C46" t="s">
        <v>40</v>
      </c>
      <c r="D46" t="s">
        <v>37</v>
      </c>
      <c r="E46" t="s">
        <v>19</v>
      </c>
      <c r="F46" s="4">
        <v>7693</v>
      </c>
      <c r="G46" s="5">
        <v>21</v>
      </c>
    </row>
    <row r="47" spans="3:7" x14ac:dyDescent="0.3">
      <c r="C47" t="s">
        <v>2</v>
      </c>
      <c r="D47" t="s">
        <v>39</v>
      </c>
      <c r="E47" t="s">
        <v>21</v>
      </c>
      <c r="F47" s="4">
        <v>7651</v>
      </c>
      <c r="G47" s="5">
        <v>213</v>
      </c>
    </row>
    <row r="48" spans="3:7" x14ac:dyDescent="0.3">
      <c r="C48" t="s">
        <v>2</v>
      </c>
      <c r="D48" t="s">
        <v>34</v>
      </c>
      <c r="E48" t="s">
        <v>19</v>
      </c>
      <c r="F48" s="4">
        <v>7511</v>
      </c>
      <c r="G48" s="5">
        <v>120</v>
      </c>
    </row>
    <row r="49" spans="3:7" x14ac:dyDescent="0.3">
      <c r="C49" t="s">
        <v>5</v>
      </c>
      <c r="D49" t="s">
        <v>38</v>
      </c>
      <c r="E49" t="s">
        <v>25</v>
      </c>
      <c r="F49" s="4">
        <v>7483</v>
      </c>
      <c r="G49" s="5">
        <v>45</v>
      </c>
    </row>
    <row r="50" spans="3:7" x14ac:dyDescent="0.3">
      <c r="C50" t="s">
        <v>41</v>
      </c>
      <c r="D50" t="s">
        <v>35</v>
      </c>
      <c r="E50" t="s">
        <v>28</v>
      </c>
      <c r="F50" s="4">
        <v>7455</v>
      </c>
      <c r="G50" s="5">
        <v>216</v>
      </c>
    </row>
    <row r="51" spans="3:7" x14ac:dyDescent="0.3">
      <c r="C51" t="s">
        <v>6</v>
      </c>
      <c r="D51" t="s">
        <v>38</v>
      </c>
      <c r="E51" t="s">
        <v>21</v>
      </c>
      <c r="F51" s="4">
        <v>7322</v>
      </c>
      <c r="G51" s="5">
        <v>36</v>
      </c>
    </row>
    <row r="52" spans="3:7" x14ac:dyDescent="0.3">
      <c r="C52" t="s">
        <v>3</v>
      </c>
      <c r="D52" t="s">
        <v>37</v>
      </c>
      <c r="E52" t="s">
        <v>28</v>
      </c>
      <c r="F52" s="4">
        <v>7308</v>
      </c>
      <c r="G52" s="5">
        <v>327</v>
      </c>
    </row>
    <row r="53" spans="3:7" x14ac:dyDescent="0.3">
      <c r="C53" t="s">
        <v>5</v>
      </c>
      <c r="D53" t="s">
        <v>34</v>
      </c>
      <c r="E53" t="s">
        <v>15</v>
      </c>
      <c r="F53" s="4">
        <v>7280</v>
      </c>
      <c r="G53" s="5">
        <v>201</v>
      </c>
    </row>
    <row r="54" spans="3:7" x14ac:dyDescent="0.3">
      <c r="C54" t="s">
        <v>9</v>
      </c>
      <c r="D54" t="s">
        <v>37</v>
      </c>
      <c r="E54" t="s">
        <v>20</v>
      </c>
      <c r="F54" s="4">
        <v>7273</v>
      </c>
      <c r="G54" s="5">
        <v>96</v>
      </c>
    </row>
    <row r="55" spans="3:7" x14ac:dyDescent="0.3">
      <c r="C55" t="s">
        <v>3</v>
      </c>
      <c r="D55" t="s">
        <v>34</v>
      </c>
      <c r="E55" t="s">
        <v>14</v>
      </c>
      <c r="F55" s="4">
        <v>7259</v>
      </c>
      <c r="G55" s="5">
        <v>276</v>
      </c>
    </row>
    <row r="56" spans="3:7" x14ac:dyDescent="0.3">
      <c r="C56" t="s">
        <v>5</v>
      </c>
      <c r="D56" t="s">
        <v>38</v>
      </c>
      <c r="E56" t="s">
        <v>13</v>
      </c>
      <c r="F56" s="4">
        <v>7189</v>
      </c>
      <c r="G56" s="5">
        <v>54</v>
      </c>
    </row>
    <row r="57" spans="3:7" x14ac:dyDescent="0.3">
      <c r="C57" t="s">
        <v>8</v>
      </c>
      <c r="D57" t="s">
        <v>39</v>
      </c>
      <c r="E57" t="s">
        <v>30</v>
      </c>
      <c r="F57" s="4">
        <v>7021</v>
      </c>
      <c r="G57" s="5">
        <v>183</v>
      </c>
    </row>
    <row r="58" spans="3:7" x14ac:dyDescent="0.3">
      <c r="C58" t="s">
        <v>5</v>
      </c>
      <c r="D58" t="s">
        <v>34</v>
      </c>
      <c r="E58" t="s">
        <v>27</v>
      </c>
      <c r="F58" s="4">
        <v>6986</v>
      </c>
      <c r="G58" s="5">
        <v>21</v>
      </c>
    </row>
    <row r="59" spans="3:7" x14ac:dyDescent="0.3">
      <c r="C59" t="s">
        <v>5</v>
      </c>
      <c r="D59" t="s">
        <v>39</v>
      </c>
      <c r="E59" t="s">
        <v>22</v>
      </c>
      <c r="F59" s="4">
        <v>6909</v>
      </c>
      <c r="G59" s="5">
        <v>81</v>
      </c>
    </row>
    <row r="60" spans="3:7" x14ac:dyDescent="0.3">
      <c r="C60" t="s">
        <v>10</v>
      </c>
      <c r="D60" t="s">
        <v>38</v>
      </c>
      <c r="E60" t="s">
        <v>4</v>
      </c>
      <c r="F60" s="4">
        <v>6860</v>
      </c>
      <c r="G60" s="5">
        <v>126</v>
      </c>
    </row>
    <row r="61" spans="3:7" x14ac:dyDescent="0.3">
      <c r="C61" t="s">
        <v>40</v>
      </c>
      <c r="D61" t="s">
        <v>35</v>
      </c>
      <c r="E61" t="s">
        <v>22</v>
      </c>
      <c r="F61" s="4">
        <v>6853</v>
      </c>
      <c r="G61" s="5">
        <v>372</v>
      </c>
    </row>
    <row r="62" spans="3:7" x14ac:dyDescent="0.3">
      <c r="C62" t="s">
        <v>9</v>
      </c>
      <c r="D62" t="s">
        <v>34</v>
      </c>
      <c r="E62" t="s">
        <v>21</v>
      </c>
      <c r="F62" s="4">
        <v>6832</v>
      </c>
      <c r="G62" s="5">
        <v>27</v>
      </c>
    </row>
    <row r="63" spans="3:7" x14ac:dyDescent="0.3">
      <c r="C63" t="s">
        <v>6</v>
      </c>
      <c r="D63" t="s">
        <v>37</v>
      </c>
      <c r="E63" t="s">
        <v>26</v>
      </c>
      <c r="F63" s="4">
        <v>6818</v>
      </c>
      <c r="G63" s="5">
        <v>6</v>
      </c>
    </row>
    <row r="64" spans="3:7" x14ac:dyDescent="0.3">
      <c r="C64" t="s">
        <v>7</v>
      </c>
      <c r="D64" t="s">
        <v>35</v>
      </c>
      <c r="E64" t="s">
        <v>30</v>
      </c>
      <c r="F64" s="4">
        <v>6755</v>
      </c>
      <c r="G64" s="5">
        <v>252</v>
      </c>
    </row>
    <row r="65" spans="3:7" x14ac:dyDescent="0.3">
      <c r="C65" t="s">
        <v>40</v>
      </c>
      <c r="D65" t="s">
        <v>34</v>
      </c>
      <c r="E65" t="s">
        <v>26</v>
      </c>
      <c r="F65" s="4">
        <v>6748</v>
      </c>
      <c r="G65" s="5">
        <v>48</v>
      </c>
    </row>
    <row r="66" spans="3:7" x14ac:dyDescent="0.3">
      <c r="C66" t="s">
        <v>6</v>
      </c>
      <c r="D66" t="s">
        <v>34</v>
      </c>
      <c r="E66" t="s">
        <v>32</v>
      </c>
      <c r="F66" s="4">
        <v>6734</v>
      </c>
      <c r="G66" s="5">
        <v>123</v>
      </c>
    </row>
    <row r="67" spans="3:7" x14ac:dyDescent="0.3">
      <c r="C67" t="s">
        <v>8</v>
      </c>
      <c r="D67" t="s">
        <v>35</v>
      </c>
      <c r="E67" t="s">
        <v>32</v>
      </c>
      <c r="F67" s="4">
        <v>6706</v>
      </c>
      <c r="G67" s="5">
        <v>459</v>
      </c>
    </row>
    <row r="68" spans="3:7" x14ac:dyDescent="0.3">
      <c r="C68" t="s">
        <v>10</v>
      </c>
      <c r="D68" t="s">
        <v>36</v>
      </c>
      <c r="E68" t="s">
        <v>32</v>
      </c>
      <c r="F68" s="4">
        <v>6657</v>
      </c>
      <c r="G68" s="5">
        <v>303</v>
      </c>
    </row>
    <row r="69" spans="3:7" x14ac:dyDescent="0.3">
      <c r="C69" t="s">
        <v>3</v>
      </c>
      <c r="D69" t="s">
        <v>35</v>
      </c>
      <c r="E69" t="s">
        <v>15</v>
      </c>
      <c r="F69" s="4">
        <v>6657</v>
      </c>
      <c r="G69" s="5">
        <v>276</v>
      </c>
    </row>
    <row r="70" spans="3:7" x14ac:dyDescent="0.3">
      <c r="C70" t="s">
        <v>7</v>
      </c>
      <c r="D70" t="s">
        <v>37</v>
      </c>
      <c r="E70" t="s">
        <v>14</v>
      </c>
      <c r="F70" s="4">
        <v>6608</v>
      </c>
      <c r="G70" s="5">
        <v>225</v>
      </c>
    </row>
    <row r="71" spans="3:7" x14ac:dyDescent="0.3">
      <c r="C71" t="s">
        <v>2</v>
      </c>
      <c r="D71" t="s">
        <v>38</v>
      </c>
      <c r="E71" t="s">
        <v>28</v>
      </c>
      <c r="F71" s="4">
        <v>6580</v>
      </c>
      <c r="G71" s="5">
        <v>183</v>
      </c>
    </row>
    <row r="72" spans="3:7" x14ac:dyDescent="0.3">
      <c r="C72" t="s">
        <v>7</v>
      </c>
      <c r="D72" t="s">
        <v>37</v>
      </c>
      <c r="E72" t="s">
        <v>30</v>
      </c>
      <c r="F72" s="4">
        <v>6454</v>
      </c>
      <c r="G72" s="5">
        <v>54</v>
      </c>
    </row>
    <row r="73" spans="3:7" x14ac:dyDescent="0.3">
      <c r="C73" t="s">
        <v>8</v>
      </c>
      <c r="D73" t="s">
        <v>38</v>
      </c>
      <c r="E73" t="s">
        <v>21</v>
      </c>
      <c r="F73" s="4">
        <v>6433</v>
      </c>
      <c r="G73" s="5">
        <v>78</v>
      </c>
    </row>
    <row r="74" spans="3:7" x14ac:dyDescent="0.3">
      <c r="C74" t="s">
        <v>41</v>
      </c>
      <c r="D74" t="s">
        <v>37</v>
      </c>
      <c r="E74" t="s">
        <v>24</v>
      </c>
      <c r="F74" s="4">
        <v>6398</v>
      </c>
      <c r="G74" s="5">
        <v>102</v>
      </c>
    </row>
    <row r="75" spans="3:7" x14ac:dyDescent="0.3">
      <c r="C75" t="s">
        <v>7</v>
      </c>
      <c r="D75" t="s">
        <v>37</v>
      </c>
      <c r="E75" t="s">
        <v>33</v>
      </c>
      <c r="F75" s="4">
        <v>6391</v>
      </c>
      <c r="G75" s="5">
        <v>48</v>
      </c>
    </row>
    <row r="76" spans="3:7" x14ac:dyDescent="0.3">
      <c r="C76" t="s">
        <v>40</v>
      </c>
      <c r="D76" t="s">
        <v>39</v>
      </c>
      <c r="E76" t="s">
        <v>27</v>
      </c>
      <c r="F76" s="4">
        <v>6370</v>
      </c>
      <c r="G76" s="5">
        <v>30</v>
      </c>
    </row>
    <row r="77" spans="3:7" x14ac:dyDescent="0.3">
      <c r="C77" t="s">
        <v>5</v>
      </c>
      <c r="D77" t="s">
        <v>36</v>
      </c>
      <c r="E77" t="s">
        <v>23</v>
      </c>
      <c r="F77" s="4">
        <v>6314</v>
      </c>
      <c r="G77" s="5">
        <v>15</v>
      </c>
    </row>
    <row r="78" spans="3:7" x14ac:dyDescent="0.3">
      <c r="C78" t="s">
        <v>3</v>
      </c>
      <c r="D78" t="s">
        <v>34</v>
      </c>
      <c r="E78" t="s">
        <v>25</v>
      </c>
      <c r="F78" s="4">
        <v>6300</v>
      </c>
      <c r="G78" s="5">
        <v>42</v>
      </c>
    </row>
    <row r="79" spans="3:7" x14ac:dyDescent="0.3">
      <c r="C79" t="s">
        <v>8</v>
      </c>
      <c r="D79" t="s">
        <v>37</v>
      </c>
      <c r="E79" t="s">
        <v>26</v>
      </c>
      <c r="F79" s="4">
        <v>6279</v>
      </c>
      <c r="G79" s="5">
        <v>45</v>
      </c>
    </row>
    <row r="80" spans="3:7" x14ac:dyDescent="0.3">
      <c r="C80" t="s">
        <v>5</v>
      </c>
      <c r="D80" t="s">
        <v>34</v>
      </c>
      <c r="E80" t="s">
        <v>22</v>
      </c>
      <c r="F80" s="4">
        <v>6279</v>
      </c>
      <c r="G80" s="5">
        <v>237</v>
      </c>
    </row>
    <row r="81" spans="3:7" x14ac:dyDescent="0.3">
      <c r="C81" t="s">
        <v>5</v>
      </c>
      <c r="D81" t="s">
        <v>36</v>
      </c>
      <c r="E81" t="s">
        <v>13</v>
      </c>
      <c r="F81" s="4">
        <v>6146</v>
      </c>
      <c r="G81" s="5">
        <v>63</v>
      </c>
    </row>
    <row r="82" spans="3:7" x14ac:dyDescent="0.3">
      <c r="C82" t="s">
        <v>40</v>
      </c>
      <c r="D82" t="s">
        <v>37</v>
      </c>
      <c r="E82" t="s">
        <v>27</v>
      </c>
      <c r="F82" s="4">
        <v>6132</v>
      </c>
      <c r="G82" s="5">
        <v>93</v>
      </c>
    </row>
    <row r="83" spans="3:7" x14ac:dyDescent="0.3">
      <c r="C83" t="s">
        <v>40</v>
      </c>
      <c r="D83" t="s">
        <v>38</v>
      </c>
      <c r="E83" t="s">
        <v>4</v>
      </c>
      <c r="F83" s="4">
        <v>6125</v>
      </c>
      <c r="G83" s="5">
        <v>102</v>
      </c>
    </row>
    <row r="84" spans="3:7" x14ac:dyDescent="0.3">
      <c r="C84" t="s">
        <v>6</v>
      </c>
      <c r="D84" t="s">
        <v>36</v>
      </c>
      <c r="E84" t="s">
        <v>32</v>
      </c>
      <c r="F84" s="4">
        <v>6118</v>
      </c>
      <c r="G84" s="5">
        <v>9</v>
      </c>
    </row>
    <row r="85" spans="3:7" x14ac:dyDescent="0.3">
      <c r="C85" t="s">
        <v>41</v>
      </c>
      <c r="D85" t="s">
        <v>36</v>
      </c>
      <c r="E85" t="s">
        <v>30</v>
      </c>
      <c r="F85" s="4">
        <v>6118</v>
      </c>
      <c r="G85" s="5">
        <v>174</v>
      </c>
    </row>
    <row r="86" spans="3:7" x14ac:dyDescent="0.3">
      <c r="C86" t="s">
        <v>5</v>
      </c>
      <c r="D86" t="s">
        <v>36</v>
      </c>
      <c r="E86" t="s">
        <v>18</v>
      </c>
      <c r="F86" s="4">
        <v>6111</v>
      </c>
      <c r="G86" s="5">
        <v>3</v>
      </c>
    </row>
    <row r="87" spans="3:7" x14ac:dyDescent="0.3">
      <c r="C87" t="s">
        <v>6</v>
      </c>
      <c r="D87" t="s">
        <v>39</v>
      </c>
      <c r="E87" t="s">
        <v>17</v>
      </c>
      <c r="F87" s="4">
        <v>6048</v>
      </c>
      <c r="G87" s="5">
        <v>27</v>
      </c>
    </row>
    <row r="88" spans="3:7" x14ac:dyDescent="0.3">
      <c r="C88" t="s">
        <v>2</v>
      </c>
      <c r="D88" t="s">
        <v>39</v>
      </c>
      <c r="E88" t="s">
        <v>28</v>
      </c>
      <c r="F88" s="4">
        <v>6027</v>
      </c>
      <c r="G88" s="5">
        <v>144</v>
      </c>
    </row>
    <row r="89" spans="3:7" x14ac:dyDescent="0.3">
      <c r="C89" t="s">
        <v>41</v>
      </c>
      <c r="D89" t="s">
        <v>38</v>
      </c>
      <c r="E89" t="s">
        <v>22</v>
      </c>
      <c r="F89" s="4">
        <v>5915</v>
      </c>
      <c r="G89" s="5">
        <v>3</v>
      </c>
    </row>
    <row r="90" spans="3:7" x14ac:dyDescent="0.3">
      <c r="C90" t="s">
        <v>40</v>
      </c>
      <c r="D90" t="s">
        <v>39</v>
      </c>
      <c r="E90" t="s">
        <v>22</v>
      </c>
      <c r="F90" s="4">
        <v>5817</v>
      </c>
      <c r="G90" s="5">
        <v>12</v>
      </c>
    </row>
    <row r="91" spans="3:7" x14ac:dyDescent="0.3">
      <c r="C91" t="s">
        <v>40</v>
      </c>
      <c r="D91" t="s">
        <v>39</v>
      </c>
      <c r="E91" t="s">
        <v>15</v>
      </c>
      <c r="F91" s="4">
        <v>5775</v>
      </c>
      <c r="G91" s="5">
        <v>42</v>
      </c>
    </row>
    <row r="92" spans="3:7" x14ac:dyDescent="0.3">
      <c r="C92" t="s">
        <v>7</v>
      </c>
      <c r="D92" t="s">
        <v>38</v>
      </c>
      <c r="E92" t="s">
        <v>28</v>
      </c>
      <c r="F92" s="4">
        <v>5677</v>
      </c>
      <c r="G92" s="5">
        <v>258</v>
      </c>
    </row>
    <row r="93" spans="3:7" x14ac:dyDescent="0.3">
      <c r="C93" t="s">
        <v>40</v>
      </c>
      <c r="D93" t="s">
        <v>38</v>
      </c>
      <c r="E93" t="s">
        <v>13</v>
      </c>
      <c r="F93" s="4">
        <v>5670</v>
      </c>
      <c r="G93" s="5">
        <v>297</v>
      </c>
    </row>
    <row r="94" spans="3:7" x14ac:dyDescent="0.3">
      <c r="C94" t="s">
        <v>10</v>
      </c>
      <c r="D94" t="s">
        <v>38</v>
      </c>
      <c r="E94" t="s">
        <v>14</v>
      </c>
      <c r="F94" s="4">
        <v>5586</v>
      </c>
      <c r="G94" s="5">
        <v>525</v>
      </c>
    </row>
    <row r="95" spans="3:7" x14ac:dyDescent="0.3">
      <c r="C95" t="s">
        <v>7</v>
      </c>
      <c r="D95" t="s">
        <v>36</v>
      </c>
      <c r="E95" t="s">
        <v>29</v>
      </c>
      <c r="F95" s="4">
        <v>5551</v>
      </c>
      <c r="G95" s="5">
        <v>252</v>
      </c>
    </row>
    <row r="96" spans="3:7" x14ac:dyDescent="0.3">
      <c r="C96" t="s">
        <v>5</v>
      </c>
      <c r="D96" t="s">
        <v>38</v>
      </c>
      <c r="E96" t="s">
        <v>19</v>
      </c>
      <c r="F96" s="4">
        <v>5474</v>
      </c>
      <c r="G96" s="5">
        <v>168</v>
      </c>
    </row>
    <row r="97" spans="3:7" x14ac:dyDescent="0.3">
      <c r="C97" t="s">
        <v>40</v>
      </c>
      <c r="D97" t="s">
        <v>36</v>
      </c>
      <c r="E97" t="s">
        <v>25</v>
      </c>
      <c r="F97" s="4">
        <v>5439</v>
      </c>
      <c r="G97" s="5">
        <v>30</v>
      </c>
    </row>
    <row r="98" spans="3:7" x14ac:dyDescent="0.3">
      <c r="C98" t="s">
        <v>10</v>
      </c>
      <c r="D98" t="s">
        <v>34</v>
      </c>
      <c r="E98" t="s">
        <v>19</v>
      </c>
      <c r="F98" s="4">
        <v>5355</v>
      </c>
      <c r="G98" s="5">
        <v>204</v>
      </c>
    </row>
    <row r="99" spans="3:7" x14ac:dyDescent="0.3">
      <c r="C99" t="s">
        <v>7</v>
      </c>
      <c r="D99" t="s">
        <v>37</v>
      </c>
      <c r="E99" t="s">
        <v>26</v>
      </c>
      <c r="F99" s="4">
        <v>5306</v>
      </c>
      <c r="G99" s="5">
        <v>0</v>
      </c>
    </row>
    <row r="100" spans="3:7" x14ac:dyDescent="0.3">
      <c r="C100" t="s">
        <v>5</v>
      </c>
      <c r="D100" t="s">
        <v>39</v>
      </c>
      <c r="E100" t="s">
        <v>26</v>
      </c>
      <c r="F100" s="4">
        <v>5236</v>
      </c>
      <c r="G100" s="5">
        <v>51</v>
      </c>
    </row>
    <row r="101" spans="3:7" x14ac:dyDescent="0.3">
      <c r="C101" t="s">
        <v>7</v>
      </c>
      <c r="D101" t="s">
        <v>35</v>
      </c>
      <c r="E101" t="s">
        <v>28</v>
      </c>
      <c r="F101" s="4">
        <v>5194</v>
      </c>
      <c r="G101" s="5">
        <v>288</v>
      </c>
    </row>
    <row r="102" spans="3:7" x14ac:dyDescent="0.3">
      <c r="C102" t="s">
        <v>5</v>
      </c>
      <c r="D102" t="s">
        <v>38</v>
      </c>
      <c r="E102" t="s">
        <v>32</v>
      </c>
      <c r="F102" s="4">
        <v>5075</v>
      </c>
      <c r="G102" s="5">
        <v>21</v>
      </c>
    </row>
    <row r="103" spans="3:7" x14ac:dyDescent="0.3">
      <c r="C103" t="s">
        <v>40</v>
      </c>
      <c r="D103" t="s">
        <v>34</v>
      </c>
      <c r="E103" t="s">
        <v>17</v>
      </c>
      <c r="F103" s="4">
        <v>5019</v>
      </c>
      <c r="G103" s="5">
        <v>156</v>
      </c>
    </row>
    <row r="104" spans="3:7" x14ac:dyDescent="0.3">
      <c r="C104" t="s">
        <v>8</v>
      </c>
      <c r="D104" t="s">
        <v>36</v>
      </c>
      <c r="E104" t="s">
        <v>23</v>
      </c>
      <c r="F104" s="4">
        <v>5019</v>
      </c>
      <c r="G104" s="5">
        <v>150</v>
      </c>
    </row>
    <row r="105" spans="3:7" x14ac:dyDescent="0.3">
      <c r="C105" t="s">
        <v>8</v>
      </c>
      <c r="D105" t="s">
        <v>35</v>
      </c>
      <c r="E105" t="s">
        <v>22</v>
      </c>
      <c r="F105" s="4">
        <v>5012</v>
      </c>
      <c r="G105" s="5">
        <v>210</v>
      </c>
    </row>
    <row r="106" spans="3:7" x14ac:dyDescent="0.3">
      <c r="C106" t="s">
        <v>5</v>
      </c>
      <c r="D106" t="s">
        <v>37</v>
      </c>
      <c r="E106" t="s">
        <v>14</v>
      </c>
      <c r="F106" s="4">
        <v>4991</v>
      </c>
      <c r="G106" s="5">
        <v>12</v>
      </c>
    </row>
    <row r="107" spans="3:7" x14ac:dyDescent="0.3">
      <c r="C107" t="s">
        <v>10</v>
      </c>
      <c r="D107" t="s">
        <v>34</v>
      </c>
      <c r="E107" t="s">
        <v>26</v>
      </c>
      <c r="F107" s="4">
        <v>4991</v>
      </c>
      <c r="G107" s="5">
        <v>9</v>
      </c>
    </row>
    <row r="108" spans="3:7" x14ac:dyDescent="0.3">
      <c r="C108" t="s">
        <v>6</v>
      </c>
      <c r="D108" t="s">
        <v>36</v>
      </c>
      <c r="E108" t="s">
        <v>17</v>
      </c>
      <c r="F108" s="4">
        <v>4970</v>
      </c>
      <c r="G108" s="5">
        <v>156</v>
      </c>
    </row>
    <row r="109" spans="3:7" x14ac:dyDescent="0.3">
      <c r="C109" t="s">
        <v>3</v>
      </c>
      <c r="D109" t="s">
        <v>39</v>
      </c>
      <c r="E109" t="s">
        <v>26</v>
      </c>
      <c r="F109" s="4">
        <v>4956</v>
      </c>
      <c r="G109" s="5">
        <v>171</v>
      </c>
    </row>
    <row r="110" spans="3:7" x14ac:dyDescent="0.3">
      <c r="C110" t="s">
        <v>6</v>
      </c>
      <c r="D110" t="s">
        <v>37</v>
      </c>
      <c r="E110" t="s">
        <v>23</v>
      </c>
      <c r="F110" s="4">
        <v>4949</v>
      </c>
      <c r="G110" s="5">
        <v>189</v>
      </c>
    </row>
    <row r="111" spans="3:7" x14ac:dyDescent="0.3">
      <c r="C111" t="s">
        <v>41</v>
      </c>
      <c r="D111" t="s">
        <v>34</v>
      </c>
      <c r="E111" t="s">
        <v>23</v>
      </c>
      <c r="F111" s="4">
        <v>4935</v>
      </c>
      <c r="G111" s="5">
        <v>126</v>
      </c>
    </row>
    <row r="112" spans="3:7" x14ac:dyDescent="0.3">
      <c r="C112" t="s">
        <v>10</v>
      </c>
      <c r="D112" t="s">
        <v>39</v>
      </c>
      <c r="E112" t="s">
        <v>21</v>
      </c>
      <c r="F112" s="4">
        <v>4858</v>
      </c>
      <c r="G112" s="5">
        <v>279</v>
      </c>
    </row>
    <row r="113" spans="3:7" x14ac:dyDescent="0.3">
      <c r="C113" t="s">
        <v>2</v>
      </c>
      <c r="D113" t="s">
        <v>39</v>
      </c>
      <c r="E113" t="s">
        <v>15</v>
      </c>
      <c r="F113" s="4">
        <v>4802</v>
      </c>
      <c r="G113" s="5">
        <v>36</v>
      </c>
    </row>
    <row r="114" spans="3:7" x14ac:dyDescent="0.3">
      <c r="C114" t="s">
        <v>6</v>
      </c>
      <c r="D114" t="s">
        <v>35</v>
      </c>
      <c r="E114" t="s">
        <v>30</v>
      </c>
      <c r="F114" s="4">
        <v>4781</v>
      </c>
      <c r="G114" s="5">
        <v>123</v>
      </c>
    </row>
    <row r="115" spans="3:7" x14ac:dyDescent="0.3">
      <c r="C115" t="s">
        <v>41</v>
      </c>
      <c r="D115" t="s">
        <v>35</v>
      </c>
      <c r="E115" t="s">
        <v>13</v>
      </c>
      <c r="F115" s="4">
        <v>4760</v>
      </c>
      <c r="G115" s="5">
        <v>69</v>
      </c>
    </row>
    <row r="116" spans="3:7" x14ac:dyDescent="0.3">
      <c r="C116" t="s">
        <v>8</v>
      </c>
      <c r="D116" t="s">
        <v>35</v>
      </c>
      <c r="E116" t="s">
        <v>27</v>
      </c>
      <c r="F116" s="4">
        <v>4753</v>
      </c>
      <c r="G116" s="5">
        <v>300</v>
      </c>
    </row>
    <row r="117" spans="3:7" x14ac:dyDescent="0.3">
      <c r="C117" t="s">
        <v>5</v>
      </c>
      <c r="D117" t="s">
        <v>35</v>
      </c>
      <c r="E117" t="s">
        <v>31</v>
      </c>
      <c r="F117" s="4">
        <v>4753</v>
      </c>
      <c r="G117" s="5">
        <v>246</v>
      </c>
    </row>
    <row r="118" spans="3:7" x14ac:dyDescent="0.3">
      <c r="C118" t="s">
        <v>40</v>
      </c>
      <c r="D118" t="s">
        <v>35</v>
      </c>
      <c r="E118" t="s">
        <v>16</v>
      </c>
      <c r="F118" s="4">
        <v>4725</v>
      </c>
      <c r="G118" s="5">
        <v>174</v>
      </c>
    </row>
    <row r="119" spans="3:7" x14ac:dyDescent="0.3">
      <c r="C119" t="s">
        <v>10</v>
      </c>
      <c r="D119" t="s">
        <v>37</v>
      </c>
      <c r="E119" t="s">
        <v>23</v>
      </c>
      <c r="F119" s="4">
        <v>4683</v>
      </c>
      <c r="G119" s="5">
        <v>30</v>
      </c>
    </row>
    <row r="120" spans="3:7" x14ac:dyDescent="0.3">
      <c r="C120" t="s">
        <v>7</v>
      </c>
      <c r="D120" t="s">
        <v>35</v>
      </c>
      <c r="E120" t="s">
        <v>14</v>
      </c>
      <c r="F120" s="4">
        <v>4606</v>
      </c>
      <c r="G120" s="5">
        <v>63</v>
      </c>
    </row>
    <row r="121" spans="3:7" x14ac:dyDescent="0.3">
      <c r="C121" t="s">
        <v>3</v>
      </c>
      <c r="D121" t="s">
        <v>37</v>
      </c>
      <c r="E121" t="s">
        <v>29</v>
      </c>
      <c r="F121" s="4">
        <v>4592</v>
      </c>
      <c r="G121" s="5">
        <v>324</v>
      </c>
    </row>
    <row r="122" spans="3:7" x14ac:dyDescent="0.3">
      <c r="C122" t="s">
        <v>7</v>
      </c>
      <c r="D122" t="s">
        <v>35</v>
      </c>
      <c r="E122" t="s">
        <v>19</v>
      </c>
      <c r="F122" s="4">
        <v>4585</v>
      </c>
      <c r="G122" s="5">
        <v>240</v>
      </c>
    </row>
    <row r="123" spans="3:7" x14ac:dyDescent="0.3">
      <c r="C123" t="s">
        <v>7</v>
      </c>
      <c r="D123" t="s">
        <v>37</v>
      </c>
      <c r="E123" t="s">
        <v>17</v>
      </c>
      <c r="F123" s="4">
        <v>4487</v>
      </c>
      <c r="G123" s="5">
        <v>111</v>
      </c>
    </row>
    <row r="124" spans="3:7" x14ac:dyDescent="0.3">
      <c r="C124" t="s">
        <v>7</v>
      </c>
      <c r="D124" t="s">
        <v>37</v>
      </c>
      <c r="E124" t="s">
        <v>16</v>
      </c>
      <c r="F124" s="4">
        <v>4487</v>
      </c>
      <c r="G124" s="5">
        <v>333</v>
      </c>
    </row>
    <row r="125" spans="3:7" x14ac:dyDescent="0.3">
      <c r="C125" t="s">
        <v>5</v>
      </c>
      <c r="D125" t="s">
        <v>35</v>
      </c>
      <c r="E125" t="s">
        <v>29</v>
      </c>
      <c r="F125" s="4">
        <v>4480</v>
      </c>
      <c r="G125" s="5">
        <v>357</v>
      </c>
    </row>
    <row r="126" spans="3:7" x14ac:dyDescent="0.3">
      <c r="C126" t="s">
        <v>7</v>
      </c>
      <c r="D126" t="s">
        <v>39</v>
      </c>
      <c r="E126" t="s">
        <v>17</v>
      </c>
      <c r="F126" s="4">
        <v>4438</v>
      </c>
      <c r="G126" s="5">
        <v>246</v>
      </c>
    </row>
    <row r="127" spans="3:7" x14ac:dyDescent="0.3">
      <c r="C127" t="s">
        <v>40</v>
      </c>
      <c r="D127" t="s">
        <v>36</v>
      </c>
      <c r="E127" t="s">
        <v>13</v>
      </c>
      <c r="F127" s="4">
        <v>4424</v>
      </c>
      <c r="G127" s="5">
        <v>201</v>
      </c>
    </row>
    <row r="128" spans="3:7" x14ac:dyDescent="0.3">
      <c r="C128" t="s">
        <v>2</v>
      </c>
      <c r="D128" t="s">
        <v>38</v>
      </c>
      <c r="E128" t="s">
        <v>23</v>
      </c>
      <c r="F128" s="4">
        <v>4417</v>
      </c>
      <c r="G128" s="5">
        <v>153</v>
      </c>
    </row>
    <row r="129" spans="3:7" x14ac:dyDescent="0.3">
      <c r="C129" t="s">
        <v>2</v>
      </c>
      <c r="D129" t="s">
        <v>38</v>
      </c>
      <c r="E129" t="s">
        <v>31</v>
      </c>
      <c r="F129" s="4">
        <v>4326</v>
      </c>
      <c r="G129" s="5">
        <v>348</v>
      </c>
    </row>
    <row r="130" spans="3:7" x14ac:dyDescent="0.3">
      <c r="C130" t="s">
        <v>6</v>
      </c>
      <c r="D130" t="s">
        <v>36</v>
      </c>
      <c r="E130" t="s">
        <v>13</v>
      </c>
      <c r="F130" s="4">
        <v>4319</v>
      </c>
      <c r="G130" s="5">
        <v>30</v>
      </c>
    </row>
    <row r="131" spans="3:7" x14ac:dyDescent="0.3">
      <c r="C131" t="s">
        <v>9</v>
      </c>
      <c r="D131" t="s">
        <v>37</v>
      </c>
      <c r="E131" t="s">
        <v>25</v>
      </c>
      <c r="F131" s="4">
        <v>4305</v>
      </c>
      <c r="G131" s="5">
        <v>156</v>
      </c>
    </row>
    <row r="132" spans="3:7" x14ac:dyDescent="0.3">
      <c r="C132" t="s">
        <v>6</v>
      </c>
      <c r="D132" t="s">
        <v>34</v>
      </c>
      <c r="E132" t="s">
        <v>27</v>
      </c>
      <c r="F132" s="4">
        <v>4242</v>
      </c>
      <c r="G132" s="5">
        <v>207</v>
      </c>
    </row>
    <row r="133" spans="3:7" x14ac:dyDescent="0.3">
      <c r="C133" t="s">
        <v>9</v>
      </c>
      <c r="D133" t="s">
        <v>38</v>
      </c>
      <c r="E133" t="s">
        <v>24</v>
      </c>
      <c r="F133" s="4">
        <v>4137</v>
      </c>
      <c r="G133" s="5">
        <v>60</v>
      </c>
    </row>
    <row r="134" spans="3:7" x14ac:dyDescent="0.3">
      <c r="C134" t="s">
        <v>10</v>
      </c>
      <c r="D134" t="s">
        <v>34</v>
      </c>
      <c r="E134" t="s">
        <v>22</v>
      </c>
      <c r="F134" s="4">
        <v>4053</v>
      </c>
      <c r="G134" s="5">
        <v>24</v>
      </c>
    </row>
    <row r="135" spans="3:7" x14ac:dyDescent="0.3">
      <c r="C135" t="s">
        <v>40</v>
      </c>
      <c r="D135" t="s">
        <v>34</v>
      </c>
      <c r="E135" t="s">
        <v>19</v>
      </c>
      <c r="F135" s="4">
        <v>4018</v>
      </c>
      <c r="G135" s="5">
        <v>162</v>
      </c>
    </row>
    <row r="136" spans="3:7" x14ac:dyDescent="0.3">
      <c r="C136" t="s">
        <v>5</v>
      </c>
      <c r="D136" t="s">
        <v>39</v>
      </c>
      <c r="E136" t="s">
        <v>24</v>
      </c>
      <c r="F136" s="4">
        <v>4018</v>
      </c>
      <c r="G136" s="5">
        <v>171</v>
      </c>
    </row>
    <row r="137" spans="3:7" x14ac:dyDescent="0.3">
      <c r="C137" t="s">
        <v>2</v>
      </c>
      <c r="D137" t="s">
        <v>39</v>
      </c>
      <c r="E137" t="s">
        <v>33</v>
      </c>
      <c r="F137" s="4">
        <v>4018</v>
      </c>
      <c r="G137" s="5">
        <v>126</v>
      </c>
    </row>
    <row r="138" spans="3:7" x14ac:dyDescent="0.3">
      <c r="C138" t="s">
        <v>3</v>
      </c>
      <c r="D138" t="s">
        <v>37</v>
      </c>
      <c r="E138" t="s">
        <v>17</v>
      </c>
      <c r="F138" s="4">
        <v>3983</v>
      </c>
      <c r="G138" s="5">
        <v>144</v>
      </c>
    </row>
    <row r="139" spans="3:7" x14ac:dyDescent="0.3">
      <c r="C139" t="s">
        <v>41</v>
      </c>
      <c r="D139" t="s">
        <v>39</v>
      </c>
      <c r="E139" t="s">
        <v>14</v>
      </c>
      <c r="F139" s="4">
        <v>3976</v>
      </c>
      <c r="G139" s="5">
        <v>72</v>
      </c>
    </row>
    <row r="140" spans="3:7" x14ac:dyDescent="0.3">
      <c r="C140" t="s">
        <v>9</v>
      </c>
      <c r="D140" t="s">
        <v>39</v>
      </c>
      <c r="E140" t="s">
        <v>24</v>
      </c>
      <c r="F140" s="4">
        <v>3920</v>
      </c>
      <c r="G140" s="5">
        <v>306</v>
      </c>
    </row>
    <row r="141" spans="3:7" x14ac:dyDescent="0.3">
      <c r="C141" t="s">
        <v>6</v>
      </c>
      <c r="D141" t="s">
        <v>35</v>
      </c>
      <c r="E141" t="s">
        <v>27</v>
      </c>
      <c r="F141" s="4">
        <v>3864</v>
      </c>
      <c r="G141" s="5">
        <v>177</v>
      </c>
    </row>
    <row r="142" spans="3:7" x14ac:dyDescent="0.3">
      <c r="C142" t="s">
        <v>9</v>
      </c>
      <c r="D142" t="s">
        <v>38</v>
      </c>
      <c r="E142" t="s">
        <v>25</v>
      </c>
      <c r="F142" s="4">
        <v>3850</v>
      </c>
      <c r="G142" s="5">
        <v>102</v>
      </c>
    </row>
    <row r="143" spans="3:7" x14ac:dyDescent="0.3">
      <c r="C143" t="s">
        <v>7</v>
      </c>
      <c r="D143" t="s">
        <v>34</v>
      </c>
      <c r="E143" t="s">
        <v>15</v>
      </c>
      <c r="F143" s="4">
        <v>3829</v>
      </c>
      <c r="G143" s="5">
        <v>24</v>
      </c>
    </row>
    <row r="144" spans="3:7" x14ac:dyDescent="0.3">
      <c r="C144" t="s">
        <v>10</v>
      </c>
      <c r="D144" t="s">
        <v>35</v>
      </c>
      <c r="E144" t="s">
        <v>18</v>
      </c>
      <c r="F144" s="4">
        <v>3808</v>
      </c>
      <c r="G144" s="5">
        <v>279</v>
      </c>
    </row>
    <row r="145" spans="3:7" x14ac:dyDescent="0.3">
      <c r="C145" t="s">
        <v>40</v>
      </c>
      <c r="D145" t="s">
        <v>34</v>
      </c>
      <c r="E145" t="s">
        <v>33</v>
      </c>
      <c r="F145" s="4">
        <v>3794</v>
      </c>
      <c r="G145" s="5">
        <v>159</v>
      </c>
    </row>
    <row r="146" spans="3:7" x14ac:dyDescent="0.3">
      <c r="C146" t="s">
        <v>3</v>
      </c>
      <c r="D146" t="s">
        <v>36</v>
      </c>
      <c r="E146" t="s">
        <v>23</v>
      </c>
      <c r="F146" s="4">
        <v>3773</v>
      </c>
      <c r="G146" s="5">
        <v>165</v>
      </c>
    </row>
    <row r="147" spans="3:7" x14ac:dyDescent="0.3">
      <c r="C147" t="s">
        <v>6</v>
      </c>
      <c r="D147" t="s">
        <v>34</v>
      </c>
      <c r="E147" t="s">
        <v>17</v>
      </c>
      <c r="F147" s="4">
        <v>3759</v>
      </c>
      <c r="G147" s="5">
        <v>150</v>
      </c>
    </row>
    <row r="148" spans="3:7" x14ac:dyDescent="0.3">
      <c r="C148" t="s">
        <v>8</v>
      </c>
      <c r="D148" t="s">
        <v>38</v>
      </c>
      <c r="E148" t="s">
        <v>32</v>
      </c>
      <c r="F148" s="4">
        <v>3752</v>
      </c>
      <c r="G148" s="5">
        <v>213</v>
      </c>
    </row>
    <row r="149" spans="3:7" x14ac:dyDescent="0.3">
      <c r="C149" t="s">
        <v>3</v>
      </c>
      <c r="D149" t="s">
        <v>34</v>
      </c>
      <c r="E149" t="s">
        <v>28</v>
      </c>
      <c r="F149" s="4">
        <v>3689</v>
      </c>
      <c r="G149" s="5">
        <v>312</v>
      </c>
    </row>
    <row r="150" spans="3:7" x14ac:dyDescent="0.3">
      <c r="C150" t="s">
        <v>3</v>
      </c>
      <c r="D150" t="s">
        <v>39</v>
      </c>
      <c r="E150" t="s">
        <v>29</v>
      </c>
      <c r="F150" s="4">
        <v>3640</v>
      </c>
      <c r="G150" s="5">
        <v>51</v>
      </c>
    </row>
    <row r="151" spans="3:7" x14ac:dyDescent="0.3">
      <c r="C151" t="s">
        <v>8</v>
      </c>
      <c r="D151" t="s">
        <v>35</v>
      </c>
      <c r="E151" t="s">
        <v>30</v>
      </c>
      <c r="F151" s="4">
        <v>3598</v>
      </c>
      <c r="G151" s="5">
        <v>81</v>
      </c>
    </row>
    <row r="152" spans="3:7" x14ac:dyDescent="0.3">
      <c r="C152" t="s">
        <v>6</v>
      </c>
      <c r="D152" t="s">
        <v>37</v>
      </c>
      <c r="E152" t="s">
        <v>28</v>
      </c>
      <c r="F152" s="4">
        <v>3556</v>
      </c>
      <c r="G152" s="5">
        <v>459</v>
      </c>
    </row>
    <row r="153" spans="3:7" x14ac:dyDescent="0.3">
      <c r="C153" t="s">
        <v>2</v>
      </c>
      <c r="D153" t="s">
        <v>38</v>
      </c>
      <c r="E153" t="s">
        <v>4</v>
      </c>
      <c r="F153" s="4">
        <v>3549</v>
      </c>
      <c r="G153" s="5">
        <v>3</v>
      </c>
    </row>
    <row r="154" spans="3:7" x14ac:dyDescent="0.3">
      <c r="C154" t="s">
        <v>8</v>
      </c>
      <c r="D154" t="s">
        <v>34</v>
      </c>
      <c r="E154" t="s">
        <v>31</v>
      </c>
      <c r="F154" s="4">
        <v>3507</v>
      </c>
      <c r="G154" s="5">
        <v>288</v>
      </c>
    </row>
    <row r="155" spans="3:7" x14ac:dyDescent="0.3">
      <c r="C155" t="s">
        <v>10</v>
      </c>
      <c r="D155" t="s">
        <v>35</v>
      </c>
      <c r="E155" t="s">
        <v>14</v>
      </c>
      <c r="F155" s="4">
        <v>3472</v>
      </c>
      <c r="G155" s="5">
        <v>96</v>
      </c>
    </row>
    <row r="156" spans="3:7" x14ac:dyDescent="0.3">
      <c r="C156" t="s">
        <v>6</v>
      </c>
      <c r="D156" t="s">
        <v>34</v>
      </c>
      <c r="E156" t="s">
        <v>30</v>
      </c>
      <c r="F156" s="4">
        <v>3402</v>
      </c>
      <c r="G156" s="5">
        <v>366</v>
      </c>
    </row>
    <row r="157" spans="3:7" x14ac:dyDescent="0.3">
      <c r="C157" t="s">
        <v>41</v>
      </c>
      <c r="D157" t="s">
        <v>37</v>
      </c>
      <c r="E157" t="s">
        <v>20</v>
      </c>
      <c r="F157" s="4">
        <v>3388</v>
      </c>
      <c r="G157" s="5">
        <v>123</v>
      </c>
    </row>
    <row r="158" spans="3:7" x14ac:dyDescent="0.3">
      <c r="C158" t="s">
        <v>6</v>
      </c>
      <c r="D158" t="s">
        <v>34</v>
      </c>
      <c r="E158" t="s">
        <v>29</v>
      </c>
      <c r="F158" s="4">
        <v>3339</v>
      </c>
      <c r="G158" s="5">
        <v>75</v>
      </c>
    </row>
    <row r="159" spans="3:7" x14ac:dyDescent="0.3">
      <c r="C159" t="s">
        <v>3</v>
      </c>
      <c r="D159" t="s">
        <v>36</v>
      </c>
      <c r="E159" t="s">
        <v>25</v>
      </c>
      <c r="F159" s="4">
        <v>3339</v>
      </c>
      <c r="G159" s="5">
        <v>39</v>
      </c>
    </row>
    <row r="160" spans="3:7" x14ac:dyDescent="0.3">
      <c r="C160" t="s">
        <v>5</v>
      </c>
      <c r="D160" t="s">
        <v>36</v>
      </c>
      <c r="E160" t="s">
        <v>17</v>
      </c>
      <c r="F160" s="4">
        <v>3339</v>
      </c>
      <c r="G160" s="5">
        <v>348</v>
      </c>
    </row>
    <row r="161" spans="3:7" x14ac:dyDescent="0.3">
      <c r="C161" t="s">
        <v>7</v>
      </c>
      <c r="D161" t="s">
        <v>34</v>
      </c>
      <c r="E161" t="s">
        <v>32</v>
      </c>
      <c r="F161" s="4">
        <v>3262</v>
      </c>
      <c r="G161" s="5">
        <v>75</v>
      </c>
    </row>
    <row r="162" spans="3:7" x14ac:dyDescent="0.3">
      <c r="C162" t="s">
        <v>9</v>
      </c>
      <c r="D162" t="s">
        <v>39</v>
      </c>
      <c r="E162" t="s">
        <v>25</v>
      </c>
      <c r="F162" s="4">
        <v>3192</v>
      </c>
      <c r="G162" s="5">
        <v>72</v>
      </c>
    </row>
    <row r="163" spans="3:7" x14ac:dyDescent="0.3">
      <c r="C163" t="s">
        <v>40</v>
      </c>
      <c r="D163" t="s">
        <v>36</v>
      </c>
      <c r="E163" t="s">
        <v>27</v>
      </c>
      <c r="F163" s="4">
        <v>3164</v>
      </c>
      <c r="G163" s="5">
        <v>306</v>
      </c>
    </row>
    <row r="164" spans="3:7" x14ac:dyDescent="0.3">
      <c r="C164" t="s">
        <v>3</v>
      </c>
      <c r="D164" t="s">
        <v>34</v>
      </c>
      <c r="E164" t="s">
        <v>26</v>
      </c>
      <c r="F164" s="4">
        <v>3108</v>
      </c>
      <c r="G164" s="5">
        <v>54</v>
      </c>
    </row>
    <row r="165" spans="3:7" x14ac:dyDescent="0.3">
      <c r="C165" t="s">
        <v>40</v>
      </c>
      <c r="D165" t="s">
        <v>39</v>
      </c>
      <c r="E165" t="s">
        <v>28</v>
      </c>
      <c r="F165" s="4">
        <v>3101</v>
      </c>
      <c r="G165" s="5">
        <v>225</v>
      </c>
    </row>
    <row r="166" spans="3:7" x14ac:dyDescent="0.3">
      <c r="C166" t="s">
        <v>2</v>
      </c>
      <c r="D166" t="s">
        <v>36</v>
      </c>
      <c r="E166" t="s">
        <v>31</v>
      </c>
      <c r="F166" s="4">
        <v>3094</v>
      </c>
      <c r="G166" s="5">
        <v>246</v>
      </c>
    </row>
    <row r="167" spans="3:7" x14ac:dyDescent="0.3">
      <c r="C167" t="s">
        <v>10</v>
      </c>
      <c r="D167" t="s">
        <v>37</v>
      </c>
      <c r="E167" t="s">
        <v>28</v>
      </c>
      <c r="F167" s="4">
        <v>3059</v>
      </c>
      <c r="G167" s="5">
        <v>27</v>
      </c>
    </row>
    <row r="168" spans="3:7" x14ac:dyDescent="0.3">
      <c r="C168" t="s">
        <v>6</v>
      </c>
      <c r="D168" t="s">
        <v>39</v>
      </c>
      <c r="E168" t="s">
        <v>29</v>
      </c>
      <c r="F168" s="4">
        <v>3052</v>
      </c>
      <c r="G168" s="5">
        <v>378</v>
      </c>
    </row>
    <row r="169" spans="3:7" x14ac:dyDescent="0.3">
      <c r="C169" t="s">
        <v>6</v>
      </c>
      <c r="D169" t="s">
        <v>39</v>
      </c>
      <c r="E169" t="s">
        <v>24</v>
      </c>
      <c r="F169" s="4">
        <v>2989</v>
      </c>
      <c r="G169" s="5">
        <v>3</v>
      </c>
    </row>
    <row r="170" spans="3:7" x14ac:dyDescent="0.3">
      <c r="C170" t="s">
        <v>9</v>
      </c>
      <c r="D170" t="s">
        <v>36</v>
      </c>
      <c r="E170" t="s">
        <v>32</v>
      </c>
      <c r="F170" s="4">
        <v>2954</v>
      </c>
      <c r="G170" s="5">
        <v>189</v>
      </c>
    </row>
    <row r="171" spans="3:7" x14ac:dyDescent="0.3">
      <c r="C171" t="s">
        <v>41</v>
      </c>
      <c r="D171" t="s">
        <v>37</v>
      </c>
      <c r="E171" t="s">
        <v>21</v>
      </c>
      <c r="F171" s="4">
        <v>2933</v>
      </c>
      <c r="G171" s="5">
        <v>9</v>
      </c>
    </row>
    <row r="172" spans="3:7" x14ac:dyDescent="0.3">
      <c r="C172" t="s">
        <v>9</v>
      </c>
      <c r="D172" t="s">
        <v>37</v>
      </c>
      <c r="E172" t="s">
        <v>28</v>
      </c>
      <c r="F172" s="4">
        <v>2919</v>
      </c>
      <c r="G172" s="5">
        <v>45</v>
      </c>
    </row>
    <row r="173" spans="3:7" x14ac:dyDescent="0.3">
      <c r="C173" t="s">
        <v>3</v>
      </c>
      <c r="D173" t="s">
        <v>34</v>
      </c>
      <c r="E173" t="s">
        <v>17</v>
      </c>
      <c r="F173" s="4">
        <v>2919</v>
      </c>
      <c r="G173" s="5">
        <v>93</v>
      </c>
    </row>
    <row r="174" spans="3:7" x14ac:dyDescent="0.3">
      <c r="C174" t="s">
        <v>5</v>
      </c>
      <c r="D174" t="s">
        <v>34</v>
      </c>
      <c r="E174" t="s">
        <v>29</v>
      </c>
      <c r="F174" s="4">
        <v>2891</v>
      </c>
      <c r="G174" s="5">
        <v>102</v>
      </c>
    </row>
    <row r="175" spans="3:7" x14ac:dyDescent="0.3">
      <c r="C175" t="s">
        <v>7</v>
      </c>
      <c r="D175" t="s">
        <v>36</v>
      </c>
      <c r="E175" t="s">
        <v>19</v>
      </c>
      <c r="F175" s="4">
        <v>2870</v>
      </c>
      <c r="G175" s="5">
        <v>300</v>
      </c>
    </row>
    <row r="176" spans="3:7" x14ac:dyDescent="0.3">
      <c r="C176" t="s">
        <v>2</v>
      </c>
      <c r="D176" t="s">
        <v>37</v>
      </c>
      <c r="E176" t="s">
        <v>15</v>
      </c>
      <c r="F176" s="4">
        <v>2863</v>
      </c>
      <c r="G176" s="5">
        <v>42</v>
      </c>
    </row>
    <row r="177" spans="3:7" x14ac:dyDescent="0.3">
      <c r="C177" t="s">
        <v>9</v>
      </c>
      <c r="D177" t="s">
        <v>37</v>
      </c>
      <c r="E177" t="s">
        <v>26</v>
      </c>
      <c r="F177" s="4">
        <v>2856</v>
      </c>
      <c r="G177" s="5">
        <v>246</v>
      </c>
    </row>
    <row r="178" spans="3:7" x14ac:dyDescent="0.3">
      <c r="C178" t="s">
        <v>7</v>
      </c>
      <c r="D178" t="s">
        <v>35</v>
      </c>
      <c r="E178" t="s">
        <v>24</v>
      </c>
      <c r="F178" s="4">
        <v>2793</v>
      </c>
      <c r="G178" s="5">
        <v>114</v>
      </c>
    </row>
    <row r="179" spans="3:7" x14ac:dyDescent="0.3">
      <c r="C179" t="s">
        <v>40</v>
      </c>
      <c r="D179" t="s">
        <v>34</v>
      </c>
      <c r="E179" t="s">
        <v>23</v>
      </c>
      <c r="F179" s="4">
        <v>2779</v>
      </c>
      <c r="G179" s="5">
        <v>75</v>
      </c>
    </row>
    <row r="180" spans="3:7" x14ac:dyDescent="0.3">
      <c r="C180" t="s">
        <v>5</v>
      </c>
      <c r="D180" t="s">
        <v>35</v>
      </c>
      <c r="E180" t="s">
        <v>4</v>
      </c>
      <c r="F180" s="4">
        <v>2744</v>
      </c>
      <c r="G180" s="5">
        <v>9</v>
      </c>
    </row>
    <row r="181" spans="3:7" x14ac:dyDescent="0.3">
      <c r="C181" t="s">
        <v>9</v>
      </c>
      <c r="D181" t="s">
        <v>37</v>
      </c>
      <c r="E181" t="s">
        <v>23</v>
      </c>
      <c r="F181" s="4">
        <v>2737</v>
      </c>
      <c r="G181" s="5">
        <v>93</v>
      </c>
    </row>
    <row r="182" spans="3:7" x14ac:dyDescent="0.3">
      <c r="C182" t="s">
        <v>8</v>
      </c>
      <c r="D182" t="s">
        <v>35</v>
      </c>
      <c r="E182" t="s">
        <v>20</v>
      </c>
      <c r="F182" s="4">
        <v>2702</v>
      </c>
      <c r="G182" s="5">
        <v>363</v>
      </c>
    </row>
    <row r="183" spans="3:7" x14ac:dyDescent="0.3">
      <c r="C183" t="s">
        <v>6</v>
      </c>
      <c r="D183" t="s">
        <v>38</v>
      </c>
      <c r="E183" t="s">
        <v>31</v>
      </c>
      <c r="F183" s="4">
        <v>2681</v>
      </c>
      <c r="G183" s="5">
        <v>54</v>
      </c>
    </row>
    <row r="184" spans="3:7" x14ac:dyDescent="0.3">
      <c r="C184" t="s">
        <v>9</v>
      </c>
      <c r="D184" t="s">
        <v>38</v>
      </c>
      <c r="E184" t="s">
        <v>16</v>
      </c>
      <c r="F184" s="4">
        <v>2646</v>
      </c>
      <c r="G184" s="5">
        <v>120</v>
      </c>
    </row>
    <row r="185" spans="3:7" x14ac:dyDescent="0.3">
      <c r="C185" t="s">
        <v>7</v>
      </c>
      <c r="D185" t="s">
        <v>36</v>
      </c>
      <c r="E185" t="s">
        <v>18</v>
      </c>
      <c r="F185" s="4">
        <v>2646</v>
      </c>
      <c r="G185" s="5">
        <v>177</v>
      </c>
    </row>
    <row r="186" spans="3:7" x14ac:dyDescent="0.3">
      <c r="C186" t="s">
        <v>9</v>
      </c>
      <c r="D186" t="s">
        <v>39</v>
      </c>
      <c r="E186" t="s">
        <v>18</v>
      </c>
      <c r="F186" s="4">
        <v>2639</v>
      </c>
      <c r="G186" s="5">
        <v>204</v>
      </c>
    </row>
    <row r="187" spans="3:7" x14ac:dyDescent="0.3">
      <c r="C187" t="s">
        <v>3</v>
      </c>
      <c r="D187" t="s">
        <v>34</v>
      </c>
      <c r="E187" t="s">
        <v>20</v>
      </c>
      <c r="F187" s="4">
        <v>2583</v>
      </c>
      <c r="G187" s="5">
        <v>18</v>
      </c>
    </row>
    <row r="188" spans="3:7" x14ac:dyDescent="0.3">
      <c r="C188" t="s">
        <v>10</v>
      </c>
      <c r="D188" t="s">
        <v>35</v>
      </c>
      <c r="E188" t="s">
        <v>15</v>
      </c>
      <c r="F188" s="4">
        <v>2562</v>
      </c>
      <c r="G188" s="5">
        <v>6</v>
      </c>
    </row>
    <row r="189" spans="3:7" x14ac:dyDescent="0.3">
      <c r="C189" t="s">
        <v>40</v>
      </c>
      <c r="D189" t="s">
        <v>38</v>
      </c>
      <c r="E189" t="s">
        <v>25</v>
      </c>
      <c r="F189" s="4">
        <v>2541</v>
      </c>
      <c r="G189" s="5">
        <v>90</v>
      </c>
    </row>
    <row r="190" spans="3:7" x14ac:dyDescent="0.3">
      <c r="C190" t="s">
        <v>40</v>
      </c>
      <c r="D190" t="s">
        <v>38</v>
      </c>
      <c r="E190" t="s">
        <v>29</v>
      </c>
      <c r="F190" s="4">
        <v>2541</v>
      </c>
      <c r="G190" s="5">
        <v>45</v>
      </c>
    </row>
    <row r="191" spans="3:7" x14ac:dyDescent="0.3">
      <c r="C191" t="s">
        <v>7</v>
      </c>
      <c r="D191" t="s">
        <v>35</v>
      </c>
      <c r="E191" t="s">
        <v>27</v>
      </c>
      <c r="F191" s="4">
        <v>2478</v>
      </c>
      <c r="G191" s="5">
        <v>21</v>
      </c>
    </row>
    <row r="192" spans="3:7" x14ac:dyDescent="0.3">
      <c r="C192" t="s">
        <v>10</v>
      </c>
      <c r="D192" t="s">
        <v>36</v>
      </c>
      <c r="E192" t="s">
        <v>29</v>
      </c>
      <c r="F192" s="4">
        <v>2471</v>
      </c>
      <c r="G192" s="5">
        <v>342</v>
      </c>
    </row>
    <row r="193" spans="3:7" x14ac:dyDescent="0.3">
      <c r="C193" t="s">
        <v>3</v>
      </c>
      <c r="D193" t="s">
        <v>35</v>
      </c>
      <c r="E193" t="s">
        <v>25</v>
      </c>
      <c r="F193" s="4">
        <v>2464</v>
      </c>
      <c r="G193" s="5">
        <v>234</v>
      </c>
    </row>
    <row r="194" spans="3:7" x14ac:dyDescent="0.3">
      <c r="C194" t="s">
        <v>9</v>
      </c>
      <c r="D194" t="s">
        <v>38</v>
      </c>
      <c r="E194" t="s">
        <v>26</v>
      </c>
      <c r="F194" s="4">
        <v>2436</v>
      </c>
      <c r="G194" s="5">
        <v>99</v>
      </c>
    </row>
    <row r="195" spans="3:7" x14ac:dyDescent="0.3">
      <c r="C195" t="s">
        <v>9</v>
      </c>
      <c r="D195" t="s">
        <v>35</v>
      </c>
      <c r="E195" t="s">
        <v>27</v>
      </c>
      <c r="F195" s="4">
        <v>2429</v>
      </c>
      <c r="G195" s="5">
        <v>144</v>
      </c>
    </row>
    <row r="196" spans="3:7" x14ac:dyDescent="0.3">
      <c r="C196" t="s">
        <v>3</v>
      </c>
      <c r="D196" t="s">
        <v>35</v>
      </c>
      <c r="E196" t="s">
        <v>14</v>
      </c>
      <c r="F196" s="4">
        <v>2415</v>
      </c>
      <c r="G196" s="5">
        <v>255</v>
      </c>
    </row>
    <row r="197" spans="3:7" x14ac:dyDescent="0.3">
      <c r="C197" t="s">
        <v>5</v>
      </c>
      <c r="D197" t="s">
        <v>35</v>
      </c>
      <c r="E197" t="s">
        <v>18</v>
      </c>
      <c r="F197" s="4">
        <v>2415</v>
      </c>
      <c r="G197" s="5">
        <v>15</v>
      </c>
    </row>
    <row r="198" spans="3:7" x14ac:dyDescent="0.3">
      <c r="C198" t="s">
        <v>9</v>
      </c>
      <c r="D198" t="s">
        <v>38</v>
      </c>
      <c r="E198" t="s">
        <v>17</v>
      </c>
      <c r="F198" s="4">
        <v>2408</v>
      </c>
      <c r="G198" s="5">
        <v>9</v>
      </c>
    </row>
    <row r="199" spans="3:7" x14ac:dyDescent="0.3">
      <c r="C199" t="s">
        <v>41</v>
      </c>
      <c r="D199" t="s">
        <v>37</v>
      </c>
      <c r="E199" t="s">
        <v>26</v>
      </c>
      <c r="F199" s="4">
        <v>2324</v>
      </c>
      <c r="G199" s="5">
        <v>177</v>
      </c>
    </row>
    <row r="200" spans="3:7" x14ac:dyDescent="0.3">
      <c r="C200" t="s">
        <v>10</v>
      </c>
      <c r="D200" t="s">
        <v>36</v>
      </c>
      <c r="E200" t="s">
        <v>23</v>
      </c>
      <c r="F200" s="4">
        <v>2317</v>
      </c>
      <c r="G200" s="5">
        <v>261</v>
      </c>
    </row>
    <row r="201" spans="3:7" x14ac:dyDescent="0.3">
      <c r="C201" t="s">
        <v>6</v>
      </c>
      <c r="D201" t="s">
        <v>38</v>
      </c>
      <c r="E201" t="s">
        <v>13</v>
      </c>
      <c r="F201" s="4">
        <v>2317</v>
      </c>
      <c r="G201" s="5">
        <v>123</v>
      </c>
    </row>
    <row r="202" spans="3:7" x14ac:dyDescent="0.3">
      <c r="C202" t="s">
        <v>40</v>
      </c>
      <c r="D202" t="s">
        <v>34</v>
      </c>
      <c r="E202" t="s">
        <v>27</v>
      </c>
      <c r="F202" s="4">
        <v>2289</v>
      </c>
      <c r="G202" s="5">
        <v>135</v>
      </c>
    </row>
    <row r="203" spans="3:7" x14ac:dyDescent="0.3">
      <c r="C203" t="s">
        <v>40</v>
      </c>
      <c r="D203" t="s">
        <v>35</v>
      </c>
      <c r="E203" t="s">
        <v>30</v>
      </c>
      <c r="F203" s="4">
        <v>2275</v>
      </c>
      <c r="G203" s="5">
        <v>447</v>
      </c>
    </row>
    <row r="204" spans="3:7" x14ac:dyDescent="0.3">
      <c r="C204" t="s">
        <v>8</v>
      </c>
      <c r="D204" t="s">
        <v>38</v>
      </c>
      <c r="E204" t="s">
        <v>27</v>
      </c>
      <c r="F204" s="4">
        <v>2268</v>
      </c>
      <c r="G204" s="5">
        <v>63</v>
      </c>
    </row>
    <row r="205" spans="3:7" x14ac:dyDescent="0.3">
      <c r="C205" t="s">
        <v>7</v>
      </c>
      <c r="D205" t="s">
        <v>34</v>
      </c>
      <c r="E205" t="s">
        <v>33</v>
      </c>
      <c r="F205" s="4">
        <v>2226</v>
      </c>
      <c r="G205" s="5">
        <v>48</v>
      </c>
    </row>
    <row r="206" spans="3:7" x14ac:dyDescent="0.3">
      <c r="C206" t="s">
        <v>6</v>
      </c>
      <c r="D206" t="s">
        <v>34</v>
      </c>
      <c r="E206" t="s">
        <v>16</v>
      </c>
      <c r="F206" s="4">
        <v>2219</v>
      </c>
      <c r="G206" s="5">
        <v>75</v>
      </c>
    </row>
    <row r="207" spans="3:7" x14ac:dyDescent="0.3">
      <c r="C207" t="s">
        <v>3</v>
      </c>
      <c r="D207" t="s">
        <v>34</v>
      </c>
      <c r="E207" t="s">
        <v>23</v>
      </c>
      <c r="F207" s="4">
        <v>2212</v>
      </c>
      <c r="G207" s="5">
        <v>117</v>
      </c>
    </row>
    <row r="208" spans="3:7" x14ac:dyDescent="0.3">
      <c r="C208" t="s">
        <v>10</v>
      </c>
      <c r="D208" t="s">
        <v>38</v>
      </c>
      <c r="E208" t="s">
        <v>22</v>
      </c>
      <c r="F208" s="4">
        <v>2205</v>
      </c>
      <c r="G208" s="5">
        <v>141</v>
      </c>
    </row>
    <row r="209" spans="3:7" x14ac:dyDescent="0.3">
      <c r="C209" t="s">
        <v>7</v>
      </c>
      <c r="D209" t="s">
        <v>34</v>
      </c>
      <c r="E209" t="s">
        <v>20</v>
      </c>
      <c r="F209" s="4">
        <v>2205</v>
      </c>
      <c r="G209" s="5">
        <v>138</v>
      </c>
    </row>
    <row r="210" spans="3:7" x14ac:dyDescent="0.3">
      <c r="C210" t="s">
        <v>7</v>
      </c>
      <c r="D210" t="s">
        <v>36</v>
      </c>
      <c r="E210" t="s">
        <v>31</v>
      </c>
      <c r="F210" s="4">
        <v>2149</v>
      </c>
      <c r="G210" s="5">
        <v>117</v>
      </c>
    </row>
    <row r="211" spans="3:7" x14ac:dyDescent="0.3">
      <c r="C211" t="s">
        <v>9</v>
      </c>
      <c r="D211" t="s">
        <v>36</v>
      </c>
      <c r="E211" t="s">
        <v>25</v>
      </c>
      <c r="F211" s="4">
        <v>2142</v>
      </c>
      <c r="G211" s="5">
        <v>114</v>
      </c>
    </row>
    <row r="212" spans="3:7" x14ac:dyDescent="0.3">
      <c r="C212" t="s">
        <v>7</v>
      </c>
      <c r="D212" t="s">
        <v>35</v>
      </c>
      <c r="E212" t="s">
        <v>16</v>
      </c>
      <c r="F212" s="4">
        <v>2135</v>
      </c>
      <c r="G212" s="5">
        <v>27</v>
      </c>
    </row>
    <row r="213" spans="3:7" x14ac:dyDescent="0.3">
      <c r="C213" t="s">
        <v>3</v>
      </c>
      <c r="D213" t="s">
        <v>35</v>
      </c>
      <c r="E213" t="s">
        <v>29</v>
      </c>
      <c r="F213" s="4">
        <v>2114</v>
      </c>
      <c r="G213" s="5">
        <v>66</v>
      </c>
    </row>
    <row r="214" spans="3:7" x14ac:dyDescent="0.3">
      <c r="C214" t="s">
        <v>41</v>
      </c>
      <c r="D214" t="s">
        <v>35</v>
      </c>
      <c r="E214" t="s">
        <v>15</v>
      </c>
      <c r="F214" s="4">
        <v>2114</v>
      </c>
      <c r="G214" s="5">
        <v>186</v>
      </c>
    </row>
    <row r="215" spans="3:7" x14ac:dyDescent="0.3">
      <c r="C215" t="s">
        <v>6</v>
      </c>
      <c r="D215" t="s">
        <v>39</v>
      </c>
      <c r="E215" t="s">
        <v>25</v>
      </c>
      <c r="F215" s="4">
        <v>2100</v>
      </c>
      <c r="G215" s="5">
        <v>414</v>
      </c>
    </row>
    <row r="216" spans="3:7" x14ac:dyDescent="0.3">
      <c r="C216" t="s">
        <v>8</v>
      </c>
      <c r="D216" t="s">
        <v>35</v>
      </c>
      <c r="E216" t="s">
        <v>29</v>
      </c>
      <c r="F216" s="4">
        <v>2023</v>
      </c>
      <c r="G216" s="5">
        <v>168</v>
      </c>
    </row>
    <row r="217" spans="3:7" x14ac:dyDescent="0.3">
      <c r="C217" t="s">
        <v>3</v>
      </c>
      <c r="D217" t="s">
        <v>35</v>
      </c>
      <c r="E217" t="s">
        <v>23</v>
      </c>
      <c r="F217" s="4">
        <v>2023</v>
      </c>
      <c r="G217" s="5">
        <v>78</v>
      </c>
    </row>
    <row r="218" spans="3:7" x14ac:dyDescent="0.3">
      <c r="C218" t="s">
        <v>2</v>
      </c>
      <c r="D218" t="s">
        <v>39</v>
      </c>
      <c r="E218" t="s">
        <v>16</v>
      </c>
      <c r="F218" s="4">
        <v>2016</v>
      </c>
      <c r="G218" s="5">
        <v>117</v>
      </c>
    </row>
    <row r="219" spans="3:7" x14ac:dyDescent="0.3">
      <c r="C219" t="s">
        <v>8</v>
      </c>
      <c r="D219" t="s">
        <v>34</v>
      </c>
      <c r="E219" t="s">
        <v>16</v>
      </c>
      <c r="F219" s="4">
        <v>2009</v>
      </c>
      <c r="G219" s="5">
        <v>219</v>
      </c>
    </row>
    <row r="220" spans="3:7" x14ac:dyDescent="0.3">
      <c r="C220" t="s">
        <v>40</v>
      </c>
      <c r="D220" t="s">
        <v>38</v>
      </c>
      <c r="E220" t="s">
        <v>31</v>
      </c>
      <c r="F220" s="4">
        <v>1988</v>
      </c>
      <c r="G220" s="5">
        <v>39</v>
      </c>
    </row>
    <row r="221" spans="3:7" x14ac:dyDescent="0.3">
      <c r="C221" t="s">
        <v>10</v>
      </c>
      <c r="D221" t="s">
        <v>35</v>
      </c>
      <c r="E221" t="s">
        <v>20</v>
      </c>
      <c r="F221" s="4">
        <v>1974</v>
      </c>
      <c r="G221" s="5">
        <v>195</v>
      </c>
    </row>
    <row r="222" spans="3:7" x14ac:dyDescent="0.3">
      <c r="C222" t="s">
        <v>7</v>
      </c>
      <c r="D222" t="s">
        <v>34</v>
      </c>
      <c r="E222" t="s">
        <v>14</v>
      </c>
      <c r="F222" s="4">
        <v>1932</v>
      </c>
      <c r="G222" s="5">
        <v>369</v>
      </c>
    </row>
    <row r="223" spans="3:7" x14ac:dyDescent="0.3">
      <c r="C223" t="s">
        <v>41</v>
      </c>
      <c r="D223" t="s">
        <v>36</v>
      </c>
      <c r="E223" t="s">
        <v>19</v>
      </c>
      <c r="F223" s="4">
        <v>1925</v>
      </c>
      <c r="G223" s="5">
        <v>192</v>
      </c>
    </row>
    <row r="224" spans="3:7" x14ac:dyDescent="0.3">
      <c r="C224" t="s">
        <v>6</v>
      </c>
      <c r="D224" t="s">
        <v>37</v>
      </c>
      <c r="E224" t="s">
        <v>16</v>
      </c>
      <c r="F224" s="4">
        <v>1904</v>
      </c>
      <c r="G224" s="5">
        <v>405</v>
      </c>
    </row>
    <row r="225" spans="3:7" x14ac:dyDescent="0.3">
      <c r="C225" t="s">
        <v>8</v>
      </c>
      <c r="D225" t="s">
        <v>37</v>
      </c>
      <c r="E225" t="s">
        <v>22</v>
      </c>
      <c r="F225" s="4">
        <v>1890</v>
      </c>
      <c r="G225" s="5">
        <v>195</v>
      </c>
    </row>
    <row r="226" spans="3:7" x14ac:dyDescent="0.3">
      <c r="C226" t="s">
        <v>2</v>
      </c>
      <c r="D226" t="s">
        <v>39</v>
      </c>
      <c r="E226" t="s">
        <v>25</v>
      </c>
      <c r="F226" s="4">
        <v>1785</v>
      </c>
      <c r="G226" s="5">
        <v>462</v>
      </c>
    </row>
    <row r="227" spans="3:7" x14ac:dyDescent="0.3">
      <c r="C227" t="s">
        <v>7</v>
      </c>
      <c r="D227" t="s">
        <v>38</v>
      </c>
      <c r="E227" t="s">
        <v>18</v>
      </c>
      <c r="F227" s="4">
        <v>1778</v>
      </c>
      <c r="G227" s="5">
        <v>270</v>
      </c>
    </row>
    <row r="228" spans="3:7" x14ac:dyDescent="0.3">
      <c r="C228" t="s">
        <v>8</v>
      </c>
      <c r="D228" t="s">
        <v>37</v>
      </c>
      <c r="E228" t="s">
        <v>19</v>
      </c>
      <c r="F228" s="4">
        <v>1771</v>
      </c>
      <c r="G228" s="5">
        <v>204</v>
      </c>
    </row>
    <row r="229" spans="3:7" x14ac:dyDescent="0.3">
      <c r="C229" t="s">
        <v>8</v>
      </c>
      <c r="D229" t="s">
        <v>38</v>
      </c>
      <c r="E229" t="s">
        <v>23</v>
      </c>
      <c r="F229" s="4">
        <v>1701</v>
      </c>
      <c r="G229" s="5">
        <v>234</v>
      </c>
    </row>
    <row r="230" spans="3:7" x14ac:dyDescent="0.3">
      <c r="C230" t="s">
        <v>5</v>
      </c>
      <c r="D230" t="s">
        <v>34</v>
      </c>
      <c r="E230" t="s">
        <v>33</v>
      </c>
      <c r="F230" s="4">
        <v>1652</v>
      </c>
      <c r="G230" s="5">
        <v>93</v>
      </c>
    </row>
    <row r="231" spans="3:7" x14ac:dyDescent="0.3">
      <c r="C231" t="s">
        <v>3</v>
      </c>
      <c r="D231" t="s">
        <v>39</v>
      </c>
      <c r="E231" t="s">
        <v>28</v>
      </c>
      <c r="F231" s="4">
        <v>1652</v>
      </c>
      <c r="G231" s="5">
        <v>102</v>
      </c>
    </row>
    <row r="232" spans="3:7" x14ac:dyDescent="0.3">
      <c r="C232" t="s">
        <v>6</v>
      </c>
      <c r="D232" t="s">
        <v>39</v>
      </c>
      <c r="E232" t="s">
        <v>30</v>
      </c>
      <c r="F232" s="4">
        <v>1638</v>
      </c>
      <c r="G232" s="5">
        <v>63</v>
      </c>
    </row>
    <row r="233" spans="3:7" x14ac:dyDescent="0.3">
      <c r="C233" t="s">
        <v>40</v>
      </c>
      <c r="D233" t="s">
        <v>35</v>
      </c>
      <c r="E233" t="s">
        <v>24</v>
      </c>
      <c r="F233" s="4">
        <v>1638</v>
      </c>
      <c r="G233" s="5">
        <v>48</v>
      </c>
    </row>
    <row r="234" spans="3:7" x14ac:dyDescent="0.3">
      <c r="C234" t="s">
        <v>40</v>
      </c>
      <c r="D234" t="s">
        <v>37</v>
      </c>
      <c r="E234" t="s">
        <v>30</v>
      </c>
      <c r="F234" s="4">
        <v>1624</v>
      </c>
      <c r="G234" s="5">
        <v>114</v>
      </c>
    </row>
    <row r="235" spans="3:7" x14ac:dyDescent="0.3">
      <c r="C235" t="s">
        <v>40</v>
      </c>
      <c r="D235" t="s">
        <v>35</v>
      </c>
      <c r="E235" t="s">
        <v>29</v>
      </c>
      <c r="F235" s="4">
        <v>1617</v>
      </c>
      <c r="G235" s="5">
        <v>126</v>
      </c>
    </row>
    <row r="236" spans="3:7" x14ac:dyDescent="0.3">
      <c r="C236" t="s">
        <v>2</v>
      </c>
      <c r="D236" t="s">
        <v>35</v>
      </c>
      <c r="E236" t="s">
        <v>17</v>
      </c>
      <c r="F236" s="4">
        <v>1589</v>
      </c>
      <c r="G236" s="5">
        <v>303</v>
      </c>
    </row>
    <row r="237" spans="3:7" x14ac:dyDescent="0.3">
      <c r="C237" t="s">
        <v>7</v>
      </c>
      <c r="D237" t="s">
        <v>34</v>
      </c>
      <c r="E237" t="s">
        <v>25</v>
      </c>
      <c r="F237" s="4">
        <v>1568</v>
      </c>
      <c r="G237" s="5">
        <v>96</v>
      </c>
    </row>
    <row r="238" spans="3:7" x14ac:dyDescent="0.3">
      <c r="C238" t="s">
        <v>2</v>
      </c>
      <c r="D238" t="s">
        <v>39</v>
      </c>
      <c r="E238" t="s">
        <v>22</v>
      </c>
      <c r="F238" s="4">
        <v>1568</v>
      </c>
      <c r="G238" s="5">
        <v>141</v>
      </c>
    </row>
    <row r="239" spans="3:7" x14ac:dyDescent="0.3">
      <c r="C239" t="s">
        <v>8</v>
      </c>
      <c r="D239" t="s">
        <v>39</v>
      </c>
      <c r="E239" t="s">
        <v>26</v>
      </c>
      <c r="F239" s="4">
        <v>1561</v>
      </c>
      <c r="G239" s="5">
        <v>27</v>
      </c>
    </row>
    <row r="240" spans="3:7" x14ac:dyDescent="0.3">
      <c r="C240" t="s">
        <v>41</v>
      </c>
      <c r="D240" t="s">
        <v>37</v>
      </c>
      <c r="E240" t="s">
        <v>30</v>
      </c>
      <c r="F240" s="4">
        <v>1526</v>
      </c>
      <c r="G240" s="5">
        <v>240</v>
      </c>
    </row>
    <row r="241" spans="3:7" x14ac:dyDescent="0.3">
      <c r="C241" t="s">
        <v>5</v>
      </c>
      <c r="D241" t="s">
        <v>36</v>
      </c>
      <c r="E241" t="s">
        <v>30</v>
      </c>
      <c r="F241" s="4">
        <v>1526</v>
      </c>
      <c r="G241" s="5">
        <v>105</v>
      </c>
    </row>
    <row r="242" spans="3:7" x14ac:dyDescent="0.3">
      <c r="C242" t="s">
        <v>6</v>
      </c>
      <c r="D242" t="s">
        <v>37</v>
      </c>
      <c r="E242" t="s">
        <v>18</v>
      </c>
      <c r="F242" s="4">
        <v>1505</v>
      </c>
      <c r="G242" s="5">
        <v>102</v>
      </c>
    </row>
    <row r="243" spans="3:7" x14ac:dyDescent="0.3">
      <c r="C243" t="s">
        <v>41</v>
      </c>
      <c r="D243" t="s">
        <v>34</v>
      </c>
      <c r="E243" t="s">
        <v>17</v>
      </c>
      <c r="F243" s="4">
        <v>1463</v>
      </c>
      <c r="G243" s="5">
        <v>39</v>
      </c>
    </row>
    <row r="244" spans="3:7" x14ac:dyDescent="0.3">
      <c r="C244" t="s">
        <v>6</v>
      </c>
      <c r="D244" t="s">
        <v>34</v>
      </c>
      <c r="E244" t="s">
        <v>15</v>
      </c>
      <c r="F244" s="4">
        <v>1442</v>
      </c>
      <c r="G244" s="5">
        <v>15</v>
      </c>
    </row>
    <row r="245" spans="3:7" x14ac:dyDescent="0.3">
      <c r="C245" t="s">
        <v>10</v>
      </c>
      <c r="D245" t="s">
        <v>34</v>
      </c>
      <c r="E245" t="s">
        <v>25</v>
      </c>
      <c r="F245" s="4">
        <v>1428</v>
      </c>
      <c r="G245" s="5">
        <v>93</v>
      </c>
    </row>
    <row r="246" spans="3:7" x14ac:dyDescent="0.3">
      <c r="C246" t="s">
        <v>10</v>
      </c>
      <c r="D246" t="s">
        <v>36</v>
      </c>
      <c r="E246" t="s">
        <v>27</v>
      </c>
      <c r="F246" s="4">
        <v>1407</v>
      </c>
      <c r="G246" s="5">
        <v>72</v>
      </c>
    </row>
    <row r="247" spans="3:7" x14ac:dyDescent="0.3">
      <c r="C247" t="s">
        <v>6</v>
      </c>
      <c r="D247" t="s">
        <v>36</v>
      </c>
      <c r="E247" t="s">
        <v>29</v>
      </c>
      <c r="F247" s="4">
        <v>1400</v>
      </c>
      <c r="G247" s="5">
        <v>135</v>
      </c>
    </row>
    <row r="248" spans="3:7" x14ac:dyDescent="0.3">
      <c r="C248" t="s">
        <v>6</v>
      </c>
      <c r="D248" t="s">
        <v>35</v>
      </c>
      <c r="E248" t="s">
        <v>4</v>
      </c>
      <c r="F248" s="4">
        <v>1302</v>
      </c>
      <c r="G248" s="5">
        <v>402</v>
      </c>
    </row>
    <row r="249" spans="3:7" x14ac:dyDescent="0.3">
      <c r="C249" t="s">
        <v>7</v>
      </c>
      <c r="D249" t="s">
        <v>38</v>
      </c>
      <c r="E249" t="s">
        <v>14</v>
      </c>
      <c r="F249" s="4">
        <v>1281</v>
      </c>
      <c r="G249" s="5">
        <v>75</v>
      </c>
    </row>
    <row r="250" spans="3:7" x14ac:dyDescent="0.3">
      <c r="C250" t="s">
        <v>3</v>
      </c>
      <c r="D250" t="s">
        <v>36</v>
      </c>
      <c r="E250" t="s">
        <v>19</v>
      </c>
      <c r="F250" s="4">
        <v>1281</v>
      </c>
      <c r="G250" s="5">
        <v>18</v>
      </c>
    </row>
    <row r="251" spans="3:7" x14ac:dyDescent="0.3">
      <c r="C251" t="s">
        <v>41</v>
      </c>
      <c r="D251" t="s">
        <v>34</v>
      </c>
      <c r="E251" t="s">
        <v>16</v>
      </c>
      <c r="F251" s="4">
        <v>1274</v>
      </c>
      <c r="G251" s="5">
        <v>225</v>
      </c>
    </row>
    <row r="252" spans="3:7" x14ac:dyDescent="0.3">
      <c r="C252" t="s">
        <v>6</v>
      </c>
      <c r="D252" t="s">
        <v>38</v>
      </c>
      <c r="E252" t="s">
        <v>27</v>
      </c>
      <c r="F252" s="4">
        <v>1134</v>
      </c>
      <c r="G252" s="5">
        <v>282</v>
      </c>
    </row>
    <row r="253" spans="3:7" x14ac:dyDescent="0.3">
      <c r="C253" t="s">
        <v>9</v>
      </c>
      <c r="D253" t="s">
        <v>37</v>
      </c>
      <c r="E253" t="s">
        <v>29</v>
      </c>
      <c r="F253" s="4">
        <v>1085</v>
      </c>
      <c r="G253" s="5">
        <v>273</v>
      </c>
    </row>
    <row r="254" spans="3:7" x14ac:dyDescent="0.3">
      <c r="C254" t="s">
        <v>6</v>
      </c>
      <c r="D254" t="s">
        <v>35</v>
      </c>
      <c r="E254" t="s">
        <v>20</v>
      </c>
      <c r="F254" s="4">
        <v>1071</v>
      </c>
      <c r="G254" s="5">
        <v>270</v>
      </c>
    </row>
    <row r="255" spans="3:7" x14ac:dyDescent="0.3">
      <c r="C255" t="s">
        <v>2</v>
      </c>
      <c r="D255" t="s">
        <v>37</v>
      </c>
      <c r="E255" t="s">
        <v>14</v>
      </c>
      <c r="F255" s="4">
        <v>1057</v>
      </c>
      <c r="G255" s="5">
        <v>54</v>
      </c>
    </row>
    <row r="256" spans="3:7" x14ac:dyDescent="0.3">
      <c r="C256" t="s">
        <v>3</v>
      </c>
      <c r="D256" t="s">
        <v>36</v>
      </c>
      <c r="E256" t="s">
        <v>28</v>
      </c>
      <c r="F256" s="4">
        <v>973</v>
      </c>
      <c r="G256" s="5">
        <v>162</v>
      </c>
    </row>
    <row r="257" spans="3:7" x14ac:dyDescent="0.3">
      <c r="C257" t="s">
        <v>7</v>
      </c>
      <c r="D257" t="s">
        <v>39</v>
      </c>
      <c r="E257" t="s">
        <v>27</v>
      </c>
      <c r="F257" s="4">
        <v>966</v>
      </c>
      <c r="G257" s="5">
        <v>198</v>
      </c>
    </row>
    <row r="258" spans="3:7" x14ac:dyDescent="0.3">
      <c r="C258" t="s">
        <v>9</v>
      </c>
      <c r="D258" t="s">
        <v>35</v>
      </c>
      <c r="E258" t="s">
        <v>4</v>
      </c>
      <c r="F258" s="4">
        <v>959</v>
      </c>
      <c r="G258" s="5">
        <v>147</v>
      </c>
    </row>
    <row r="259" spans="3:7" x14ac:dyDescent="0.3">
      <c r="C259" t="s">
        <v>6</v>
      </c>
      <c r="D259" t="s">
        <v>38</v>
      </c>
      <c r="E259" t="s">
        <v>33</v>
      </c>
      <c r="F259" s="4">
        <v>959</v>
      </c>
      <c r="G259" s="5">
        <v>135</v>
      </c>
    </row>
    <row r="260" spans="3:7" x14ac:dyDescent="0.3">
      <c r="C260" t="s">
        <v>10</v>
      </c>
      <c r="D260" t="s">
        <v>36</v>
      </c>
      <c r="E260" t="s">
        <v>13</v>
      </c>
      <c r="F260" s="4">
        <v>945</v>
      </c>
      <c r="G260" s="5">
        <v>75</v>
      </c>
    </row>
    <row r="261" spans="3:7" x14ac:dyDescent="0.3">
      <c r="C261" t="s">
        <v>6</v>
      </c>
      <c r="D261" t="s">
        <v>38</v>
      </c>
      <c r="E261" t="s">
        <v>16</v>
      </c>
      <c r="F261" s="4">
        <v>938</v>
      </c>
      <c r="G261" s="5">
        <v>6</v>
      </c>
    </row>
    <row r="262" spans="3:7" x14ac:dyDescent="0.3">
      <c r="C262" t="s">
        <v>9</v>
      </c>
      <c r="D262" t="s">
        <v>34</v>
      </c>
      <c r="E262" t="s">
        <v>16</v>
      </c>
      <c r="F262" s="4">
        <v>938</v>
      </c>
      <c r="G262" s="5">
        <v>189</v>
      </c>
    </row>
    <row r="263" spans="3:7" x14ac:dyDescent="0.3">
      <c r="C263" t="s">
        <v>3</v>
      </c>
      <c r="D263" t="s">
        <v>37</v>
      </c>
      <c r="E263" t="s">
        <v>4</v>
      </c>
      <c r="F263" s="4">
        <v>938</v>
      </c>
      <c r="G263" s="5">
        <v>366</v>
      </c>
    </row>
    <row r="264" spans="3:7" x14ac:dyDescent="0.3">
      <c r="C264" t="s">
        <v>5</v>
      </c>
      <c r="D264" t="s">
        <v>34</v>
      </c>
      <c r="E264" t="s">
        <v>19</v>
      </c>
      <c r="F264" s="4">
        <v>861</v>
      </c>
      <c r="G264" s="5">
        <v>195</v>
      </c>
    </row>
    <row r="265" spans="3:7" x14ac:dyDescent="0.3">
      <c r="C265" t="s">
        <v>41</v>
      </c>
      <c r="D265" t="s">
        <v>36</v>
      </c>
      <c r="E265" t="s">
        <v>28</v>
      </c>
      <c r="F265" s="4">
        <v>854</v>
      </c>
      <c r="G265" s="5">
        <v>309</v>
      </c>
    </row>
    <row r="266" spans="3:7" x14ac:dyDescent="0.3">
      <c r="C266" t="s">
        <v>41</v>
      </c>
      <c r="D266" t="s">
        <v>35</v>
      </c>
      <c r="E266" t="s">
        <v>27</v>
      </c>
      <c r="F266" s="4">
        <v>847</v>
      </c>
      <c r="G266" s="5">
        <v>129</v>
      </c>
    </row>
    <row r="267" spans="3:7" x14ac:dyDescent="0.3">
      <c r="C267" t="s">
        <v>8</v>
      </c>
      <c r="D267" t="s">
        <v>38</v>
      </c>
      <c r="E267" t="s">
        <v>13</v>
      </c>
      <c r="F267" s="4">
        <v>819</v>
      </c>
      <c r="G267" s="5">
        <v>510</v>
      </c>
    </row>
    <row r="268" spans="3:7" x14ac:dyDescent="0.3">
      <c r="C268" t="s">
        <v>3</v>
      </c>
      <c r="D268" t="s">
        <v>35</v>
      </c>
      <c r="E268" t="s">
        <v>33</v>
      </c>
      <c r="F268" s="4">
        <v>819</v>
      </c>
      <c r="G268" s="5">
        <v>306</v>
      </c>
    </row>
    <row r="269" spans="3:7" x14ac:dyDescent="0.3">
      <c r="C269" t="s">
        <v>2</v>
      </c>
      <c r="D269" t="s">
        <v>36</v>
      </c>
      <c r="E269" t="s">
        <v>27</v>
      </c>
      <c r="F269" s="4">
        <v>798</v>
      </c>
      <c r="G269" s="5">
        <v>519</v>
      </c>
    </row>
    <row r="270" spans="3:7" x14ac:dyDescent="0.3">
      <c r="C270" t="s">
        <v>41</v>
      </c>
      <c r="D270" t="s">
        <v>37</v>
      </c>
      <c r="E270" t="s">
        <v>15</v>
      </c>
      <c r="F270" s="4">
        <v>714</v>
      </c>
      <c r="G270" s="5">
        <v>231</v>
      </c>
    </row>
    <row r="271" spans="3:7" x14ac:dyDescent="0.3">
      <c r="C271" t="s">
        <v>9</v>
      </c>
      <c r="D271" t="s">
        <v>34</v>
      </c>
      <c r="E271" t="s">
        <v>17</v>
      </c>
      <c r="F271" s="4">
        <v>707</v>
      </c>
      <c r="G271" s="5">
        <v>174</v>
      </c>
    </row>
    <row r="272" spans="3:7" x14ac:dyDescent="0.3">
      <c r="C272" t="s">
        <v>10</v>
      </c>
      <c r="D272" t="s">
        <v>34</v>
      </c>
      <c r="E272" t="s">
        <v>17</v>
      </c>
      <c r="F272" s="4">
        <v>700</v>
      </c>
      <c r="G272" s="5">
        <v>87</v>
      </c>
    </row>
    <row r="273" spans="3:7" x14ac:dyDescent="0.3">
      <c r="C273" t="s">
        <v>2</v>
      </c>
      <c r="D273" t="s">
        <v>39</v>
      </c>
      <c r="E273" t="s">
        <v>23</v>
      </c>
      <c r="F273" s="4">
        <v>630</v>
      </c>
      <c r="G273" s="5">
        <v>36</v>
      </c>
    </row>
    <row r="274" spans="3:7" x14ac:dyDescent="0.3">
      <c r="C274" t="s">
        <v>40</v>
      </c>
      <c r="D274" t="s">
        <v>38</v>
      </c>
      <c r="E274" t="s">
        <v>24</v>
      </c>
      <c r="F274" s="4">
        <v>623</v>
      </c>
      <c r="G274" s="5">
        <v>51</v>
      </c>
    </row>
    <row r="275" spans="3:7" x14ac:dyDescent="0.3">
      <c r="C275" t="s">
        <v>40</v>
      </c>
      <c r="D275" t="s">
        <v>38</v>
      </c>
      <c r="E275" t="s">
        <v>26</v>
      </c>
      <c r="F275" s="4">
        <v>609</v>
      </c>
      <c r="G275" s="5">
        <v>87</v>
      </c>
    </row>
    <row r="276" spans="3:7" x14ac:dyDescent="0.3">
      <c r="C276" t="s">
        <v>41</v>
      </c>
      <c r="D276" t="s">
        <v>35</v>
      </c>
      <c r="E276" t="s">
        <v>19</v>
      </c>
      <c r="F276" s="4">
        <v>609</v>
      </c>
      <c r="G276" s="5">
        <v>99</v>
      </c>
    </row>
    <row r="277" spans="3:7" x14ac:dyDescent="0.3">
      <c r="C277" t="s">
        <v>10</v>
      </c>
      <c r="D277" t="s">
        <v>35</v>
      </c>
      <c r="E277" t="s">
        <v>21</v>
      </c>
      <c r="F277" s="4">
        <v>567</v>
      </c>
      <c r="G277" s="5">
        <v>228</v>
      </c>
    </row>
    <row r="278" spans="3:7" x14ac:dyDescent="0.3">
      <c r="C278" t="s">
        <v>6</v>
      </c>
      <c r="D278" t="s">
        <v>37</v>
      </c>
      <c r="E278" t="s">
        <v>30</v>
      </c>
      <c r="F278" s="4">
        <v>560</v>
      </c>
      <c r="G278" s="5">
        <v>81</v>
      </c>
    </row>
    <row r="279" spans="3:7" x14ac:dyDescent="0.3">
      <c r="C279" t="s">
        <v>2</v>
      </c>
      <c r="D279" t="s">
        <v>35</v>
      </c>
      <c r="E279" t="s">
        <v>19</v>
      </c>
      <c r="F279" s="4">
        <v>553</v>
      </c>
      <c r="G279" s="5">
        <v>15</v>
      </c>
    </row>
    <row r="280" spans="3:7" x14ac:dyDescent="0.3">
      <c r="C280" t="s">
        <v>6</v>
      </c>
      <c r="D280" t="s">
        <v>34</v>
      </c>
      <c r="E280" t="s">
        <v>4</v>
      </c>
      <c r="F280" s="4">
        <v>525</v>
      </c>
      <c r="G280" s="5">
        <v>48</v>
      </c>
    </row>
    <row r="281" spans="3:7" x14ac:dyDescent="0.3">
      <c r="C281" t="s">
        <v>5</v>
      </c>
      <c r="D281" t="s">
        <v>37</v>
      </c>
      <c r="E281" t="s">
        <v>22</v>
      </c>
      <c r="F281" s="4">
        <v>518</v>
      </c>
      <c r="G281" s="5">
        <v>75</v>
      </c>
    </row>
    <row r="282" spans="3:7" x14ac:dyDescent="0.3">
      <c r="C282" t="s">
        <v>6</v>
      </c>
      <c r="D282" t="s">
        <v>36</v>
      </c>
      <c r="E282" t="s">
        <v>21</v>
      </c>
      <c r="F282" s="4">
        <v>497</v>
      </c>
      <c r="G282" s="5">
        <v>63</v>
      </c>
    </row>
    <row r="283" spans="3:7" x14ac:dyDescent="0.3">
      <c r="C283" t="s">
        <v>5</v>
      </c>
      <c r="D283" t="s">
        <v>35</v>
      </c>
      <c r="E283" t="s">
        <v>22</v>
      </c>
      <c r="F283" s="4">
        <v>490</v>
      </c>
      <c r="G283" s="5">
        <v>84</v>
      </c>
    </row>
    <row r="284" spans="3:7" x14ac:dyDescent="0.3">
      <c r="C284" t="s">
        <v>6</v>
      </c>
      <c r="D284" t="s">
        <v>38</v>
      </c>
      <c r="E284" t="s">
        <v>25</v>
      </c>
      <c r="F284" s="4">
        <v>469</v>
      </c>
      <c r="G284" s="5">
        <v>75</v>
      </c>
    </row>
    <row r="285" spans="3:7" x14ac:dyDescent="0.3">
      <c r="C285" t="s">
        <v>8</v>
      </c>
      <c r="D285" t="s">
        <v>37</v>
      </c>
      <c r="E285" t="s">
        <v>21</v>
      </c>
      <c r="F285" s="4">
        <v>434</v>
      </c>
      <c r="G285" s="5">
        <v>87</v>
      </c>
    </row>
    <row r="286" spans="3:7" x14ac:dyDescent="0.3">
      <c r="C286" t="s">
        <v>5</v>
      </c>
      <c r="D286" t="s">
        <v>39</v>
      </c>
      <c r="E286" t="s">
        <v>18</v>
      </c>
      <c r="F286" s="4">
        <v>385</v>
      </c>
      <c r="G286" s="5">
        <v>249</v>
      </c>
    </row>
    <row r="287" spans="3:7" x14ac:dyDescent="0.3">
      <c r="C287" t="s">
        <v>8</v>
      </c>
      <c r="D287" t="s">
        <v>35</v>
      </c>
      <c r="E287" t="s">
        <v>33</v>
      </c>
      <c r="F287" s="4">
        <v>357</v>
      </c>
      <c r="G287" s="5">
        <v>126</v>
      </c>
    </row>
    <row r="288" spans="3:7" x14ac:dyDescent="0.3">
      <c r="C288" t="s">
        <v>41</v>
      </c>
      <c r="D288" t="s">
        <v>34</v>
      </c>
      <c r="E288" t="s">
        <v>22</v>
      </c>
      <c r="F288" s="4">
        <v>336</v>
      </c>
      <c r="G288" s="5">
        <v>144</v>
      </c>
    </row>
    <row r="289" spans="3:7" x14ac:dyDescent="0.3">
      <c r="C289" t="s">
        <v>7</v>
      </c>
      <c r="D289" t="s">
        <v>36</v>
      </c>
      <c r="E289" t="s">
        <v>32</v>
      </c>
      <c r="F289" s="4">
        <v>280</v>
      </c>
      <c r="G289" s="5">
        <v>87</v>
      </c>
    </row>
    <row r="290" spans="3:7" x14ac:dyDescent="0.3">
      <c r="C290" t="s">
        <v>9</v>
      </c>
      <c r="D290" t="s">
        <v>37</v>
      </c>
      <c r="E290" t="s">
        <v>4</v>
      </c>
      <c r="F290" s="4">
        <v>259</v>
      </c>
      <c r="G290" s="5">
        <v>207</v>
      </c>
    </row>
    <row r="291" spans="3:7" x14ac:dyDescent="0.3">
      <c r="C291" t="s">
        <v>2</v>
      </c>
      <c r="D291" t="s">
        <v>34</v>
      </c>
      <c r="E291" t="s">
        <v>13</v>
      </c>
      <c r="F291" s="4">
        <v>252</v>
      </c>
      <c r="G291" s="5">
        <v>54</v>
      </c>
    </row>
    <row r="292" spans="3:7" x14ac:dyDescent="0.3">
      <c r="C292" t="s">
        <v>10</v>
      </c>
      <c r="D292" t="s">
        <v>37</v>
      </c>
      <c r="E292" t="s">
        <v>21</v>
      </c>
      <c r="F292" s="4">
        <v>245</v>
      </c>
      <c r="G292" s="5">
        <v>288</v>
      </c>
    </row>
    <row r="293" spans="3:7" x14ac:dyDescent="0.3">
      <c r="C293" t="s">
        <v>2</v>
      </c>
      <c r="D293" t="s">
        <v>37</v>
      </c>
      <c r="E293" t="s">
        <v>19</v>
      </c>
      <c r="F293" s="4">
        <v>238</v>
      </c>
      <c r="G293" s="5">
        <v>18</v>
      </c>
    </row>
    <row r="294" spans="3:7" x14ac:dyDescent="0.3">
      <c r="C294" t="s">
        <v>40</v>
      </c>
      <c r="D294" t="s">
        <v>36</v>
      </c>
      <c r="E294" t="s">
        <v>4</v>
      </c>
      <c r="F294" s="4">
        <v>217</v>
      </c>
      <c r="G294" s="5">
        <v>36</v>
      </c>
    </row>
    <row r="295" spans="3:7" x14ac:dyDescent="0.3">
      <c r="C295" t="s">
        <v>2</v>
      </c>
      <c r="D295" t="s">
        <v>36</v>
      </c>
      <c r="E295" t="s">
        <v>17</v>
      </c>
      <c r="F295" s="4">
        <v>189</v>
      </c>
      <c r="G295" s="5">
        <v>48</v>
      </c>
    </row>
    <row r="296" spans="3:7" x14ac:dyDescent="0.3">
      <c r="C296" t="s">
        <v>5</v>
      </c>
      <c r="D296" t="s">
        <v>37</v>
      </c>
      <c r="E296" t="s">
        <v>31</v>
      </c>
      <c r="F296" s="4">
        <v>182</v>
      </c>
      <c r="G296" s="5">
        <v>48</v>
      </c>
    </row>
    <row r="297" spans="3:7" x14ac:dyDescent="0.3">
      <c r="C297" t="s">
        <v>8</v>
      </c>
      <c r="D297" t="s">
        <v>38</v>
      </c>
      <c r="E297" t="s">
        <v>22</v>
      </c>
      <c r="F297" s="4">
        <v>168</v>
      </c>
      <c r="G297" s="5">
        <v>84</v>
      </c>
    </row>
    <row r="298" spans="3:7" x14ac:dyDescent="0.3">
      <c r="C298" t="s">
        <v>41</v>
      </c>
      <c r="D298" t="s">
        <v>38</v>
      </c>
      <c r="E298" t="s">
        <v>25</v>
      </c>
      <c r="F298" s="4">
        <v>154</v>
      </c>
      <c r="G298" s="5">
        <v>21</v>
      </c>
    </row>
    <row r="299" spans="3:7" x14ac:dyDescent="0.3">
      <c r="C299" t="s">
        <v>9</v>
      </c>
      <c r="D299" t="s">
        <v>35</v>
      </c>
      <c r="E299" t="s">
        <v>26</v>
      </c>
      <c r="F299" s="4">
        <v>98</v>
      </c>
      <c r="G299" s="5">
        <v>159</v>
      </c>
    </row>
    <row r="300" spans="3:7" x14ac:dyDescent="0.3">
      <c r="C300" t="s">
        <v>41</v>
      </c>
      <c r="D300" t="s">
        <v>36</v>
      </c>
      <c r="E300" t="s">
        <v>26</v>
      </c>
      <c r="F300" s="4">
        <v>98</v>
      </c>
      <c r="G300" s="5">
        <v>204</v>
      </c>
    </row>
    <row r="301" spans="3:7" x14ac:dyDescent="0.3">
      <c r="C301" t="s">
        <v>10</v>
      </c>
      <c r="D301" t="s">
        <v>38</v>
      </c>
      <c r="E301" t="s">
        <v>13</v>
      </c>
      <c r="F301" s="4">
        <v>63</v>
      </c>
      <c r="G301" s="5">
        <v>123</v>
      </c>
    </row>
    <row r="302" spans="3:7" x14ac:dyDescent="0.3">
      <c r="C302" t="s">
        <v>2</v>
      </c>
      <c r="D302" t="s">
        <v>38</v>
      </c>
      <c r="E302" t="s">
        <v>13</v>
      </c>
      <c r="F302" s="4">
        <v>56</v>
      </c>
      <c r="G302" s="5">
        <v>51</v>
      </c>
    </row>
    <row r="303" spans="3:7" x14ac:dyDescent="0.3">
      <c r="C303" t="s">
        <v>8</v>
      </c>
      <c r="D303" t="s">
        <v>37</v>
      </c>
      <c r="E303" t="s">
        <v>30</v>
      </c>
      <c r="F303" s="4">
        <v>42</v>
      </c>
      <c r="G303" s="5">
        <v>150</v>
      </c>
    </row>
    <row r="304" spans="3:7" x14ac:dyDescent="0.3">
      <c r="C304" t="s">
        <v>3</v>
      </c>
      <c r="D304" t="s">
        <v>39</v>
      </c>
      <c r="E304" t="s">
        <v>16</v>
      </c>
      <c r="F304" s="4">
        <v>21</v>
      </c>
      <c r="G304" s="5">
        <v>168</v>
      </c>
    </row>
    <row r="305" spans="3:7" x14ac:dyDescent="0.3">
      <c r="C305" t="s">
        <v>40</v>
      </c>
      <c r="D305" t="s">
        <v>39</v>
      </c>
      <c r="E305" t="s">
        <v>29</v>
      </c>
      <c r="F305" s="4">
        <v>0</v>
      </c>
      <c r="G305" s="5">
        <v>135</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6FB33-B46D-4D39-A95A-3BC1E8D88817}">
  <dimension ref="A1:I20"/>
  <sheetViews>
    <sheetView showGridLines="0" workbookViewId="0">
      <selection sqref="A1:XFD1"/>
    </sheetView>
  </sheetViews>
  <sheetFormatPr defaultRowHeight="14.4" x14ac:dyDescent="0.3"/>
  <cols>
    <col min="1" max="1" width="4.44140625" customWidth="1"/>
    <col min="4" max="4" width="15.5546875" bestFit="1" customWidth="1"/>
    <col min="5" max="5" width="14.44140625" bestFit="1" customWidth="1"/>
    <col min="8" max="8" width="15.5546875" bestFit="1" customWidth="1"/>
    <col min="9" max="9" width="14.44140625" bestFit="1" customWidth="1"/>
  </cols>
  <sheetData>
    <row r="1" spans="1:9" s="18" customFormat="1" ht="49.8" customHeight="1" x14ac:dyDescent="0.55000000000000004">
      <c r="A1" s="19"/>
      <c r="B1" s="34" t="s">
        <v>77</v>
      </c>
    </row>
    <row r="5" spans="1:9" x14ac:dyDescent="0.3">
      <c r="D5" s="37" t="s">
        <v>78</v>
      </c>
      <c r="H5" s="37" t="s">
        <v>79</v>
      </c>
    </row>
    <row r="7" spans="1:9" x14ac:dyDescent="0.3">
      <c r="D7" s="12" t="s">
        <v>59</v>
      </c>
      <c r="E7" t="s">
        <v>61</v>
      </c>
      <c r="H7" s="12" t="s">
        <v>59</v>
      </c>
      <c r="I7" t="s">
        <v>61</v>
      </c>
    </row>
    <row r="8" spans="1:9" x14ac:dyDescent="0.3">
      <c r="D8" s="13" t="s">
        <v>38</v>
      </c>
      <c r="H8" s="13" t="s">
        <v>38</v>
      </c>
    </row>
    <row r="9" spans="1:9" x14ac:dyDescent="0.3">
      <c r="D9" s="15" t="s">
        <v>5</v>
      </c>
      <c r="E9">
        <v>25221</v>
      </c>
      <c r="H9" s="15" t="s">
        <v>41</v>
      </c>
      <c r="I9">
        <v>6069</v>
      </c>
    </row>
    <row r="10" spans="1:9" x14ac:dyDescent="0.3">
      <c r="D10" s="13" t="s">
        <v>36</v>
      </c>
      <c r="H10" s="13" t="s">
        <v>36</v>
      </c>
    </row>
    <row r="11" spans="1:9" x14ac:dyDescent="0.3">
      <c r="D11" s="15" t="s">
        <v>5</v>
      </c>
      <c r="E11">
        <v>39620</v>
      </c>
      <c r="H11" s="15" t="s">
        <v>8</v>
      </c>
      <c r="I11">
        <v>5019</v>
      </c>
    </row>
    <row r="12" spans="1:9" x14ac:dyDescent="0.3">
      <c r="D12" s="13" t="s">
        <v>34</v>
      </c>
      <c r="H12" s="13" t="s">
        <v>34</v>
      </c>
    </row>
    <row r="13" spans="1:9" x14ac:dyDescent="0.3">
      <c r="D13" s="15" t="s">
        <v>5</v>
      </c>
      <c r="E13">
        <v>41559</v>
      </c>
      <c r="H13" s="15" t="s">
        <v>8</v>
      </c>
      <c r="I13">
        <v>5516</v>
      </c>
    </row>
    <row r="14" spans="1:9" x14ac:dyDescent="0.3">
      <c r="D14" s="13" t="s">
        <v>37</v>
      </c>
      <c r="H14" s="13" t="s">
        <v>37</v>
      </c>
    </row>
    <row r="15" spans="1:9" x14ac:dyDescent="0.3">
      <c r="D15" s="15" t="s">
        <v>7</v>
      </c>
      <c r="E15">
        <v>43568</v>
      </c>
      <c r="H15" s="15" t="s">
        <v>10</v>
      </c>
      <c r="I15">
        <v>7987</v>
      </c>
    </row>
    <row r="16" spans="1:9" x14ac:dyDescent="0.3">
      <c r="D16" s="13" t="s">
        <v>39</v>
      </c>
      <c r="H16" s="13" t="s">
        <v>39</v>
      </c>
    </row>
    <row r="17" spans="4:9" x14ac:dyDescent="0.3">
      <c r="D17" s="15" t="s">
        <v>2</v>
      </c>
      <c r="E17">
        <v>45752</v>
      </c>
      <c r="H17" s="15" t="s">
        <v>41</v>
      </c>
      <c r="I17">
        <v>3976</v>
      </c>
    </row>
    <row r="18" spans="4:9" x14ac:dyDescent="0.3">
      <c r="D18" s="13" t="s">
        <v>35</v>
      </c>
      <c r="H18" s="13" t="s">
        <v>35</v>
      </c>
    </row>
    <row r="19" spans="4:9" x14ac:dyDescent="0.3">
      <c r="D19" s="15" t="s">
        <v>40</v>
      </c>
      <c r="E19">
        <v>38325</v>
      </c>
      <c r="H19" s="15" t="s">
        <v>2</v>
      </c>
      <c r="I19">
        <v>2142</v>
      </c>
    </row>
    <row r="20" spans="4:9" x14ac:dyDescent="0.3">
      <c r="D20" s="13" t="s">
        <v>60</v>
      </c>
      <c r="E20">
        <v>234045</v>
      </c>
      <c r="H20" s="13" t="s">
        <v>60</v>
      </c>
      <c r="I20">
        <v>30709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3D5B-A527-4AA3-8F03-1988B06CA9A8}">
  <dimension ref="A1:D29"/>
  <sheetViews>
    <sheetView showGridLines="0" topLeftCell="A2" workbookViewId="0">
      <selection activeCell="D29" sqref="D29"/>
    </sheetView>
  </sheetViews>
  <sheetFormatPr defaultRowHeight="14.4" x14ac:dyDescent="0.3"/>
  <cols>
    <col min="3" max="3" width="20.21875" bestFit="1" customWidth="1"/>
    <col min="4" max="6" width="11.109375" bestFit="1" customWidth="1"/>
  </cols>
  <sheetData>
    <row r="1" spans="1:4" s="18" customFormat="1" ht="49.8" customHeight="1" x14ac:dyDescent="0.55000000000000004">
      <c r="A1" s="19"/>
      <c r="B1" s="34" t="s">
        <v>82</v>
      </c>
    </row>
    <row r="6" spans="1:4" x14ac:dyDescent="0.3">
      <c r="C6" s="12" t="s">
        <v>59</v>
      </c>
      <c r="D6" t="s">
        <v>81</v>
      </c>
    </row>
    <row r="7" spans="1:4" x14ac:dyDescent="0.3">
      <c r="C7" s="13" t="s">
        <v>14</v>
      </c>
      <c r="D7" s="14">
        <v>19525.600000000002</v>
      </c>
    </row>
    <row r="8" spans="1:4" x14ac:dyDescent="0.3">
      <c r="C8" s="13" t="s">
        <v>30</v>
      </c>
      <c r="D8" s="14">
        <v>25899.020000000011</v>
      </c>
    </row>
    <row r="9" spans="1:4" x14ac:dyDescent="0.3">
      <c r="C9" s="13" t="s">
        <v>24</v>
      </c>
      <c r="D9" s="14">
        <v>30189.32</v>
      </c>
    </row>
    <row r="10" spans="1:4" x14ac:dyDescent="0.3">
      <c r="C10" s="13" t="s">
        <v>19</v>
      </c>
      <c r="D10" s="14">
        <v>29800.160000000003</v>
      </c>
    </row>
    <row r="11" spans="1:4" x14ac:dyDescent="0.3">
      <c r="C11" s="13" t="s">
        <v>22</v>
      </c>
      <c r="D11" s="14">
        <v>46234.960000000006</v>
      </c>
    </row>
    <row r="12" spans="1:4" x14ac:dyDescent="0.3">
      <c r="C12" s="13" t="s">
        <v>4</v>
      </c>
      <c r="D12" s="14">
        <v>14946.919999999998</v>
      </c>
    </row>
    <row r="13" spans="1:4" x14ac:dyDescent="0.3">
      <c r="C13" s="13" t="s">
        <v>26</v>
      </c>
      <c r="D13" s="14">
        <v>58277.8</v>
      </c>
    </row>
    <row r="14" spans="1:4" x14ac:dyDescent="0.3">
      <c r="C14" s="13" t="s">
        <v>28</v>
      </c>
      <c r="D14" s="14">
        <v>39084.340000000004</v>
      </c>
    </row>
    <row r="15" spans="1:4" x14ac:dyDescent="0.3">
      <c r="C15" s="13" t="s">
        <v>32</v>
      </c>
      <c r="D15" s="14">
        <v>52063.35</v>
      </c>
    </row>
    <row r="16" spans="1:4" x14ac:dyDescent="0.3">
      <c r="C16" s="13" t="s">
        <v>18</v>
      </c>
      <c r="D16" s="14">
        <v>40814.559999999998</v>
      </c>
    </row>
    <row r="17" spans="3:4" x14ac:dyDescent="0.3">
      <c r="C17" s="13" t="s">
        <v>17</v>
      </c>
      <c r="D17" s="14">
        <v>56471.590000000004</v>
      </c>
    </row>
    <row r="18" spans="3:4" x14ac:dyDescent="0.3">
      <c r="C18" s="13" t="s">
        <v>23</v>
      </c>
      <c r="D18" s="14">
        <v>44884.12</v>
      </c>
    </row>
    <row r="19" spans="3:4" x14ac:dyDescent="0.3">
      <c r="C19" s="13" t="s">
        <v>29</v>
      </c>
      <c r="D19" s="14">
        <v>36700.840000000004</v>
      </c>
    </row>
    <row r="20" spans="3:4" x14ac:dyDescent="0.3">
      <c r="C20" s="13" t="s">
        <v>13</v>
      </c>
      <c r="D20" s="14">
        <v>29721.27</v>
      </c>
    </row>
    <row r="21" spans="3:4" x14ac:dyDescent="0.3">
      <c r="C21" s="13" t="s">
        <v>16</v>
      </c>
      <c r="D21" s="14">
        <v>43177.340000000004</v>
      </c>
    </row>
    <row r="22" spans="3:4" x14ac:dyDescent="0.3">
      <c r="C22" s="13" t="s">
        <v>20</v>
      </c>
      <c r="D22" s="14">
        <v>31390.480000000003</v>
      </c>
    </row>
    <row r="23" spans="3:4" x14ac:dyDescent="0.3">
      <c r="C23" s="13" t="s">
        <v>27</v>
      </c>
      <c r="D23" s="14">
        <v>19572.14</v>
      </c>
    </row>
    <row r="24" spans="3:4" x14ac:dyDescent="0.3">
      <c r="C24" s="13" t="s">
        <v>33</v>
      </c>
      <c r="D24" s="14">
        <v>46226.020000000004</v>
      </c>
    </row>
    <row r="25" spans="3:4" x14ac:dyDescent="0.3">
      <c r="C25" s="13" t="s">
        <v>15</v>
      </c>
      <c r="D25" s="14">
        <v>50988.91</v>
      </c>
    </row>
    <row r="26" spans="3:4" x14ac:dyDescent="0.3">
      <c r="C26" s="13" t="s">
        <v>31</v>
      </c>
      <c r="D26" s="14">
        <v>29518.43</v>
      </c>
    </row>
    <row r="27" spans="3:4" x14ac:dyDescent="0.3">
      <c r="C27" s="13" t="s">
        <v>21</v>
      </c>
      <c r="D27" s="14">
        <v>26000</v>
      </c>
    </row>
    <row r="28" spans="3:4" x14ac:dyDescent="0.3">
      <c r="C28" s="13" t="s">
        <v>25</v>
      </c>
      <c r="D28" s="14">
        <v>29678.099999999995</v>
      </c>
    </row>
    <row r="29" spans="3:4" x14ac:dyDescent="0.3">
      <c r="C29" s="13" t="s">
        <v>60</v>
      </c>
      <c r="D29" s="14">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F2590-5BB7-49C0-BCA6-843C4188E02C}">
  <dimension ref="C3:K19"/>
  <sheetViews>
    <sheetView workbookViewId="0">
      <selection activeCell="K9" sqref="K9"/>
    </sheetView>
  </sheetViews>
  <sheetFormatPr defaultRowHeight="14.4" x14ac:dyDescent="0.3"/>
  <cols>
    <col min="4" max="4" width="12.109375" bestFit="1" customWidth="1"/>
    <col min="5" max="5" width="11.109375" bestFit="1" customWidth="1"/>
    <col min="7" max="7" width="15.109375" bestFit="1" customWidth="1"/>
    <col min="8" max="8" width="14.44140625" bestFit="1" customWidth="1"/>
    <col min="9" max="9" width="11.77734375" bestFit="1" customWidth="1"/>
    <col min="10" max="10" width="15.109375" bestFit="1" customWidth="1"/>
    <col min="11" max="11" width="14.44140625" bestFit="1" customWidth="1"/>
    <col min="12" max="12" width="11.77734375" bestFit="1" customWidth="1"/>
  </cols>
  <sheetData>
    <row r="3" spans="3:11" x14ac:dyDescent="0.3">
      <c r="D3" t="s">
        <v>34</v>
      </c>
      <c r="K3" t="str" cm="1">
        <f t="array" ref="K3:K8">_xlfn.UNIQUE(data[Geography])</f>
        <v>New Zealand</v>
      </c>
    </row>
    <row r="4" spans="3:11" x14ac:dyDescent="0.3">
      <c r="K4" t="str">
        <v>USA</v>
      </c>
    </row>
    <row r="5" spans="3:11" x14ac:dyDescent="0.3">
      <c r="K5" t="str">
        <v>Canada</v>
      </c>
    </row>
    <row r="6" spans="3:11" x14ac:dyDescent="0.3">
      <c r="E6">
        <f>COUNTIFS(data[Geography],D3)</f>
        <v>58</v>
      </c>
      <c r="K6" t="str">
        <v>UK</v>
      </c>
    </row>
    <row r="7" spans="3:11" x14ac:dyDescent="0.3">
      <c r="K7" t="str">
        <v>Australia</v>
      </c>
    </row>
    <row r="8" spans="3:11" x14ac:dyDescent="0.3">
      <c r="K8" t="str">
        <v>India</v>
      </c>
    </row>
    <row r="9" spans="3:11" x14ac:dyDescent="0.3">
      <c r="G9" s="12" t="s">
        <v>83</v>
      </c>
      <c r="H9" t="s">
        <v>61</v>
      </c>
      <c r="I9" t="s">
        <v>62</v>
      </c>
    </row>
    <row r="10" spans="3:11" x14ac:dyDescent="0.3">
      <c r="G10" s="13" t="s">
        <v>2</v>
      </c>
      <c r="H10">
        <v>123949</v>
      </c>
      <c r="I10">
        <v>4110</v>
      </c>
    </row>
    <row r="11" spans="3:11" x14ac:dyDescent="0.3">
      <c r="G11" s="13" t="s">
        <v>8</v>
      </c>
      <c r="H11">
        <v>98084</v>
      </c>
      <c r="I11">
        <v>4704</v>
      </c>
    </row>
    <row r="12" spans="3:11" x14ac:dyDescent="0.3">
      <c r="D12" t="s">
        <v>84</v>
      </c>
      <c r="E12" t="s">
        <v>65</v>
      </c>
      <c r="G12" s="13" t="s">
        <v>41</v>
      </c>
      <c r="H12">
        <v>98210</v>
      </c>
      <c r="I12">
        <v>3867</v>
      </c>
    </row>
    <row r="13" spans="3:11" x14ac:dyDescent="0.3">
      <c r="C13" t="s">
        <v>85</v>
      </c>
      <c r="D13" s="4">
        <f>SUMIFS(data[Amount],data[Geography],D$3)</f>
        <v>252469</v>
      </c>
      <c r="E13" s="38">
        <f>AVERAGE(data[Amount])</f>
        <v>4136.2299999999996</v>
      </c>
      <c r="G13" s="13" t="s">
        <v>7</v>
      </c>
      <c r="H13">
        <v>149975</v>
      </c>
      <c r="I13">
        <v>5295</v>
      </c>
    </row>
    <row r="14" spans="3:11" x14ac:dyDescent="0.3">
      <c r="C14" t="s">
        <v>80</v>
      </c>
      <c r="D14" s="16">
        <f>SUMIFS(data[Cost],data[Geography],D$3)</f>
        <v>80681.400000000038</v>
      </c>
      <c r="E14" s="38">
        <f>AVERAGE(data[Cost])</f>
        <v>1465.6791000000003</v>
      </c>
      <c r="G14" s="13" t="s">
        <v>6</v>
      </c>
      <c r="H14">
        <v>130697</v>
      </c>
      <c r="I14">
        <v>5925</v>
      </c>
    </row>
    <row r="15" spans="3:11" x14ac:dyDescent="0.3">
      <c r="C15" t="s">
        <v>86</v>
      </c>
      <c r="D15" s="38">
        <f>D13-D14</f>
        <v>171787.59999999998</v>
      </c>
      <c r="E15" s="38">
        <f>AVERAGE('8'!D7:D28)</f>
        <v>36416.60318181818</v>
      </c>
      <c r="G15" s="13" t="s">
        <v>5</v>
      </c>
      <c r="H15">
        <v>165725</v>
      </c>
      <c r="I15">
        <v>3669</v>
      </c>
    </row>
    <row r="16" spans="3:11" x14ac:dyDescent="0.3">
      <c r="C16" t="s">
        <v>87</v>
      </c>
      <c r="D16" s="5">
        <f>SUM(data[Units])</f>
        <v>45660</v>
      </c>
      <c r="E16">
        <f>AVERAGE(data[Units])</f>
        <v>152.19999999999999</v>
      </c>
      <c r="G16" s="13" t="s">
        <v>3</v>
      </c>
      <c r="H16">
        <v>106834</v>
      </c>
      <c r="I16">
        <v>5007</v>
      </c>
    </row>
    <row r="17" spans="7:9" x14ac:dyDescent="0.3">
      <c r="G17" s="13" t="s">
        <v>9</v>
      </c>
      <c r="H17">
        <v>132580</v>
      </c>
      <c r="I17">
        <v>4554</v>
      </c>
    </row>
    <row r="18" spans="7:9" x14ac:dyDescent="0.3">
      <c r="G18" s="13" t="s">
        <v>10</v>
      </c>
      <c r="H18">
        <v>83216</v>
      </c>
      <c r="I18">
        <v>3843</v>
      </c>
    </row>
    <row r="19" spans="7:9" x14ac:dyDescent="0.3">
      <c r="G19" s="13" t="s">
        <v>40</v>
      </c>
      <c r="H19">
        <v>151599</v>
      </c>
      <c r="I19">
        <v>4686</v>
      </c>
    </row>
  </sheetData>
  <dataValidations count="1">
    <dataValidation type="list" allowBlank="1" showInputMessage="1" showErrorMessage="1" sqref="D3" xr:uid="{A9BCCD4D-DD08-46E4-BF09-454AF1FC4415}">
      <formula1>$K$3:$K$8</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Props1.xml><?xml version="1.0" encoding="utf-8"?>
<ds:datastoreItem xmlns:ds="http://schemas.openxmlformats.org/officeDocument/2006/customXml" ds:itemID="{43DD7B43-2094-4C44-B4D4-C0E38FED1D86}">
  <ds:schemaRefs/>
</ds:datastoreItem>
</file>

<file path=customXml/itemProps2.xml><?xml version="1.0" encoding="utf-8"?>
<ds:datastoreItem xmlns:ds="http://schemas.openxmlformats.org/officeDocument/2006/customXml" ds:itemID="{4891F647-A1B6-429E-BA42-854D0D26B7D9}">
  <ds:schemaRefs/>
</ds:datastoreItem>
</file>

<file path=customXml/itemProps3.xml><?xml version="1.0" encoding="utf-8"?>
<ds:datastoreItem xmlns:ds="http://schemas.openxmlformats.org/officeDocument/2006/customXml" ds:itemID="{D8BCE349-28CD-4B83-A7E4-46B9209D292E}">
  <ds:schemaRefs/>
</ds:datastoreItem>
</file>

<file path=customXml/itemProps4.xml><?xml version="1.0" encoding="utf-8"?>
<ds:datastoreItem xmlns:ds="http://schemas.openxmlformats.org/officeDocument/2006/customXml" ds:itemID="{71F19114-D0C0-462A-880B-BA9BA834D06E}">
  <ds:schemaRefs/>
</ds:datastoreItem>
</file>

<file path=customXml/itemProps5.xml><?xml version="1.0" encoding="utf-8"?>
<ds:datastoreItem xmlns:ds="http://schemas.openxmlformats.org/officeDocument/2006/customXml" ds:itemID="{C30DA901-43C6-419F-98BC-8A5579D8B776}">
  <ds:schemaRefs/>
</ds:datastoreItem>
</file>

<file path=customXml/itemProps6.xml><?xml version="1.0" encoding="utf-8"?>
<ds:datastoreItem xmlns:ds="http://schemas.openxmlformats.org/officeDocument/2006/customXml" ds:itemID="{760ED76D-6B41-4B73-80BB-A3DAC5E5C650}">
  <ds:schemaRefs/>
</ds:datastoreItem>
</file>

<file path=customXml/itemProps7.xml><?xml version="1.0" encoding="utf-8"?>
<ds:datastoreItem xmlns:ds="http://schemas.openxmlformats.org/officeDocument/2006/customXml" ds:itemID="{FCABCFB5-5EA2-44CB-96C1-9E1A386932CA}">
  <ds:schemaRefs/>
</ds:datastoreItem>
</file>

<file path=customXml/itemProps8.xml><?xml version="1.0" encoding="utf-8"?>
<ds:datastoreItem xmlns:ds="http://schemas.openxmlformats.org/officeDocument/2006/customXml" ds:itemID="{F0A4861A-5AC9-4783-A8A2-E584A0F1119F}">
  <ds:schemaRefs/>
</ds:datastoreItem>
</file>

<file path=customXml/itemProps9.xml><?xml version="1.0" encoding="utf-8"?>
<ds:datastoreItem xmlns:ds="http://schemas.openxmlformats.org/officeDocument/2006/customXml" ds:itemID="{22A9866E-BD74-48D4-9C68-425D4C1FDC3D}">
  <ds:schemaRefs/>
</ds:datastoreItem>
</file>

<file path=customXml/itemProps10.xml><?xml version="1.0" encoding="utf-8"?>
<ds:datastoreItem xmlns:ds="http://schemas.openxmlformats.org/officeDocument/2006/customXml" ds:itemID="{70B03B61-E6F4-4F7D-81FF-5224777B2E42}">
  <ds:schemaRefs/>
</ds:datastoreItem>
</file>

<file path=customXml/itemProps11.xml><?xml version="1.0" encoding="utf-8"?>
<ds:datastoreItem xmlns:ds="http://schemas.openxmlformats.org/officeDocument/2006/customXml" ds:itemID="{37436814-5EDA-40DC-8258-4C2D31CB91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1</vt:lpstr>
      <vt:lpstr>2</vt:lpstr>
      <vt:lpstr>3</vt:lpstr>
      <vt:lpstr>4</vt:lpstr>
      <vt:lpstr>5</vt:lpstr>
      <vt:lpstr>6</vt:lpstr>
      <vt:lpstr>7</vt:lpstr>
      <vt:lpstr>8</vt:lpstr>
      <vt:lpstr>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PMS</cp:lastModifiedBy>
  <dcterms:created xsi:type="dcterms:W3CDTF">2021-03-14T20:21:32Z</dcterms:created>
  <dcterms:modified xsi:type="dcterms:W3CDTF">2023-02-17T18:28:02Z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2023-02-16T13:31:15Z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82d1d781-ae7a-4bac-a918-112901494ae4</vt:lpwstr>
  </property>
  <property fmtid="{D5CDD505-2E9C-101B-9397-08002B2CF9AE}" pid="7" name="MSIP_Label_defa4170-0d19-0005-0004-bc88714345d2_ActionId">
    <vt:lpwstr>9de850a0-c262-4f40-8387-47f5091fc611</vt:lpwstr>
  </property>
  <property fmtid="{D5CDD505-2E9C-101B-9397-08002B2CF9AE}" pid="8" name="MSIP_Label_defa4170-0d19-0005-0004-bc88714345d2_ContentBits">
    <vt:lpwstr>0</vt:lpwstr>
  </property>
</Properties>
</file>