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OneDrive\Desktop\KJL Mechanical Engineering\Year 3\FYP\"/>
    </mc:Choice>
  </mc:AlternateContent>
  <xr:revisionPtr revIDLastSave="0" documentId="13_ncr:1_{86E993E7-DD27-4571-A7E4-35B656600425}" xr6:coauthVersionLast="47" xr6:coauthVersionMax="47" xr10:uidLastSave="{00000000-0000-0000-0000-000000000000}"/>
  <bookViews>
    <workbookView xWindow="-110" yWindow="-110" windowWidth="25820" windowHeight="15500" xr2:uid="{5F541E78-E7AE-4ECD-ADB4-B8D6C65664AD}"/>
  </bookViews>
  <sheets>
    <sheet name="BOM v2" sheetId="6" r:id="rId1"/>
    <sheet name="BOM v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6" l="1"/>
  <c r="H19" i="6"/>
  <c r="W97" i="6"/>
  <c r="C38" i="6" s="1"/>
  <c r="AA13" i="6" l="1"/>
  <c r="AA26" i="6"/>
  <c r="AA27" i="6"/>
  <c r="AA28" i="6"/>
  <c r="AA29" i="6"/>
  <c r="AC97" i="6"/>
  <c r="H21" i="6"/>
  <c r="U61" i="6" l="1"/>
  <c r="V61" i="6" s="1"/>
  <c r="AA61" i="6"/>
  <c r="U62" i="6"/>
  <c r="V62" i="6" s="1"/>
  <c r="AA62" i="6"/>
  <c r="U63" i="6"/>
  <c r="V63" i="6" s="1"/>
  <c r="AA63" i="6"/>
  <c r="U55" i="6"/>
  <c r="V55" i="6" s="1"/>
  <c r="AA55" i="6"/>
  <c r="Z100" i="6"/>
  <c r="AA11" i="6"/>
  <c r="AA12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6" i="6"/>
  <c r="AA57" i="6"/>
  <c r="AA58" i="6"/>
  <c r="AA59" i="6"/>
  <c r="AA60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U20" i="6" l="1"/>
  <c r="V20" i="6" s="1"/>
  <c r="U96" i="6"/>
  <c r="V96" i="6" s="1"/>
  <c r="U95" i="6"/>
  <c r="V95" i="6" s="1"/>
  <c r="U94" i="6"/>
  <c r="V94" i="6" s="1"/>
  <c r="U93" i="6"/>
  <c r="V93" i="6" s="1"/>
  <c r="U92" i="6"/>
  <c r="V92" i="6" s="1"/>
  <c r="U91" i="6"/>
  <c r="V91" i="6" s="1"/>
  <c r="U90" i="6"/>
  <c r="V90" i="6" s="1"/>
  <c r="U89" i="6"/>
  <c r="V89" i="6" s="1"/>
  <c r="U88" i="6"/>
  <c r="V88" i="6" s="1"/>
  <c r="U87" i="6"/>
  <c r="V87" i="6" s="1"/>
  <c r="U86" i="6"/>
  <c r="V86" i="6" s="1"/>
  <c r="U85" i="6"/>
  <c r="V85" i="6" s="1"/>
  <c r="U84" i="6"/>
  <c r="V84" i="6" s="1"/>
  <c r="U83" i="6"/>
  <c r="V83" i="6" s="1"/>
  <c r="U82" i="6"/>
  <c r="V82" i="6" s="1"/>
  <c r="U81" i="6"/>
  <c r="V81" i="6" s="1"/>
  <c r="U80" i="6"/>
  <c r="V80" i="6" s="1"/>
  <c r="U79" i="6"/>
  <c r="V79" i="6" s="1"/>
  <c r="U78" i="6"/>
  <c r="V78" i="6" s="1"/>
  <c r="U77" i="6"/>
  <c r="V77" i="6" s="1"/>
  <c r="U76" i="6"/>
  <c r="V76" i="6" s="1"/>
  <c r="U75" i="6"/>
  <c r="V75" i="6" s="1"/>
  <c r="U74" i="6"/>
  <c r="V74" i="6" s="1"/>
  <c r="U73" i="6"/>
  <c r="V73" i="6" s="1"/>
  <c r="U72" i="6"/>
  <c r="V72" i="6" s="1"/>
  <c r="U71" i="6"/>
  <c r="V71" i="6" s="1"/>
  <c r="U70" i="6"/>
  <c r="V70" i="6" s="1"/>
  <c r="U69" i="6"/>
  <c r="V69" i="6" s="1"/>
  <c r="U68" i="6"/>
  <c r="V68" i="6" s="1"/>
  <c r="U67" i="6"/>
  <c r="V67" i="6" s="1"/>
  <c r="U66" i="6"/>
  <c r="V66" i="6" s="1"/>
  <c r="U65" i="6"/>
  <c r="V65" i="6" s="1"/>
  <c r="U64" i="6"/>
  <c r="V64" i="6" s="1"/>
  <c r="U60" i="6"/>
  <c r="V60" i="6" s="1"/>
  <c r="U59" i="6"/>
  <c r="V59" i="6" s="1"/>
  <c r="U58" i="6"/>
  <c r="V58" i="6" s="1"/>
  <c r="U57" i="6"/>
  <c r="V57" i="6" s="1"/>
  <c r="U56" i="6"/>
  <c r="V56" i="6" s="1"/>
  <c r="U54" i="6"/>
  <c r="V54" i="6" s="1"/>
  <c r="U53" i="6"/>
  <c r="V53" i="6" s="1"/>
  <c r="U52" i="6"/>
  <c r="V52" i="6" s="1"/>
  <c r="U51" i="6"/>
  <c r="V51" i="6" s="1"/>
  <c r="U50" i="6"/>
  <c r="V50" i="6" s="1"/>
  <c r="U49" i="6"/>
  <c r="V49" i="6" s="1"/>
  <c r="U48" i="6"/>
  <c r="V48" i="6" s="1"/>
  <c r="U47" i="6"/>
  <c r="V47" i="6" s="1"/>
  <c r="U46" i="6"/>
  <c r="V46" i="6" s="1"/>
  <c r="U45" i="6"/>
  <c r="V45" i="6" s="1"/>
  <c r="U44" i="6"/>
  <c r="V44" i="6" s="1"/>
  <c r="U43" i="6"/>
  <c r="V43" i="6" s="1"/>
  <c r="U42" i="6"/>
  <c r="V42" i="6" s="1"/>
  <c r="U41" i="6"/>
  <c r="V41" i="6" s="1"/>
  <c r="U40" i="6"/>
  <c r="V40" i="6" s="1"/>
  <c r="U39" i="6"/>
  <c r="V39" i="6" s="1"/>
  <c r="U38" i="6"/>
  <c r="V38" i="6" s="1"/>
  <c r="U37" i="6"/>
  <c r="V37" i="6" s="1"/>
  <c r="U36" i="6"/>
  <c r="V36" i="6" s="1"/>
  <c r="U35" i="6"/>
  <c r="V35" i="6" s="1"/>
  <c r="U34" i="6"/>
  <c r="V34" i="6" s="1"/>
  <c r="U33" i="6"/>
  <c r="V33" i="6" s="1"/>
  <c r="U32" i="6"/>
  <c r="V32" i="6" s="1"/>
  <c r="U31" i="6"/>
  <c r="V31" i="6" s="1"/>
  <c r="U30" i="6"/>
  <c r="V30" i="6" s="1"/>
  <c r="U29" i="6"/>
  <c r="V29" i="6" s="1"/>
  <c r="U28" i="6"/>
  <c r="V28" i="6" s="1"/>
  <c r="U27" i="6"/>
  <c r="V27" i="6" s="1"/>
  <c r="U26" i="6"/>
  <c r="V26" i="6" s="1"/>
  <c r="U25" i="6"/>
  <c r="V25" i="6" s="1"/>
  <c r="U24" i="6"/>
  <c r="V24" i="6" s="1"/>
  <c r="U23" i="6"/>
  <c r="V23" i="6" s="1"/>
  <c r="U22" i="6"/>
  <c r="V22" i="6" s="1"/>
  <c r="U21" i="6"/>
  <c r="V21" i="6" s="1"/>
  <c r="U19" i="6"/>
  <c r="V19" i="6" s="1"/>
  <c r="U18" i="6"/>
  <c r="V18" i="6" s="1"/>
  <c r="U17" i="6"/>
  <c r="V17" i="6" s="1"/>
  <c r="U16" i="6"/>
  <c r="V16" i="6" s="1"/>
  <c r="U15" i="6"/>
  <c r="V15" i="6" s="1"/>
  <c r="U14" i="6"/>
  <c r="V14" i="6" s="1"/>
  <c r="U13" i="6"/>
  <c r="V13" i="6" s="1"/>
  <c r="U12" i="6"/>
  <c r="V12" i="6" s="1"/>
  <c r="U11" i="6"/>
  <c r="V11" i="6" s="1"/>
  <c r="Z96" i="3"/>
  <c r="P88" i="3"/>
  <c r="Q88" i="3" s="1"/>
  <c r="V88" i="3"/>
  <c r="P80" i="3"/>
  <c r="Q80" i="3" s="1"/>
  <c r="P81" i="3"/>
  <c r="Q81" i="3" s="1"/>
  <c r="V80" i="3"/>
  <c r="V81" i="3"/>
  <c r="AA97" i="6" l="1"/>
  <c r="P25" i="3"/>
  <c r="Q25" i="3" s="1"/>
  <c r="V25" i="3"/>
  <c r="P23" i="3"/>
  <c r="Q23" i="3" s="1"/>
  <c r="P24" i="3"/>
  <c r="Q24" i="3" s="1"/>
  <c r="V23" i="3"/>
  <c r="V24" i="3"/>
  <c r="P86" i="3"/>
  <c r="Q86" i="3" s="1"/>
  <c r="V86" i="3"/>
  <c r="P78" i="3"/>
  <c r="Q78" i="3" s="1"/>
  <c r="V78" i="3"/>
  <c r="P77" i="3"/>
  <c r="Q77" i="3" s="1"/>
  <c r="V77" i="3"/>
  <c r="P76" i="3"/>
  <c r="Q76" i="3" s="1"/>
  <c r="V76" i="3"/>
  <c r="P55" i="3"/>
  <c r="Q55" i="3" s="1"/>
  <c r="V55" i="3"/>
  <c r="P79" i="3"/>
  <c r="Q79" i="3" s="1"/>
  <c r="V79" i="3"/>
  <c r="P70" i="3"/>
  <c r="Q70" i="3" s="1"/>
  <c r="V70" i="3"/>
  <c r="P69" i="3"/>
  <c r="Q69" i="3" s="1"/>
  <c r="V69" i="3"/>
  <c r="P73" i="3"/>
  <c r="Q73" i="3" s="1"/>
  <c r="P74" i="3"/>
  <c r="Q74" i="3" s="1"/>
  <c r="V73" i="3"/>
  <c r="V74" i="3"/>
  <c r="P72" i="3"/>
  <c r="Q72" i="3" s="1"/>
  <c r="V72" i="3"/>
  <c r="P66" i="3"/>
  <c r="Q66" i="3" s="1"/>
  <c r="P67" i="3"/>
  <c r="Q67" i="3" s="1"/>
  <c r="V66" i="3"/>
  <c r="V67" i="3"/>
  <c r="P65" i="3"/>
  <c r="Q65" i="3" s="1"/>
  <c r="P68" i="3"/>
  <c r="Q68" i="3" s="1"/>
  <c r="P71" i="3"/>
  <c r="Q71" i="3" s="1"/>
  <c r="V65" i="3"/>
  <c r="V68" i="3"/>
  <c r="V71" i="3"/>
  <c r="P62" i="3"/>
  <c r="Q62" i="3" s="1"/>
  <c r="P63" i="3"/>
  <c r="Q63" i="3" s="1"/>
  <c r="P64" i="3"/>
  <c r="Q64" i="3" s="1"/>
  <c r="V62" i="3"/>
  <c r="V63" i="3"/>
  <c r="V64" i="3"/>
  <c r="P57" i="3"/>
  <c r="Q57" i="3" s="1"/>
  <c r="P58" i="3"/>
  <c r="Q58" i="3" s="1"/>
  <c r="P59" i="3"/>
  <c r="Q59" i="3" s="1"/>
  <c r="P60" i="3"/>
  <c r="Q60" i="3" s="1"/>
  <c r="V57" i="3"/>
  <c r="V58" i="3"/>
  <c r="V59" i="3"/>
  <c r="V60" i="3"/>
  <c r="P54" i="3"/>
  <c r="Q54" i="3" s="1"/>
  <c r="P56" i="3"/>
  <c r="Q56" i="3" s="1"/>
  <c r="P61" i="3"/>
  <c r="Q61" i="3" s="1"/>
  <c r="V54" i="3"/>
  <c r="V56" i="3"/>
  <c r="V61" i="3"/>
  <c r="P28" i="3"/>
  <c r="Q28" i="3" s="1"/>
  <c r="V28" i="3"/>
  <c r="P27" i="3"/>
  <c r="Q27" i="3" s="1"/>
  <c r="V27" i="3"/>
  <c r="P19" i="3"/>
  <c r="Q19" i="3" s="1"/>
  <c r="V19" i="3"/>
  <c r="P34" i="3"/>
  <c r="Q34" i="3" s="1"/>
  <c r="V34" i="3"/>
  <c r="P18" i="3"/>
  <c r="Q18" i="3" s="1"/>
  <c r="V18" i="3"/>
  <c r="P21" i="3"/>
  <c r="Q21" i="3" s="1"/>
  <c r="P22" i="3"/>
  <c r="Q22" i="3" s="1"/>
  <c r="V21" i="3"/>
  <c r="V22" i="3"/>
  <c r="P26" i="3"/>
  <c r="Q26" i="3" s="1"/>
  <c r="P29" i="3"/>
  <c r="Q29" i="3" s="1"/>
  <c r="V26" i="3"/>
  <c r="V29" i="3"/>
  <c r="P17" i="3"/>
  <c r="Q17" i="3" s="1"/>
  <c r="V17" i="3"/>
  <c r="P20" i="3"/>
  <c r="Q20" i="3" s="1"/>
  <c r="V20" i="3"/>
  <c r="P43" i="3"/>
  <c r="Q43" i="3" s="1"/>
  <c r="V43" i="3"/>
  <c r="P44" i="3"/>
  <c r="Q44" i="3" s="1"/>
  <c r="V44" i="3"/>
  <c r="P32" i="3"/>
  <c r="Q32" i="3" s="1"/>
  <c r="V32" i="3"/>
  <c r="P31" i="3"/>
  <c r="Q31" i="3" s="1"/>
  <c r="V31" i="3"/>
  <c r="P40" i="3"/>
  <c r="Q40" i="3" s="1"/>
  <c r="P41" i="3"/>
  <c r="Q41" i="3" s="1"/>
  <c r="V40" i="3"/>
  <c r="V41" i="3"/>
  <c r="P38" i="3"/>
  <c r="Q38" i="3" s="1"/>
  <c r="P39" i="3"/>
  <c r="Q39" i="3" s="1"/>
  <c r="V38" i="3"/>
  <c r="V39" i="3"/>
  <c r="P37" i="3"/>
  <c r="Q37" i="3" s="1"/>
  <c r="V37" i="3"/>
  <c r="P42" i="3"/>
  <c r="Q42" i="3" s="1"/>
  <c r="V42" i="3"/>
  <c r="R96" i="3"/>
  <c r="V11" i="3"/>
  <c r="P11" i="3"/>
  <c r="Q11" i="3" s="1"/>
  <c r="P12" i="3"/>
  <c r="Q12" i="3" s="1"/>
  <c r="V12" i="3"/>
  <c r="V36" i="3"/>
  <c r="P36" i="3"/>
  <c r="Q36" i="3" s="1"/>
  <c r="V45" i="3"/>
  <c r="P45" i="3"/>
  <c r="Q45" i="3" s="1"/>
  <c r="V35" i="3"/>
  <c r="P35" i="3"/>
  <c r="Q35" i="3" s="1"/>
  <c r="P95" i="3"/>
  <c r="Q95" i="3" s="1"/>
  <c r="V95" i="3"/>
  <c r="P33" i="3"/>
  <c r="Q33" i="3" s="1"/>
  <c r="V33" i="3"/>
  <c r="P49" i="3"/>
  <c r="Q49" i="3" s="1"/>
  <c r="V49" i="3"/>
  <c r="P50" i="3"/>
  <c r="Q50" i="3" s="1"/>
  <c r="V50" i="3"/>
  <c r="P51" i="3"/>
  <c r="Q51" i="3" s="1"/>
  <c r="V51" i="3"/>
  <c r="P52" i="3"/>
  <c r="Q52" i="3" s="1"/>
  <c r="V52" i="3"/>
  <c r="P53" i="3"/>
  <c r="Q53" i="3" s="1"/>
  <c r="V53" i="3"/>
  <c r="P75" i="3"/>
  <c r="Q75" i="3" s="1"/>
  <c r="V75" i="3"/>
  <c r="V30" i="3"/>
  <c r="V16" i="3"/>
  <c r="P16" i="3"/>
  <c r="Q16" i="3" s="1"/>
  <c r="P30" i="3"/>
  <c r="Q30" i="3" s="1"/>
  <c r="P83" i="3"/>
  <c r="Q83" i="3" s="1"/>
  <c r="V83" i="3"/>
  <c r="P15" i="3"/>
  <c r="Q15" i="3" s="1"/>
  <c r="V15" i="3"/>
  <c r="P94" i="3"/>
  <c r="Q94" i="3" s="1"/>
  <c r="V94" i="3"/>
  <c r="V13" i="3" l="1"/>
  <c r="V14" i="3"/>
  <c r="V82" i="3"/>
  <c r="V84" i="3"/>
  <c r="V85" i="3"/>
  <c r="V87" i="3"/>
  <c r="V89" i="3"/>
  <c r="V46" i="3"/>
  <c r="V47" i="3"/>
  <c r="V48" i="3"/>
  <c r="V90" i="3"/>
  <c r="V91" i="3"/>
  <c r="V92" i="3"/>
  <c r="V93" i="3"/>
  <c r="P13" i="3"/>
  <c r="Q13" i="3" s="1"/>
  <c r="P14" i="3"/>
  <c r="Q14" i="3" s="1"/>
  <c r="P82" i="3"/>
  <c r="Q82" i="3" s="1"/>
  <c r="P84" i="3"/>
  <c r="Q84" i="3" s="1"/>
  <c r="P85" i="3"/>
  <c r="Q85" i="3" s="1"/>
  <c r="P87" i="3"/>
  <c r="Q87" i="3" s="1"/>
  <c r="P89" i="3"/>
  <c r="Q89" i="3" s="1"/>
  <c r="P46" i="3"/>
  <c r="Q46" i="3" s="1"/>
  <c r="P47" i="3"/>
  <c r="Q47" i="3" s="1"/>
  <c r="P48" i="3"/>
  <c r="Q48" i="3" s="1"/>
  <c r="P90" i="3"/>
  <c r="Q90" i="3" s="1"/>
  <c r="P91" i="3"/>
  <c r="Q91" i="3" s="1"/>
  <c r="P92" i="3"/>
  <c r="Q92" i="3" s="1"/>
  <c r="P93" i="3"/>
  <c r="Q93" i="3" s="1"/>
  <c r="V96" i="3" l="1"/>
</calcChain>
</file>

<file path=xl/sharedStrings.xml><?xml version="1.0" encoding="utf-8"?>
<sst xmlns="http://schemas.openxmlformats.org/spreadsheetml/2006/main" count="1538" uniqueCount="246">
  <si>
    <t>BILL OF MATERIALS</t>
  </si>
  <si>
    <t>BoM Section</t>
  </si>
  <si>
    <t>Code</t>
  </si>
  <si>
    <t>Part/Item Identification</t>
  </si>
  <si>
    <t>Material and Mass</t>
  </si>
  <si>
    <t>01</t>
  </si>
  <si>
    <t>Project Code</t>
  </si>
  <si>
    <t>UID</t>
  </si>
  <si>
    <t>Issue</t>
  </si>
  <si>
    <t>Revision</t>
  </si>
  <si>
    <t>Type</t>
  </si>
  <si>
    <t>Part Description</t>
  </si>
  <si>
    <t>Part Number</t>
  </si>
  <si>
    <t>Full CAD Description</t>
  </si>
  <si>
    <t>Quantity</t>
  </si>
  <si>
    <t>Material</t>
  </si>
  <si>
    <t>02</t>
  </si>
  <si>
    <t>0001</t>
  </si>
  <si>
    <t>A</t>
  </si>
  <si>
    <t>Part</t>
  </si>
  <si>
    <t>Acrylic</t>
  </si>
  <si>
    <t>03</t>
  </si>
  <si>
    <t>Standard Part</t>
  </si>
  <si>
    <t>Rubber</t>
  </si>
  <si>
    <t>04</t>
  </si>
  <si>
    <t>PLA</t>
  </si>
  <si>
    <t>05</t>
  </si>
  <si>
    <t>0002</t>
  </si>
  <si>
    <t>N/A</t>
  </si>
  <si>
    <t>0005</t>
  </si>
  <si>
    <t>0006</t>
  </si>
  <si>
    <t>0007</t>
  </si>
  <si>
    <t>Assembly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</si>
  <si>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</si>
  <si>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</si>
  <si>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</si>
  <si>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</si>
  <si>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</si>
  <si>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</si>
  <si>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</si>
  <si>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</si>
  <si>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</si>
  <si>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</si>
  <si>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</si>
  <si>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</si>
  <si>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</si>
  <si>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</si>
  <si>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</si>
  <si>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</si>
  <si>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</si>
  <si>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</si>
  <si>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</si>
  <si>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</si>
  <si>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</si>
  <si>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</si>
  <si>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</si>
  <si>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</si>
  <si>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0033</t>
  </si>
  <si>
    <t>0034</t>
  </si>
  <si>
    <t>0035</t>
  </si>
  <si>
    <t>0003</t>
  </si>
  <si>
    <t>0004</t>
  </si>
  <si>
    <t>D</t>
  </si>
  <si>
    <t>B</t>
  </si>
  <si>
    <t>C</t>
  </si>
  <si>
    <t>Density (g/cm^3)</t>
  </si>
  <si>
    <t>Mass Each (g)</t>
  </si>
  <si>
    <t>Alloy Steel</t>
  </si>
  <si>
    <t>Stainless Steel</t>
  </si>
  <si>
    <t>Brass</t>
  </si>
  <si>
    <t>Sub Assembly</t>
  </si>
  <si>
    <t>M4 Brass Threaded Inserts</t>
  </si>
  <si>
    <t>M3 Brass Threaded Inserts</t>
  </si>
  <si>
    <t>1006</t>
  </si>
  <si>
    <t xml:space="preserve">RS-4679789 </t>
  </si>
  <si>
    <t>3DJAKE-ISP-GWEM3</t>
  </si>
  <si>
    <t>RS-525-925</t>
  </si>
  <si>
    <t>Source</t>
  </si>
  <si>
    <t>Mass Total (g)</t>
  </si>
  <si>
    <t>PnP</t>
  </si>
  <si>
    <t>Moving System</t>
  </si>
  <si>
    <t>Universal Clamping System</t>
  </si>
  <si>
    <t>Camera  System</t>
  </si>
  <si>
    <t>Moving System_Assembly</t>
  </si>
  <si>
    <t>Toolhead_Assembly</t>
  </si>
  <si>
    <t>Vacuum Table_Assembly</t>
  </si>
  <si>
    <t>Moving System_Motor Mount</t>
  </si>
  <si>
    <t>Linear Bearing</t>
  </si>
  <si>
    <t>M3 Brass Pillars 24+3</t>
  </si>
  <si>
    <t>Belt Tensioners</t>
  </si>
  <si>
    <t>Limit Switch</t>
  </si>
  <si>
    <t>2020 Aluminiun Profile 500mm</t>
  </si>
  <si>
    <t>2020 Aluminiun Profile 530mm</t>
  </si>
  <si>
    <t>Aluminium</t>
  </si>
  <si>
    <t>M5 Sliding T-Nut</t>
  </si>
  <si>
    <t>M3 Sliding T-Nut</t>
  </si>
  <si>
    <t>M5 Hex Socket Bolt</t>
  </si>
  <si>
    <t>M3 Hex Socket Bolt</t>
  </si>
  <si>
    <t>M4 Grub Screw</t>
  </si>
  <si>
    <t>Moving System_Angle Brackets</t>
  </si>
  <si>
    <t>Toolhead_Mount</t>
  </si>
  <si>
    <t>NEMA 17 Stepper Motors</t>
  </si>
  <si>
    <t>GT2_Belts</t>
  </si>
  <si>
    <t>Moving System_X_Housing_1</t>
  </si>
  <si>
    <t>Moving System_X_Housing_2</t>
  </si>
  <si>
    <t>Moving System_X_Housing_3</t>
  </si>
  <si>
    <t>Moving System_X_Housing_4</t>
  </si>
  <si>
    <t>Moving System_Y_Housing_1</t>
  </si>
  <si>
    <t>Moving System_Y_Housing_2</t>
  </si>
  <si>
    <t>MGN12 Sliding Block</t>
  </si>
  <si>
    <t>MGN12 Linear Rail</t>
  </si>
  <si>
    <t>Moving System_Sliding Block Mount</t>
  </si>
  <si>
    <t>Moving System_Acrylic Sheet 590mm x 400mm</t>
  </si>
  <si>
    <t>Moving System_Y_Connectors</t>
  </si>
  <si>
    <t>GT2_20T_Timing Belt Pulley</t>
  </si>
  <si>
    <t>GT2_ Pulley Bearing</t>
  </si>
  <si>
    <t>Toolhead_Sliding Block Mount 1</t>
  </si>
  <si>
    <t>Toolhead_Sliding Block Mount 2</t>
  </si>
  <si>
    <t>Toolhead_NEMA 11 Mount</t>
  </si>
  <si>
    <t>Toolhead_NEMA 8 Mount</t>
  </si>
  <si>
    <t>Toolhead_32T M1 Driven Gear</t>
  </si>
  <si>
    <t>Toolhead_16T M1 Drive Gear</t>
  </si>
  <si>
    <t>MGN9 Linear Rail 110mm</t>
  </si>
  <si>
    <t>MGN9 Sliding Block</t>
  </si>
  <si>
    <t>NEMA 8 Stepper Motor</t>
  </si>
  <si>
    <t>JUKI Nozzle Fitting</t>
  </si>
  <si>
    <t>JUKI Nozzle Set</t>
  </si>
  <si>
    <t>Toolhead_Dispenser Cover</t>
  </si>
  <si>
    <t>SLS Needle Set</t>
  </si>
  <si>
    <t>Luer Lock Syringe</t>
  </si>
  <si>
    <t>NEMA 17 Stepper Motor Dual Shaft</t>
  </si>
  <si>
    <t>NEMA 11 Stepper Motor Dual Hollow Shaft</t>
  </si>
  <si>
    <t>M4 Threaded Rod</t>
  </si>
  <si>
    <t>M2 Hex Socket Bolt</t>
  </si>
  <si>
    <t>M2.5 Hex Socket Bolt</t>
  </si>
  <si>
    <t>O Ring</t>
  </si>
  <si>
    <t>Toolhead_Syringe Cap</t>
  </si>
  <si>
    <t>M4 Brass Threaded Inserts 12x5</t>
  </si>
  <si>
    <t>M5 Pneumatic Fittings</t>
  </si>
  <si>
    <t>Pneumatic Pipes</t>
  </si>
  <si>
    <t>Vacuum Pump</t>
  </si>
  <si>
    <t>Vacuum Table_Base Plate</t>
  </si>
  <si>
    <t>Vacuum Table_Rubber Seal 3mm</t>
  </si>
  <si>
    <t>Vacuum Table_Top Plate</t>
  </si>
  <si>
    <t>M3 Countersunk Screws</t>
  </si>
  <si>
    <t>1/2 Pneumatic Fittings</t>
  </si>
  <si>
    <t>Moving System_Hand Rest</t>
  </si>
  <si>
    <t>Moving System_Hand Rest Top Plate</t>
  </si>
  <si>
    <t>Moving System_Limit Switch Mount</t>
  </si>
  <si>
    <t>Camera System_Assembly</t>
  </si>
  <si>
    <t>Camera System_Housing</t>
  </si>
  <si>
    <t>Ball Joint Attachment</t>
  </si>
  <si>
    <t>Camera Module</t>
  </si>
  <si>
    <t>1/4 Brass Threaded Inserts</t>
  </si>
  <si>
    <t>1/4 Hex Socket Bolt 8mm</t>
  </si>
  <si>
    <t>PnP Toolhead</t>
  </si>
  <si>
    <t>Fibre-Reinforced Rubber</t>
  </si>
  <si>
    <t>Zinc-Plated Steel</t>
  </si>
  <si>
    <t>Polypropylene</t>
  </si>
  <si>
    <t>Nitrile Rubber</t>
  </si>
  <si>
    <t>Solenoid Valve</t>
  </si>
  <si>
    <t>BIGTREETECH Octopus V1.1</t>
  </si>
  <si>
    <t>20HS24</t>
  </si>
  <si>
    <t>28HK34-08M5</t>
  </si>
  <si>
    <t>MGN9</t>
  </si>
  <si>
    <t>MGN9C</t>
  </si>
  <si>
    <t>CRE-4004180004</t>
  </si>
  <si>
    <t>726972672907</t>
  </si>
  <si>
    <t>UK-imetrx4238</t>
  </si>
  <si>
    <t>B08SJ4HDGD</t>
  </si>
  <si>
    <t>LM8UU</t>
  </si>
  <si>
    <t>19595EU</t>
  </si>
  <si>
    <t>PC6-01</t>
  </si>
  <si>
    <t>B0CS31XNSY</t>
  </si>
  <si>
    <t>6001-091</t>
  </si>
  <si>
    <t>AEP-TV-2020-S-CTS</t>
  </si>
  <si>
    <t>MGN12</t>
  </si>
  <si>
    <t>MGN12H</t>
  </si>
  <si>
    <t>Fditq1co9vwz65</t>
  </si>
  <si>
    <t>3DJAKE-ISP-GWEM5</t>
  </si>
  <si>
    <t>M5 Brass Threaded Inserts</t>
  </si>
  <si>
    <t>Status</t>
  </si>
  <si>
    <t>ü</t>
  </si>
  <si>
    <t>Available</t>
  </si>
  <si>
    <t>To Be Ordered</t>
  </si>
  <si>
    <t>https://www.amazon.co.uk/gp/product/B08SJ4HDGD/ref=ewc_pr_img_1?smid=A2Y85XMNUIFFWQ&amp;th=1</t>
  </si>
  <si>
    <t>WebLinks</t>
  </si>
  <si>
    <t>https://www.amazon.co.uk/gp/product/B07N6854N4/ref=ewc_pr_img_5?smid=AB4PHP13UVZQB&amp;psc=1</t>
  </si>
  <si>
    <t>https://www.amazon.co.uk/gp/product/B09XX3SFR9/ref=ewc_pr_img_6?smid=AY8YTBRZSL2Q4&amp;th=1</t>
  </si>
  <si>
    <t>Price Total</t>
  </si>
  <si>
    <t>https://www.amazon.co.uk/dp/B0991B8ZRL/ref=twister_B09C7GNBKP?_encoding=UTF8&amp;th=1</t>
  </si>
  <si>
    <t>** Double Check with Ben</t>
  </si>
  <si>
    <t>https://www.amazon.co.uk/gp/product/B0CS31XNSY/ref=ox_sc_act_image_14?smid=A17GKGMDXTQ2B0&amp;psc=1</t>
  </si>
  <si>
    <t>Comments</t>
  </si>
  <si>
    <t>** Need to discuss</t>
  </si>
  <si>
    <t>https://www.amazon.co.uk/gp/product/B06XQGKCBF/ref=ewc_pr_img_1?smid=A1XYWUUU38OZI5&amp;psc=1</t>
  </si>
  <si>
    <t>Toolhead</t>
  </si>
  <si>
    <t>https://www.amazon.co.uk/gp/product/B0CGVY4KNZ/ref=ewc_pr_img_8?smid=A68DN8Y5KAYV&amp;psc=1</t>
  </si>
  <si>
    <t>Linear Shaft_Stainless Steel 480mm 8mm Thick</t>
  </si>
  <si>
    <t>2020 Aluminiun Profile 536mm</t>
  </si>
  <si>
    <t>https://www.amazon.co.uk/dp/B084KLTS84?ref=ppx_yo2ov_dt_b_fed_asin_title&amp;th=1</t>
  </si>
  <si>
    <t>Moving System_X-Axis Motor and Limit Switch Mount</t>
  </si>
  <si>
    <t>Moving System_Y-Axis Motor Mount</t>
  </si>
  <si>
    <t>Moving System_Y axis Limit Switch Mount</t>
  </si>
  <si>
    <t>Moving System_X_Mounting Bracket_1</t>
  </si>
  <si>
    <t>Moving System_X_Mounting Bracket_2</t>
  </si>
  <si>
    <t>Moving System_X_Mounting Bracket_3</t>
  </si>
  <si>
    <t>Moving System_X_Mounting Bracket_4</t>
  </si>
  <si>
    <t>Moving System_Y_Mounting Bracket_1</t>
  </si>
  <si>
    <t>Moving System_Y_Mounting Bracket_2</t>
  </si>
  <si>
    <t>Linear Shaft_Stainless Steel 470mm 8mm Thick</t>
  </si>
  <si>
    <t>Toolhead_Z Gantry Dipspenser Mount</t>
  </si>
  <si>
    <t>Toolhead_Z Gantry P&amp;P Mount 2</t>
  </si>
  <si>
    <t>g</t>
  </si>
  <si>
    <t>Toolhead_Syringe Attachment</t>
  </si>
  <si>
    <t>E3601-729-0A0</t>
  </si>
  <si>
    <t>E3602-729-0A0</t>
  </si>
  <si>
    <t>E3604-729-0A0</t>
  </si>
  <si>
    <t>E3605-729-0A0</t>
  </si>
  <si>
    <t>JUKI Nozzle 502</t>
  </si>
  <si>
    <t>JUKI Nozzle 503</t>
  </si>
  <si>
    <t>JUKI Nozzle 505</t>
  </si>
  <si>
    <t>JUKI Nozzle 506</t>
  </si>
  <si>
    <t>7366045</t>
  </si>
  <si>
    <t>EFD Optimum Syringe Barrels</t>
  </si>
  <si>
    <t>Pick and Place Machine</t>
  </si>
  <si>
    <t>Subsystem</t>
  </si>
  <si>
    <t>Cost (£)</t>
  </si>
  <si>
    <t>Standard Parts</t>
  </si>
  <si>
    <t>Hardware</t>
  </si>
  <si>
    <t>Electronics</t>
  </si>
  <si>
    <t>3D Printing</t>
  </si>
  <si>
    <t>PLA Material</t>
  </si>
  <si>
    <t>TOTAL</t>
  </si>
  <si>
    <t>Recycled</t>
  </si>
  <si>
    <t>Types</t>
  </si>
  <si>
    <t>Reclaimable Part</t>
  </si>
  <si>
    <t>UID Labeling</t>
  </si>
  <si>
    <t>Number of Parts</t>
  </si>
  <si>
    <t>Designed Parts</t>
  </si>
  <si>
    <t>Parts without Fasterners</t>
  </si>
  <si>
    <t>Parts with fasterners</t>
  </si>
  <si>
    <t>0001-0004</t>
  </si>
  <si>
    <t>0004-0035</t>
  </si>
  <si>
    <t>**BOM has not included all the details like the mass and total fasterner used in the machine.</t>
  </si>
  <si>
    <t>Cost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</si>
</sst>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£&quot;* #,##0.00_-;\-&quot;£&quot;* #,##0.00_-;_-&quot;£&quot;* &quot;-&quot;??_-;_-@_-"/>
    <numFmt numFmtId="165" formatCode="0.000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1"/>
      <name val="Calibri"/>
      <family val="2"/>
      <charset val="161"/>
      <scheme val="minor"/>
    </font>
    <font>
      <b/>
      <sz val="16"/>
      <color theme="1"/>
      <name val="Calibri"/>
      <family val="2"/>
      <scheme val="minor"/>
    </font>
    <font>
      <sz val="11"/>
      <color rgb="FF333333"/>
      <name val="Calibri "/>
    </font>
    <font>
      <sz val="24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6"/>
      <color theme="1"/>
      <name val="Times New Roman"/>
      <family val="1"/>
    </font>
    <font>
      <sz val="20"/>
      <name val="Calibri"/>
      <family val="2"/>
      <scheme val="minor"/>
    </font>
    <font>
      <u/>
      <sz val="2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8F6B2"/>
        <bgColor indexed="64"/>
      </patternFill>
    </fill>
    <fill>
      <patternFill patternType="solid">
        <fgColor rgb="FFA5E9CF"/>
        <bgColor indexed="64"/>
      </patternFill>
    </fill>
    <fill>
      <patternFill patternType="solid">
        <fgColor rgb="FFFA8F8A"/>
        <bgColor indexed="64"/>
      </patternFill>
    </fill>
    <fill>
      <patternFill patternType="solid">
        <fgColor rgb="FFE9B2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/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18">
    <xf numFmtId="0" fontId="0" fillId="0" borderId="0" xfId="0"/>
    <xf numFmtId="49" fontId="0" fillId="11" borderId="0" xfId="0" applyNumberFormat="1" applyFill="1" applyAlignment="1">
      <alignment horizontal="left" vertical="center" indent="1"/>
    </xf>
    <xf numFmtId="0" fontId="0" fillId="11" borderId="0" xfId="0" applyFill="1" applyAlignment="1">
      <alignment horizontal="left" vertical="center" indent="1"/>
    </xf>
    <xf numFmtId="0" fontId="0" fillId="11" borderId="0" xfId="0" applyFill="1" applyAlignment="1">
      <alignment horizontal="right" vertical="center" indent="1"/>
    </xf>
    <xf numFmtId="2" fontId="0" fillId="11" borderId="0" xfId="0" applyNumberFormat="1" applyFill="1" applyAlignment="1">
      <alignment horizontal="right" vertical="center" indent="1"/>
    </xf>
    <xf numFmtId="0" fontId="0" fillId="11" borderId="21" xfId="0" applyFill="1" applyBorder="1" applyAlignment="1">
      <alignment horizontal="left" vertical="center" indent="1"/>
    </xf>
    <xf numFmtId="49" fontId="0" fillId="11" borderId="29" xfId="0" applyNumberFormat="1" applyFill="1" applyBorder="1" applyAlignment="1">
      <alignment horizontal="left" vertical="center" indent="1"/>
    </xf>
    <xf numFmtId="49" fontId="0" fillId="11" borderId="15" xfId="0" applyNumberFormat="1" applyFill="1" applyBorder="1" applyAlignment="1">
      <alignment horizontal="left" vertical="center" indent="1"/>
    </xf>
    <xf numFmtId="49" fontId="0" fillId="11" borderId="21" xfId="0" applyNumberFormat="1" applyFill="1" applyBorder="1" applyAlignment="1">
      <alignment horizontal="left" vertical="center" indent="1"/>
    </xf>
    <xf numFmtId="0" fontId="0" fillId="11" borderId="29" xfId="0" applyFill="1" applyBorder="1" applyAlignment="1">
      <alignment horizontal="left" vertical="center" indent="1"/>
    </xf>
    <xf numFmtId="0" fontId="0" fillId="11" borderId="26" xfId="0" applyFill="1" applyBorder="1" applyAlignment="1">
      <alignment horizontal="left" vertical="center" indent="1"/>
    </xf>
    <xf numFmtId="0" fontId="0" fillId="11" borderId="15" xfId="0" applyFill="1" applyBorder="1" applyAlignment="1">
      <alignment horizontal="center" vertical="center"/>
    </xf>
    <xf numFmtId="49" fontId="0" fillId="11" borderId="12" xfId="0" applyNumberFormat="1" applyFill="1" applyBorder="1" applyAlignment="1">
      <alignment horizontal="left" vertical="center" indent="1"/>
    </xf>
    <xf numFmtId="49" fontId="0" fillId="11" borderId="13" xfId="0" applyNumberFormat="1" applyFill="1" applyBorder="1" applyAlignment="1">
      <alignment horizontal="left" vertical="center" indent="1"/>
    </xf>
    <xf numFmtId="49" fontId="0" fillId="11" borderId="19" xfId="0" applyNumberFormat="1" applyFill="1" applyBorder="1" applyAlignment="1">
      <alignment horizontal="left" vertical="center" indent="1"/>
    </xf>
    <xf numFmtId="0" fontId="0" fillId="11" borderId="12" xfId="0" applyFill="1" applyBorder="1" applyAlignment="1">
      <alignment horizontal="left" vertical="center" indent="1"/>
    </xf>
    <xf numFmtId="0" fontId="0" fillId="11" borderId="24" xfId="0" applyFill="1" applyBorder="1" applyAlignment="1">
      <alignment horizontal="left" vertical="center" indent="1"/>
    </xf>
    <xf numFmtId="0" fontId="0" fillId="11" borderId="13" xfId="0" applyFill="1" applyBorder="1" applyAlignment="1">
      <alignment horizontal="center" vertical="center"/>
    </xf>
    <xf numFmtId="49" fontId="0" fillId="11" borderId="18" xfId="0" applyNumberFormat="1" applyFill="1" applyBorder="1" applyAlignment="1">
      <alignment horizontal="left" vertical="center" indent="1"/>
    </xf>
    <xf numFmtId="49" fontId="0" fillId="11" borderId="14" xfId="0" applyNumberFormat="1" applyFill="1" applyBorder="1" applyAlignment="1">
      <alignment horizontal="left" vertical="center" indent="1"/>
    </xf>
    <xf numFmtId="49" fontId="0" fillId="11" borderId="20" xfId="0" applyNumberFormat="1" applyFill="1" applyBorder="1" applyAlignment="1">
      <alignment horizontal="left" vertical="center" indent="1"/>
    </xf>
    <xf numFmtId="0" fontId="0" fillId="11" borderId="18" xfId="0" applyFill="1" applyBorder="1" applyAlignment="1">
      <alignment horizontal="left" vertical="center" indent="1"/>
    </xf>
    <xf numFmtId="0" fontId="0" fillId="11" borderId="25" xfId="0" applyFill="1" applyBorder="1" applyAlignment="1">
      <alignment horizontal="left" vertical="center" indent="1"/>
    </xf>
    <xf numFmtId="0" fontId="0" fillId="11" borderId="14" xfId="0" applyFill="1" applyBorder="1" applyAlignment="1">
      <alignment horizontal="center" vertical="center"/>
    </xf>
    <xf numFmtId="49" fontId="0" fillId="11" borderId="30" xfId="0" applyNumberFormat="1" applyFill="1" applyBorder="1" applyAlignment="1">
      <alignment horizontal="left" vertical="center" indent="1"/>
    </xf>
    <xf numFmtId="49" fontId="0" fillId="11" borderId="16" xfId="0" applyNumberFormat="1" applyFill="1" applyBorder="1" applyAlignment="1">
      <alignment horizontal="left" vertical="center" indent="1"/>
    </xf>
    <xf numFmtId="49" fontId="0" fillId="11" borderId="22" xfId="0" applyNumberFormat="1" applyFill="1" applyBorder="1" applyAlignment="1">
      <alignment horizontal="left" vertical="center" indent="1"/>
    </xf>
    <xf numFmtId="0" fontId="0" fillId="11" borderId="30" xfId="0" applyFill="1" applyBorder="1" applyAlignment="1">
      <alignment horizontal="left" vertical="center" indent="1"/>
    </xf>
    <xf numFmtId="0" fontId="0" fillId="11" borderId="27" xfId="0" applyFill="1" applyBorder="1" applyAlignment="1">
      <alignment horizontal="left" vertical="center" indent="1"/>
    </xf>
    <xf numFmtId="0" fontId="0" fillId="11" borderId="16" xfId="0" applyFill="1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indent="1"/>
    </xf>
    <xf numFmtId="49" fontId="0" fillId="11" borderId="17" xfId="0" applyNumberFormat="1" applyFill="1" applyBorder="1" applyAlignment="1">
      <alignment horizontal="left" vertical="center" indent="1"/>
    </xf>
    <xf numFmtId="49" fontId="0" fillId="11" borderId="23" xfId="0" applyNumberFormat="1" applyFill="1" applyBorder="1" applyAlignment="1">
      <alignment horizontal="left" vertical="center" indent="1"/>
    </xf>
    <xf numFmtId="0" fontId="0" fillId="11" borderId="11" xfId="0" applyFill="1" applyBorder="1" applyAlignment="1">
      <alignment horizontal="left" vertical="center" indent="1"/>
    </xf>
    <xf numFmtId="0" fontId="0" fillId="11" borderId="28" xfId="0" applyFill="1" applyBorder="1" applyAlignment="1">
      <alignment horizontal="left" vertical="center" indent="1"/>
    </xf>
    <xf numFmtId="0" fontId="0" fillId="11" borderId="17" xfId="0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left" vertical="center" wrapText="1" indent="1"/>
    </xf>
    <xf numFmtId="0" fontId="0" fillId="11" borderId="19" xfId="0" applyFill="1" applyBorder="1" applyAlignment="1">
      <alignment horizontal="left" vertical="center" wrapText="1" indent="1"/>
    </xf>
    <xf numFmtId="0" fontId="0" fillId="11" borderId="22" xfId="0" applyFill="1" applyBorder="1" applyAlignment="1">
      <alignment horizontal="left" vertical="center" wrapText="1" indent="1"/>
    </xf>
    <xf numFmtId="0" fontId="0" fillId="11" borderId="23" xfId="0" applyFill="1" applyBorder="1" applyAlignment="1">
      <alignment horizontal="left" vertical="center" wrapText="1" indent="1"/>
    </xf>
    <xf numFmtId="0" fontId="0" fillId="11" borderId="29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18" xfId="0" applyFill="1" applyBorder="1" applyAlignment="1">
      <alignment horizontal="left" vertical="center"/>
    </xf>
    <xf numFmtId="0" fontId="0" fillId="11" borderId="30" xfId="0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2" fillId="11" borderId="11" xfId="0" applyFont="1" applyFill="1" applyBorder="1" applyAlignment="1">
      <alignment horizontal="left" vertical="center" indent="1"/>
    </xf>
    <xf numFmtId="0" fontId="2" fillId="11" borderId="12" xfId="0" applyFont="1" applyFill="1" applyBorder="1" applyAlignment="1">
      <alignment horizontal="left" vertical="center" indent="1"/>
    </xf>
    <xf numFmtId="0" fontId="0" fillId="11" borderId="21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2" fontId="6" fillId="6" borderId="10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center" vertical="center"/>
    </xf>
    <xf numFmtId="165" fontId="0" fillId="11" borderId="0" xfId="0" applyNumberFormat="1" applyFill="1" applyAlignment="1">
      <alignment horizontal="right" vertical="center" indent="1"/>
    </xf>
    <xf numFmtId="0" fontId="0" fillId="11" borderId="0" xfId="0" applyFill="1"/>
    <xf numFmtId="0" fontId="0" fillId="11" borderId="0" xfId="0" applyFill="1" applyAlignment="1">
      <alignment horizontal="left" indent="1"/>
    </xf>
    <xf numFmtId="0" fontId="7" fillId="11" borderId="1" xfId="0" applyFont="1" applyFill="1" applyBorder="1" applyAlignment="1">
      <alignment wrapText="1"/>
    </xf>
    <xf numFmtId="49" fontId="7" fillId="11" borderId="7" xfId="0" applyNumberFormat="1" applyFont="1" applyFill="1" applyBorder="1" applyAlignment="1">
      <alignment horizontal="center" vertical="center"/>
    </xf>
    <xf numFmtId="49" fontId="7" fillId="10" borderId="2" xfId="0" applyNumberFormat="1" applyFont="1" applyFill="1" applyBorder="1"/>
    <xf numFmtId="49" fontId="7" fillId="9" borderId="2" xfId="0" applyNumberFormat="1" applyFont="1" applyFill="1" applyBorder="1"/>
    <xf numFmtId="49" fontId="7" fillId="8" borderId="2" xfId="0" applyNumberFormat="1" applyFont="1" applyFill="1" applyBorder="1"/>
    <xf numFmtId="49" fontId="7" fillId="11" borderId="8" xfId="0" applyNumberFormat="1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vertical="center" wrapText="1"/>
    </xf>
    <xf numFmtId="0" fontId="6" fillId="5" borderId="35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2" fontId="0" fillId="0" borderId="0" xfId="0" applyNumberFormat="1"/>
    <xf numFmtId="166" fontId="0" fillId="11" borderId="21" xfId="1" applyNumberFormat="1" applyFont="1" applyFill="1" applyBorder="1" applyAlignment="1">
      <alignment horizontal="center" vertical="center"/>
    </xf>
    <xf numFmtId="166" fontId="0" fillId="11" borderId="28" xfId="1" applyNumberFormat="1" applyFont="1" applyFill="1" applyBorder="1" applyAlignment="1">
      <alignment horizontal="center" vertical="center"/>
    </xf>
    <xf numFmtId="166" fontId="0" fillId="11" borderId="19" xfId="1" applyNumberFormat="1" applyFont="1" applyFill="1" applyBorder="1" applyAlignment="1">
      <alignment horizontal="center" vertical="center"/>
    </xf>
    <xf numFmtId="166" fontId="0" fillId="11" borderId="24" xfId="1" applyNumberFormat="1" applyFont="1" applyFill="1" applyBorder="1" applyAlignment="1">
      <alignment horizontal="center" vertical="center"/>
    </xf>
    <xf numFmtId="166" fontId="0" fillId="11" borderId="19" xfId="0" applyNumberFormat="1" applyFill="1" applyBorder="1" applyAlignment="1">
      <alignment horizontal="center"/>
    </xf>
    <xf numFmtId="166" fontId="0" fillId="11" borderId="20" xfId="1" applyNumberFormat="1" applyFont="1" applyFill="1" applyBorder="1" applyAlignment="1">
      <alignment horizontal="center" vertical="center"/>
    </xf>
    <xf numFmtId="166" fontId="0" fillId="11" borderId="25" xfId="1" applyNumberFormat="1" applyFont="1" applyFill="1" applyBorder="1" applyAlignment="1">
      <alignment horizontal="center" vertical="center"/>
    </xf>
    <xf numFmtId="166" fontId="0" fillId="11" borderId="21" xfId="0" applyNumberFormat="1" applyFill="1" applyBorder="1" applyAlignment="1">
      <alignment horizontal="center"/>
    </xf>
    <xf numFmtId="166" fontId="0" fillId="11" borderId="26" xfId="1" applyNumberFormat="1" applyFont="1" applyFill="1" applyBorder="1" applyAlignment="1">
      <alignment horizontal="center" vertical="center"/>
    </xf>
    <xf numFmtId="166" fontId="0" fillId="11" borderId="22" xfId="0" applyNumberFormat="1" applyFill="1" applyBorder="1" applyAlignment="1">
      <alignment horizontal="center"/>
    </xf>
    <xf numFmtId="166" fontId="0" fillId="11" borderId="27" xfId="1" applyNumberFormat="1" applyFont="1" applyFill="1" applyBorder="1" applyAlignment="1">
      <alignment horizontal="center" vertical="center"/>
    </xf>
    <xf numFmtId="166" fontId="0" fillId="11" borderId="23" xfId="0" applyNumberFormat="1" applyFill="1" applyBorder="1" applyAlignment="1">
      <alignment horizontal="center"/>
    </xf>
    <xf numFmtId="165" fontId="6" fillId="6" borderId="31" xfId="0" applyNumberFormat="1" applyFont="1" applyFill="1" applyBorder="1" applyAlignment="1">
      <alignment horizontal="center" vertical="center"/>
    </xf>
    <xf numFmtId="165" fontId="6" fillId="6" borderId="35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49" fontId="6" fillId="4" borderId="33" xfId="0" applyNumberFormat="1" applyFont="1" applyFill="1" applyBorder="1" applyAlignment="1">
      <alignment horizontal="center" vertical="center"/>
    </xf>
    <xf numFmtId="49" fontId="6" fillId="4" borderId="31" xfId="0" applyNumberFormat="1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65" fontId="6" fillId="6" borderId="31" xfId="0" applyNumberFormat="1" applyFont="1" applyFill="1" applyBorder="1" applyAlignment="1">
      <alignment horizontal="center" vertical="center" wrapText="1"/>
    </xf>
    <xf numFmtId="2" fontId="0" fillId="11" borderId="0" xfId="0" applyNumberFormat="1" applyFill="1"/>
    <xf numFmtId="166" fontId="0" fillId="11" borderId="21" xfId="0" applyNumberForma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166" fontId="0" fillId="11" borderId="37" xfId="1" applyNumberFormat="1" applyFont="1" applyFill="1" applyBorder="1" applyAlignment="1">
      <alignment horizontal="center" vertical="center"/>
    </xf>
    <xf numFmtId="166" fontId="0" fillId="11" borderId="38" xfId="1" applyNumberFormat="1" applyFont="1" applyFill="1" applyBorder="1" applyAlignment="1">
      <alignment horizontal="center" vertical="center"/>
    </xf>
    <xf numFmtId="166" fontId="0" fillId="11" borderId="37" xfId="0" applyNumberFormat="1" applyFill="1" applyBorder="1" applyAlignment="1">
      <alignment horizontal="center"/>
    </xf>
    <xf numFmtId="0" fontId="7" fillId="11" borderId="0" xfId="0" applyFont="1" applyFill="1" applyAlignment="1">
      <alignment wrapText="1"/>
    </xf>
    <xf numFmtId="49" fontId="7" fillId="11" borderId="0" xfId="0" applyNumberFormat="1" applyFont="1" applyFill="1" applyAlignment="1">
      <alignment horizontal="center" vertical="center"/>
    </xf>
    <xf numFmtId="49" fontId="2" fillId="11" borderId="16" xfId="0" applyNumberFormat="1" applyFont="1" applyFill="1" applyBorder="1" applyAlignment="1">
      <alignment vertical="center"/>
    </xf>
    <xf numFmtId="165" fontId="6" fillId="16" borderId="4" xfId="0" applyNumberFormat="1" applyFont="1" applyFill="1" applyBorder="1" applyAlignment="1">
      <alignment horizontal="center" vertical="center" wrapText="1"/>
    </xf>
    <xf numFmtId="0" fontId="0" fillId="11" borderId="10" xfId="0" applyFill="1" applyBorder="1"/>
    <xf numFmtId="0" fontId="4" fillId="16" borderId="34" xfId="0" applyFont="1" applyFill="1" applyBorder="1"/>
    <xf numFmtId="0" fontId="4" fillId="16" borderId="35" xfId="0" applyFont="1" applyFill="1" applyBorder="1"/>
    <xf numFmtId="165" fontId="6" fillId="16" borderId="3" xfId="0" applyNumberFormat="1" applyFont="1" applyFill="1" applyBorder="1" applyAlignment="1">
      <alignment horizontal="center" vertical="center" wrapText="1"/>
    </xf>
    <xf numFmtId="165" fontId="0" fillId="11" borderId="0" xfId="0" applyNumberFormat="1" applyFill="1"/>
    <xf numFmtId="165" fontId="0" fillId="11" borderId="1" xfId="0" applyNumberFormat="1" applyFill="1" applyBorder="1"/>
    <xf numFmtId="165" fontId="11" fillId="14" borderId="1" xfId="0" applyNumberFormat="1" applyFont="1" applyFill="1" applyBorder="1" applyAlignment="1">
      <alignment horizontal="center" vertical="center"/>
    </xf>
    <xf numFmtId="165" fontId="0" fillId="15" borderId="0" xfId="0" applyNumberFormat="1" applyFill="1"/>
    <xf numFmtId="165" fontId="11" fillId="14" borderId="3" xfId="0" applyNumberFormat="1" applyFont="1" applyFill="1" applyBorder="1" applyAlignment="1">
      <alignment horizontal="center" vertical="center"/>
    </xf>
    <xf numFmtId="165" fontId="0" fillId="11" borderId="4" xfId="0" applyNumberFormat="1" applyFill="1" applyBorder="1"/>
    <xf numFmtId="0" fontId="0" fillId="11" borderId="39" xfId="0" applyFill="1" applyBorder="1" applyAlignment="1">
      <alignment horizontal="center" vertical="center"/>
    </xf>
    <xf numFmtId="0" fontId="0" fillId="11" borderId="2" xfId="0" applyFill="1" applyBorder="1"/>
    <xf numFmtId="0" fontId="4" fillId="16" borderId="9" xfId="0" applyFont="1" applyFill="1" applyBorder="1" applyAlignment="1">
      <alignment horizontal="center" vertical="center"/>
    </xf>
    <xf numFmtId="165" fontId="12" fillId="11" borderId="1" xfId="2" applyNumberFormat="1" applyFill="1" applyBorder="1"/>
    <xf numFmtId="165" fontId="0" fillId="11" borderId="3" xfId="0" applyNumberFormat="1" applyFill="1" applyBorder="1"/>
    <xf numFmtId="0" fontId="0" fillId="11" borderId="4" xfId="0" applyFill="1" applyBorder="1"/>
    <xf numFmtId="165" fontId="6" fillId="16" borderId="10" xfId="0" applyNumberFormat="1" applyFont="1" applyFill="1" applyBorder="1" applyAlignment="1">
      <alignment horizontal="center" vertical="center" wrapText="1"/>
    </xf>
    <xf numFmtId="165" fontId="0" fillId="11" borderId="7" xfId="0" applyNumberFormat="1" applyFill="1" applyBorder="1"/>
    <xf numFmtId="2" fontId="0" fillId="11" borderId="7" xfId="0" applyNumberFormat="1" applyFill="1" applyBorder="1"/>
    <xf numFmtId="165" fontId="0" fillId="11" borderId="8" xfId="0" applyNumberFormat="1" applyFill="1" applyBorder="1"/>
    <xf numFmtId="0" fontId="10" fillId="0" borderId="0" xfId="0" applyFont="1" applyAlignment="1">
      <alignment vertical="center"/>
    </xf>
    <xf numFmtId="165" fontId="11" fillId="14" borderId="0" xfId="0" applyNumberFormat="1" applyFont="1" applyFill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left" vertical="center" indent="1"/>
    </xf>
    <xf numFmtId="0" fontId="2" fillId="11" borderId="29" xfId="0" applyFont="1" applyFill="1" applyBorder="1" applyAlignment="1">
      <alignment horizontal="left" vertical="center" indent="1"/>
    </xf>
    <xf numFmtId="0" fontId="0" fillId="11" borderId="11" xfId="0" applyFill="1" applyBorder="1" applyAlignment="1">
      <alignment horizontal="left" vertical="center" wrapText="1" indent="1"/>
    </xf>
    <xf numFmtId="0" fontId="2" fillId="11" borderId="18" xfId="0" applyFont="1" applyFill="1" applyBorder="1" applyAlignment="1">
      <alignment horizontal="left" vertical="center" indent="1"/>
    </xf>
    <xf numFmtId="165" fontId="11" fillId="14" borderId="31" xfId="0" applyNumberFormat="1" applyFont="1" applyFill="1" applyBorder="1" applyAlignment="1">
      <alignment horizontal="center" vertical="center"/>
    </xf>
    <xf numFmtId="0" fontId="0" fillId="11" borderId="31" xfId="0" applyFill="1" applyBorder="1"/>
    <xf numFmtId="0" fontId="0" fillId="11" borderId="33" xfId="0" applyFill="1" applyBorder="1"/>
    <xf numFmtId="0" fontId="7" fillId="11" borderId="33" xfId="0" applyFont="1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2" fontId="0" fillId="11" borderId="33" xfId="0" applyNumberFormat="1" applyFill="1" applyBorder="1" applyAlignment="1">
      <alignment horizontal="center"/>
    </xf>
    <xf numFmtId="166" fontId="7" fillId="11" borderId="32" xfId="0" applyNumberFormat="1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wrapText="1"/>
    </xf>
    <xf numFmtId="49" fontId="7" fillId="7" borderId="2" xfId="0" applyNumberFormat="1" applyFont="1" applyFill="1" applyBorder="1"/>
    <xf numFmtId="0" fontId="0" fillId="11" borderId="34" xfId="0" applyFill="1" applyBorder="1"/>
    <xf numFmtId="0" fontId="9" fillId="11" borderId="0" xfId="0" applyFont="1" applyFill="1" applyAlignment="1">
      <alignment vertical="center" wrapText="1"/>
    </xf>
    <xf numFmtId="49" fontId="7" fillId="11" borderId="0" xfId="0" applyNumberFormat="1" applyFont="1" applyFill="1"/>
    <xf numFmtId="0" fontId="0" fillId="11" borderId="18" xfId="0" applyFill="1" applyBorder="1" applyAlignment="1">
      <alignment horizontal="left" vertical="center" wrapText="1" indent="1"/>
    </xf>
    <xf numFmtId="0" fontId="0" fillId="11" borderId="18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166" fontId="0" fillId="11" borderId="40" xfId="0" applyNumberFormat="1" applyFill="1" applyBorder="1" applyAlignment="1">
      <alignment horizontal="center"/>
    </xf>
    <xf numFmtId="166" fontId="0" fillId="11" borderId="41" xfId="1" applyNumberFormat="1" applyFont="1" applyFill="1" applyBorder="1" applyAlignment="1">
      <alignment horizontal="center" vertical="center"/>
    </xf>
    <xf numFmtId="165" fontId="0" fillId="15" borderId="5" xfId="0" applyNumberFormat="1" applyFill="1" applyBorder="1"/>
    <xf numFmtId="165" fontId="0" fillId="11" borderId="6" xfId="0" applyNumberFormat="1" applyFill="1" applyBorder="1"/>
    <xf numFmtId="165" fontId="11" fillId="11" borderId="1" xfId="0" applyNumberFormat="1" applyFont="1" applyFill="1" applyBorder="1" applyAlignment="1">
      <alignment horizontal="center" vertic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165" fontId="0" fillId="0" borderId="0" xfId="0" applyNumberFormat="1"/>
    <xf numFmtId="0" fontId="9" fillId="11" borderId="0" xfId="0" applyFont="1" applyFill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3" fillId="18" borderId="10" xfId="0" applyFont="1" applyFill="1" applyBorder="1" applyAlignment="1">
      <alignment horizontal="center" vertical="center"/>
    </xf>
    <xf numFmtId="0" fontId="13" fillId="13" borderId="32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2" fontId="13" fillId="11" borderId="2" xfId="0" applyNumberFormat="1" applyFont="1" applyFill="1" applyBorder="1" applyAlignment="1">
      <alignment horizontal="center" vertical="center"/>
    </xf>
    <xf numFmtId="2" fontId="4" fillId="11" borderId="7" xfId="0" applyNumberFormat="1" applyFont="1" applyFill="1" applyBorder="1" applyAlignment="1">
      <alignment horizontal="center" vertical="center"/>
    </xf>
    <xf numFmtId="2" fontId="4" fillId="11" borderId="8" xfId="0" applyNumberFormat="1" applyFont="1" applyFill="1" applyBorder="1" applyAlignment="1">
      <alignment horizontal="center" vertical="center"/>
    </xf>
    <xf numFmtId="2" fontId="4" fillId="11" borderId="6" xfId="0" applyNumberFormat="1" applyFont="1" applyFill="1" applyBorder="1" applyAlignment="1">
      <alignment horizontal="center" vertical="center"/>
    </xf>
    <xf numFmtId="165" fontId="4" fillId="11" borderId="8" xfId="0" applyNumberFormat="1" applyFont="1" applyFill="1" applyBorder="1" applyAlignment="1">
      <alignment horizontal="center" vertical="center"/>
    </xf>
    <xf numFmtId="165" fontId="4" fillId="11" borderId="7" xfId="0" applyNumberFormat="1" applyFont="1" applyFill="1" applyBorder="1"/>
    <xf numFmtId="165" fontId="4" fillId="11" borderId="8" xfId="0" applyNumberFormat="1" applyFont="1" applyFill="1" applyBorder="1"/>
    <xf numFmtId="165" fontId="4" fillId="11" borderId="6" xfId="0" applyNumberFormat="1" applyFont="1" applyFill="1" applyBorder="1"/>
    <xf numFmtId="0" fontId="4" fillId="11" borderId="10" xfId="0" applyFont="1" applyFill="1" applyBorder="1"/>
    <xf numFmtId="0" fontId="4" fillId="11" borderId="15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166" fontId="4" fillId="11" borderId="21" xfId="1" applyNumberFormat="1" applyFont="1" applyFill="1" applyBorder="1" applyAlignment="1">
      <alignment horizontal="center" vertical="center"/>
    </xf>
    <xf numFmtId="166" fontId="4" fillId="11" borderId="28" xfId="1" applyNumberFormat="1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166" fontId="4" fillId="11" borderId="19" xfId="1" applyNumberFormat="1" applyFont="1" applyFill="1" applyBorder="1" applyAlignment="1">
      <alignment horizontal="center" vertical="center"/>
    </xf>
    <xf numFmtId="166" fontId="4" fillId="11" borderId="24" xfId="1" applyNumberFormat="1" applyFont="1" applyFill="1" applyBorder="1" applyAlignment="1">
      <alignment horizontal="center" vertical="center"/>
    </xf>
    <xf numFmtId="166" fontId="4" fillId="11" borderId="19" xfId="0" applyNumberFormat="1" applyFont="1" applyFill="1" applyBorder="1" applyAlignment="1">
      <alignment horizontal="center"/>
    </xf>
    <xf numFmtId="166" fontId="4" fillId="11" borderId="37" xfId="0" applyNumberFormat="1" applyFont="1" applyFill="1" applyBorder="1" applyAlignment="1">
      <alignment horizontal="center"/>
    </xf>
    <xf numFmtId="166" fontId="4" fillId="11" borderId="38" xfId="1" applyNumberFormat="1" applyFont="1" applyFill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166" fontId="4" fillId="11" borderId="37" xfId="1" applyNumberFormat="1" applyFont="1" applyFill="1" applyBorder="1" applyAlignment="1">
      <alignment horizontal="center" vertical="center"/>
    </xf>
    <xf numFmtId="0" fontId="4" fillId="11" borderId="3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166" fontId="4" fillId="11" borderId="20" xfId="1" applyNumberFormat="1" applyFont="1" applyFill="1" applyBorder="1" applyAlignment="1">
      <alignment horizontal="center" vertical="center"/>
    </xf>
    <xf numFmtId="166" fontId="4" fillId="11" borderId="25" xfId="1" applyNumberFormat="1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166" fontId="4" fillId="11" borderId="21" xfId="0" applyNumberFormat="1" applyFont="1" applyFill="1" applyBorder="1" applyAlignment="1">
      <alignment horizontal="center"/>
    </xf>
    <xf numFmtId="166" fontId="4" fillId="11" borderId="26" xfId="1" applyNumberFormat="1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166" fontId="4" fillId="11" borderId="40" xfId="0" applyNumberFormat="1" applyFont="1" applyFill="1" applyBorder="1" applyAlignment="1">
      <alignment horizontal="center"/>
    </xf>
    <xf numFmtId="166" fontId="4" fillId="11" borderId="41" xfId="1" applyNumberFormat="1" applyFont="1" applyFill="1" applyBorder="1" applyAlignment="1">
      <alignment horizontal="center" vertical="center"/>
    </xf>
    <xf numFmtId="166" fontId="4" fillId="11" borderId="21" xfId="0" applyNumberFormat="1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166" fontId="4" fillId="11" borderId="23" xfId="0" applyNumberFormat="1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 vertical="center"/>
    </xf>
    <xf numFmtId="166" fontId="4" fillId="11" borderId="22" xfId="0" applyNumberFormat="1" applyFont="1" applyFill="1" applyBorder="1" applyAlignment="1">
      <alignment horizontal="center"/>
    </xf>
    <xf numFmtId="166" fontId="4" fillId="11" borderId="27" xfId="1" applyNumberFormat="1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2" fontId="4" fillId="11" borderId="33" xfId="0" applyNumberFormat="1" applyFont="1" applyFill="1" applyBorder="1" applyAlignment="1">
      <alignment horizontal="center"/>
    </xf>
    <xf numFmtId="166" fontId="4" fillId="11" borderId="32" xfId="0" applyNumberFormat="1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left" vertical="center" indent="1"/>
    </xf>
    <xf numFmtId="0" fontId="4" fillId="11" borderId="29" xfId="0" applyFont="1" applyFill="1" applyBorder="1" applyAlignment="1">
      <alignment horizontal="left" vertical="center" indent="1"/>
    </xf>
    <xf numFmtId="0" fontId="4" fillId="11" borderId="21" xfId="0" applyFont="1" applyFill="1" applyBorder="1" applyAlignment="1">
      <alignment horizontal="left" vertical="center" wrapText="1" indent="1"/>
    </xf>
    <xf numFmtId="0" fontId="4" fillId="11" borderId="29" xfId="0" applyFont="1" applyFill="1" applyBorder="1" applyAlignment="1">
      <alignment horizontal="left" vertical="center"/>
    </xf>
    <xf numFmtId="0" fontId="4" fillId="11" borderId="21" xfId="0" applyFont="1" applyFill="1" applyBorder="1" applyAlignment="1">
      <alignment horizontal="left" vertical="center" indent="1"/>
    </xf>
    <xf numFmtId="0" fontId="4" fillId="11" borderId="12" xfId="0" applyFont="1" applyFill="1" applyBorder="1" applyAlignment="1">
      <alignment horizontal="left" vertical="center" indent="1"/>
    </xf>
    <xf numFmtId="0" fontId="4" fillId="11" borderId="19" xfId="0" applyFont="1" applyFill="1" applyBorder="1" applyAlignment="1">
      <alignment horizontal="left" vertical="center" wrapText="1" indent="1"/>
    </xf>
    <xf numFmtId="0" fontId="4" fillId="11" borderId="12" xfId="0" applyFont="1" applyFill="1" applyBorder="1" applyAlignment="1">
      <alignment horizontal="left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36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left" vertical="center" indent="1"/>
    </xf>
    <xf numFmtId="0" fontId="4" fillId="11" borderId="22" xfId="0" applyFont="1" applyFill="1" applyBorder="1" applyAlignment="1">
      <alignment horizontal="left" vertical="center" wrapText="1" indent="1"/>
    </xf>
    <xf numFmtId="0" fontId="4" fillId="11" borderId="18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left" vertical="center" indent="1"/>
    </xf>
    <xf numFmtId="0" fontId="4" fillId="11" borderId="14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left" vertical="center" wrapText="1" indent="1"/>
    </xf>
    <xf numFmtId="0" fontId="4" fillId="11" borderId="18" xfId="0" applyFont="1" applyFill="1" applyBorder="1" applyAlignment="1">
      <alignment horizontal="left" vertical="center" wrapText="1" indent="1"/>
    </xf>
    <xf numFmtId="0" fontId="4" fillId="11" borderId="23" xfId="0" applyFont="1" applyFill="1" applyBorder="1" applyAlignment="1">
      <alignment horizontal="left" vertical="center" wrapText="1" indent="1"/>
    </xf>
    <xf numFmtId="0" fontId="4" fillId="11" borderId="11" xfId="0" applyFont="1" applyFill="1" applyBorder="1" applyAlignment="1">
      <alignment horizontal="left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left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2" xfId="0" applyFont="1" applyFill="1" applyBorder="1"/>
    <xf numFmtId="0" fontId="4" fillId="11" borderId="31" xfId="0" applyFont="1" applyFill="1" applyBorder="1"/>
    <xf numFmtId="0" fontId="4" fillId="11" borderId="33" xfId="0" applyFont="1" applyFill="1" applyBorder="1"/>
    <xf numFmtId="49" fontId="4" fillId="11" borderId="29" xfId="0" applyNumberFormat="1" applyFont="1" applyFill="1" applyBorder="1" applyAlignment="1">
      <alignment horizontal="center" vertical="center"/>
    </xf>
    <xf numFmtId="49" fontId="4" fillId="11" borderId="15" xfId="0" applyNumberFormat="1" applyFont="1" applyFill="1" applyBorder="1" applyAlignment="1">
      <alignment horizontal="center" vertical="center"/>
    </xf>
    <xf numFmtId="49" fontId="4" fillId="11" borderId="21" xfId="0" applyNumberFormat="1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49" fontId="4" fillId="11" borderId="12" xfId="0" applyNumberFormat="1" applyFont="1" applyFill="1" applyBorder="1" applyAlignment="1">
      <alignment horizontal="center" vertical="center"/>
    </xf>
    <xf numFmtId="49" fontId="4" fillId="11" borderId="13" xfId="0" applyNumberFormat="1" applyFont="1" applyFill="1" applyBorder="1" applyAlignment="1">
      <alignment horizontal="center" vertical="center"/>
    </xf>
    <xf numFmtId="49" fontId="4" fillId="11" borderId="19" xfId="0" applyNumberFormat="1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49" fontId="4" fillId="11" borderId="16" xfId="0" applyNumberFormat="1" applyFont="1" applyFill="1" applyBorder="1" applyAlignment="1">
      <alignment horizontal="center" vertical="center"/>
    </xf>
    <xf numFmtId="49" fontId="4" fillId="17" borderId="16" xfId="0" applyNumberFormat="1" applyFont="1" applyFill="1" applyBorder="1" applyAlignment="1">
      <alignment horizontal="center" vertical="center"/>
    </xf>
    <xf numFmtId="49" fontId="4" fillId="11" borderId="18" xfId="0" applyNumberFormat="1" applyFont="1" applyFill="1" applyBorder="1" applyAlignment="1">
      <alignment horizontal="center" vertical="center"/>
    </xf>
    <xf numFmtId="49" fontId="4" fillId="17" borderId="14" xfId="0" applyNumberFormat="1" applyFont="1" applyFill="1" applyBorder="1" applyAlignment="1">
      <alignment horizontal="center" vertical="center"/>
    </xf>
    <xf numFmtId="49" fontId="4" fillId="11" borderId="20" xfId="0" applyNumberFormat="1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49" fontId="4" fillId="11" borderId="30" xfId="0" applyNumberFormat="1" applyFont="1" applyFill="1" applyBorder="1" applyAlignment="1">
      <alignment horizontal="center" vertical="center"/>
    </xf>
    <xf numFmtId="49" fontId="4" fillId="11" borderId="0" xfId="0" applyNumberFormat="1" applyFont="1" applyFill="1" applyAlignment="1">
      <alignment horizontal="center" vertical="center"/>
    </xf>
    <xf numFmtId="49" fontId="4" fillId="11" borderId="11" xfId="0" applyNumberFormat="1" applyFont="1" applyFill="1" applyBorder="1" applyAlignment="1">
      <alignment horizontal="center" vertical="center"/>
    </xf>
    <xf numFmtId="49" fontId="4" fillId="11" borderId="17" xfId="0" applyNumberFormat="1" applyFont="1" applyFill="1" applyBorder="1" applyAlignment="1">
      <alignment horizontal="center" vertical="center"/>
    </xf>
    <xf numFmtId="49" fontId="4" fillId="11" borderId="23" xfId="0" applyNumberFormat="1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/>
    </xf>
    <xf numFmtId="49" fontId="4" fillId="11" borderId="22" xfId="0" applyNumberFormat="1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horizontal="left" vertical="center" wrapText="1"/>
    </xf>
    <xf numFmtId="0" fontId="7" fillId="11" borderId="0" xfId="0" applyFont="1" applyFill="1"/>
    <xf numFmtId="0" fontId="7" fillId="11" borderId="7" xfId="0" applyFont="1" applyFill="1" applyBorder="1" applyAlignment="1">
      <alignment horizontal="left" vertical="center"/>
    </xf>
    <xf numFmtId="0" fontId="7" fillId="11" borderId="8" xfId="0" applyFont="1" applyFill="1" applyBorder="1" applyAlignment="1">
      <alignment horizontal="left" vertical="center"/>
    </xf>
    <xf numFmtId="0" fontId="0" fillId="11" borderId="0" xfId="0" applyFill="1" applyAlignment="1">
      <alignment wrapText="1"/>
    </xf>
    <xf numFmtId="0" fontId="7" fillId="11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2" fontId="13" fillId="11" borderId="32" xfId="0" applyNumberFormat="1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2" fontId="13" fillId="11" borderId="0" xfId="0" applyNumberFormat="1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165" fontId="14" fillId="11" borderId="1" xfId="0" applyNumberFormat="1" applyFont="1" applyFill="1" applyBorder="1"/>
    <xf numFmtId="165" fontId="14" fillId="11" borderId="7" xfId="0" applyNumberFormat="1" applyFont="1" applyFill="1" applyBorder="1"/>
    <xf numFmtId="165" fontId="15" fillId="11" borderId="1" xfId="2" applyNumberFormat="1" applyFont="1" applyFill="1" applyBorder="1"/>
    <xf numFmtId="165" fontId="14" fillId="11" borderId="3" xfId="0" applyNumberFormat="1" applyFont="1" applyFill="1" applyBorder="1"/>
    <xf numFmtId="165" fontId="14" fillId="11" borderId="6" xfId="0" applyNumberFormat="1" applyFont="1" applyFill="1" applyBorder="1"/>
    <xf numFmtId="0" fontId="4" fillId="17" borderId="0" xfId="0" applyFont="1" applyFill="1"/>
    <xf numFmtId="0" fontId="0" fillId="17" borderId="0" xfId="0" applyFill="1"/>
    <xf numFmtId="0" fontId="0" fillId="11" borderId="1" xfId="0" applyFill="1" applyBorder="1"/>
    <xf numFmtId="0" fontId="4" fillId="13" borderId="33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13" fillId="13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3" fillId="11" borderId="31" xfId="0" applyFont="1" applyFill="1" applyBorder="1" applyAlignment="1">
      <alignment horizontal="center" vertical="center"/>
    </xf>
    <xf numFmtId="0" fontId="13" fillId="11" borderId="32" xfId="0" applyFont="1" applyFill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  <xf numFmtId="0" fontId="13" fillId="13" borderId="33" xfId="0" applyFont="1" applyFill="1" applyBorder="1" applyAlignment="1">
      <alignment horizontal="center" vertical="center"/>
    </xf>
    <xf numFmtId="0" fontId="13" fillId="13" borderId="32" xfId="0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 wrapText="1"/>
    </xf>
    <xf numFmtId="0" fontId="9" fillId="13" borderId="33" xfId="0" applyFont="1" applyFill="1" applyBorder="1" applyAlignment="1">
      <alignment horizontal="center" vertical="center" wrapText="1"/>
    </xf>
    <xf numFmtId="0" fontId="9" fillId="13" borderId="32" xfId="0" applyFont="1" applyFill="1" applyBorder="1" applyAlignment="1">
      <alignment horizontal="center" vertical="center" wrapText="1"/>
    </xf>
    <xf numFmtId="0" fontId="7" fillId="11" borderId="34" xfId="0" applyFont="1" applyFill="1" applyBorder="1" applyAlignment="1">
      <alignment horizontal="center" vertical="center" wrapText="1"/>
    </xf>
    <xf numFmtId="0" fontId="7" fillId="11" borderId="35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9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165" fontId="5" fillId="3" borderId="31" xfId="0" applyNumberFormat="1" applyFont="1" applyFill="1" applyBorder="1" applyAlignment="1">
      <alignment horizontal="center" vertical="center"/>
    </xf>
    <xf numFmtId="165" fontId="5" fillId="3" borderId="33" xfId="0" applyNumberFormat="1" applyFont="1" applyFill="1" applyBorder="1" applyAlignment="1">
      <alignment horizontal="center" vertical="center"/>
    </xf>
    <xf numFmtId="165" fontId="5" fillId="3" borderId="32" xfId="0" applyNumberFormat="1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1" borderId="35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81">
    <dxf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</border>
    </dxf>
    <dxf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numFmt numFmtId="2" formatCode="0.00"/>
      <border diagonalUp="0" diagonalDown="0" outline="0">
        <left style="medium">
          <color indexed="64"/>
        </left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Wingdings"/>
        <charset val="2"/>
        <scheme val="none"/>
      </font>
      <numFmt numFmtId="165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/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medium">
          <color theme="0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medium">
          <color theme="0"/>
        </top>
        <bottom style="medium">
          <color theme="0"/>
        </bottom>
        <vertical/>
        <horizontal/>
      </border>
    </dxf>
    <dxf>
      <fill>
        <patternFill>
          <fgColor indexed="64"/>
          <bgColor theme="0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E1E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 outline="0">
        <left style="medium">
          <color indexed="64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theme="0"/>
        </top>
        <bottom style="medium">
          <color theme="0"/>
        </bottom>
      </border>
    </dxf>
    <dxf>
      <fill>
        <patternFill>
          <fgColor rgb="FF000000"/>
          <bgColor rgb="FFFFFFFF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0.000"/>
      <fill>
        <patternFill patternType="solid">
          <fgColor rgb="FF000000"/>
          <bgColor rgb="FFFFFFFF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E1E1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EBC07BC4-45A5-4A3A-9684-09D15BB9105A}"/>
  </tableStyles>
  <colors>
    <mruColors>
      <color rgb="FFF8F6B2"/>
      <color rgb="FFF2C37E"/>
      <color rgb="FFA5E9CF"/>
      <color rgb="FFFDBBEC"/>
      <color rgb="FFFA8F8A"/>
      <color rgb="FFE9B2FC"/>
      <color rgb="FFBF7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650875</xdr:colOff>
      <xdr:row>2</xdr:row>
      <xdr:rowOff>190501</xdr:rowOff>
    </xdr:from>
    <xdr:to>
      <xdr:col>14</xdr:col>
      <xdr:colOff>650875</xdr:colOff>
      <xdr:row>5</xdr:row>
      <xdr:rowOff>234614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F12DD-7264-4A3F-88C3-D44F041D8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0175" y="901701"/>
          <a:ext cx="0" cy="806113"/>
        </a:xfrm>
        <a:prstGeom prst="rect">
          <a:avLst/>
        </a:prstGeom>
      </xdr:spPr>
    </xdr:pic>
    <xdr:clientData/>
  </xdr:twoCellAnchor>
  <xdr:twoCellAnchor editAs="oneCell">
    <xdr:from>
      <xdr:col>12</xdr:col>
      <xdr:colOff>682626</xdr:colOff>
      <xdr:row>0</xdr:row>
      <xdr:rowOff>243485</xdr:rowOff>
    </xdr:from>
    <xdr:to>
      <xdr:col>13</xdr:col>
      <xdr:colOff>736881</xdr:colOff>
      <xdr:row>6</xdr:row>
      <xdr:rowOff>204932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02D253-C3EB-433C-B938-F0E70989B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8081" y="243485"/>
          <a:ext cx="3021436" cy="1693265"/>
        </a:xfrm>
        <a:prstGeom prst="rect">
          <a:avLst/>
        </a:prstGeom>
      </xdr:spPr>
    </xdr:pic>
    <xdr:clientData/>
  </xdr:twoCellAnchor>
  <xdr:twoCellAnchor editAs="oneCell">
    <xdr:from>
      <xdr:col>21</xdr:col>
      <xdr:colOff>1526310</xdr:colOff>
      <xdr:row>0</xdr:row>
      <xdr:rowOff>147532</xdr:rowOff>
    </xdr:from>
    <xdr:to>
      <xdr:col>21</xdr:col>
      <xdr:colOff>5220855</xdr:colOff>
      <xdr:row>7</xdr:row>
      <xdr:rowOff>175407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389288-BEBE-FFDD-FE28-10C6E8A8EC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759" r="1070" b="9467"/>
        <a:stretch/>
      </xdr:blipFill>
      <xdr:spPr>
        <a:xfrm>
          <a:off x="36502110" y="147532"/>
          <a:ext cx="3694545" cy="2009075"/>
        </a:xfrm>
        <a:prstGeom prst="rect">
          <a:avLst/>
        </a:prstGeom>
      </xdr:spPr>
    </xdr:pic>
    <xdr:clientData/>
  </xdr:twoCellAnchor>
  <xdr:twoCellAnchor editAs="oneCell">
    <xdr:from>
      <xdr:col>21</xdr:col>
      <xdr:colOff>5537201</xdr:colOff>
      <xdr:row>0</xdr:row>
      <xdr:rowOff>0</xdr:rowOff>
    </xdr:from>
    <xdr:to>
      <xdr:col>22</xdr:col>
      <xdr:colOff>482601</xdr:colOff>
      <xdr:row>7</xdr:row>
      <xdr:rowOff>159256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0D0D946-35A7-C75B-D9BA-0AAA1FBB14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4" t="4443" r="3921" b="15582"/>
        <a:stretch/>
      </xdr:blipFill>
      <xdr:spPr>
        <a:xfrm>
          <a:off x="40513001" y="0"/>
          <a:ext cx="3124200" cy="2140456"/>
        </a:xfrm>
        <a:prstGeom prst="rect">
          <a:avLst/>
        </a:prstGeom>
      </xdr:spPr>
    </xdr:pic>
    <xdr:clientData/>
  </xdr:twoCellAnchor>
  <xdr:twoCellAnchor editAs="oneCell">
    <xdr:from>
      <xdr:col>23</xdr:col>
      <xdr:colOff>174626</xdr:colOff>
      <xdr:row>0</xdr:row>
      <xdr:rowOff>79375</xdr:rowOff>
    </xdr:from>
    <xdr:to>
      <xdr:col>23</xdr:col>
      <xdr:colOff>1791525</xdr:colOff>
      <xdr:row>7</xdr:row>
      <xdr:rowOff>139113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E47EB5-E124-EAAB-4F09-C0670FD82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15126" y="79375"/>
          <a:ext cx="1616899" cy="2044113"/>
        </a:xfrm>
        <a:prstGeom prst="rect">
          <a:avLst/>
        </a:prstGeom>
      </xdr:spPr>
    </xdr:pic>
    <xdr:clientData/>
  </xdr:twoCellAnchor>
  <xdr:twoCellAnchor editAs="oneCell">
    <xdr:from>
      <xdr:col>23</xdr:col>
      <xdr:colOff>2642275</xdr:colOff>
      <xdr:row>0</xdr:row>
      <xdr:rowOff>137225</xdr:rowOff>
    </xdr:from>
    <xdr:to>
      <xdr:col>25</xdr:col>
      <xdr:colOff>381001</xdr:colOff>
      <xdr:row>7</xdr:row>
      <xdr:rowOff>16067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406A4DB-D34B-19B9-D15E-B3FBD485B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282775" y="137225"/>
          <a:ext cx="2882226" cy="1863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650875</xdr:colOff>
      <xdr:row>2</xdr:row>
      <xdr:rowOff>190501</xdr:rowOff>
    </xdr:from>
    <xdr:to>
      <xdr:col>9</xdr:col>
      <xdr:colOff>650875</xdr:colOff>
      <xdr:row>5</xdr:row>
      <xdr:rowOff>234614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BAC471-609F-415C-8E2D-0F3212F29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8375" y="904876"/>
          <a:ext cx="0" cy="806113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428626</xdr:colOff>
      <xdr:row>1</xdr:row>
      <xdr:rowOff>197303</xdr:rowOff>
    </xdr:from>
    <xdr:to>
      <xdr:col>7</xdr:col>
      <xdr:colOff>3456797</xdr:colOff>
      <xdr:row>7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C64791-D892-CC10-4B1E-BEB42331C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1" y="451303"/>
          <a:ext cx="3032042" cy="1691822"/>
        </a:xfrm>
        <a:prstGeom prst="rect">
          <a:avLst/>
        </a:prstGeom>
      </xdr:spPr>
    </xdr:pic>
    <xdr:clientData/>
  </xdr:twoCellAnchor>
  <xdr:twoCellAnchor editAs="oneCell">
    <xdr:from>
      <xdr:col>16</xdr:col>
      <xdr:colOff>2938390</xdr:colOff>
      <xdr:row>0</xdr:row>
      <xdr:rowOff>144520</xdr:rowOff>
    </xdr:from>
    <xdr:to>
      <xdr:col>17</xdr:col>
      <xdr:colOff>469002</xdr:colOff>
      <xdr:row>7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716F71-F768-658A-68CF-676C1732A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2305890" y="144520"/>
          <a:ext cx="4007612" cy="2046230"/>
        </a:xfrm>
        <a:prstGeom prst="rect">
          <a:avLst/>
        </a:prstGeom>
      </xdr:spPr>
    </xdr:pic>
    <xdr:clientData/>
  </xdr:twoCellAnchor>
  <xdr:twoCellAnchor editAs="oneCell">
    <xdr:from>
      <xdr:col>18</xdr:col>
      <xdr:colOff>207797</xdr:colOff>
      <xdr:row>1</xdr:row>
      <xdr:rowOff>66000</xdr:rowOff>
    </xdr:from>
    <xdr:to>
      <xdr:col>19</xdr:col>
      <xdr:colOff>26692</xdr:colOff>
      <xdr:row>7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25DC6B-CA30-10CF-E160-04127CF5B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242922" y="320000"/>
          <a:ext cx="1313058" cy="1712000"/>
        </a:xfrm>
        <a:prstGeom prst="rect">
          <a:avLst/>
        </a:prstGeom>
      </xdr:spPr>
    </xdr:pic>
    <xdr:clientData/>
  </xdr:twoCellAnchor>
  <xdr:twoCellAnchor editAs="oneCell">
    <xdr:from>
      <xdr:col>19</xdr:col>
      <xdr:colOff>749974</xdr:colOff>
      <xdr:row>1</xdr:row>
      <xdr:rowOff>176746</xdr:rowOff>
    </xdr:from>
    <xdr:to>
      <xdr:col>20</xdr:col>
      <xdr:colOff>1143000</xdr:colOff>
      <xdr:row>6</xdr:row>
      <xdr:rowOff>185125</xdr:rowOff>
    </xdr:to>
    <xdr:pic>
      <xdr:nvPicPr>
        <xdr:cNvPr id="8" name="Picture 7" descr="A wooden square with a cross on it&#10;&#10;AI-generated content may be incorrect.">
          <a:extLst>
            <a:ext uri="{FF2B5EF4-FFF2-40B4-BE49-F238E27FC236}">
              <a16:creationId xmlns:a16="http://schemas.microsoft.com/office/drawing/2014/main" id="{77E6DF59-897A-FD34-A7A7-58BB2036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18599" y="430746"/>
          <a:ext cx="2456776" cy="14847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EC704D-5425-41B4-AA99-6E3DF595DCBE}" name="Table22" displayName="Table22" ref="N10:AD97" totalsRowCount="1" headerRowDxfId="80" dataDxfId="78" totalsRowDxfId="76" headerRowBorderDxfId="79" tableBorderDxfId="77">
  <autoFilter ref="N10:AD96" xr:uid="{8869E4BA-A027-41F0-8640-ECB74FF26623}"/>
  <sortState xmlns:xlrd2="http://schemas.microsoft.com/office/spreadsheetml/2017/richdata2" ref="N11:AA96">
    <sortCondition ref="O10:O96"/>
  </sortState>
  <tableColumns count="17">
    <tableColumn id="1" xr3:uid="{5A009BCF-6C6F-4A1C-AFC0-CADBC1AB2E07}" name="Project Code" dataDxfId="75" totalsRowDxfId="74"/>
    <tableColumn id="2" xr3:uid="{FFAF7889-7C60-4A23-BB73-C8CA1D81761C}" name="BoM Section" dataDxfId="73" totalsRowDxfId="72"/>
    <tableColumn id="3" xr3:uid="{927EDA83-4E19-4EE6-8BEB-0A304459B248}" name="UID" dataDxfId="71" totalsRowDxfId="70"/>
    <tableColumn id="4" xr3:uid="{E05C2C2D-9453-4D7B-891C-9685BC48F765}" name="Issue" dataDxfId="69" totalsRowDxfId="68"/>
    <tableColumn id="5" xr3:uid="{53A5DE5E-52B2-4603-9C9A-2298ED50B50F}" name="Revision" dataDxfId="67" totalsRowDxfId="66"/>
    <tableColumn id="6" xr3:uid="{0CECAC31-A888-4DF3-B278-CD94E994D96F}" name="Type" dataDxfId="65" totalsRowDxfId="64"/>
    <tableColumn id="7" xr3:uid="{967CCEEC-03D2-4FE6-8323-0E7721AA916D}" name="Part Description" dataDxfId="63" totalsRowDxfId="62"/>
    <tableColumn id="8" xr3:uid="{0CFE0484-496F-41E1-8F62-C23B51CFCBE0}" name="Part Number" dataDxfId="61" totalsRowDxfId="60">
      <calculatedColumnFormula>N11&amp;"-"&amp;O11&amp;"-"&amp;P11&amp;"-"&amp;Q11</calculatedColumnFormula>
    </tableColumn>
    <tableColumn id="9" xr3:uid="{36C9D165-7440-41F9-982E-E96449BBF798}" name="Full CAD Description" dataDxfId="59" totalsRowDxfId="58">
      <calculatedColumnFormula>U11&amp;" "&amp;T11</calculatedColumnFormula>
    </tableColumn>
    <tableColumn id="10" xr3:uid="{6F81B7A2-E19D-42EC-A38D-2AA7D62F3C5D}" name="Quantity" totalsRowFunction="custom" dataDxfId="57" totalsRowDxfId="56">
      <totalsRowFormula>SUM(Table22[Quantity])</totalsRowFormula>
    </tableColumn>
    <tableColumn id="11" xr3:uid="{4AF0EC70-A962-44DA-8369-3EFBC970E1F2}" name="Material" dataDxfId="55" totalsRowDxfId="54"/>
    <tableColumn id="12" xr3:uid="{5952FBCB-BD11-4F30-BBD3-D7ED38103A73}" name="Density (g/cm^3)" dataDxfId="53" totalsRowDxfId="52"/>
    <tableColumn id="13" xr3:uid="{1DA46FF1-42EF-4C44-AFAA-A23B09D8C282}" name="Mass Each (g)" dataDxfId="51" totalsRowDxfId="50"/>
    <tableColumn id="14" xr3:uid="{D6B35F58-EA71-4E44-99D1-C010CB7AFED9}" name="Mass Total (g)" totalsRowFunction="custom" dataDxfId="49" totalsRowDxfId="48" dataCellStyle="Currency">
      <calculatedColumnFormula>Table22[[#This Row],[Mass Each (g)]]*W11</calculatedColumnFormula>
      <totalsRowFormula>SUM(AA11:AA90)</totalsRowFormula>
    </tableColumn>
    <tableColumn id="17" xr3:uid="{12E75D25-58D6-48F0-A537-7DFEDC263095}" name="WebLinks" dataDxfId="47" totalsRowDxfId="46"/>
    <tableColumn id="18" xr3:uid="{D5471F27-33CD-4A66-A6C0-D7AB2F05E915}" name="Price Total" totalsRowFunction="custom" dataDxfId="45" totalsRowDxfId="44">
      <totalsRowFormula>SUM(Table22[Price Total])</totalsRowFormula>
    </tableColumn>
    <tableColumn id="19" xr3:uid="{54CE8A41-C4A2-4D88-9F7D-FC06312DC7C1}" name="Comments" dataDxfId="43" totalsRow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69E4BA-A027-41F0-8640-ECB74FF26623}" name="Table2" displayName="Table2" ref="I10:AA96" totalsRowCount="1" headerRowDxfId="41" dataDxfId="39" totalsRowDxfId="37" headerRowBorderDxfId="40" tableBorderDxfId="38">
  <autoFilter ref="I10:AA95" xr:uid="{8869E4BA-A027-41F0-8640-ECB74FF26623}"/>
  <sortState xmlns:xlrd2="http://schemas.microsoft.com/office/spreadsheetml/2017/richdata2" ref="I11:V95">
    <sortCondition ref="J10:J95"/>
  </sortState>
  <tableColumns count="19">
    <tableColumn id="1" xr3:uid="{1296D725-C15F-4CFF-904A-6400B5FB1A28}" name="Project Code" dataDxfId="36" totalsRowDxfId="35"/>
    <tableColumn id="2" xr3:uid="{B6BFCCD6-6712-409D-8808-77D945BEF3EE}" name="BoM Section" dataDxfId="34" totalsRowDxfId="33"/>
    <tableColumn id="3" xr3:uid="{AE94BE9C-A3DF-4796-9114-1ED745B1364C}" name="UID" dataDxfId="32" totalsRowDxfId="31"/>
    <tableColumn id="4" xr3:uid="{A2D6F805-6243-4B5F-82C3-3F4CD628D240}" name="Issue" dataDxfId="30" totalsRowDxfId="29"/>
    <tableColumn id="5" xr3:uid="{15D1A167-C5CD-495B-8B19-AEAC6099687A}" name="Revision" dataDxfId="28" totalsRowDxfId="27"/>
    <tableColumn id="6" xr3:uid="{8B0C714A-39D0-4BE8-B6D0-703E1DB76A94}" name="Type" dataDxfId="26" totalsRowDxfId="25"/>
    <tableColumn id="7" xr3:uid="{588733E6-1A9D-43B6-A35C-7C87C2C4048E}" name="Part Description" dataDxfId="24" totalsRowDxfId="23"/>
    <tableColumn id="8" xr3:uid="{20DE2E89-CE18-4096-A51A-AF5B62A75268}" name="Part Number" dataDxfId="22" totalsRowDxfId="21">
      <calculatedColumnFormula>I11&amp;"-"&amp;J11&amp;"-"&amp;K11&amp;"-"&amp;L11</calculatedColumnFormula>
    </tableColumn>
    <tableColumn id="9" xr3:uid="{91A31AC3-D587-49B7-9EEE-710BD8ED8A47}" name="Full CAD Description" dataDxfId="20" totalsRowDxfId="19">
      <calculatedColumnFormula>P11&amp;" "&amp;O11</calculatedColumnFormula>
    </tableColumn>
    <tableColumn id="10" xr3:uid="{7A3D106A-EB47-4735-AD59-4C8FEF4827E7}" name="Quantity" totalsRowFunction="custom" dataDxfId="18" totalsRowDxfId="17">
      <totalsRowFormula>SUM(Table2[Quantity])</totalsRowFormula>
    </tableColumn>
    <tableColumn id="11" xr3:uid="{C13DFEB8-6E1C-42DC-98B1-EFDF470A6F63}" name="Material" dataDxfId="16" totalsRowDxfId="15"/>
    <tableColumn id="12" xr3:uid="{C5A87041-408D-4F35-AF28-A7B8FDA94D58}" name="Density (g/cm^3)" dataDxfId="14" totalsRowDxfId="13"/>
    <tableColumn id="13" xr3:uid="{83B6049B-51E8-4B8E-B633-EAC6DA6838C0}" name="Mass Each (g)" dataDxfId="12" totalsRowDxfId="11"/>
    <tableColumn id="14" xr3:uid="{5EFC0FC4-DA12-4405-9CDE-96E30259F87B}" name="Mass Total (g)" totalsRowFunction="custom" dataDxfId="10" totalsRowDxfId="9" dataCellStyle="Currency">
      <calculatedColumnFormula>U11*R11</calculatedColumnFormula>
      <totalsRowFormula>SUM(V11:V89)</totalsRowFormula>
    </tableColumn>
    <tableColumn id="15" xr3:uid="{A7011993-BD00-4CB7-B76D-D93170750BD1}" name="Available" totalsRowLabel="ü" totalsRowDxfId="8"/>
    <tableColumn id="16" xr3:uid="{8F702C9D-5F7E-4A5C-80BE-AE0BACB93C48}" name="To Be Ordered" dataDxfId="7" totalsRowDxfId="6"/>
    <tableColumn id="17" xr3:uid="{349BF210-2D3A-446E-8B89-5286881720EA}" name="WebLinks" dataDxfId="5" totalsRowDxfId="4"/>
    <tableColumn id="18" xr3:uid="{EF02FCE9-0E95-4169-9F62-9FD625B9210D}" name="Price Total" totalsRowFunction="custom" dataDxfId="3" totalsRowDxfId="2">
      <totalsRowFormula>SUM(Table2[Price Total])</totalsRowFormula>
    </tableColumn>
    <tableColumn id="19" xr3:uid="{00421E1F-E4FC-4983-81EC-310A28981914}" name="Comment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mazon.co.uk/gp/product/B09XX3SFR9/ref=ewc_pr_img_6?smid=AY8YTBRZSL2Q4&amp;th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.uk/gp/product/B07N6854N4/ref=ewc_pr_img_5?smid=AB4PHP13UVZQB&amp;psc=1" TargetMode="External"/><Relationship Id="rId1" Type="http://schemas.openxmlformats.org/officeDocument/2006/relationships/hyperlink" Target="https://www.amazon.co.uk/gp/product/B08SJ4HDGD/ref=ewc_pr_img_1?smid=A2Y85XMNUIFFWQ&amp;th=1" TargetMode="External"/><Relationship Id="rId6" Type="http://schemas.openxmlformats.org/officeDocument/2006/relationships/hyperlink" Target="https://www.amazon.co.uk/gp/product/B06XQGKCBF/ref=ewc_pr_img_1?smid=A1XYWUUU38OZI5&amp;psc=1" TargetMode="External"/><Relationship Id="rId5" Type="http://schemas.openxmlformats.org/officeDocument/2006/relationships/hyperlink" Target="https://www.amazon.co.uk/gp/product/B0CS31XNSY/ref=ox_sc_act_image_14?smid=A17GKGMDXTQ2B0&amp;psc=1" TargetMode="External"/><Relationship Id="rId4" Type="http://schemas.openxmlformats.org/officeDocument/2006/relationships/hyperlink" Target="https://www.amazon.co.uk/dp/B0991B8ZRL/ref=twister_B09C7GNBKP?_encoding=UTF8&amp;th=1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amazon.co.uk/gp/product/B09XX3SFR9/ref=ewc_pr_img_6?smid=AY8YTBRZSL2Q4&amp;th=1" TargetMode="External"/><Relationship Id="rId7" Type="http://schemas.openxmlformats.org/officeDocument/2006/relationships/hyperlink" Target="https://www.amazon.co.uk/gp/product/B0CGVY4KNZ/ref=ewc_pr_img_8?smid=A68DN8Y5KAYV&amp;psc=1" TargetMode="External"/><Relationship Id="rId2" Type="http://schemas.openxmlformats.org/officeDocument/2006/relationships/hyperlink" Target="https://www.amazon.co.uk/gp/product/B07N6854N4/ref=ewc_pr_img_5?smid=AB4PHP13UVZQB&amp;psc=1" TargetMode="External"/><Relationship Id="rId1" Type="http://schemas.openxmlformats.org/officeDocument/2006/relationships/hyperlink" Target="https://www.amazon.co.uk/gp/product/B08SJ4HDGD/ref=ewc_pr_img_1?smid=A2Y85XMNUIFFWQ&amp;th=1" TargetMode="External"/><Relationship Id="rId6" Type="http://schemas.openxmlformats.org/officeDocument/2006/relationships/hyperlink" Target="https://www.amazon.co.uk/gp/product/B06XQGKCBF/ref=ewc_pr_img_1?smid=A1XYWUUU38OZI5&amp;psc=1" TargetMode="External"/><Relationship Id="rId5" Type="http://schemas.openxmlformats.org/officeDocument/2006/relationships/hyperlink" Target="https://www.amazon.co.uk/gp/product/B0CS31XNSY/ref=ox_sc_act_image_14?smid=A17GKGMDXTQ2B0&amp;psc=1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ww.amazon.co.uk/dp/B0991B8ZRL/ref=twister_B09C7GNBKP?_encoding=UTF8&amp;th=1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5EB7-2A7B-49E2-A55F-9EF7E0BD36E6}">
  <dimension ref="A1:AD114"/>
  <sheetViews>
    <sheetView tabSelected="1" topLeftCell="A13" zoomScale="40" zoomScaleNormal="40" workbookViewId="0">
      <selection activeCell="G33" sqref="G33"/>
    </sheetView>
  </sheetViews>
  <sheetFormatPr defaultRowHeight="20.149999999999999" customHeight="1"/>
  <cols>
    <col min="1" max="1" width="8.7265625" style="57"/>
    <col min="2" max="2" width="33.453125" style="57" bestFit="1" customWidth="1"/>
    <col min="3" max="3" width="5.54296875" style="57" bestFit="1" customWidth="1"/>
    <col min="4" max="4" width="9.6328125" style="57" customWidth="1"/>
    <col min="5" max="5" width="7.36328125" style="57" customWidth="1"/>
    <col min="6" max="6" width="19.7265625" style="57" customWidth="1"/>
    <col min="7" max="7" width="29.08984375" style="57" bestFit="1" customWidth="1"/>
    <col min="8" max="10" width="12.6328125" style="57" customWidth="1"/>
    <col min="11" max="11" width="7.36328125" style="57" customWidth="1"/>
    <col min="12" max="12" width="6.54296875" customWidth="1"/>
    <col min="13" max="13" width="42.54296875" bestFit="1" customWidth="1"/>
    <col min="14" max="14" width="28.453125" bestFit="1" customWidth="1"/>
    <col min="15" max="15" width="28.08984375" bestFit="1" customWidth="1"/>
    <col min="16" max="16" width="35.453125" customWidth="1"/>
    <col min="17" max="17" width="16.6328125" bestFit="1" customWidth="1"/>
    <col min="18" max="18" width="21.90625" bestFit="1" customWidth="1"/>
    <col min="19" max="19" width="28.1796875" customWidth="1"/>
    <col min="20" max="20" width="85.26953125" bestFit="1" customWidth="1"/>
    <col min="21" max="21" width="48.453125" bestFit="1" customWidth="1"/>
    <col min="22" max="22" width="116.90625" bestFit="1" customWidth="1"/>
    <col min="23" max="23" width="22.1796875" bestFit="1" customWidth="1"/>
    <col min="24" max="24" width="38.7265625" bestFit="1" customWidth="1"/>
    <col min="25" max="25" width="35.08984375" bestFit="1" customWidth="1"/>
    <col min="26" max="26" width="29.6328125" style="68" bestFit="1" customWidth="1"/>
    <col min="27" max="27" width="30.26953125" bestFit="1" customWidth="1"/>
    <col min="28" max="28" width="174.90625" bestFit="1" customWidth="1"/>
    <col min="29" max="29" width="16.6328125" bestFit="1" customWidth="1"/>
    <col min="30" max="30" width="41.26953125" bestFit="1" customWidth="1"/>
  </cols>
  <sheetData>
    <row r="1" spans="2:30" ht="20.149999999999999" customHeight="1">
      <c r="L1" s="54"/>
      <c r="M1" s="54"/>
      <c r="N1" s="58"/>
      <c r="O1" s="2"/>
      <c r="P1" s="1"/>
      <c r="Q1" s="1"/>
      <c r="R1" s="2"/>
      <c r="S1" s="2"/>
      <c r="T1" s="2"/>
      <c r="U1" s="3"/>
      <c r="V1" s="2"/>
      <c r="W1" s="55"/>
      <c r="X1" s="2"/>
      <c r="Y1" s="3"/>
      <c r="Z1" s="4"/>
      <c r="AA1" s="56"/>
      <c r="AB1" s="57"/>
      <c r="AC1" s="57"/>
    </row>
    <row r="2" spans="2:30" ht="36" customHeight="1">
      <c r="L2" s="54"/>
      <c r="M2" s="54"/>
      <c r="N2" s="291" t="s">
        <v>0</v>
      </c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4"/>
      <c r="AA2" s="56"/>
      <c r="AB2" s="57"/>
      <c r="AC2" s="57"/>
    </row>
    <row r="3" spans="2:30" ht="20.149999999999999" customHeight="1">
      <c r="L3" s="54"/>
      <c r="M3" s="54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4"/>
      <c r="AA3" s="56"/>
      <c r="AB3" s="57"/>
      <c r="AC3" s="57"/>
    </row>
    <row r="4" spans="2:30" ht="20.149999999999999" customHeight="1">
      <c r="L4" s="54"/>
      <c r="M4" s="54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4"/>
      <c r="AA4" s="56"/>
      <c r="AB4" s="57"/>
      <c r="AC4" s="57"/>
    </row>
    <row r="5" spans="2:30" ht="20.149999999999999" customHeight="1">
      <c r="L5" s="54"/>
      <c r="M5" s="54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4"/>
      <c r="AA5" s="56"/>
      <c r="AB5" s="57"/>
      <c r="AC5" s="57"/>
    </row>
    <row r="6" spans="2:30" ht="20.149999999999999" customHeight="1">
      <c r="L6" s="54"/>
      <c r="M6" s="54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4"/>
      <c r="AA6" s="56"/>
      <c r="AB6" s="57"/>
      <c r="AC6" s="57"/>
    </row>
    <row r="7" spans="2:30" ht="20.149999999999999" customHeight="1">
      <c r="L7" s="54"/>
      <c r="M7" s="54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4"/>
      <c r="AA7" s="56"/>
      <c r="AB7" s="57"/>
      <c r="AC7" s="57"/>
    </row>
    <row r="8" spans="2:30" ht="20.149999999999999" customHeight="1" thickBot="1">
      <c r="L8" s="54"/>
      <c r="M8" s="54"/>
      <c r="N8" s="292"/>
      <c r="O8" s="292"/>
      <c r="P8" s="292"/>
      <c r="Q8" s="292"/>
      <c r="R8" s="292"/>
      <c r="S8" s="292"/>
      <c r="T8" s="292"/>
      <c r="U8" s="292"/>
      <c r="V8" s="292"/>
      <c r="W8" s="292"/>
      <c r="X8" s="292"/>
      <c r="Y8" s="292"/>
      <c r="Z8" s="4"/>
      <c r="AA8" s="56"/>
      <c r="AB8" s="57"/>
      <c r="AC8" s="57"/>
    </row>
    <row r="9" spans="2:30" ht="20" customHeight="1" thickBot="1">
      <c r="L9" s="54"/>
      <c r="M9" s="293" t="s">
        <v>70</v>
      </c>
      <c r="N9" s="295" t="s">
        <v>3</v>
      </c>
      <c r="O9" s="296"/>
      <c r="P9" s="296"/>
      <c r="Q9" s="296"/>
      <c r="R9" s="296"/>
      <c r="S9" s="296"/>
      <c r="T9" s="296"/>
      <c r="U9" s="296"/>
      <c r="V9" s="296"/>
      <c r="W9" s="297"/>
      <c r="X9" s="298" t="s">
        <v>4</v>
      </c>
      <c r="Y9" s="299"/>
      <c r="Z9" s="299"/>
      <c r="AA9" s="300"/>
      <c r="AB9" s="113" t="s">
        <v>77</v>
      </c>
      <c r="AC9" s="102"/>
      <c r="AD9" s="103"/>
    </row>
    <row r="10" spans="2:30" ht="57.75" customHeight="1" thickBot="1">
      <c r="L10" s="54"/>
      <c r="M10" s="294"/>
      <c r="N10" s="83" t="s">
        <v>6</v>
      </c>
      <c r="O10" s="84" t="s">
        <v>1</v>
      </c>
      <c r="P10" s="85" t="s">
        <v>7</v>
      </c>
      <c r="Q10" s="86" t="s">
        <v>8</v>
      </c>
      <c r="R10" s="84" t="s">
        <v>9</v>
      </c>
      <c r="S10" s="36" t="s">
        <v>10</v>
      </c>
      <c r="T10" s="87" t="s">
        <v>11</v>
      </c>
      <c r="U10" s="88" t="s">
        <v>12</v>
      </c>
      <c r="V10" s="88" t="s">
        <v>13</v>
      </c>
      <c r="W10" s="66" t="s">
        <v>14</v>
      </c>
      <c r="X10" s="89" t="s">
        <v>15</v>
      </c>
      <c r="Y10" s="81" t="s">
        <v>65</v>
      </c>
      <c r="Z10" s="53" t="s">
        <v>66</v>
      </c>
      <c r="AA10" s="82" t="s">
        <v>78</v>
      </c>
      <c r="AB10" s="104" t="s">
        <v>186</v>
      </c>
      <c r="AC10" s="117" t="s">
        <v>189</v>
      </c>
      <c r="AD10" s="117" t="s">
        <v>193</v>
      </c>
    </row>
    <row r="11" spans="2:30" ht="26.5" thickBot="1">
      <c r="L11" s="54"/>
      <c r="M11" s="272" t="s">
        <v>80</v>
      </c>
      <c r="N11" s="183" t="s">
        <v>79</v>
      </c>
      <c r="O11" s="224" t="s">
        <v>5</v>
      </c>
      <c r="P11" s="225" t="s">
        <v>17</v>
      </c>
      <c r="Q11" s="226" t="s">
        <v>16</v>
      </c>
      <c r="R11" s="227" t="s">
        <v>64</v>
      </c>
      <c r="S11" s="228" t="s">
        <v>32</v>
      </c>
      <c r="T11" s="201" t="s">
        <v>83</v>
      </c>
      <c r="U11" s="202" t="str">
        <f t="shared" ref="U11:U73" si="0">N11&amp;"-"&amp;O11&amp;"-"&amp;P11&amp;"-"&amp;Q11</f>
        <v>PnP-01-0001-02</v>
      </c>
      <c r="V11" s="203" t="str">
        <f t="shared" ref="V11:V73" si="1">U11&amp;" "&amp;T11</f>
        <v>PnP-01-0001-02 Moving System_Assembly</v>
      </c>
      <c r="W11" s="183">
        <v>1</v>
      </c>
      <c r="X11" s="167" t="s">
        <v>28</v>
      </c>
      <c r="Y11" s="168" t="s">
        <v>28</v>
      </c>
      <c r="Z11" s="169">
        <v>0</v>
      </c>
      <c r="AA11" s="170">
        <f>Table22[[#This Row],[Mass Each (g)]]*W11</f>
        <v>0</v>
      </c>
      <c r="AB11" s="263"/>
      <c r="AC11" s="159"/>
      <c r="AD11" s="163"/>
    </row>
    <row r="12" spans="2:30" ht="26.5" thickBot="1">
      <c r="B12" s="268" t="s">
        <v>244</v>
      </c>
      <c r="C12" s="269"/>
      <c r="D12" s="269"/>
      <c r="E12" s="269"/>
      <c r="F12" s="269"/>
      <c r="G12" s="269"/>
      <c r="H12" s="269"/>
      <c r="I12" s="269"/>
      <c r="J12" s="269"/>
      <c r="L12" s="54"/>
      <c r="M12" s="272"/>
      <c r="N12" s="229" t="s">
        <v>79</v>
      </c>
      <c r="O12" s="230" t="s">
        <v>5</v>
      </c>
      <c r="P12" s="231" t="s">
        <v>29</v>
      </c>
      <c r="Q12" s="232" t="s">
        <v>16</v>
      </c>
      <c r="R12" s="229" t="s">
        <v>64</v>
      </c>
      <c r="S12" s="233" t="s">
        <v>19</v>
      </c>
      <c r="T12" s="205" t="s">
        <v>204</v>
      </c>
      <c r="U12" s="206" t="str">
        <f t="shared" si="0"/>
        <v>PnP-01-0005-02</v>
      </c>
      <c r="V12" s="204" t="str">
        <f t="shared" si="1"/>
        <v>PnP-01-0005-02 Moving System_X_Mounting Bracket_1</v>
      </c>
      <c r="W12" s="167">
        <v>1</v>
      </c>
      <c r="X12" s="171" t="s">
        <v>25</v>
      </c>
      <c r="Y12" s="171">
        <v>1.25</v>
      </c>
      <c r="Z12" s="172">
        <v>65.16</v>
      </c>
      <c r="AA12" s="173">
        <f>Table22[[#This Row],[Mass Each (g)]]*W12</f>
        <v>65.16</v>
      </c>
      <c r="AB12" s="263"/>
      <c r="AC12" s="159"/>
      <c r="AD12" s="163"/>
    </row>
    <row r="13" spans="2:30" ht="26.5" thickBot="1">
      <c r="L13" s="54"/>
      <c r="M13" s="272"/>
      <c r="N13" s="229" t="s">
        <v>79</v>
      </c>
      <c r="O13" s="230" t="s">
        <v>5</v>
      </c>
      <c r="P13" s="231" t="s">
        <v>30</v>
      </c>
      <c r="Q13" s="232" t="s">
        <v>16</v>
      </c>
      <c r="R13" s="229" t="s">
        <v>64</v>
      </c>
      <c r="S13" s="233" t="s">
        <v>19</v>
      </c>
      <c r="T13" s="205" t="s">
        <v>205</v>
      </c>
      <c r="U13" s="206" t="str">
        <f t="shared" si="0"/>
        <v>PnP-01-0006-02</v>
      </c>
      <c r="V13" s="204" t="str">
        <f t="shared" si="1"/>
        <v>PnP-01-0006-02 Moving System_X_Mounting Bracket_2</v>
      </c>
      <c r="W13" s="207">
        <v>1</v>
      </c>
      <c r="X13" s="171" t="s">
        <v>25</v>
      </c>
      <c r="Y13" s="171">
        <v>1.25</v>
      </c>
      <c r="Z13" s="172">
        <v>65.16</v>
      </c>
      <c r="AA13" s="173">
        <f>Table22[[#This Row],[Mass Each (g)]]*W13</f>
        <v>65.16</v>
      </c>
      <c r="AB13" s="263"/>
      <c r="AC13" s="159"/>
      <c r="AD13" s="163"/>
    </row>
    <row r="14" spans="2:30" ht="26.5" thickBot="1">
      <c r="L14" s="54"/>
      <c r="M14" s="272"/>
      <c r="N14" s="229" t="s">
        <v>79</v>
      </c>
      <c r="O14" s="230" t="s">
        <v>5</v>
      </c>
      <c r="P14" s="231" t="s">
        <v>31</v>
      </c>
      <c r="Q14" s="232" t="s">
        <v>16</v>
      </c>
      <c r="R14" s="229" t="s">
        <v>64</v>
      </c>
      <c r="S14" s="233" t="s">
        <v>19</v>
      </c>
      <c r="T14" s="205" t="s">
        <v>206</v>
      </c>
      <c r="U14" s="206" t="str">
        <f t="shared" si="0"/>
        <v>PnP-01-0007-02</v>
      </c>
      <c r="V14" s="204" t="str">
        <f t="shared" si="1"/>
        <v>PnP-01-0007-02 Moving System_X_Mounting Bracket_3</v>
      </c>
      <c r="W14" s="207">
        <v>1</v>
      </c>
      <c r="X14" s="171" t="s">
        <v>25</v>
      </c>
      <c r="Y14" s="171">
        <v>1.25</v>
      </c>
      <c r="Z14" s="174">
        <v>64.959999999999994</v>
      </c>
      <c r="AA14" s="173">
        <f>Table22[[#This Row],[Mass Each (g)]]*W14</f>
        <v>64.959999999999994</v>
      </c>
      <c r="AB14" s="263"/>
      <c r="AC14" s="159"/>
      <c r="AD14" s="163"/>
    </row>
    <row r="15" spans="2:30" ht="26.5" thickBot="1">
      <c r="E15" s="112"/>
      <c r="F15" s="271" t="s">
        <v>245</v>
      </c>
      <c r="G15" s="271"/>
      <c r="H15" s="271"/>
      <c r="I15" s="270"/>
      <c r="L15" s="54"/>
      <c r="M15" s="272"/>
      <c r="N15" s="229" t="s">
        <v>79</v>
      </c>
      <c r="O15" s="230" t="s">
        <v>5</v>
      </c>
      <c r="P15" s="231" t="s">
        <v>33</v>
      </c>
      <c r="Q15" s="232" t="s">
        <v>16</v>
      </c>
      <c r="R15" s="229" t="s">
        <v>64</v>
      </c>
      <c r="S15" s="233" t="s">
        <v>19</v>
      </c>
      <c r="T15" s="205" t="s">
        <v>207</v>
      </c>
      <c r="U15" s="206" t="str">
        <f t="shared" si="0"/>
        <v>PnP-01-0008-02</v>
      </c>
      <c r="V15" s="204" t="str">
        <f t="shared" si="1"/>
        <v>PnP-01-0008-02 Moving System_X_Mounting Bracket_4</v>
      </c>
      <c r="W15" s="207">
        <v>1</v>
      </c>
      <c r="X15" s="171" t="s">
        <v>25</v>
      </c>
      <c r="Y15" s="171">
        <v>1.25</v>
      </c>
      <c r="Z15" s="174">
        <v>64.959999999999994</v>
      </c>
      <c r="AA15" s="173">
        <f>Table22[[#This Row],[Mass Each (g)]]*W15</f>
        <v>64.959999999999994</v>
      </c>
      <c r="AB15" s="263"/>
      <c r="AC15" s="159"/>
      <c r="AD15" s="163"/>
    </row>
    <row r="16" spans="2:30" ht="26.5" thickBot="1">
      <c r="B16" s="65" t="s">
        <v>1</v>
      </c>
      <c r="C16" s="301" t="s">
        <v>2</v>
      </c>
      <c r="D16" s="302"/>
      <c r="E16" s="152"/>
      <c r="F16" s="280" t="s">
        <v>225</v>
      </c>
      <c r="G16" s="281"/>
      <c r="H16" s="282"/>
      <c r="I16" s="260"/>
      <c r="J16" s="260"/>
      <c r="K16" s="152"/>
      <c r="L16" s="54"/>
      <c r="M16" s="272"/>
      <c r="N16" s="229" t="s">
        <v>79</v>
      </c>
      <c r="O16" s="230" t="s">
        <v>5</v>
      </c>
      <c r="P16" s="231" t="s">
        <v>34</v>
      </c>
      <c r="Q16" s="232" t="s">
        <v>16</v>
      </c>
      <c r="R16" s="229" t="s">
        <v>63</v>
      </c>
      <c r="S16" s="233" t="s">
        <v>19</v>
      </c>
      <c r="T16" s="205" t="s">
        <v>208</v>
      </c>
      <c r="U16" s="206" t="str">
        <f t="shared" si="0"/>
        <v>PnP-01-0009-02</v>
      </c>
      <c r="V16" s="204" t="str">
        <f t="shared" si="1"/>
        <v>PnP-01-0009-02 Moving System_Y_Mounting Bracket_1</v>
      </c>
      <c r="W16" s="207">
        <v>1</v>
      </c>
      <c r="X16" s="171" t="s">
        <v>25</v>
      </c>
      <c r="Y16" s="171">
        <v>1.25</v>
      </c>
      <c r="Z16" s="174">
        <v>88.46</v>
      </c>
      <c r="AA16" s="173">
        <f>Table22[[#This Row],[Mass Each (g)]]*W16</f>
        <v>88.46</v>
      </c>
      <c r="AB16" s="263"/>
      <c r="AC16" s="159"/>
      <c r="AD16" s="163"/>
    </row>
    <row r="17" spans="2:30" ht="26.5" thickBot="1">
      <c r="B17" s="59" t="s">
        <v>80</v>
      </c>
      <c r="C17" s="60" t="s">
        <v>5</v>
      </c>
      <c r="D17" s="61"/>
      <c r="E17" s="140"/>
      <c r="F17" s="274" t="s">
        <v>226</v>
      </c>
      <c r="G17" s="275"/>
      <c r="H17" s="155" t="s">
        <v>227</v>
      </c>
      <c r="I17" s="260"/>
      <c r="J17" s="260"/>
      <c r="K17" s="140"/>
      <c r="L17" s="54"/>
      <c r="M17" s="272"/>
      <c r="N17" s="229" t="s">
        <v>79</v>
      </c>
      <c r="O17" s="230" t="s">
        <v>5</v>
      </c>
      <c r="P17" s="231" t="s">
        <v>35</v>
      </c>
      <c r="Q17" s="232" t="s">
        <v>16</v>
      </c>
      <c r="R17" s="229" t="s">
        <v>63</v>
      </c>
      <c r="S17" s="233" t="s">
        <v>19</v>
      </c>
      <c r="T17" s="205" t="s">
        <v>209</v>
      </c>
      <c r="U17" s="206" t="str">
        <f>N17&amp;"-"&amp;O17&amp;"-"&amp;P17&amp;"-"&amp;Q17</f>
        <v>PnP-01-0010-02</v>
      </c>
      <c r="V17" s="204" t="str">
        <f>U17&amp;" "&amp;T17</f>
        <v>PnP-01-0010-02 Moving System_Y_Mounting Bracket_2</v>
      </c>
      <c r="W17" s="208">
        <v>1</v>
      </c>
      <c r="X17" s="171" t="s">
        <v>25</v>
      </c>
      <c r="Y17" s="171">
        <v>1.25</v>
      </c>
      <c r="Z17" s="175">
        <v>100</v>
      </c>
      <c r="AA17" s="176">
        <f>Table22[[#This Row],[Mass Each (g)]]*W17</f>
        <v>100</v>
      </c>
      <c r="AB17" s="263"/>
      <c r="AC17" s="159"/>
      <c r="AD17" s="163"/>
    </row>
    <row r="18" spans="2:30" ht="26.5" thickBot="1">
      <c r="B18" s="59" t="s">
        <v>196</v>
      </c>
      <c r="C18" s="60" t="s">
        <v>16</v>
      </c>
      <c r="D18" s="62"/>
      <c r="E18" s="140"/>
      <c r="F18" s="276" t="s">
        <v>228</v>
      </c>
      <c r="G18" s="156" t="s">
        <v>229</v>
      </c>
      <c r="H18" s="158">
        <f>SUM(AC26:AC43,AC60:AC64,AC56:AC57,AC75,AC78)</f>
        <v>142.54999999999998</v>
      </c>
      <c r="I18" s="261"/>
      <c r="J18" s="261"/>
      <c r="K18" s="140"/>
      <c r="L18" s="54"/>
      <c r="M18" s="272"/>
      <c r="N18" s="229" t="s">
        <v>79</v>
      </c>
      <c r="O18" s="230" t="s">
        <v>5</v>
      </c>
      <c r="P18" s="231" t="s">
        <v>36</v>
      </c>
      <c r="Q18" s="232" t="s">
        <v>16</v>
      </c>
      <c r="R18" s="229" t="s">
        <v>63</v>
      </c>
      <c r="S18" s="233" t="s">
        <v>19</v>
      </c>
      <c r="T18" s="205" t="s">
        <v>111</v>
      </c>
      <c r="U18" s="206" t="str">
        <f>N18&amp;"-"&amp;O18&amp;"-"&amp;P18&amp;"-"&amp;Q18</f>
        <v>PnP-01-0011-02</v>
      </c>
      <c r="V18" s="204" t="str">
        <f>U18&amp;" "&amp;T18</f>
        <v>PnP-01-0011-02 Moving System_Sliding Block Mount</v>
      </c>
      <c r="W18" s="208">
        <v>2</v>
      </c>
      <c r="X18" s="171" t="s">
        <v>25</v>
      </c>
      <c r="Y18" s="171">
        <v>1.25</v>
      </c>
      <c r="Z18" s="175">
        <v>19.739999999999998</v>
      </c>
      <c r="AA18" s="176">
        <f>Table22[[#This Row],[Mass Each (g)]]*W18</f>
        <v>39.479999999999997</v>
      </c>
      <c r="AB18" s="263"/>
      <c r="AC18" s="159"/>
      <c r="AD18" s="163"/>
    </row>
    <row r="19" spans="2:30" ht="52.5" thickBot="1">
      <c r="B19" s="59" t="s">
        <v>81</v>
      </c>
      <c r="C19" s="60" t="s">
        <v>24</v>
      </c>
      <c r="D19" s="63"/>
      <c r="E19" s="140"/>
      <c r="F19" s="277"/>
      <c r="G19" s="153" t="s">
        <v>230</v>
      </c>
      <c r="H19" s="158">
        <f>SUM(AC58:AC59,AC81:AC82)</f>
        <v>125.35</v>
      </c>
      <c r="I19" s="261"/>
      <c r="J19" s="261"/>
      <c r="K19" s="140"/>
      <c r="L19" s="54"/>
      <c r="M19" s="272"/>
      <c r="N19" s="229" t="s">
        <v>79</v>
      </c>
      <c r="O19" s="230" t="s">
        <v>5</v>
      </c>
      <c r="P19" s="231" t="s">
        <v>37</v>
      </c>
      <c r="Q19" s="232" t="s">
        <v>5</v>
      </c>
      <c r="R19" s="229" t="s">
        <v>63</v>
      </c>
      <c r="S19" s="233" t="s">
        <v>19</v>
      </c>
      <c r="T19" s="205" t="s">
        <v>201</v>
      </c>
      <c r="U19" s="206" t="str">
        <f>N19&amp;"-"&amp;O19&amp;"-"&amp;P19&amp;"-"&amp;Q19</f>
        <v>PnP-01-0012-01</v>
      </c>
      <c r="V19" s="204" t="str">
        <f>U19&amp;" "&amp;T19</f>
        <v>PnP-01-0012-01 Moving System_X-Axis Motor and Limit Switch Mount</v>
      </c>
      <c r="W19" s="208">
        <v>2</v>
      </c>
      <c r="X19" s="171" t="s">
        <v>25</v>
      </c>
      <c r="Y19" s="171">
        <v>1.25</v>
      </c>
      <c r="Z19" s="175">
        <v>16.18</v>
      </c>
      <c r="AA19" s="176">
        <f>Table22[[#This Row],[Mass Each (g)]]*W19</f>
        <v>32.36</v>
      </c>
      <c r="AB19" s="263"/>
      <c r="AC19" s="159"/>
      <c r="AD19" s="163"/>
    </row>
    <row r="20" spans="2:30" ht="26.5" thickBot="1">
      <c r="B20" s="136" t="s">
        <v>82</v>
      </c>
      <c r="C20" s="64" t="s">
        <v>26</v>
      </c>
      <c r="D20" s="137"/>
      <c r="E20" s="140"/>
      <c r="F20" s="154" t="s">
        <v>231</v>
      </c>
      <c r="G20" s="153" t="s">
        <v>232</v>
      </c>
      <c r="H20" s="157">
        <v>21</v>
      </c>
      <c r="I20" s="262"/>
      <c r="J20" s="262"/>
      <c r="K20" s="140"/>
      <c r="L20" s="54"/>
      <c r="M20" s="272"/>
      <c r="N20" s="229" t="s">
        <v>79</v>
      </c>
      <c r="O20" s="230" t="s">
        <v>5</v>
      </c>
      <c r="P20" s="231" t="s">
        <v>38</v>
      </c>
      <c r="Q20" s="232" t="s">
        <v>5</v>
      </c>
      <c r="R20" s="229" t="s">
        <v>18</v>
      </c>
      <c r="S20" s="233" t="s">
        <v>19</v>
      </c>
      <c r="T20" s="205" t="s">
        <v>202</v>
      </c>
      <c r="U20" s="206" t="str">
        <f>N20&amp;"-"&amp;O20&amp;"-"&amp;P20&amp;"-"&amp;Q20</f>
        <v>PnP-01-0013-01</v>
      </c>
      <c r="V20" s="204" t="str">
        <f>U20&amp;" "&amp;T20</f>
        <v>PnP-01-0013-01 Moving System_Y-Axis Motor Mount</v>
      </c>
      <c r="W20" s="208">
        <v>1</v>
      </c>
      <c r="X20" s="171" t="s">
        <v>25</v>
      </c>
      <c r="Y20" s="171">
        <v>1.25</v>
      </c>
      <c r="Z20" s="175">
        <v>9.75</v>
      </c>
      <c r="AA20" s="176">
        <f>Table22[[#This Row],[Mass Each (g)]]*W20</f>
        <v>9.75</v>
      </c>
      <c r="AB20" s="264"/>
      <c r="AC20" s="159"/>
      <c r="AD20" s="163"/>
    </row>
    <row r="21" spans="2:30" ht="26.5" thickBot="1">
      <c r="D21" s="138"/>
      <c r="F21" s="278" t="s">
        <v>233</v>
      </c>
      <c r="G21" s="279"/>
      <c r="H21" s="259">
        <f>SUM(H18:H20)</f>
        <v>288.89999999999998</v>
      </c>
      <c r="I21" s="261"/>
      <c r="J21" s="261"/>
      <c r="L21" s="54"/>
      <c r="M21" s="272"/>
      <c r="N21" s="229" t="s">
        <v>79</v>
      </c>
      <c r="O21" s="230" t="s">
        <v>5</v>
      </c>
      <c r="P21" s="231" t="s">
        <v>39</v>
      </c>
      <c r="Q21" s="232" t="s">
        <v>5</v>
      </c>
      <c r="R21" s="229" t="s">
        <v>18</v>
      </c>
      <c r="S21" s="233" t="s">
        <v>19</v>
      </c>
      <c r="T21" s="205" t="s">
        <v>203</v>
      </c>
      <c r="U21" s="206" t="str">
        <f t="shared" ref="U21:U24" si="2">N21&amp;"-"&amp;O21&amp;"-"&amp;P21&amp;"-"&amp;Q21</f>
        <v>PnP-01-0014-01</v>
      </c>
      <c r="V21" s="204" t="str">
        <f t="shared" ref="V21:V24" si="3">U21&amp;" "&amp;T21</f>
        <v>PnP-01-0014-01 Moving System_Y axis Limit Switch Mount</v>
      </c>
      <c r="W21" s="208">
        <v>1</v>
      </c>
      <c r="X21" s="171" t="s">
        <v>25</v>
      </c>
      <c r="Y21" s="171">
        <v>1.25</v>
      </c>
      <c r="Z21" s="175">
        <v>2.19</v>
      </c>
      <c r="AA21" s="176">
        <f>Table22[[#This Row],[Mass Each (g)]]*W21</f>
        <v>2.19</v>
      </c>
      <c r="AB21" s="263"/>
      <c r="AC21" s="159"/>
      <c r="AD21" s="163"/>
    </row>
    <row r="22" spans="2:30" ht="26.5" thickBot="1">
      <c r="L22" s="54"/>
      <c r="M22" s="272"/>
      <c r="N22" s="229" t="s">
        <v>79</v>
      </c>
      <c r="O22" s="230" t="s">
        <v>5</v>
      </c>
      <c r="P22" s="231" t="s">
        <v>40</v>
      </c>
      <c r="Q22" s="232" t="s">
        <v>21</v>
      </c>
      <c r="R22" s="229" t="s">
        <v>64</v>
      </c>
      <c r="S22" s="233" t="s">
        <v>19</v>
      </c>
      <c r="T22" s="205" t="s">
        <v>112</v>
      </c>
      <c r="U22" s="206" t="str">
        <f t="shared" si="2"/>
        <v>PnP-01-0015-03</v>
      </c>
      <c r="V22" s="204" t="str">
        <f t="shared" si="3"/>
        <v>PnP-01-0015-03 Moving System_Acrylic Sheet 590mm x 400mm</v>
      </c>
      <c r="W22" s="208">
        <v>1</v>
      </c>
      <c r="X22" s="177" t="s">
        <v>20</v>
      </c>
      <c r="Y22" s="177">
        <v>1.18</v>
      </c>
      <c r="Z22" s="175"/>
      <c r="AA22" s="176">
        <f>Table22[[#This Row],[Mass Each (g)]]*W22</f>
        <v>0</v>
      </c>
      <c r="AB22" s="263"/>
      <c r="AC22" s="159"/>
      <c r="AD22" s="163"/>
    </row>
    <row r="23" spans="2:30" ht="26.5" thickBot="1">
      <c r="B23" s="248" t="s">
        <v>235</v>
      </c>
      <c r="C23" s="249"/>
      <c r="D23" s="249"/>
      <c r="L23" s="54"/>
      <c r="M23" s="272"/>
      <c r="N23" s="229" t="s">
        <v>79</v>
      </c>
      <c r="O23" s="230" t="s">
        <v>5</v>
      </c>
      <c r="P23" s="231" t="s">
        <v>41</v>
      </c>
      <c r="Q23" s="232" t="s">
        <v>5</v>
      </c>
      <c r="R23" s="229" t="s">
        <v>63</v>
      </c>
      <c r="S23" s="233" t="s">
        <v>19</v>
      </c>
      <c r="T23" s="205" t="s">
        <v>146</v>
      </c>
      <c r="U23" s="206" t="str">
        <f t="shared" si="2"/>
        <v>PnP-01-0016-01</v>
      </c>
      <c r="V23" s="204" t="str">
        <f t="shared" si="3"/>
        <v>PnP-01-0016-01 Moving System_Hand Rest</v>
      </c>
      <c r="W23" s="208">
        <v>1</v>
      </c>
      <c r="X23" s="177" t="s">
        <v>25</v>
      </c>
      <c r="Y23" s="171">
        <v>1.25</v>
      </c>
      <c r="Z23" s="175">
        <v>120.86</v>
      </c>
      <c r="AA23" s="176">
        <f>Table22[[#This Row],[Mass Each (g)]]*W23</f>
        <v>120.86</v>
      </c>
      <c r="AB23" s="263"/>
      <c r="AC23" s="159"/>
      <c r="AD23" s="163"/>
    </row>
    <row r="24" spans="2:30" ht="26.5" thickBot="1">
      <c r="B24" s="250" t="s">
        <v>32</v>
      </c>
      <c r="C24" s="249"/>
      <c r="D24" s="249"/>
      <c r="E24" s="152"/>
      <c r="F24" s="152"/>
      <c r="G24" s="152"/>
      <c r="H24" s="152"/>
      <c r="I24" s="152"/>
      <c r="J24" s="152"/>
      <c r="K24" s="152"/>
      <c r="L24" s="54"/>
      <c r="M24" s="272"/>
      <c r="N24" s="229" t="s">
        <v>79</v>
      </c>
      <c r="O24" s="230" t="s">
        <v>5</v>
      </c>
      <c r="P24" s="231" t="s">
        <v>42</v>
      </c>
      <c r="Q24" s="232" t="s">
        <v>5</v>
      </c>
      <c r="R24" s="229" t="s">
        <v>18</v>
      </c>
      <c r="S24" s="233" t="s">
        <v>19</v>
      </c>
      <c r="T24" s="205" t="s">
        <v>147</v>
      </c>
      <c r="U24" s="206" t="str">
        <f t="shared" si="2"/>
        <v>PnP-01-0017-01</v>
      </c>
      <c r="V24" s="204" t="str">
        <f t="shared" si="3"/>
        <v>PnP-01-0017-01 Moving System_Hand Rest Top Plate</v>
      </c>
      <c r="W24" s="208">
        <v>1</v>
      </c>
      <c r="X24" s="177" t="s">
        <v>25</v>
      </c>
      <c r="Y24" s="171">
        <v>1.25</v>
      </c>
      <c r="Z24" s="175">
        <v>41.19</v>
      </c>
      <c r="AA24" s="176">
        <f>Table22[[#This Row],[Mass Each (g)]]*W24</f>
        <v>41.19</v>
      </c>
      <c r="AB24" s="263"/>
      <c r="AC24" s="159"/>
      <c r="AD24" s="163"/>
    </row>
    <row r="25" spans="2:30" ht="26.5" thickBot="1">
      <c r="B25" s="250" t="s">
        <v>19</v>
      </c>
      <c r="C25" s="249"/>
      <c r="D25" s="249"/>
      <c r="E25" s="140"/>
      <c r="F25" s="140"/>
      <c r="G25" s="140"/>
      <c r="H25" s="140"/>
      <c r="I25" s="140"/>
      <c r="J25" s="140"/>
      <c r="K25" s="140"/>
      <c r="L25" s="54"/>
      <c r="M25" s="272"/>
      <c r="N25" s="229" t="s">
        <v>79</v>
      </c>
      <c r="O25" s="230" t="s">
        <v>5</v>
      </c>
      <c r="P25" s="231" t="s">
        <v>43</v>
      </c>
      <c r="Q25" s="232" t="s">
        <v>5</v>
      </c>
      <c r="R25" s="229" t="s">
        <v>18</v>
      </c>
      <c r="S25" s="233" t="s">
        <v>19</v>
      </c>
      <c r="T25" s="205" t="s">
        <v>99</v>
      </c>
      <c r="U25" s="206" t="str">
        <f>N25&amp;"-"&amp;O25&amp;"-"&amp;P25&amp;"-"&amp;Q25</f>
        <v>PnP-01-0018-01</v>
      </c>
      <c r="V25" s="204" t="str">
        <f>U25&amp;" "&amp;T25</f>
        <v>PnP-01-0018-01 Moving System_Angle Brackets</v>
      </c>
      <c r="W25" s="208">
        <v>4</v>
      </c>
      <c r="X25" s="177" t="s">
        <v>25</v>
      </c>
      <c r="Y25" s="171">
        <v>1.25</v>
      </c>
      <c r="Z25" s="175">
        <v>10</v>
      </c>
      <c r="AA25" s="176">
        <f>Table22[[#This Row],[Mass Each (g)]]*W25</f>
        <v>40</v>
      </c>
      <c r="AB25" s="263"/>
      <c r="AC25" s="159"/>
      <c r="AD25" s="163"/>
    </row>
    <row r="26" spans="2:30" ht="26.5" thickBot="1">
      <c r="B26" s="250" t="s">
        <v>22</v>
      </c>
      <c r="C26" s="249"/>
      <c r="D26" s="249"/>
      <c r="E26" s="140"/>
      <c r="F26" s="140"/>
      <c r="G26" s="140"/>
      <c r="H26" s="140"/>
      <c r="I26" s="140"/>
      <c r="J26" s="140"/>
      <c r="K26" s="140"/>
      <c r="L26" s="54"/>
      <c r="M26" s="272"/>
      <c r="N26" s="229" t="s">
        <v>79</v>
      </c>
      <c r="O26" s="230" t="s">
        <v>5</v>
      </c>
      <c r="P26" s="234" t="s">
        <v>168</v>
      </c>
      <c r="Q26" s="232" t="s">
        <v>5</v>
      </c>
      <c r="R26" s="229" t="s">
        <v>18</v>
      </c>
      <c r="S26" s="233" t="s">
        <v>22</v>
      </c>
      <c r="T26" s="205" t="s">
        <v>101</v>
      </c>
      <c r="U26" s="206" t="str">
        <f t="shared" ref="U26:U28" si="4">N26&amp;"-"&amp;O26&amp;"-"&amp;P26&amp;"-"&amp;Q26</f>
        <v>PnP-01-UK-imetrx4238-01</v>
      </c>
      <c r="V26" s="204" t="str">
        <f t="shared" ref="V26:V28" si="5">U26&amp;" "&amp;T26</f>
        <v>PnP-01-UK-imetrx4238-01 NEMA 17 Stepper Motors</v>
      </c>
      <c r="W26" s="208">
        <v>3</v>
      </c>
      <c r="X26" s="177" t="s">
        <v>28</v>
      </c>
      <c r="Y26" s="177" t="s">
        <v>28</v>
      </c>
      <c r="Z26" s="175"/>
      <c r="AA26" s="176">
        <f>Table22[[#This Row],[Mass Each (g)]]*W26</f>
        <v>0</v>
      </c>
      <c r="AB26" s="263"/>
      <c r="AC26" s="159" t="s">
        <v>234</v>
      </c>
      <c r="AD26" s="163"/>
    </row>
    <row r="27" spans="2:30" ht="26.5" thickBot="1">
      <c r="B27" s="251" t="s">
        <v>236</v>
      </c>
      <c r="C27" s="249"/>
      <c r="D27" s="249"/>
      <c r="E27" s="140"/>
      <c r="F27" s="140"/>
      <c r="G27" s="140"/>
      <c r="H27" s="140"/>
      <c r="I27" s="140"/>
      <c r="J27" s="140"/>
      <c r="K27" s="140"/>
      <c r="L27" s="54"/>
      <c r="M27" s="272"/>
      <c r="N27" s="229" t="s">
        <v>79</v>
      </c>
      <c r="O27" s="230" t="s">
        <v>5</v>
      </c>
      <c r="P27" s="234" t="s">
        <v>167</v>
      </c>
      <c r="Q27" s="232" t="s">
        <v>5</v>
      </c>
      <c r="R27" s="229" t="s">
        <v>18</v>
      </c>
      <c r="S27" s="233" t="s">
        <v>22</v>
      </c>
      <c r="T27" s="205" t="s">
        <v>114</v>
      </c>
      <c r="U27" s="206" t="str">
        <f>N27&amp;"-"&amp;O27&amp;"-"&amp;P27&amp;"-"&amp;Q27</f>
        <v>PnP-01-726972672907-01</v>
      </c>
      <c r="V27" s="204" t="str">
        <f>U27&amp;" "&amp;T27</f>
        <v>PnP-01-726972672907-01 GT2_20T_Timing Belt Pulley</v>
      </c>
      <c r="W27" s="208">
        <v>3</v>
      </c>
      <c r="X27" s="177" t="s">
        <v>93</v>
      </c>
      <c r="Y27" s="177">
        <v>2.7</v>
      </c>
      <c r="Z27" s="175"/>
      <c r="AA27" s="176">
        <f>Table22[[#This Row],[Mass Each (g)]]*W27</f>
        <v>0</v>
      </c>
      <c r="AB27" s="263" t="s">
        <v>200</v>
      </c>
      <c r="AC27" s="159">
        <v>5.99</v>
      </c>
      <c r="AD27" s="163"/>
    </row>
    <row r="28" spans="2:30" ht="26.5" thickBot="1">
      <c r="B28" s="252"/>
      <c r="L28" s="54"/>
      <c r="M28" s="272"/>
      <c r="N28" s="229" t="s">
        <v>79</v>
      </c>
      <c r="O28" s="230" t="s">
        <v>5</v>
      </c>
      <c r="P28" s="234" t="s">
        <v>169</v>
      </c>
      <c r="Q28" s="232" t="s">
        <v>5</v>
      </c>
      <c r="R28" s="229" t="s">
        <v>18</v>
      </c>
      <c r="S28" s="233" t="s">
        <v>22</v>
      </c>
      <c r="T28" s="205" t="s">
        <v>102</v>
      </c>
      <c r="U28" s="206" t="str">
        <f t="shared" si="4"/>
        <v>PnP-01-B08SJ4HDGD-01</v>
      </c>
      <c r="V28" s="204" t="str">
        <f t="shared" si="5"/>
        <v>PnP-01-B08SJ4HDGD-01 GT2_Belts</v>
      </c>
      <c r="W28" s="208"/>
      <c r="X28" s="177" t="s">
        <v>156</v>
      </c>
      <c r="Y28" s="177">
        <v>1.6</v>
      </c>
      <c r="Z28" s="175"/>
      <c r="AA28" s="176">
        <f>Table22[[#This Row],[Mass Each (g)]]*W28</f>
        <v>0</v>
      </c>
      <c r="AB28" s="265" t="s">
        <v>185</v>
      </c>
      <c r="AC28" s="159">
        <v>8.99</v>
      </c>
      <c r="AD28" s="163"/>
    </row>
    <row r="29" spans="2:30" ht="26.5" thickBot="1">
      <c r="B29" s="283" t="s">
        <v>237</v>
      </c>
      <c r="C29" s="284"/>
      <c r="D29" s="285"/>
      <c r="L29" s="54"/>
      <c r="M29" s="272"/>
      <c r="N29" s="229" t="s">
        <v>79</v>
      </c>
      <c r="O29" s="230" t="s">
        <v>5</v>
      </c>
      <c r="P29" s="231" t="s">
        <v>175</v>
      </c>
      <c r="Q29" s="232" t="s">
        <v>5</v>
      </c>
      <c r="R29" s="229" t="s">
        <v>18</v>
      </c>
      <c r="S29" s="233" t="s">
        <v>22</v>
      </c>
      <c r="T29" s="205" t="s">
        <v>91</v>
      </c>
      <c r="U29" s="206" t="str">
        <f t="shared" si="0"/>
        <v>PnP-01-AEP-TV-2020-S-CTS-01</v>
      </c>
      <c r="V29" s="204" t="str">
        <f t="shared" si="1"/>
        <v>PnP-01-AEP-TV-2020-S-CTS-01 2020 Aluminiun Profile 500mm</v>
      </c>
      <c r="W29" s="207">
        <v>2</v>
      </c>
      <c r="X29" s="171" t="s">
        <v>93</v>
      </c>
      <c r="Y29" s="171">
        <v>2.7</v>
      </c>
      <c r="Z29" s="174"/>
      <c r="AA29" s="173">
        <f>Table22[[#This Row],[Mass Each (g)]]*W29</f>
        <v>0</v>
      </c>
      <c r="AB29" s="263"/>
      <c r="AC29" s="159">
        <v>7.68</v>
      </c>
      <c r="AD29" s="163"/>
    </row>
    <row r="30" spans="2:30" ht="26.5" thickBot="1">
      <c r="B30" s="253" t="s">
        <v>242</v>
      </c>
      <c r="C30" s="286" t="s">
        <v>32</v>
      </c>
      <c r="D30" s="287"/>
      <c r="L30" s="54"/>
      <c r="M30" s="272"/>
      <c r="N30" s="229" t="s">
        <v>79</v>
      </c>
      <c r="O30" s="230" t="s">
        <v>5</v>
      </c>
      <c r="P30" s="231" t="s">
        <v>175</v>
      </c>
      <c r="Q30" s="232" t="s">
        <v>5</v>
      </c>
      <c r="R30" s="229" t="s">
        <v>18</v>
      </c>
      <c r="S30" s="233" t="s">
        <v>22</v>
      </c>
      <c r="T30" s="205" t="s">
        <v>92</v>
      </c>
      <c r="U30" s="206" t="str">
        <f>N30&amp;"-"&amp;O30&amp;"-"&amp;P30&amp;"-"&amp;Q30</f>
        <v>PnP-01-AEP-TV-2020-S-CTS-01</v>
      </c>
      <c r="V30" s="204" t="str">
        <f>U30&amp;" "&amp;T30</f>
        <v>PnP-01-AEP-TV-2020-S-CTS-01 2020 Aluminiun Profile 530mm</v>
      </c>
      <c r="W30" s="208">
        <v>2</v>
      </c>
      <c r="X30" s="171" t="s">
        <v>93</v>
      </c>
      <c r="Y30" s="177">
        <v>2.7</v>
      </c>
      <c r="Z30" s="175"/>
      <c r="AA30" s="176">
        <f>Table22[[#This Row],[Mass Each (g)]]*W30</f>
        <v>0</v>
      </c>
      <c r="AB30" s="263"/>
      <c r="AC30" s="159">
        <v>8.14</v>
      </c>
      <c r="AD30" s="163"/>
    </row>
    <row r="31" spans="2:30" ht="26.5" thickBot="1">
      <c r="B31" s="257" t="s">
        <v>243</v>
      </c>
      <c r="C31" s="288" t="s">
        <v>19</v>
      </c>
      <c r="D31" s="289"/>
      <c r="L31" s="54"/>
      <c r="M31" s="272"/>
      <c r="N31" s="229" t="s">
        <v>79</v>
      </c>
      <c r="O31" s="230" t="s">
        <v>5</v>
      </c>
      <c r="P31" s="231" t="s">
        <v>175</v>
      </c>
      <c r="Q31" s="232" t="s">
        <v>5</v>
      </c>
      <c r="R31" s="229" t="s">
        <v>18</v>
      </c>
      <c r="S31" s="233" t="s">
        <v>22</v>
      </c>
      <c r="T31" s="205" t="s">
        <v>199</v>
      </c>
      <c r="U31" s="206" t="str">
        <f>N31&amp;"-"&amp;O31&amp;"-"&amp;P31&amp;"-"&amp;Q31</f>
        <v>PnP-01-AEP-TV-2020-S-CTS-01</v>
      </c>
      <c r="V31" s="204" t="str">
        <f>U31&amp;" "&amp;T31</f>
        <v>PnP-01-AEP-TV-2020-S-CTS-01 2020 Aluminiun Profile 536mm</v>
      </c>
      <c r="W31" s="208">
        <v>1</v>
      </c>
      <c r="X31" s="171" t="s">
        <v>93</v>
      </c>
      <c r="Y31" s="177">
        <v>2.7</v>
      </c>
      <c r="Z31" s="175"/>
      <c r="AA31" s="176">
        <f>Table22[[#This Row],[Mass Each (g)]]*W31</f>
        <v>0</v>
      </c>
      <c r="AB31" s="263"/>
      <c r="AC31" s="159">
        <v>4.3499999999999996</v>
      </c>
      <c r="AD31" s="163"/>
    </row>
    <row r="32" spans="2:30" ht="26.5" thickBot="1">
      <c r="B32" s="286"/>
      <c r="C32" s="286"/>
      <c r="D32" s="286"/>
      <c r="L32" s="54"/>
      <c r="M32" s="272"/>
      <c r="N32" s="229" t="s">
        <v>79</v>
      </c>
      <c r="O32" s="230" t="s">
        <v>5</v>
      </c>
      <c r="P32" s="231" t="s">
        <v>176</v>
      </c>
      <c r="Q32" s="232" t="s">
        <v>5</v>
      </c>
      <c r="R32" s="229" t="s">
        <v>18</v>
      </c>
      <c r="S32" s="233" t="s">
        <v>22</v>
      </c>
      <c r="T32" s="205" t="s">
        <v>110</v>
      </c>
      <c r="U32" s="206" t="str">
        <f t="shared" ref="U32:U35" si="6">N32&amp;"-"&amp;O32&amp;"-"&amp;P32&amp;"-"&amp;Q32</f>
        <v>PnP-01-MGN12-01</v>
      </c>
      <c r="V32" s="204" t="str">
        <f t="shared" ref="V32:V35" si="7">U32&amp;" "&amp;T32</f>
        <v>PnP-01-MGN12-01 MGN12 Linear Rail</v>
      </c>
      <c r="W32" s="207">
        <v>2</v>
      </c>
      <c r="X32" s="171" t="s">
        <v>68</v>
      </c>
      <c r="Y32" s="171">
        <v>8</v>
      </c>
      <c r="Z32" s="174"/>
      <c r="AA32" s="173">
        <f>Table22[[#This Row],[Mass Each (g)]]*W32</f>
        <v>0</v>
      </c>
      <c r="AB32" s="263"/>
      <c r="AC32" s="159">
        <v>15.65</v>
      </c>
      <c r="AD32" s="163"/>
    </row>
    <row r="33" spans="2:30" ht="26.5" thickBot="1">
      <c r="B33" s="258"/>
      <c r="C33" s="288"/>
      <c r="D33" s="288"/>
      <c r="L33" s="54"/>
      <c r="M33" s="272"/>
      <c r="N33" s="229" t="s">
        <v>79</v>
      </c>
      <c r="O33" s="230" t="s">
        <v>5</v>
      </c>
      <c r="P33" s="234" t="s">
        <v>177</v>
      </c>
      <c r="Q33" s="232" t="s">
        <v>5</v>
      </c>
      <c r="R33" s="229" t="s">
        <v>18</v>
      </c>
      <c r="S33" s="233" t="s">
        <v>22</v>
      </c>
      <c r="T33" s="205" t="s">
        <v>109</v>
      </c>
      <c r="U33" s="206" t="str">
        <f>N33&amp;"-"&amp;O33&amp;"-"&amp;P33&amp;"-"&amp;Q33</f>
        <v>PnP-01-MGN12H-01</v>
      </c>
      <c r="V33" s="204" t="str">
        <f>U33&amp;" "&amp;T33</f>
        <v>PnP-01-MGN12H-01 MGN12 Sliding Block</v>
      </c>
      <c r="W33" s="208">
        <v>2</v>
      </c>
      <c r="X33" s="177" t="s">
        <v>28</v>
      </c>
      <c r="Y33" s="177" t="s">
        <v>28</v>
      </c>
      <c r="Z33" s="175"/>
      <c r="AA33" s="176">
        <f>Table22[[#This Row],[Mass Each (g)]]*W33</f>
        <v>0</v>
      </c>
      <c r="AB33" s="263"/>
      <c r="AC33" s="159">
        <v>4.32</v>
      </c>
      <c r="AD33" s="163"/>
    </row>
    <row r="34" spans="2:30" ht="26.5" thickBot="1">
      <c r="B34" s="258"/>
      <c r="C34" s="288"/>
      <c r="D34" s="288"/>
      <c r="L34" s="54"/>
      <c r="M34" s="272"/>
      <c r="N34" s="229" t="s">
        <v>79</v>
      </c>
      <c r="O34" s="230" t="s">
        <v>5</v>
      </c>
      <c r="P34" s="231" t="s">
        <v>178</v>
      </c>
      <c r="Q34" s="232" t="s">
        <v>5</v>
      </c>
      <c r="R34" s="229" t="s">
        <v>18</v>
      </c>
      <c r="S34" s="233" t="s">
        <v>22</v>
      </c>
      <c r="T34" s="205" t="s">
        <v>210</v>
      </c>
      <c r="U34" s="206" t="str">
        <f t="shared" si="6"/>
        <v>PnP-01-Fditq1co9vwz65-01</v>
      </c>
      <c r="V34" s="204" t="str">
        <f t="shared" si="7"/>
        <v>PnP-01-Fditq1co9vwz65-01 Linear Shaft_Stainless Steel 470mm 8mm Thick</v>
      </c>
      <c r="W34" s="207">
        <v>2</v>
      </c>
      <c r="X34" s="171" t="s">
        <v>68</v>
      </c>
      <c r="Y34" s="171">
        <v>8</v>
      </c>
      <c r="Z34" s="172"/>
      <c r="AA34" s="173">
        <f>Table22[[#This Row],[Mass Each (g)]]*W34</f>
        <v>0</v>
      </c>
      <c r="AB34" s="265" t="s">
        <v>187</v>
      </c>
      <c r="AC34" s="159">
        <v>14</v>
      </c>
      <c r="AD34" s="163"/>
    </row>
    <row r="35" spans="2:30" ht="26.5" thickBot="1">
      <c r="B35" s="254"/>
      <c r="L35" s="54"/>
      <c r="M35" s="272"/>
      <c r="N35" s="229" t="s">
        <v>79</v>
      </c>
      <c r="O35" s="230" t="s">
        <v>5</v>
      </c>
      <c r="P35" s="231" t="s">
        <v>170</v>
      </c>
      <c r="Q35" s="232" t="s">
        <v>5</v>
      </c>
      <c r="R35" s="229" t="s">
        <v>18</v>
      </c>
      <c r="S35" s="233" t="s">
        <v>22</v>
      </c>
      <c r="T35" s="205" t="s">
        <v>87</v>
      </c>
      <c r="U35" s="206" t="str">
        <f t="shared" si="6"/>
        <v>PnP-01-LM8UU-01</v>
      </c>
      <c r="V35" s="204" t="str">
        <f t="shared" si="7"/>
        <v>PnP-01-LM8UU-01 Linear Bearing</v>
      </c>
      <c r="W35" s="207">
        <v>4</v>
      </c>
      <c r="X35" s="171" t="s">
        <v>28</v>
      </c>
      <c r="Y35" s="171" t="s">
        <v>28</v>
      </c>
      <c r="Z35" s="172"/>
      <c r="AA35" s="173">
        <f>Table22[[#This Row],[Mass Each (g)]]*W35</f>
        <v>0</v>
      </c>
      <c r="AB35" s="263"/>
      <c r="AC35" s="159"/>
      <c r="AD35" s="163"/>
    </row>
    <row r="36" spans="2:30" ht="26.5" thickBot="1">
      <c r="B36" s="283" t="s">
        <v>238</v>
      </c>
      <c r="C36" s="284"/>
      <c r="D36" s="285"/>
      <c r="L36" s="54"/>
      <c r="M36" s="272"/>
      <c r="N36" s="229" t="s">
        <v>79</v>
      </c>
      <c r="O36" s="230" t="s">
        <v>5</v>
      </c>
      <c r="P36" s="234" t="s">
        <v>171</v>
      </c>
      <c r="Q36" s="232" t="s">
        <v>5</v>
      </c>
      <c r="R36" s="229" t="s">
        <v>18</v>
      </c>
      <c r="S36" s="233" t="s">
        <v>22</v>
      </c>
      <c r="T36" s="205" t="s">
        <v>89</v>
      </c>
      <c r="U36" s="206" t="str">
        <f>N36&amp;"-"&amp;O36&amp;"-"&amp;P36&amp;"-"&amp;Q36</f>
        <v>PnP-01-19595EU-01</v>
      </c>
      <c r="V36" s="204" t="str">
        <f>U36&amp;" "&amp;T36</f>
        <v>PnP-01-19595EU-01 Belt Tensioners</v>
      </c>
      <c r="W36" s="208">
        <v>3</v>
      </c>
      <c r="X36" s="177" t="s">
        <v>28</v>
      </c>
      <c r="Y36" s="177" t="s">
        <v>28</v>
      </c>
      <c r="Z36" s="178"/>
      <c r="AA36" s="176">
        <f>Table22[[#This Row],[Mass Each (g)]]*W36</f>
        <v>0</v>
      </c>
      <c r="AB36" s="265" t="s">
        <v>188</v>
      </c>
      <c r="AC36" s="159">
        <v>23.97</v>
      </c>
      <c r="AD36" s="163"/>
    </row>
    <row r="37" spans="2:30" ht="26.5" thickBot="1">
      <c r="B37" s="253" t="s">
        <v>239</v>
      </c>
      <c r="C37" s="310">
        <v>31</v>
      </c>
      <c r="D37" s="311"/>
      <c r="L37" s="54"/>
      <c r="M37" s="272"/>
      <c r="N37" s="229" t="s">
        <v>79</v>
      </c>
      <c r="O37" s="230" t="s">
        <v>5</v>
      </c>
      <c r="P37" s="234" t="s">
        <v>166</v>
      </c>
      <c r="Q37" s="232" t="s">
        <v>5</v>
      </c>
      <c r="R37" s="229" t="s">
        <v>18</v>
      </c>
      <c r="S37" s="233" t="s">
        <v>22</v>
      </c>
      <c r="T37" s="205" t="s">
        <v>90</v>
      </c>
      <c r="U37" s="206" t="str">
        <f t="shared" ref="U37:U40" si="8">N37&amp;"-"&amp;O37&amp;"-"&amp;P37&amp;"-"&amp;Q37</f>
        <v>PnP-01-CRE-4004180004-01</v>
      </c>
      <c r="V37" s="204" t="str">
        <f t="shared" ref="V37:V40" si="9">U37&amp;" "&amp;T37</f>
        <v>PnP-01-CRE-4004180004-01 Limit Switch</v>
      </c>
      <c r="W37" s="208">
        <v>3</v>
      </c>
      <c r="X37" s="177" t="s">
        <v>28</v>
      </c>
      <c r="Y37" s="177" t="s">
        <v>28</v>
      </c>
      <c r="Z37" s="178"/>
      <c r="AA37" s="176">
        <f>Table22[[#This Row],[Mass Each (g)]]*W37</f>
        <v>0</v>
      </c>
      <c r="AB37" s="263"/>
      <c r="AC37" s="159" t="s">
        <v>234</v>
      </c>
      <c r="AD37" s="163"/>
    </row>
    <row r="38" spans="2:30" ht="26.5" thickBot="1">
      <c r="B38" s="255" t="s">
        <v>240</v>
      </c>
      <c r="C38" s="312">
        <f>Table22[[#Totals],[Quantity]]-SUM(W38:W44,W71:W79,W87:W90,W95:W96)</f>
        <v>83</v>
      </c>
      <c r="D38" s="313"/>
      <c r="L38" s="54"/>
      <c r="M38" s="272"/>
      <c r="N38" s="229" t="s">
        <v>79</v>
      </c>
      <c r="O38" s="230" t="s">
        <v>5</v>
      </c>
      <c r="P38" s="234"/>
      <c r="Q38" s="232" t="s">
        <v>5</v>
      </c>
      <c r="R38" s="229" t="s">
        <v>18</v>
      </c>
      <c r="S38" s="233" t="s">
        <v>22</v>
      </c>
      <c r="T38" s="205" t="s">
        <v>88</v>
      </c>
      <c r="U38" s="206" t="str">
        <f t="shared" si="8"/>
        <v>PnP-01--01</v>
      </c>
      <c r="V38" s="204" t="str">
        <f t="shared" si="9"/>
        <v>PnP-01--01 M3 Brass Pillars 24+3</v>
      </c>
      <c r="W38" s="208">
        <v>12</v>
      </c>
      <c r="X38" s="177" t="s">
        <v>69</v>
      </c>
      <c r="Y38" s="177">
        <v>8.73</v>
      </c>
      <c r="Z38" s="178"/>
      <c r="AA38" s="176">
        <f>Table22[[#This Row],[Mass Each (g)]]*W38</f>
        <v>0</v>
      </c>
      <c r="AB38" s="263"/>
      <c r="AC38" s="159"/>
      <c r="AD38" s="163"/>
    </row>
    <row r="39" spans="2:30" ht="26.5" thickBot="1">
      <c r="B39" s="256" t="s">
        <v>241</v>
      </c>
      <c r="C39" s="314" t="s">
        <v>28</v>
      </c>
      <c r="D39" s="315"/>
      <c r="L39" s="54"/>
      <c r="M39" s="272"/>
      <c r="N39" s="229" t="s">
        <v>79</v>
      </c>
      <c r="O39" s="230" t="s">
        <v>5</v>
      </c>
      <c r="P39" s="235"/>
      <c r="Q39" s="232" t="s">
        <v>5</v>
      </c>
      <c r="R39" s="229" t="s">
        <v>18</v>
      </c>
      <c r="S39" s="233" t="s">
        <v>22</v>
      </c>
      <c r="T39" s="205" t="s">
        <v>97</v>
      </c>
      <c r="U39" s="206" t="str">
        <f t="shared" si="8"/>
        <v>PnP-01--01</v>
      </c>
      <c r="V39" s="204" t="str">
        <f t="shared" si="9"/>
        <v>PnP-01--01 M3 Hex Socket Bolt</v>
      </c>
      <c r="W39" s="208"/>
      <c r="X39" s="171" t="s">
        <v>67</v>
      </c>
      <c r="Y39" s="177">
        <v>7.85</v>
      </c>
      <c r="Z39" s="178"/>
      <c r="AA39" s="176">
        <f>Table22[[#This Row],[Mass Each (g)]]*W39</f>
        <v>0</v>
      </c>
      <c r="AB39" s="263"/>
      <c r="AC39" s="159"/>
      <c r="AD39" s="163"/>
    </row>
    <row r="40" spans="2:30" ht="26.5" thickBot="1">
      <c r="L40" s="54"/>
      <c r="M40" s="272"/>
      <c r="N40" s="229" t="s">
        <v>79</v>
      </c>
      <c r="O40" s="230" t="s">
        <v>5</v>
      </c>
      <c r="P40" s="235"/>
      <c r="Q40" s="232" t="s">
        <v>5</v>
      </c>
      <c r="R40" s="229" t="s">
        <v>18</v>
      </c>
      <c r="S40" s="233" t="s">
        <v>22</v>
      </c>
      <c r="T40" s="205" t="s">
        <v>95</v>
      </c>
      <c r="U40" s="206" t="str">
        <f t="shared" si="8"/>
        <v>PnP-01--01</v>
      </c>
      <c r="V40" s="204" t="str">
        <f t="shared" si="9"/>
        <v>PnP-01--01 M3 Sliding T-Nut</v>
      </c>
      <c r="W40" s="208"/>
      <c r="X40" s="177" t="s">
        <v>157</v>
      </c>
      <c r="Y40" s="177">
        <v>7.85</v>
      </c>
      <c r="Z40" s="178"/>
      <c r="AA40" s="176">
        <f>Table22[[#This Row],[Mass Each (g)]]*W40</f>
        <v>0</v>
      </c>
      <c r="AB40" s="263"/>
      <c r="AC40" s="159"/>
      <c r="AD40" s="163"/>
    </row>
    <row r="41" spans="2:30" ht="26.5" thickBot="1">
      <c r="L41" s="54"/>
      <c r="M41" s="272"/>
      <c r="N41" s="229" t="s">
        <v>79</v>
      </c>
      <c r="O41" s="230" t="s">
        <v>5</v>
      </c>
      <c r="P41" s="235"/>
      <c r="Q41" s="232" t="s">
        <v>5</v>
      </c>
      <c r="R41" s="229" t="s">
        <v>18</v>
      </c>
      <c r="S41" s="233" t="s">
        <v>22</v>
      </c>
      <c r="T41" s="205" t="s">
        <v>137</v>
      </c>
      <c r="U41" s="206" t="str">
        <f>N41&amp;"-"&amp;O41&amp;"-"&amp;P41&amp;"-"&amp;Q41</f>
        <v>PnP-01--01</v>
      </c>
      <c r="V41" s="204" t="str">
        <f>U41&amp;" "&amp;T41</f>
        <v>PnP-01--01 M4 Brass Threaded Inserts 12x5</v>
      </c>
      <c r="W41" s="208">
        <v>4</v>
      </c>
      <c r="X41" s="177" t="s">
        <v>69</v>
      </c>
      <c r="Y41" s="177">
        <v>8.73</v>
      </c>
      <c r="Z41" s="178"/>
      <c r="AA41" s="176">
        <f>Table22[[#This Row],[Mass Each (g)]]*W41</f>
        <v>0</v>
      </c>
      <c r="AB41" s="263"/>
      <c r="AC41" s="159"/>
      <c r="AD41" s="163"/>
    </row>
    <row r="42" spans="2:30" ht="26.5" thickBot="1">
      <c r="L42" s="54"/>
      <c r="M42" s="272"/>
      <c r="N42" s="229" t="s">
        <v>79</v>
      </c>
      <c r="O42" s="230" t="s">
        <v>5</v>
      </c>
      <c r="P42" s="235"/>
      <c r="Q42" s="232" t="s">
        <v>5</v>
      </c>
      <c r="R42" s="229" t="s">
        <v>18</v>
      </c>
      <c r="S42" s="233" t="s">
        <v>22</v>
      </c>
      <c r="T42" s="205" t="s">
        <v>98</v>
      </c>
      <c r="U42" s="206" t="str">
        <f>N42&amp;"-"&amp;O42&amp;"-"&amp;P42&amp;"-"&amp;Q42</f>
        <v>PnP-01--01</v>
      </c>
      <c r="V42" s="204" t="str">
        <f>U42&amp;" "&amp;T42</f>
        <v>PnP-01--01 M4 Grub Screw</v>
      </c>
      <c r="W42" s="208">
        <v>4</v>
      </c>
      <c r="X42" s="171" t="s">
        <v>67</v>
      </c>
      <c r="Y42" s="177">
        <v>7.85</v>
      </c>
      <c r="Z42" s="178"/>
      <c r="AA42" s="176">
        <f>Table22[[#This Row],[Mass Each (g)]]*W42</f>
        <v>0</v>
      </c>
      <c r="AB42" s="263"/>
      <c r="AC42" s="159"/>
      <c r="AD42" s="163"/>
    </row>
    <row r="43" spans="2:30" ht="26.5" thickBot="1">
      <c r="L43" s="54"/>
      <c r="M43" s="272"/>
      <c r="N43" s="229" t="s">
        <v>79</v>
      </c>
      <c r="O43" s="230" t="s">
        <v>5</v>
      </c>
      <c r="P43" s="235"/>
      <c r="Q43" s="232" t="s">
        <v>5</v>
      </c>
      <c r="R43" s="229" t="s">
        <v>18</v>
      </c>
      <c r="S43" s="233" t="s">
        <v>22</v>
      </c>
      <c r="T43" s="205" t="s">
        <v>96</v>
      </c>
      <c r="U43" s="206" t="str">
        <f>N43&amp;"-"&amp;O43&amp;"-"&amp;P43&amp;"-"&amp;Q43</f>
        <v>PnP-01--01</v>
      </c>
      <c r="V43" s="204" t="str">
        <f>U43&amp;" "&amp;T43</f>
        <v>PnP-01--01 M5 Hex Socket Bolt</v>
      </c>
      <c r="W43" s="208"/>
      <c r="X43" s="171" t="s">
        <v>67</v>
      </c>
      <c r="Y43" s="177">
        <v>7.85</v>
      </c>
      <c r="Z43" s="178"/>
      <c r="AA43" s="176">
        <f>Table22[[#This Row],[Mass Each (g)]]*W43</f>
        <v>0</v>
      </c>
      <c r="AB43" s="263"/>
      <c r="AC43" s="159"/>
      <c r="AD43" s="163"/>
    </row>
    <row r="44" spans="2:30" ht="26.5" thickBot="1">
      <c r="L44" s="54"/>
      <c r="M44" s="273"/>
      <c r="N44" s="186" t="s">
        <v>79</v>
      </c>
      <c r="O44" s="236" t="s">
        <v>5</v>
      </c>
      <c r="P44" s="237" t="s">
        <v>73</v>
      </c>
      <c r="Q44" s="238" t="s">
        <v>5</v>
      </c>
      <c r="R44" s="186" t="s">
        <v>18</v>
      </c>
      <c r="S44" s="239" t="s">
        <v>22</v>
      </c>
      <c r="T44" s="210" t="s">
        <v>94</v>
      </c>
      <c r="U44" s="211" t="str">
        <f t="shared" ref="U44" si="10">N44&amp;"-"&amp;O44&amp;"-"&amp;P44&amp;"-"&amp;Q44</f>
        <v>PnP-01-1006-01</v>
      </c>
      <c r="V44" s="212" t="str">
        <f t="shared" ref="V44" si="11">U44&amp;" "&amp;T44</f>
        <v>PnP-01-1006-01 M5 Sliding T-Nut</v>
      </c>
      <c r="W44" s="213"/>
      <c r="X44" s="179" t="s">
        <v>157</v>
      </c>
      <c r="Y44" s="180">
        <v>7.85</v>
      </c>
      <c r="Z44" s="181"/>
      <c r="AA44" s="182">
        <f>Table22[[#This Row],[Mass Each (g)]]*W44</f>
        <v>0</v>
      </c>
      <c r="AB44" s="266"/>
      <c r="AC44" s="160"/>
      <c r="AD44" s="164"/>
    </row>
    <row r="45" spans="2:30" ht="26.5" thickBot="1">
      <c r="L45" s="54"/>
      <c r="M45" s="303" t="s">
        <v>155</v>
      </c>
      <c r="N45" s="183" t="s">
        <v>79</v>
      </c>
      <c r="O45" s="224" t="s">
        <v>16</v>
      </c>
      <c r="P45" s="225" t="s">
        <v>27</v>
      </c>
      <c r="Q45" s="226" t="s">
        <v>21</v>
      </c>
      <c r="R45" s="183" t="s">
        <v>64</v>
      </c>
      <c r="S45" s="228" t="s">
        <v>32</v>
      </c>
      <c r="T45" s="214" t="s">
        <v>84</v>
      </c>
      <c r="U45" s="202" t="str">
        <f t="shared" si="0"/>
        <v>PnP-02-0002-03</v>
      </c>
      <c r="V45" s="200" t="str">
        <f t="shared" si="1"/>
        <v>PnP-02-0002-03 Toolhead_Assembly</v>
      </c>
      <c r="W45" s="167">
        <v>1</v>
      </c>
      <c r="X45" s="183" t="s">
        <v>28</v>
      </c>
      <c r="Y45" s="168">
        <v>1.25</v>
      </c>
      <c r="Z45" s="184"/>
      <c r="AA45" s="185">
        <f>Table22[[#This Row],[Mass Each (g)]]*W45</f>
        <v>0</v>
      </c>
      <c r="AB45" s="263"/>
      <c r="AC45" s="159"/>
      <c r="AD45" s="163"/>
    </row>
    <row r="46" spans="2:30" ht="26.5" thickBot="1">
      <c r="L46" s="54"/>
      <c r="M46" s="303"/>
      <c r="N46" s="229" t="s">
        <v>79</v>
      </c>
      <c r="O46" s="230" t="s">
        <v>16</v>
      </c>
      <c r="P46" s="231" t="s">
        <v>44</v>
      </c>
      <c r="Q46" s="232" t="s">
        <v>21</v>
      </c>
      <c r="R46" s="229" t="s">
        <v>64</v>
      </c>
      <c r="S46" s="233" t="s">
        <v>19</v>
      </c>
      <c r="T46" s="205" t="s">
        <v>100</v>
      </c>
      <c r="U46" s="206" t="str">
        <f t="shared" si="0"/>
        <v>PnP-02-0019-03</v>
      </c>
      <c r="V46" s="204" t="str">
        <f t="shared" si="1"/>
        <v>PnP-02-0019-03 Toolhead_Mount</v>
      </c>
      <c r="W46" s="207">
        <v>1</v>
      </c>
      <c r="X46" s="171" t="s">
        <v>25</v>
      </c>
      <c r="Y46" s="171">
        <v>1.25</v>
      </c>
      <c r="Z46" s="174">
        <v>50.96</v>
      </c>
      <c r="AA46" s="173">
        <f>Table22[[#This Row],[Mass Each (g)]]*W46</f>
        <v>50.96</v>
      </c>
      <c r="AB46" s="263"/>
      <c r="AC46" s="159"/>
      <c r="AD46" s="163"/>
    </row>
    <row r="47" spans="2:30" ht="26.5" thickBot="1">
      <c r="L47" s="54"/>
      <c r="M47" s="303"/>
      <c r="N47" s="229" t="s">
        <v>79</v>
      </c>
      <c r="O47" s="230" t="s">
        <v>16</v>
      </c>
      <c r="P47" s="231" t="s">
        <v>45</v>
      </c>
      <c r="Q47" s="232" t="s">
        <v>16</v>
      </c>
      <c r="R47" s="229" t="s">
        <v>63</v>
      </c>
      <c r="S47" s="233" t="s">
        <v>19</v>
      </c>
      <c r="T47" s="205" t="s">
        <v>211</v>
      </c>
      <c r="U47" s="206" t="str">
        <f t="shared" si="0"/>
        <v>PnP-02-0020-02</v>
      </c>
      <c r="V47" s="204" t="str">
        <f t="shared" si="1"/>
        <v>PnP-02-0020-02 Toolhead_Z Gantry Dipspenser Mount</v>
      </c>
      <c r="W47" s="207">
        <v>1</v>
      </c>
      <c r="X47" s="171" t="s">
        <v>25</v>
      </c>
      <c r="Y47" s="171">
        <v>1.25</v>
      </c>
      <c r="Z47" s="174">
        <v>3.69</v>
      </c>
      <c r="AA47" s="173">
        <f>Table22[[#This Row],[Mass Each (g)]]*W47</f>
        <v>3.69</v>
      </c>
      <c r="AB47" s="263"/>
      <c r="AC47" s="159"/>
      <c r="AD47" s="163"/>
    </row>
    <row r="48" spans="2:30" ht="26.5" thickBot="1">
      <c r="L48" s="54"/>
      <c r="M48" s="303"/>
      <c r="N48" s="229" t="s">
        <v>79</v>
      </c>
      <c r="O48" s="230" t="s">
        <v>16</v>
      </c>
      <c r="P48" s="231" t="s">
        <v>46</v>
      </c>
      <c r="Q48" s="232" t="s">
        <v>16</v>
      </c>
      <c r="R48" s="229" t="s">
        <v>63</v>
      </c>
      <c r="S48" s="233" t="s">
        <v>19</v>
      </c>
      <c r="T48" s="205" t="s">
        <v>212</v>
      </c>
      <c r="U48" s="206" t="str">
        <f t="shared" si="0"/>
        <v>PnP-02-0021-02</v>
      </c>
      <c r="V48" s="204" t="str">
        <f t="shared" si="1"/>
        <v>PnP-02-0021-02 Toolhead_Z Gantry P&amp;P Mount 2</v>
      </c>
      <c r="W48" s="207">
        <v>1</v>
      </c>
      <c r="X48" s="171" t="s">
        <v>25</v>
      </c>
      <c r="Y48" s="171">
        <v>1.25</v>
      </c>
      <c r="Z48" s="174">
        <v>3</v>
      </c>
      <c r="AA48" s="173">
        <f>Table22[[#This Row],[Mass Each (g)]]*W48</f>
        <v>3</v>
      </c>
      <c r="AB48" s="263"/>
      <c r="AC48" s="159"/>
      <c r="AD48" s="163"/>
    </row>
    <row r="49" spans="12:30" ht="26.5" thickBot="1">
      <c r="L49" s="54"/>
      <c r="M49" s="303"/>
      <c r="N49" s="229" t="s">
        <v>79</v>
      </c>
      <c r="O49" s="230" t="s">
        <v>16</v>
      </c>
      <c r="P49" s="231" t="s">
        <v>47</v>
      </c>
      <c r="Q49" s="232" t="s">
        <v>5</v>
      </c>
      <c r="R49" s="229" t="s">
        <v>63</v>
      </c>
      <c r="S49" s="233" t="s">
        <v>19</v>
      </c>
      <c r="T49" s="205" t="s">
        <v>118</v>
      </c>
      <c r="U49" s="206" t="str">
        <f t="shared" si="0"/>
        <v>PnP-02-0022-01</v>
      </c>
      <c r="V49" s="204" t="str">
        <f t="shared" si="1"/>
        <v>PnP-02-0022-01 Toolhead_NEMA 11 Mount</v>
      </c>
      <c r="W49" s="207">
        <v>1</v>
      </c>
      <c r="X49" s="171" t="s">
        <v>25</v>
      </c>
      <c r="Y49" s="171">
        <v>1.25</v>
      </c>
      <c r="Z49" s="174">
        <v>14.05</v>
      </c>
      <c r="AA49" s="173">
        <f>Table22[[#This Row],[Mass Each (g)]]*W49</f>
        <v>14.05</v>
      </c>
      <c r="AB49" s="263"/>
      <c r="AC49" s="159"/>
      <c r="AD49" s="163"/>
    </row>
    <row r="50" spans="12:30" ht="26.5" thickBot="1">
      <c r="L50" s="54"/>
      <c r="M50" s="303"/>
      <c r="N50" s="229" t="s">
        <v>79</v>
      </c>
      <c r="O50" s="230" t="s">
        <v>16</v>
      </c>
      <c r="P50" s="231" t="s">
        <v>48</v>
      </c>
      <c r="Q50" s="232" t="s">
        <v>5</v>
      </c>
      <c r="R50" s="229" t="s">
        <v>63</v>
      </c>
      <c r="S50" s="233" t="s">
        <v>19</v>
      </c>
      <c r="T50" s="205" t="s">
        <v>119</v>
      </c>
      <c r="U50" s="206" t="str">
        <f t="shared" si="0"/>
        <v>PnP-02-0023-01</v>
      </c>
      <c r="V50" s="204" t="str">
        <f t="shared" si="1"/>
        <v>PnP-02-0023-01 Toolhead_NEMA 8 Mount</v>
      </c>
      <c r="W50" s="207">
        <v>1</v>
      </c>
      <c r="X50" s="171" t="s">
        <v>25</v>
      </c>
      <c r="Y50" s="171">
        <v>1.25</v>
      </c>
      <c r="Z50" s="174">
        <v>25.72</v>
      </c>
      <c r="AA50" s="173">
        <f>Table22[[#This Row],[Mass Each (g)]]*W50</f>
        <v>25.72</v>
      </c>
      <c r="AB50" s="263"/>
      <c r="AC50" s="159"/>
      <c r="AD50" s="163"/>
    </row>
    <row r="51" spans="12:30" ht="26.5" thickBot="1">
      <c r="L51" s="54"/>
      <c r="M51" s="303"/>
      <c r="N51" s="229" t="s">
        <v>79</v>
      </c>
      <c r="O51" s="230" t="s">
        <v>16</v>
      </c>
      <c r="P51" s="231" t="s">
        <v>49</v>
      </c>
      <c r="Q51" s="232" t="s">
        <v>5</v>
      </c>
      <c r="R51" s="229" t="s">
        <v>18</v>
      </c>
      <c r="S51" s="233" t="s">
        <v>19</v>
      </c>
      <c r="T51" s="205" t="s">
        <v>120</v>
      </c>
      <c r="U51" s="206" t="str">
        <f t="shared" si="0"/>
        <v>PnP-02-0024-01</v>
      </c>
      <c r="V51" s="204" t="str">
        <f t="shared" si="1"/>
        <v>PnP-02-0024-01 Toolhead_32T M1 Driven Gear</v>
      </c>
      <c r="W51" s="207">
        <v>1</v>
      </c>
      <c r="X51" s="171" t="s">
        <v>25</v>
      </c>
      <c r="Y51" s="171">
        <v>1.25</v>
      </c>
      <c r="Z51" s="174">
        <v>3.81</v>
      </c>
      <c r="AA51" s="173">
        <f>Table22[[#This Row],[Mass Each (g)]]*W51</f>
        <v>3.81</v>
      </c>
      <c r="AB51" s="263"/>
      <c r="AC51" s="159"/>
      <c r="AD51" s="163"/>
    </row>
    <row r="52" spans="12:30" ht="26.5" thickBot="1">
      <c r="L52" s="57"/>
      <c r="M52" s="303"/>
      <c r="N52" s="229" t="s">
        <v>79</v>
      </c>
      <c r="O52" s="230" t="s">
        <v>16</v>
      </c>
      <c r="P52" s="231" t="s">
        <v>50</v>
      </c>
      <c r="Q52" s="232" t="s">
        <v>5</v>
      </c>
      <c r="R52" s="229" t="s">
        <v>18</v>
      </c>
      <c r="S52" s="233" t="s">
        <v>19</v>
      </c>
      <c r="T52" s="205" t="s">
        <v>121</v>
      </c>
      <c r="U52" s="206" t="str">
        <f t="shared" si="0"/>
        <v>PnP-02-0025-01</v>
      </c>
      <c r="V52" s="204" t="str">
        <f t="shared" si="1"/>
        <v>PnP-02-0025-01 Toolhead_16T M1 Drive Gear</v>
      </c>
      <c r="W52" s="207">
        <v>1</v>
      </c>
      <c r="X52" s="171" t="s">
        <v>25</v>
      </c>
      <c r="Y52" s="171">
        <v>1.25</v>
      </c>
      <c r="Z52" s="174">
        <v>1.79</v>
      </c>
      <c r="AA52" s="173">
        <f>Table22[[#This Row],[Mass Each (g)]]*W52</f>
        <v>1.79</v>
      </c>
      <c r="AB52" s="263"/>
      <c r="AC52" s="159"/>
      <c r="AD52" s="163"/>
    </row>
    <row r="53" spans="12:30" ht="26.5" thickBot="1">
      <c r="L53" s="57"/>
      <c r="M53" s="303"/>
      <c r="N53" s="229" t="s">
        <v>79</v>
      </c>
      <c r="O53" s="230" t="s">
        <v>16</v>
      </c>
      <c r="P53" s="231" t="s">
        <v>51</v>
      </c>
      <c r="Q53" s="232" t="s">
        <v>5</v>
      </c>
      <c r="R53" s="229" t="s">
        <v>18</v>
      </c>
      <c r="S53" s="233" t="s">
        <v>19</v>
      </c>
      <c r="T53" s="205" t="s">
        <v>127</v>
      </c>
      <c r="U53" s="206" t="str">
        <f t="shared" si="0"/>
        <v>PnP-02-0026-01</v>
      </c>
      <c r="V53" s="204" t="str">
        <f t="shared" si="1"/>
        <v>PnP-02-0026-01 Toolhead_Dispenser Cover</v>
      </c>
      <c r="W53" s="208">
        <v>1</v>
      </c>
      <c r="X53" s="171" t="s">
        <v>25</v>
      </c>
      <c r="Y53" s="171">
        <v>1.25</v>
      </c>
      <c r="Z53" s="175">
        <v>3.46</v>
      </c>
      <c r="AA53" s="176">
        <f>Table22[[#This Row],[Mass Each (g)]]*W53</f>
        <v>3.46</v>
      </c>
      <c r="AB53" s="263"/>
      <c r="AC53" s="159"/>
      <c r="AD53" s="163"/>
    </row>
    <row r="54" spans="12:30" ht="26.5" thickBot="1">
      <c r="L54" s="57"/>
      <c r="M54" s="303"/>
      <c r="N54" s="229" t="s">
        <v>79</v>
      </c>
      <c r="O54" s="230" t="s">
        <v>16</v>
      </c>
      <c r="P54" s="231" t="s">
        <v>52</v>
      </c>
      <c r="Q54" s="232" t="s">
        <v>5</v>
      </c>
      <c r="R54" s="229" t="s">
        <v>18</v>
      </c>
      <c r="S54" s="233" t="s">
        <v>19</v>
      </c>
      <c r="T54" s="205" t="s">
        <v>136</v>
      </c>
      <c r="U54" s="206" t="str">
        <f>N54&amp;"-"&amp;O54&amp;"-"&amp;P54&amp;"-"&amp;Q54</f>
        <v>PnP-02-0027-01</v>
      </c>
      <c r="V54" s="204" t="str">
        <f>U54&amp;" "&amp;T54</f>
        <v>PnP-02-0027-01 Toolhead_Syringe Cap</v>
      </c>
      <c r="W54" s="208">
        <v>1</v>
      </c>
      <c r="X54" s="171" t="s">
        <v>25</v>
      </c>
      <c r="Y54" s="171">
        <v>1.25</v>
      </c>
      <c r="Z54" s="175">
        <v>0.82</v>
      </c>
      <c r="AA54" s="176">
        <f>Table22[[#This Row],[Mass Each (g)]]*W54</f>
        <v>0.82</v>
      </c>
      <c r="AB54" s="263"/>
      <c r="AC54" s="159"/>
      <c r="AD54" s="163"/>
    </row>
    <row r="55" spans="12:30" ht="26.5" thickBot="1">
      <c r="L55" s="57"/>
      <c r="M55" s="303"/>
      <c r="N55" s="229" t="s">
        <v>79</v>
      </c>
      <c r="O55" s="230" t="s">
        <v>21</v>
      </c>
      <c r="P55" s="231" t="s">
        <v>53</v>
      </c>
      <c r="Q55" s="232" t="s">
        <v>5</v>
      </c>
      <c r="R55" s="229" t="s">
        <v>18</v>
      </c>
      <c r="S55" s="233" t="s">
        <v>19</v>
      </c>
      <c r="T55" s="205" t="s">
        <v>214</v>
      </c>
      <c r="U55" s="206" t="str">
        <f>N55&amp;"-"&amp;O55&amp;"-"&amp;P55&amp;"-"&amp;Q55</f>
        <v>PnP-03-0028-01</v>
      </c>
      <c r="V55" s="204" t="str">
        <f>U55&amp;" "&amp;T55</f>
        <v>PnP-03-0028-01 Toolhead_Syringe Attachment</v>
      </c>
      <c r="W55" s="208">
        <v>1</v>
      </c>
      <c r="X55" s="171" t="s">
        <v>25</v>
      </c>
      <c r="Y55" s="171">
        <v>1.25</v>
      </c>
      <c r="Z55" s="175"/>
      <c r="AA55" s="176">
        <f>Table22[[#This Row],[Mass Each (g)]]*W55</f>
        <v>0</v>
      </c>
      <c r="AB55" s="264"/>
      <c r="AC55" s="159"/>
      <c r="AD55" s="163"/>
    </row>
    <row r="56" spans="12:30" ht="26.5" thickBot="1">
      <c r="L56" s="57"/>
      <c r="M56" s="303"/>
      <c r="N56" s="229" t="s">
        <v>79</v>
      </c>
      <c r="O56" s="230" t="s">
        <v>16</v>
      </c>
      <c r="P56" s="231" t="s">
        <v>164</v>
      </c>
      <c r="Q56" s="232" t="s">
        <v>5</v>
      </c>
      <c r="R56" s="229" t="s">
        <v>18</v>
      </c>
      <c r="S56" s="233" t="s">
        <v>22</v>
      </c>
      <c r="T56" s="205" t="s">
        <v>122</v>
      </c>
      <c r="U56" s="206" t="str">
        <f t="shared" si="0"/>
        <v>PnP-02-MGN9-01</v>
      </c>
      <c r="V56" s="204" t="str">
        <f t="shared" si="1"/>
        <v>PnP-02-MGN9-01 MGN9 Linear Rail 110mm</v>
      </c>
      <c r="W56" s="208">
        <v>2</v>
      </c>
      <c r="X56" s="171" t="s">
        <v>68</v>
      </c>
      <c r="Y56" s="171">
        <v>8</v>
      </c>
      <c r="Z56" s="175"/>
      <c r="AA56" s="176">
        <f>Table22[[#This Row],[Mass Each (g)]]*W56</f>
        <v>0</v>
      </c>
      <c r="AB56" s="263"/>
      <c r="AC56" s="159">
        <v>5.22</v>
      </c>
      <c r="AD56" s="163"/>
    </row>
    <row r="57" spans="12:30" ht="26.5" thickBot="1">
      <c r="L57" s="57"/>
      <c r="M57" s="303"/>
      <c r="N57" s="229" t="s">
        <v>79</v>
      </c>
      <c r="O57" s="230" t="s">
        <v>16</v>
      </c>
      <c r="P57" s="234" t="s">
        <v>165</v>
      </c>
      <c r="Q57" s="232" t="s">
        <v>5</v>
      </c>
      <c r="R57" s="229" t="s">
        <v>18</v>
      </c>
      <c r="S57" s="233" t="s">
        <v>22</v>
      </c>
      <c r="T57" s="205" t="s">
        <v>123</v>
      </c>
      <c r="U57" s="206" t="str">
        <f t="shared" si="0"/>
        <v>PnP-02-MGN9C-01</v>
      </c>
      <c r="V57" s="204" t="str">
        <f t="shared" si="1"/>
        <v>PnP-02-MGN9C-01 MGN9 Sliding Block</v>
      </c>
      <c r="W57" s="208">
        <v>2</v>
      </c>
      <c r="X57" s="177" t="s">
        <v>28</v>
      </c>
      <c r="Y57" s="177" t="s">
        <v>28</v>
      </c>
      <c r="Z57" s="175"/>
      <c r="AA57" s="176">
        <f>Table22[[#This Row],[Mass Each (g)]]*W57</f>
        <v>0</v>
      </c>
      <c r="AB57" s="263"/>
      <c r="AC57" s="159">
        <v>4.32</v>
      </c>
      <c r="AD57" s="163"/>
    </row>
    <row r="58" spans="12:30" ht="26.5" thickBot="1">
      <c r="L58" s="57"/>
      <c r="M58" s="303"/>
      <c r="N58" s="229" t="s">
        <v>79</v>
      </c>
      <c r="O58" s="230" t="s">
        <v>16</v>
      </c>
      <c r="P58" s="234" t="s">
        <v>162</v>
      </c>
      <c r="Q58" s="232" t="s">
        <v>5</v>
      </c>
      <c r="R58" s="229" t="s">
        <v>18</v>
      </c>
      <c r="S58" s="233" t="s">
        <v>22</v>
      </c>
      <c r="T58" s="205" t="s">
        <v>124</v>
      </c>
      <c r="U58" s="206" t="str">
        <f t="shared" si="0"/>
        <v>PnP-02-20HS24-01</v>
      </c>
      <c r="V58" s="204" t="str">
        <f t="shared" si="1"/>
        <v>PnP-02-20HS24-01 NEMA 8 Stepper Motor</v>
      </c>
      <c r="W58" s="208">
        <v>1</v>
      </c>
      <c r="X58" s="177" t="s">
        <v>28</v>
      </c>
      <c r="Y58" s="171" t="s">
        <v>28</v>
      </c>
      <c r="Z58" s="175"/>
      <c r="AA58" s="176">
        <f>Table22[[#This Row],[Mass Each (g)]]*W58</f>
        <v>0</v>
      </c>
      <c r="AB58" s="263"/>
      <c r="AC58" s="159">
        <v>5.16</v>
      </c>
      <c r="AD58" s="163"/>
    </row>
    <row r="59" spans="12:30" ht="26.5" thickBot="1">
      <c r="L59" s="57"/>
      <c r="M59" s="303"/>
      <c r="N59" s="229" t="s">
        <v>79</v>
      </c>
      <c r="O59" s="230" t="s">
        <v>16</v>
      </c>
      <c r="P59" s="234" t="s">
        <v>163</v>
      </c>
      <c r="Q59" s="232" t="s">
        <v>5</v>
      </c>
      <c r="R59" s="229" t="s">
        <v>18</v>
      </c>
      <c r="S59" s="233" t="s">
        <v>22</v>
      </c>
      <c r="T59" s="205" t="s">
        <v>131</v>
      </c>
      <c r="U59" s="206" t="str">
        <f>N59&amp;"-"&amp;O59&amp;"-"&amp;P59&amp;"-"&amp;Q59</f>
        <v>PnP-02-28HK34-08M5-01</v>
      </c>
      <c r="V59" s="204" t="str">
        <f t="shared" si="1"/>
        <v>PnP-02-28HK34-08M5-01 NEMA 11 Stepper Motor Dual Hollow Shaft</v>
      </c>
      <c r="W59" s="208">
        <v>1</v>
      </c>
      <c r="X59" s="177" t="s">
        <v>28</v>
      </c>
      <c r="Y59" s="177" t="s">
        <v>28</v>
      </c>
      <c r="Z59" s="175"/>
      <c r="AA59" s="176">
        <f>Table22[[#This Row],[Mass Each (g)]]*W59</f>
        <v>0</v>
      </c>
      <c r="AB59" s="263"/>
      <c r="AC59" s="159">
        <v>10.210000000000001</v>
      </c>
      <c r="AD59" s="163"/>
    </row>
    <row r="60" spans="12:30" ht="26.5" thickBot="1">
      <c r="L60" s="57"/>
      <c r="M60" s="303"/>
      <c r="N60" s="229" t="s">
        <v>79</v>
      </c>
      <c r="O60" s="230" t="s">
        <v>16</v>
      </c>
      <c r="P60" s="234"/>
      <c r="Q60" s="232" t="s">
        <v>5</v>
      </c>
      <c r="R60" s="229" t="s">
        <v>18</v>
      </c>
      <c r="S60" s="233" t="s">
        <v>22</v>
      </c>
      <c r="T60" s="205" t="s">
        <v>125</v>
      </c>
      <c r="U60" s="206" t="str">
        <f t="shared" si="0"/>
        <v>PnP-02--01</v>
      </c>
      <c r="V60" s="204" t="str">
        <f t="shared" si="1"/>
        <v>PnP-02--01 JUKI Nozzle Fitting</v>
      </c>
      <c r="W60" s="208">
        <v>1</v>
      </c>
      <c r="X60" s="177" t="s">
        <v>28</v>
      </c>
      <c r="Y60" s="177" t="s">
        <v>28</v>
      </c>
      <c r="Z60" s="175"/>
      <c r="AA60" s="176">
        <f>Table22[[#This Row],[Mass Each (g)]]*W60</f>
        <v>0</v>
      </c>
      <c r="AB60" s="263"/>
      <c r="AC60" s="159">
        <v>13.49</v>
      </c>
      <c r="AD60" s="163"/>
    </row>
    <row r="61" spans="12:30" ht="26.5" thickBot="1">
      <c r="L61" s="57"/>
      <c r="M61" s="303"/>
      <c r="N61" s="229" t="s">
        <v>79</v>
      </c>
      <c r="O61" s="230" t="s">
        <v>16</v>
      </c>
      <c r="P61" s="234" t="s">
        <v>215</v>
      </c>
      <c r="Q61" s="232" t="s">
        <v>5</v>
      </c>
      <c r="R61" s="229" t="s">
        <v>18</v>
      </c>
      <c r="S61" s="233" t="s">
        <v>22</v>
      </c>
      <c r="T61" s="205" t="s">
        <v>219</v>
      </c>
      <c r="U61" s="206" t="str">
        <f>N61&amp;"-"&amp;O61&amp;"-"&amp;P61&amp;"-"&amp;Q61</f>
        <v>PnP-02-E3601-729-0A0-01</v>
      </c>
      <c r="V61" s="204" t="str">
        <f>U61&amp;" "&amp;T61</f>
        <v>PnP-02-E3601-729-0A0-01 JUKI Nozzle 502</v>
      </c>
      <c r="W61" s="208">
        <v>1</v>
      </c>
      <c r="X61" s="177"/>
      <c r="Y61" s="177"/>
      <c r="Z61" s="175"/>
      <c r="AA61" s="176">
        <f>Table22[[#This Row],[Mass Each (g)]]*W61</f>
        <v>0</v>
      </c>
      <c r="AB61" s="264"/>
      <c r="AC61" s="159">
        <v>6.13</v>
      </c>
      <c r="AD61" s="163"/>
    </row>
    <row r="62" spans="12:30" ht="26.5" thickBot="1">
      <c r="L62" s="57"/>
      <c r="M62" s="303"/>
      <c r="N62" s="229" t="s">
        <v>79</v>
      </c>
      <c r="O62" s="230" t="s">
        <v>16</v>
      </c>
      <c r="P62" s="234" t="s">
        <v>216</v>
      </c>
      <c r="Q62" s="232" t="s">
        <v>5</v>
      </c>
      <c r="R62" s="229" t="s">
        <v>18</v>
      </c>
      <c r="S62" s="233" t="s">
        <v>22</v>
      </c>
      <c r="T62" s="205" t="s">
        <v>220</v>
      </c>
      <c r="U62" s="206" t="str">
        <f>N62&amp;"-"&amp;O62&amp;"-"&amp;P62&amp;"-"&amp;Q62</f>
        <v>PnP-02-E3602-729-0A0-01</v>
      </c>
      <c r="V62" s="204" t="str">
        <f>U62&amp;" "&amp;T62</f>
        <v>PnP-02-E3602-729-0A0-01 JUKI Nozzle 503</v>
      </c>
      <c r="W62" s="208">
        <v>1</v>
      </c>
      <c r="X62" s="177"/>
      <c r="Y62" s="177"/>
      <c r="Z62" s="175"/>
      <c r="AA62" s="176">
        <f>Table22[[#This Row],[Mass Each (g)]]*W62</f>
        <v>0</v>
      </c>
      <c r="AB62" s="264"/>
      <c r="AC62" s="159">
        <v>6.13</v>
      </c>
      <c r="AD62" s="163"/>
    </row>
    <row r="63" spans="12:30" ht="26.5" thickBot="1">
      <c r="L63" s="57"/>
      <c r="M63" s="303"/>
      <c r="N63" s="229" t="s">
        <v>79</v>
      </c>
      <c r="O63" s="230" t="s">
        <v>16</v>
      </c>
      <c r="P63" s="234" t="s">
        <v>217</v>
      </c>
      <c r="Q63" s="232" t="s">
        <v>5</v>
      </c>
      <c r="R63" s="229" t="s">
        <v>18</v>
      </c>
      <c r="S63" s="233" t="s">
        <v>22</v>
      </c>
      <c r="T63" s="205" t="s">
        <v>221</v>
      </c>
      <c r="U63" s="206" t="str">
        <f>N63&amp;"-"&amp;O63&amp;"-"&amp;P63&amp;"-"&amp;Q63</f>
        <v>PnP-02-E3604-729-0A0-01</v>
      </c>
      <c r="V63" s="204" t="str">
        <f>U63&amp;" "&amp;T63</f>
        <v>PnP-02-E3604-729-0A0-01 JUKI Nozzle 505</v>
      </c>
      <c r="W63" s="208">
        <v>1</v>
      </c>
      <c r="X63" s="177"/>
      <c r="Y63" s="177"/>
      <c r="Z63" s="175"/>
      <c r="AA63" s="176">
        <f>Table22[[#This Row],[Mass Each (g)]]*W63</f>
        <v>0</v>
      </c>
      <c r="AB63" s="264"/>
      <c r="AC63" s="159">
        <v>6.13</v>
      </c>
      <c r="AD63" s="163"/>
    </row>
    <row r="64" spans="12:30" ht="26.5" thickBot="1">
      <c r="L64" s="57"/>
      <c r="M64" s="303"/>
      <c r="N64" s="229" t="s">
        <v>79</v>
      </c>
      <c r="O64" s="230" t="s">
        <v>16</v>
      </c>
      <c r="P64" s="234" t="s">
        <v>218</v>
      </c>
      <c r="Q64" s="232" t="s">
        <v>5</v>
      </c>
      <c r="R64" s="229" t="s">
        <v>18</v>
      </c>
      <c r="S64" s="233" t="s">
        <v>22</v>
      </c>
      <c r="T64" s="205" t="s">
        <v>222</v>
      </c>
      <c r="U64" s="206" t="str">
        <f t="shared" si="0"/>
        <v>PnP-02-E3605-729-0A0-01</v>
      </c>
      <c r="V64" s="204" t="str">
        <f t="shared" si="1"/>
        <v>PnP-02-E3605-729-0A0-01 JUKI Nozzle 506</v>
      </c>
      <c r="W64" s="208">
        <v>1</v>
      </c>
      <c r="X64" s="177" t="s">
        <v>28</v>
      </c>
      <c r="Y64" s="177" t="s">
        <v>28</v>
      </c>
      <c r="Z64" s="175"/>
      <c r="AA64" s="176">
        <f>Table22[[#This Row],[Mass Each (g)]]*W64</f>
        <v>0</v>
      </c>
      <c r="AB64" s="263"/>
      <c r="AC64" s="159">
        <v>6.13</v>
      </c>
      <c r="AD64" s="163"/>
    </row>
    <row r="65" spans="12:30" ht="26.5" thickBot="1">
      <c r="L65" s="57"/>
      <c r="M65" s="303"/>
      <c r="N65" s="229" t="s">
        <v>79</v>
      </c>
      <c r="O65" s="230" t="s">
        <v>16</v>
      </c>
      <c r="P65" s="234"/>
      <c r="Q65" s="232" t="s">
        <v>5</v>
      </c>
      <c r="R65" s="229" t="s">
        <v>18</v>
      </c>
      <c r="S65" s="233" t="s">
        <v>22</v>
      </c>
      <c r="T65" s="205" t="s">
        <v>128</v>
      </c>
      <c r="U65" s="206" t="str">
        <f t="shared" si="0"/>
        <v>PnP-02--01</v>
      </c>
      <c r="V65" s="204" t="str">
        <f t="shared" si="1"/>
        <v>PnP-02--01 SLS Needle Set</v>
      </c>
      <c r="W65" s="208">
        <v>1</v>
      </c>
      <c r="X65" s="177" t="s">
        <v>28</v>
      </c>
      <c r="Y65" s="177" t="s">
        <v>28</v>
      </c>
      <c r="Z65" s="175"/>
      <c r="AA65" s="176">
        <f>Table22[[#This Row],[Mass Each (g)]]*W65</f>
        <v>0</v>
      </c>
      <c r="AB65" s="263"/>
      <c r="AC65" s="159"/>
      <c r="AD65" s="163"/>
    </row>
    <row r="66" spans="12:30" ht="26.5" thickBot="1">
      <c r="L66" s="57"/>
      <c r="M66" s="303"/>
      <c r="N66" s="229" t="s">
        <v>79</v>
      </c>
      <c r="O66" s="230" t="s">
        <v>16</v>
      </c>
      <c r="P66" s="234" t="s">
        <v>223</v>
      </c>
      <c r="Q66" s="232" t="s">
        <v>5</v>
      </c>
      <c r="R66" s="229" t="s">
        <v>18</v>
      </c>
      <c r="S66" s="233" t="s">
        <v>22</v>
      </c>
      <c r="T66" s="205" t="s">
        <v>224</v>
      </c>
      <c r="U66" s="206" t="str">
        <f t="shared" si="0"/>
        <v>PnP-02-7366045-01</v>
      </c>
      <c r="V66" s="204" t="str">
        <f t="shared" si="1"/>
        <v>PnP-02-7366045-01 EFD Optimum Syringe Barrels</v>
      </c>
      <c r="W66" s="208">
        <v>1</v>
      </c>
      <c r="X66" s="177" t="s">
        <v>158</v>
      </c>
      <c r="Y66" s="177">
        <v>0.92</v>
      </c>
      <c r="Z66" s="175"/>
      <c r="AA66" s="176">
        <f>Table22[[#This Row],[Mass Each (g)]]*W66</f>
        <v>0</v>
      </c>
      <c r="AB66" s="263"/>
      <c r="AC66" s="159"/>
      <c r="AD66" s="163"/>
    </row>
    <row r="67" spans="12:30" ht="26.5" thickBot="1">
      <c r="L67" s="57"/>
      <c r="M67" s="303"/>
      <c r="N67" s="229" t="s">
        <v>79</v>
      </c>
      <c r="O67" s="230" t="s">
        <v>16</v>
      </c>
      <c r="P67" s="234" t="s">
        <v>166</v>
      </c>
      <c r="Q67" s="232" t="s">
        <v>5</v>
      </c>
      <c r="R67" s="229" t="s">
        <v>18</v>
      </c>
      <c r="S67" s="233" t="s">
        <v>22</v>
      </c>
      <c r="T67" s="205" t="s">
        <v>90</v>
      </c>
      <c r="U67" s="206" t="str">
        <f t="shared" si="0"/>
        <v>PnP-02-CRE-4004180004-01</v>
      </c>
      <c r="V67" s="204" t="str">
        <f t="shared" si="1"/>
        <v>PnP-02-CRE-4004180004-01 Limit Switch</v>
      </c>
      <c r="W67" s="208">
        <v>1</v>
      </c>
      <c r="X67" s="177" t="s">
        <v>28</v>
      </c>
      <c r="Y67" s="177" t="s">
        <v>28</v>
      </c>
      <c r="Z67" s="175"/>
      <c r="AA67" s="176">
        <f>Table22[[#This Row],[Mass Each (g)]]*W67</f>
        <v>0</v>
      </c>
      <c r="AB67" s="263"/>
      <c r="AC67" s="159" t="s">
        <v>234</v>
      </c>
      <c r="AD67" s="163"/>
    </row>
    <row r="68" spans="12:30" ht="26.5" thickBot="1">
      <c r="L68" s="57"/>
      <c r="M68" s="303"/>
      <c r="N68" s="229" t="s">
        <v>79</v>
      </c>
      <c r="O68" s="230" t="s">
        <v>16</v>
      </c>
      <c r="P68" s="234" t="s">
        <v>167</v>
      </c>
      <c r="Q68" s="232" t="s">
        <v>5</v>
      </c>
      <c r="R68" s="229" t="s">
        <v>18</v>
      </c>
      <c r="S68" s="233" t="s">
        <v>22</v>
      </c>
      <c r="T68" s="205" t="s">
        <v>114</v>
      </c>
      <c r="U68" s="206" t="str">
        <f t="shared" si="0"/>
        <v>PnP-02-726972672907-01</v>
      </c>
      <c r="V68" s="204" t="str">
        <f t="shared" si="1"/>
        <v>PnP-02-726972672907-01 GT2_20T_Timing Belt Pulley</v>
      </c>
      <c r="W68" s="208">
        <v>1</v>
      </c>
      <c r="X68" s="177" t="s">
        <v>93</v>
      </c>
      <c r="Y68" s="177">
        <v>2.7</v>
      </c>
      <c r="Z68" s="175"/>
      <c r="AA68" s="176">
        <f>Table22[[#This Row],[Mass Each (g)]]*W68</f>
        <v>0</v>
      </c>
      <c r="AB68" s="263"/>
      <c r="AC68" s="159"/>
      <c r="AD68" s="163"/>
    </row>
    <row r="69" spans="12:30" ht="26.5" thickBot="1">
      <c r="L69" s="57"/>
      <c r="M69" s="303"/>
      <c r="N69" s="229" t="s">
        <v>79</v>
      </c>
      <c r="O69" s="230" t="s">
        <v>16</v>
      </c>
      <c r="P69" s="234" t="s">
        <v>174</v>
      </c>
      <c r="Q69" s="232" t="s">
        <v>5</v>
      </c>
      <c r="R69" s="229" t="s">
        <v>18</v>
      </c>
      <c r="S69" s="233" t="s">
        <v>22</v>
      </c>
      <c r="T69" s="205" t="s">
        <v>115</v>
      </c>
      <c r="U69" s="206" t="str">
        <f t="shared" si="0"/>
        <v>PnP-02-6001-091-01</v>
      </c>
      <c r="V69" s="204" t="str">
        <f t="shared" si="1"/>
        <v>PnP-02-6001-091-01 GT2_ Pulley Bearing</v>
      </c>
      <c r="W69" s="208">
        <v>1</v>
      </c>
      <c r="X69" s="177" t="s">
        <v>93</v>
      </c>
      <c r="Y69" s="177">
        <v>2.7</v>
      </c>
      <c r="Z69" s="175"/>
      <c r="AA69" s="176">
        <f>Table22[[#This Row],[Mass Each (g)]]*W69</f>
        <v>0</v>
      </c>
      <c r="AB69" s="263"/>
      <c r="AC69" s="159"/>
      <c r="AD69" s="163"/>
    </row>
    <row r="70" spans="12:30" ht="26.5" thickBot="1">
      <c r="L70" s="57"/>
      <c r="M70" s="303"/>
      <c r="N70" s="229" t="s">
        <v>79</v>
      </c>
      <c r="O70" s="230" t="s">
        <v>16</v>
      </c>
      <c r="P70" s="234" t="s">
        <v>169</v>
      </c>
      <c r="Q70" s="232" t="s">
        <v>5</v>
      </c>
      <c r="R70" s="229" t="s">
        <v>18</v>
      </c>
      <c r="S70" s="233" t="s">
        <v>22</v>
      </c>
      <c r="T70" s="205" t="s">
        <v>102</v>
      </c>
      <c r="U70" s="206" t="str">
        <f t="shared" si="0"/>
        <v>PnP-02-B08SJ4HDGD-01</v>
      </c>
      <c r="V70" s="204" t="str">
        <f t="shared" si="1"/>
        <v>PnP-02-B08SJ4HDGD-01 GT2_Belts</v>
      </c>
      <c r="W70" s="208"/>
      <c r="X70" s="177" t="s">
        <v>156</v>
      </c>
      <c r="Y70" s="177">
        <v>1.6</v>
      </c>
      <c r="Z70" s="175"/>
      <c r="AA70" s="176">
        <f>Table22[[#This Row],[Mass Each (g)]]*W70</f>
        <v>0</v>
      </c>
      <c r="AB70" s="263"/>
      <c r="AC70" s="159"/>
      <c r="AD70" s="163"/>
    </row>
    <row r="71" spans="12:30" ht="26.5" thickBot="1">
      <c r="L71" s="57"/>
      <c r="M71" s="303"/>
      <c r="N71" s="229" t="s">
        <v>79</v>
      </c>
      <c r="O71" s="230" t="s">
        <v>16</v>
      </c>
      <c r="P71" s="235"/>
      <c r="Q71" s="232" t="s">
        <v>5</v>
      </c>
      <c r="R71" s="229" t="s">
        <v>18</v>
      </c>
      <c r="S71" s="233" t="s">
        <v>22</v>
      </c>
      <c r="T71" s="205" t="s">
        <v>133</v>
      </c>
      <c r="U71" s="206" t="str">
        <f>N71&amp;"-"&amp;O71&amp;"-"&amp;P71&amp;"-"&amp;Q71</f>
        <v>PnP-02--01</v>
      </c>
      <c r="V71" s="204" t="str">
        <f>U71&amp;" "&amp;T71</f>
        <v>PnP-02--01 M2 Hex Socket Bolt</v>
      </c>
      <c r="W71" s="208">
        <v>4</v>
      </c>
      <c r="X71" s="177" t="s">
        <v>68</v>
      </c>
      <c r="Y71" s="171">
        <v>8</v>
      </c>
      <c r="Z71" s="175"/>
      <c r="AA71" s="176">
        <f>Table22[[#This Row],[Mass Each (g)]]*W71</f>
        <v>0</v>
      </c>
      <c r="AB71" s="263"/>
      <c r="AC71" s="159"/>
      <c r="AD71" s="163"/>
    </row>
    <row r="72" spans="12:30" ht="26.5" thickBot="1">
      <c r="L72" s="57"/>
      <c r="M72" s="303"/>
      <c r="N72" s="229" t="s">
        <v>79</v>
      </c>
      <c r="O72" s="230" t="s">
        <v>16</v>
      </c>
      <c r="P72" s="235"/>
      <c r="Q72" s="232" t="s">
        <v>5</v>
      </c>
      <c r="R72" s="229" t="s">
        <v>18</v>
      </c>
      <c r="S72" s="233" t="s">
        <v>22</v>
      </c>
      <c r="T72" s="205" t="s">
        <v>134</v>
      </c>
      <c r="U72" s="206" t="str">
        <f>N72&amp;"-"&amp;O72&amp;"-"&amp;P72&amp;"-"&amp;Q72</f>
        <v>PnP-02--01</v>
      </c>
      <c r="V72" s="204" t="str">
        <f>U72&amp;" "&amp;T72</f>
        <v>PnP-02--01 M2.5 Hex Socket Bolt</v>
      </c>
      <c r="W72" s="208">
        <v>4</v>
      </c>
      <c r="X72" s="177" t="s">
        <v>68</v>
      </c>
      <c r="Y72" s="171">
        <v>8</v>
      </c>
      <c r="Z72" s="175"/>
      <c r="AA72" s="176">
        <f>Table22[[#This Row],[Mass Each (g)]]*W72</f>
        <v>0</v>
      </c>
      <c r="AB72" s="263"/>
      <c r="AC72" s="159"/>
      <c r="AD72" s="163"/>
    </row>
    <row r="73" spans="12:30" ht="26.5" thickBot="1">
      <c r="L73" s="57"/>
      <c r="M73" s="303"/>
      <c r="N73" s="229" t="s">
        <v>79</v>
      </c>
      <c r="O73" s="230" t="s">
        <v>16</v>
      </c>
      <c r="P73" s="235"/>
      <c r="Q73" s="232" t="s">
        <v>5</v>
      </c>
      <c r="R73" s="229" t="s">
        <v>18</v>
      </c>
      <c r="S73" s="233" t="s">
        <v>22</v>
      </c>
      <c r="T73" s="205" t="s">
        <v>72</v>
      </c>
      <c r="U73" s="206" t="str">
        <f t="shared" si="0"/>
        <v>PnP-02--01</v>
      </c>
      <c r="V73" s="204" t="str">
        <f t="shared" si="1"/>
        <v>PnP-02--01 M3 Brass Threaded Inserts</v>
      </c>
      <c r="W73" s="208"/>
      <c r="X73" s="177" t="s">
        <v>69</v>
      </c>
      <c r="Y73" s="177">
        <v>8.73</v>
      </c>
      <c r="Z73" s="175"/>
      <c r="AA73" s="176">
        <f>Table22[[#This Row],[Mass Each (g)]]*W73</f>
        <v>0</v>
      </c>
      <c r="AB73" s="263"/>
      <c r="AC73" s="159"/>
      <c r="AD73" s="163"/>
    </row>
    <row r="74" spans="12:30" ht="26.5" thickBot="1">
      <c r="L74" s="57"/>
      <c r="M74" s="303"/>
      <c r="N74" s="229" t="s">
        <v>79</v>
      </c>
      <c r="O74" s="230" t="s">
        <v>16</v>
      </c>
      <c r="P74" s="235"/>
      <c r="Q74" s="232" t="s">
        <v>5</v>
      </c>
      <c r="R74" s="229" t="s">
        <v>18</v>
      </c>
      <c r="S74" s="233" t="s">
        <v>22</v>
      </c>
      <c r="T74" s="205" t="s">
        <v>97</v>
      </c>
      <c r="U74" s="206" t="str">
        <f>N74&amp;"-"&amp;O74&amp;"-"&amp;P74&amp;"-"&amp;Q74</f>
        <v>PnP-02--01</v>
      </c>
      <c r="V74" s="204" t="str">
        <f>U74&amp;" "&amp;T74</f>
        <v>PnP-02--01 M3 Hex Socket Bolt</v>
      </c>
      <c r="W74" s="208"/>
      <c r="X74" s="177" t="s">
        <v>67</v>
      </c>
      <c r="Y74" s="177">
        <v>7.85</v>
      </c>
      <c r="Z74" s="175"/>
      <c r="AA74" s="176">
        <f>Table22[[#This Row],[Mass Each (g)]]*W74</f>
        <v>0</v>
      </c>
      <c r="AB74" s="263"/>
      <c r="AC74" s="159"/>
      <c r="AD74" s="163"/>
    </row>
    <row r="75" spans="12:30" ht="26.5" thickBot="1">
      <c r="L75" s="57"/>
      <c r="M75" s="303"/>
      <c r="N75" s="229" t="s">
        <v>79</v>
      </c>
      <c r="O75" s="230" t="s">
        <v>16</v>
      </c>
      <c r="P75" s="234"/>
      <c r="Q75" s="232" t="s">
        <v>5</v>
      </c>
      <c r="R75" s="229" t="s">
        <v>18</v>
      </c>
      <c r="S75" s="233" t="s">
        <v>22</v>
      </c>
      <c r="T75" s="205" t="s">
        <v>132</v>
      </c>
      <c r="U75" s="206" t="str">
        <f t="shared" ref="U75:U96" si="12">N75&amp;"-"&amp;O75&amp;"-"&amp;P75&amp;"-"&amp;Q75</f>
        <v>PnP-02--01</v>
      </c>
      <c r="V75" s="204" t="str">
        <f t="shared" ref="V75:V96" si="13">U75&amp;" "&amp;T75</f>
        <v>PnP-02--01 M4 Threaded Rod</v>
      </c>
      <c r="W75" s="208">
        <v>1</v>
      </c>
      <c r="X75" s="177" t="s">
        <v>68</v>
      </c>
      <c r="Y75" s="177">
        <v>8</v>
      </c>
      <c r="Z75" s="175"/>
      <c r="AA75" s="176">
        <f>Table22[[#This Row],[Mass Each (g)]]*W75</f>
        <v>0</v>
      </c>
      <c r="AB75" s="263"/>
      <c r="AC75" s="159">
        <v>1</v>
      </c>
      <c r="AD75" s="163"/>
    </row>
    <row r="76" spans="12:30" ht="26.5" thickBot="1">
      <c r="L76" s="57"/>
      <c r="M76" s="303"/>
      <c r="N76" s="229" t="s">
        <v>79</v>
      </c>
      <c r="O76" s="230" t="s">
        <v>16</v>
      </c>
      <c r="P76" s="234"/>
      <c r="Q76" s="232" t="s">
        <v>5</v>
      </c>
      <c r="R76" s="229" t="s">
        <v>18</v>
      </c>
      <c r="S76" s="233" t="s">
        <v>22</v>
      </c>
      <c r="T76" s="205" t="s">
        <v>71</v>
      </c>
      <c r="U76" s="206" t="str">
        <f t="shared" si="12"/>
        <v>PnP-02--01</v>
      </c>
      <c r="V76" s="204" t="str">
        <f t="shared" si="13"/>
        <v>PnP-02--01 M4 Brass Threaded Inserts</v>
      </c>
      <c r="W76" s="208">
        <v>1</v>
      </c>
      <c r="X76" s="177" t="s">
        <v>69</v>
      </c>
      <c r="Y76" s="177">
        <v>8.73</v>
      </c>
      <c r="Z76" s="175"/>
      <c r="AA76" s="176">
        <f>Table22[[#This Row],[Mass Each (g)]]*W76</f>
        <v>0</v>
      </c>
      <c r="AB76" s="263"/>
      <c r="AC76" s="159"/>
      <c r="AD76" s="163"/>
    </row>
    <row r="77" spans="12:30" ht="26.5" thickBot="1">
      <c r="L77" s="57"/>
      <c r="M77" s="303"/>
      <c r="N77" s="229" t="s">
        <v>79</v>
      </c>
      <c r="O77" s="230" t="s">
        <v>16</v>
      </c>
      <c r="P77" s="231" t="s">
        <v>76</v>
      </c>
      <c r="Q77" s="232" t="s">
        <v>5</v>
      </c>
      <c r="R77" s="229" t="s">
        <v>18</v>
      </c>
      <c r="S77" s="233" t="s">
        <v>22</v>
      </c>
      <c r="T77" s="205" t="s">
        <v>96</v>
      </c>
      <c r="U77" s="206" t="str">
        <f t="shared" si="12"/>
        <v>PnP-02-RS-525-925-01</v>
      </c>
      <c r="V77" s="204" t="str">
        <f t="shared" si="13"/>
        <v>PnP-02-RS-525-925-01 M5 Hex Socket Bolt</v>
      </c>
      <c r="W77" s="207">
        <v>1</v>
      </c>
      <c r="X77" s="171" t="s">
        <v>67</v>
      </c>
      <c r="Y77" s="177">
        <v>7.85</v>
      </c>
      <c r="Z77" s="174"/>
      <c r="AA77" s="173">
        <f>Table22[[#This Row],[Mass Each (g)]]*W77</f>
        <v>0</v>
      </c>
      <c r="AB77" s="263"/>
      <c r="AC77" s="159"/>
      <c r="AD77" s="163"/>
    </row>
    <row r="78" spans="12:30" ht="26.5" thickBot="1">
      <c r="L78" s="57"/>
      <c r="M78" s="303"/>
      <c r="N78" s="229" t="s">
        <v>79</v>
      </c>
      <c r="O78" s="230" t="s">
        <v>16</v>
      </c>
      <c r="P78" s="234"/>
      <c r="Q78" s="232" t="s">
        <v>5</v>
      </c>
      <c r="R78" s="229" t="s">
        <v>18</v>
      </c>
      <c r="S78" s="233" t="s">
        <v>22</v>
      </c>
      <c r="T78" s="205" t="s">
        <v>138</v>
      </c>
      <c r="U78" s="206" t="str">
        <f>N78&amp;"-"&amp;O78&amp;"-"&amp;P78&amp;"-"&amp;Q78</f>
        <v>PnP-02--01</v>
      </c>
      <c r="V78" s="204" t="str">
        <f>U78&amp;" "&amp;T78</f>
        <v>PnP-02--01 M5 Pneumatic Fittings</v>
      </c>
      <c r="W78" s="208">
        <v>1</v>
      </c>
      <c r="X78" s="177" t="s">
        <v>28</v>
      </c>
      <c r="Y78" s="177" t="s">
        <v>28</v>
      </c>
      <c r="Z78" s="175"/>
      <c r="AA78" s="176">
        <f>Table22[[#This Row],[Mass Each (g)]]*W78</f>
        <v>0</v>
      </c>
      <c r="AB78" s="263"/>
      <c r="AC78" s="159">
        <v>0.91</v>
      </c>
      <c r="AD78" s="163"/>
    </row>
    <row r="79" spans="12:30" ht="26.5" thickBot="1">
      <c r="L79" s="57"/>
      <c r="M79" s="303"/>
      <c r="N79" s="229" t="s">
        <v>79</v>
      </c>
      <c r="O79" s="230" t="s">
        <v>16</v>
      </c>
      <c r="P79" s="234"/>
      <c r="Q79" s="232" t="s">
        <v>5</v>
      </c>
      <c r="R79" s="229" t="s">
        <v>18</v>
      </c>
      <c r="S79" s="233" t="s">
        <v>22</v>
      </c>
      <c r="T79" s="205" t="s">
        <v>139</v>
      </c>
      <c r="U79" s="206" t="str">
        <f>N79&amp;"-"&amp;O79&amp;"-"&amp;P79&amp;"-"&amp;Q79</f>
        <v>PnP-02--01</v>
      </c>
      <c r="V79" s="204" t="str">
        <f>U79&amp;" "&amp;T79</f>
        <v>PnP-02--01 Pneumatic Pipes</v>
      </c>
      <c r="W79" s="208">
        <v>1</v>
      </c>
      <c r="X79" s="177" t="s">
        <v>28</v>
      </c>
      <c r="Y79" s="177" t="s">
        <v>28</v>
      </c>
      <c r="Z79" s="175"/>
      <c r="AA79" s="176">
        <f>Table22[[#This Row],[Mass Each (g)]]*W79</f>
        <v>0</v>
      </c>
      <c r="AB79" s="263"/>
      <c r="AC79" s="159"/>
      <c r="AD79" s="163"/>
    </row>
    <row r="80" spans="12:30" ht="26.5" thickBot="1">
      <c r="L80" s="57"/>
      <c r="M80" s="303"/>
      <c r="N80" s="229" t="s">
        <v>79</v>
      </c>
      <c r="O80" s="230" t="s">
        <v>16</v>
      </c>
      <c r="P80" s="231"/>
      <c r="Q80" s="232" t="s">
        <v>5</v>
      </c>
      <c r="R80" s="229" t="s">
        <v>18</v>
      </c>
      <c r="S80" s="233" t="s">
        <v>22</v>
      </c>
      <c r="T80" s="205" t="s">
        <v>135</v>
      </c>
      <c r="U80" s="206" t="str">
        <f t="shared" si="12"/>
        <v>PnP-02--01</v>
      </c>
      <c r="V80" s="204" t="str">
        <f t="shared" si="13"/>
        <v>PnP-02--01 O Ring</v>
      </c>
      <c r="W80" s="207">
        <v>1</v>
      </c>
      <c r="X80" s="171" t="s">
        <v>159</v>
      </c>
      <c r="Y80" s="171">
        <v>1.22</v>
      </c>
      <c r="Z80" s="174"/>
      <c r="AA80" s="173">
        <f>Table22[[#This Row],[Mass Each (g)]]*W80</f>
        <v>0</v>
      </c>
      <c r="AB80" s="263"/>
      <c r="AC80" s="159"/>
      <c r="AD80" s="163"/>
    </row>
    <row r="81" spans="12:30" ht="26.5" thickBot="1">
      <c r="L81" s="57"/>
      <c r="M81" s="124"/>
      <c r="N81" s="229" t="s">
        <v>79</v>
      </c>
      <c r="O81" s="230" t="s">
        <v>16</v>
      </c>
      <c r="P81" s="231" t="s">
        <v>173</v>
      </c>
      <c r="Q81" s="232" t="s">
        <v>5</v>
      </c>
      <c r="R81" s="229" t="s">
        <v>18</v>
      </c>
      <c r="S81" s="233" t="s">
        <v>22</v>
      </c>
      <c r="T81" s="205" t="s">
        <v>160</v>
      </c>
      <c r="U81" s="206" t="str">
        <f t="shared" si="12"/>
        <v>PnP-02-B0CS31XNSY-01</v>
      </c>
      <c r="V81" s="204" t="str">
        <f t="shared" si="13"/>
        <v>PnP-02-B0CS31XNSY-01 Solenoid Valve</v>
      </c>
      <c r="W81" s="208"/>
      <c r="X81" s="177"/>
      <c r="Y81" s="177"/>
      <c r="Z81" s="175"/>
      <c r="AA81" s="176">
        <f>Table22[[#This Row],[Mass Each (g)]]*W81</f>
        <v>0</v>
      </c>
      <c r="AB81" s="265" t="s">
        <v>192</v>
      </c>
      <c r="AC81" s="159">
        <v>11.99</v>
      </c>
      <c r="AD81" s="163" t="s">
        <v>191</v>
      </c>
    </row>
    <row r="82" spans="12:30" ht="26.5" thickBot="1">
      <c r="L82" s="57"/>
      <c r="M82" s="124"/>
      <c r="N82" s="187" t="s">
        <v>79</v>
      </c>
      <c r="O82" s="240" t="s">
        <v>16</v>
      </c>
      <c r="P82" s="241"/>
      <c r="Q82" s="238" t="s">
        <v>5</v>
      </c>
      <c r="R82" s="187" t="s">
        <v>18</v>
      </c>
      <c r="S82" s="239" t="s">
        <v>22</v>
      </c>
      <c r="T82" s="215" t="s">
        <v>161</v>
      </c>
      <c r="U82" s="211" t="str">
        <f t="shared" si="12"/>
        <v>PnP-02--01</v>
      </c>
      <c r="V82" s="212" t="str">
        <f t="shared" si="13"/>
        <v>PnP-02--01 BIGTREETECH Octopus V1.1</v>
      </c>
      <c r="W82" s="187"/>
      <c r="X82" s="186"/>
      <c r="Y82" s="187"/>
      <c r="Z82" s="188"/>
      <c r="AA82" s="189">
        <f>Table22[[#This Row],[Mass Each (g)]]*W82</f>
        <v>0</v>
      </c>
      <c r="AB82" s="265" t="s">
        <v>190</v>
      </c>
      <c r="AC82" s="159">
        <v>97.99</v>
      </c>
      <c r="AD82" s="163" t="s">
        <v>191</v>
      </c>
    </row>
    <row r="83" spans="12:30" ht="26.5" thickBot="1">
      <c r="L83" s="57"/>
      <c r="M83" s="304" t="s">
        <v>81</v>
      </c>
      <c r="N83" s="227" t="s">
        <v>79</v>
      </c>
      <c r="O83" s="242" t="s">
        <v>21</v>
      </c>
      <c r="P83" s="242" t="s">
        <v>60</v>
      </c>
      <c r="Q83" s="226" t="s">
        <v>24</v>
      </c>
      <c r="R83" s="227" t="s">
        <v>62</v>
      </c>
      <c r="S83" s="228" t="s">
        <v>32</v>
      </c>
      <c r="T83" s="201" t="s">
        <v>85</v>
      </c>
      <c r="U83" s="202" t="str">
        <f t="shared" si="12"/>
        <v>PnP-03-0003-04</v>
      </c>
      <c r="V83" s="200" t="str">
        <f t="shared" si="13"/>
        <v>PnP-03-0003-04 Vacuum Table_Assembly</v>
      </c>
      <c r="W83" s="167">
        <v>1</v>
      </c>
      <c r="X83" s="183" t="s">
        <v>28</v>
      </c>
      <c r="Y83" s="168" t="s">
        <v>28</v>
      </c>
      <c r="Z83" s="190"/>
      <c r="AA83" s="170">
        <f>Table22[[#This Row],[Mass Each (g)]]*W83</f>
        <v>0</v>
      </c>
      <c r="AB83" s="267"/>
      <c r="AC83" s="161"/>
      <c r="AD83" s="165"/>
    </row>
    <row r="84" spans="12:30" ht="26.5" thickBot="1">
      <c r="L84" s="57"/>
      <c r="M84" s="305"/>
      <c r="N84" s="229" t="s">
        <v>79</v>
      </c>
      <c r="O84" s="230" t="s">
        <v>21</v>
      </c>
      <c r="P84" s="231" t="s">
        <v>53</v>
      </c>
      <c r="Q84" s="232" t="s">
        <v>24</v>
      </c>
      <c r="R84" s="229" t="s">
        <v>62</v>
      </c>
      <c r="S84" s="233" t="s">
        <v>19</v>
      </c>
      <c r="T84" s="205" t="s">
        <v>141</v>
      </c>
      <c r="U84" s="206" t="str">
        <f t="shared" si="12"/>
        <v>PnP-03-0028-04</v>
      </c>
      <c r="V84" s="204" t="str">
        <f t="shared" si="13"/>
        <v>PnP-03-0028-04 Vacuum Table_Base Plate</v>
      </c>
      <c r="W84" s="207">
        <v>1</v>
      </c>
      <c r="X84" s="171" t="s">
        <v>25</v>
      </c>
      <c r="Y84" s="171">
        <v>1.25</v>
      </c>
      <c r="Z84" s="174">
        <v>198.11</v>
      </c>
      <c r="AA84" s="173">
        <f>Table22[[#This Row],[Mass Each (g)]]*W84</f>
        <v>198.11</v>
      </c>
      <c r="AB84" s="263"/>
      <c r="AC84" s="159"/>
      <c r="AD84" s="163"/>
    </row>
    <row r="85" spans="12:30" ht="26.5" thickBot="1">
      <c r="L85" s="57"/>
      <c r="M85" s="305"/>
      <c r="N85" s="229" t="s">
        <v>79</v>
      </c>
      <c r="O85" s="230" t="s">
        <v>21</v>
      </c>
      <c r="P85" s="231" t="s">
        <v>54</v>
      </c>
      <c r="Q85" s="232" t="s">
        <v>16</v>
      </c>
      <c r="R85" s="229" t="s">
        <v>63</v>
      </c>
      <c r="S85" s="233" t="s">
        <v>19</v>
      </c>
      <c r="T85" s="205" t="s">
        <v>142</v>
      </c>
      <c r="U85" s="206" t="str">
        <f t="shared" si="12"/>
        <v>PnP-03-0029-02</v>
      </c>
      <c r="V85" s="204" t="str">
        <f t="shared" si="13"/>
        <v>PnP-03-0029-02 Vacuum Table_Rubber Seal 3mm</v>
      </c>
      <c r="W85" s="207">
        <v>1</v>
      </c>
      <c r="X85" s="171" t="s">
        <v>23</v>
      </c>
      <c r="Y85" s="171">
        <v>1.34</v>
      </c>
      <c r="Z85" s="174"/>
      <c r="AA85" s="173">
        <f>Table22[[#This Row],[Mass Each (g)]]*W85</f>
        <v>0</v>
      </c>
      <c r="AB85" s="263"/>
      <c r="AC85" s="159"/>
      <c r="AD85" s="163"/>
    </row>
    <row r="86" spans="12:30" ht="26.5" thickBot="1">
      <c r="L86" s="57"/>
      <c r="M86" s="305"/>
      <c r="N86" s="229" t="s">
        <v>79</v>
      </c>
      <c r="O86" s="230" t="s">
        <v>21</v>
      </c>
      <c r="P86" s="231" t="s">
        <v>55</v>
      </c>
      <c r="Q86" s="232" t="s">
        <v>16</v>
      </c>
      <c r="R86" s="229" t="s">
        <v>63</v>
      </c>
      <c r="S86" s="233" t="s">
        <v>19</v>
      </c>
      <c r="T86" s="205" t="s">
        <v>143</v>
      </c>
      <c r="U86" s="206" t="str">
        <f t="shared" si="12"/>
        <v>PnP-03-0030-02</v>
      </c>
      <c r="V86" s="204" t="str">
        <f t="shared" si="13"/>
        <v>PnP-03-0030-02 Vacuum Table_Top Plate</v>
      </c>
      <c r="W86" s="207">
        <v>1</v>
      </c>
      <c r="X86" s="171" t="s">
        <v>20</v>
      </c>
      <c r="Y86" s="171">
        <v>1.18</v>
      </c>
      <c r="Z86" s="174"/>
      <c r="AA86" s="173">
        <f>Table22[[#This Row],[Mass Each (g)]]*W86</f>
        <v>0</v>
      </c>
      <c r="AB86" s="263"/>
      <c r="AC86" s="159"/>
      <c r="AD86" s="163"/>
    </row>
    <row r="87" spans="12:30" ht="26.5" thickBot="1">
      <c r="L87" s="57"/>
      <c r="M87" s="305"/>
      <c r="N87" s="229" t="s">
        <v>79</v>
      </c>
      <c r="O87" s="230" t="s">
        <v>21</v>
      </c>
      <c r="P87" s="231" t="s">
        <v>75</v>
      </c>
      <c r="Q87" s="232" t="s">
        <v>5</v>
      </c>
      <c r="R87" s="229" t="s">
        <v>18</v>
      </c>
      <c r="S87" s="233" t="s">
        <v>22</v>
      </c>
      <c r="T87" s="205" t="s">
        <v>72</v>
      </c>
      <c r="U87" s="206" t="str">
        <f>N87&amp;"-"&amp;O87&amp;"-"&amp;P87&amp;"-"&amp;Q87</f>
        <v>PnP-03-3DJAKE-ISP-GWEM3-01</v>
      </c>
      <c r="V87" s="204" t="str">
        <f>U87&amp;" "&amp;T87</f>
        <v>PnP-03-3DJAKE-ISP-GWEM3-01 M3 Brass Threaded Inserts</v>
      </c>
      <c r="W87" s="208">
        <v>8</v>
      </c>
      <c r="X87" s="177" t="s">
        <v>69</v>
      </c>
      <c r="Y87" s="177">
        <v>8.73</v>
      </c>
      <c r="Z87" s="175"/>
      <c r="AA87" s="176">
        <f>Table22[[#This Row],[Mass Each (g)]]*W87</f>
        <v>0</v>
      </c>
      <c r="AB87" s="263"/>
      <c r="AC87" s="159"/>
      <c r="AD87" s="163"/>
    </row>
    <row r="88" spans="12:30" ht="26.5" thickBot="1">
      <c r="L88" s="57"/>
      <c r="M88" s="305"/>
      <c r="N88" s="229" t="s">
        <v>79</v>
      </c>
      <c r="O88" s="230" t="s">
        <v>21</v>
      </c>
      <c r="P88" s="231" t="s">
        <v>50</v>
      </c>
      <c r="Q88" s="232" t="s">
        <v>5</v>
      </c>
      <c r="R88" s="229" t="s">
        <v>18</v>
      </c>
      <c r="S88" s="233" t="s">
        <v>22</v>
      </c>
      <c r="T88" s="205" t="s">
        <v>144</v>
      </c>
      <c r="U88" s="206" t="str">
        <f t="shared" si="12"/>
        <v>PnP-03-0025-01</v>
      </c>
      <c r="V88" s="204" t="str">
        <f t="shared" si="13"/>
        <v>PnP-03-0025-01 M3 Countersunk Screws</v>
      </c>
      <c r="W88" s="207">
        <v>8</v>
      </c>
      <c r="X88" s="171" t="s">
        <v>67</v>
      </c>
      <c r="Y88" s="171">
        <v>7.85</v>
      </c>
      <c r="Z88" s="174"/>
      <c r="AA88" s="173">
        <f>Table22[[#This Row],[Mass Each (g)]]*W88</f>
        <v>0</v>
      </c>
      <c r="AB88" s="263"/>
      <c r="AC88" s="159"/>
      <c r="AD88" s="163"/>
    </row>
    <row r="89" spans="12:30" ht="26.5" thickBot="1">
      <c r="L89" s="57"/>
      <c r="M89" s="305"/>
      <c r="N89" s="229" t="s">
        <v>79</v>
      </c>
      <c r="O89" s="230" t="s">
        <v>21</v>
      </c>
      <c r="P89" s="231" t="s">
        <v>179</v>
      </c>
      <c r="Q89" s="232" t="s">
        <v>5</v>
      </c>
      <c r="R89" s="229" t="s">
        <v>18</v>
      </c>
      <c r="S89" s="233" t="s">
        <v>22</v>
      </c>
      <c r="T89" s="205" t="s">
        <v>180</v>
      </c>
      <c r="U89" s="206" t="str">
        <f>N89&amp;"-"&amp;O89&amp;"-"&amp;P89&amp;"-"&amp;Q89</f>
        <v>PnP-03-3DJAKE-ISP-GWEM5-01</v>
      </c>
      <c r="V89" s="204" t="str">
        <f>U89&amp;" "&amp;T89</f>
        <v>PnP-03-3DJAKE-ISP-GWEM5-01 M5 Brass Threaded Inserts</v>
      </c>
      <c r="W89" s="208"/>
      <c r="X89" s="177"/>
      <c r="Y89" s="177"/>
      <c r="Z89" s="175"/>
      <c r="AA89" s="176">
        <f>Table22[[#This Row],[Mass Each (g)]]*W89</f>
        <v>0</v>
      </c>
      <c r="AB89" s="263"/>
      <c r="AC89" s="159"/>
      <c r="AD89" s="163"/>
    </row>
    <row r="90" spans="12:30" ht="26.5" thickBot="1">
      <c r="L90" s="57"/>
      <c r="M90" s="306"/>
      <c r="N90" s="187" t="s">
        <v>79</v>
      </c>
      <c r="O90" s="230" t="s">
        <v>21</v>
      </c>
      <c r="P90" s="231" t="s">
        <v>172</v>
      </c>
      <c r="Q90" s="232" t="s">
        <v>5</v>
      </c>
      <c r="R90" s="229" t="s">
        <v>18</v>
      </c>
      <c r="S90" s="233" t="s">
        <v>22</v>
      </c>
      <c r="T90" s="205" t="s">
        <v>145</v>
      </c>
      <c r="U90" s="206" t="str">
        <f t="shared" si="12"/>
        <v>PnP-03-PC6-01-01</v>
      </c>
      <c r="V90" s="204" t="str">
        <f t="shared" si="13"/>
        <v>PnP-03-PC6-01-01 1/2 Pneumatic Fittings</v>
      </c>
      <c r="W90" s="207">
        <v>1</v>
      </c>
      <c r="X90" s="171" t="s">
        <v>28</v>
      </c>
      <c r="Y90" s="171" t="s">
        <v>28</v>
      </c>
      <c r="Z90" s="174"/>
      <c r="AA90" s="173">
        <f>Table22[[#This Row],[Mass Each (g)]]*W90</f>
        <v>0</v>
      </c>
      <c r="AB90" s="266"/>
      <c r="AC90" s="160">
        <v>7.0000000000000007E-2</v>
      </c>
      <c r="AD90" s="164"/>
    </row>
    <row r="91" spans="12:30" ht="26.5" thickBot="1">
      <c r="L91" s="57"/>
      <c r="M91" s="307" t="s">
        <v>82</v>
      </c>
      <c r="N91" s="227" t="s">
        <v>79</v>
      </c>
      <c r="O91" s="242" t="s">
        <v>24</v>
      </c>
      <c r="P91" s="243" t="s">
        <v>61</v>
      </c>
      <c r="Q91" s="244" t="s">
        <v>5</v>
      </c>
      <c r="R91" s="183" t="s">
        <v>18</v>
      </c>
      <c r="S91" s="245" t="s">
        <v>32</v>
      </c>
      <c r="T91" s="216" t="s">
        <v>149</v>
      </c>
      <c r="U91" s="217" t="str">
        <f t="shared" si="12"/>
        <v>PnP-04-0004-01</v>
      </c>
      <c r="V91" s="199" t="str">
        <f t="shared" si="13"/>
        <v>PnP-04-0004-01 Camera System_Assembly</v>
      </c>
      <c r="W91" s="218">
        <v>1</v>
      </c>
      <c r="X91" s="191" t="s">
        <v>28</v>
      </c>
      <c r="Y91" s="191" t="s">
        <v>28</v>
      </c>
      <c r="Z91" s="192"/>
      <c r="AA91" s="170">
        <f>Table22[[#This Row],[Mass Each (g)]]*W91</f>
        <v>0</v>
      </c>
      <c r="AB91" s="263"/>
      <c r="AC91" s="159"/>
      <c r="AD91" s="163"/>
    </row>
    <row r="92" spans="12:30" ht="26.5" thickBot="1">
      <c r="L92" s="57"/>
      <c r="M92" s="308"/>
      <c r="N92" s="229" t="s">
        <v>79</v>
      </c>
      <c r="O92" s="230" t="s">
        <v>24</v>
      </c>
      <c r="P92" s="231" t="s">
        <v>56</v>
      </c>
      <c r="Q92" s="232" t="s">
        <v>5</v>
      </c>
      <c r="R92" s="229" t="s">
        <v>18</v>
      </c>
      <c r="S92" s="233" t="s">
        <v>19</v>
      </c>
      <c r="T92" s="205" t="s">
        <v>150</v>
      </c>
      <c r="U92" s="206" t="str">
        <f t="shared" si="12"/>
        <v>PnP-04-0031-01</v>
      </c>
      <c r="V92" s="204" t="str">
        <f t="shared" si="13"/>
        <v>PnP-04-0031-01 Camera System_Housing</v>
      </c>
      <c r="W92" s="207">
        <v>1</v>
      </c>
      <c r="X92" s="171" t="s">
        <v>25</v>
      </c>
      <c r="Y92" s="171">
        <v>1.25</v>
      </c>
      <c r="Z92" s="174"/>
      <c r="AA92" s="173">
        <f>Table22[[#This Row],[Mass Each (g)]]*W92</f>
        <v>0</v>
      </c>
      <c r="AB92" s="263"/>
      <c r="AC92" s="159"/>
      <c r="AD92" s="163"/>
    </row>
    <row r="93" spans="12:30" ht="26.5" thickBot="1">
      <c r="L93" s="57"/>
      <c r="M93" s="308"/>
      <c r="N93" s="229" t="s">
        <v>79</v>
      </c>
      <c r="O93" s="230" t="s">
        <v>24</v>
      </c>
      <c r="P93" s="231"/>
      <c r="Q93" s="232" t="s">
        <v>5</v>
      </c>
      <c r="R93" s="229" t="s">
        <v>18</v>
      </c>
      <c r="S93" s="233" t="s">
        <v>22</v>
      </c>
      <c r="T93" s="205" t="s">
        <v>151</v>
      </c>
      <c r="U93" s="206" t="str">
        <f t="shared" si="12"/>
        <v>PnP-04--01</v>
      </c>
      <c r="V93" s="204" t="str">
        <f t="shared" si="13"/>
        <v>PnP-04--01 Ball Joint Attachment</v>
      </c>
      <c r="W93" s="207">
        <v>1</v>
      </c>
      <c r="X93" s="171" t="s">
        <v>25</v>
      </c>
      <c r="Y93" s="171">
        <v>1.25</v>
      </c>
      <c r="Z93" s="174"/>
      <c r="AA93" s="173">
        <f>Table22[[#This Row],[Mass Each (g)]]*W93</f>
        <v>0</v>
      </c>
      <c r="AB93" s="263"/>
      <c r="AC93" s="159"/>
      <c r="AD93" s="163"/>
    </row>
    <row r="94" spans="12:30" ht="26.5" thickBot="1">
      <c r="L94" s="57"/>
      <c r="M94" s="308"/>
      <c r="N94" s="229" t="s">
        <v>79</v>
      </c>
      <c r="O94" s="230" t="s">
        <v>24</v>
      </c>
      <c r="P94" s="231"/>
      <c r="Q94" s="232" t="s">
        <v>5</v>
      </c>
      <c r="R94" s="229" t="s">
        <v>18</v>
      </c>
      <c r="S94" s="233" t="s">
        <v>22</v>
      </c>
      <c r="T94" s="205" t="s">
        <v>152</v>
      </c>
      <c r="U94" s="206" t="str">
        <f t="shared" si="12"/>
        <v>PnP-04--01</v>
      </c>
      <c r="V94" s="204" t="str">
        <f t="shared" si="13"/>
        <v>PnP-04--01 Camera Module</v>
      </c>
      <c r="W94" s="207">
        <v>1</v>
      </c>
      <c r="X94" s="171" t="s">
        <v>28</v>
      </c>
      <c r="Y94" s="171" t="s">
        <v>28</v>
      </c>
      <c r="Z94" s="174"/>
      <c r="AA94" s="173">
        <f>Table22[[#This Row],[Mass Each (g)]]*W94</f>
        <v>0</v>
      </c>
      <c r="AB94" s="265" t="s">
        <v>195</v>
      </c>
      <c r="AC94" s="159"/>
      <c r="AD94" s="163" t="s">
        <v>194</v>
      </c>
    </row>
    <row r="95" spans="12:30" ht="26.5" thickBot="1">
      <c r="L95" s="57"/>
      <c r="M95" s="308"/>
      <c r="N95" s="229" t="s">
        <v>79</v>
      </c>
      <c r="O95" s="230" t="s">
        <v>24</v>
      </c>
      <c r="P95" s="231"/>
      <c r="Q95" s="232" t="s">
        <v>5</v>
      </c>
      <c r="R95" s="229" t="s">
        <v>18</v>
      </c>
      <c r="S95" s="233" t="s">
        <v>22</v>
      </c>
      <c r="T95" s="205" t="s">
        <v>153</v>
      </c>
      <c r="U95" s="206" t="str">
        <f t="shared" si="12"/>
        <v>PnP-04--01</v>
      </c>
      <c r="V95" s="204" t="str">
        <f t="shared" si="13"/>
        <v>PnP-04--01 1/4 Brass Threaded Inserts</v>
      </c>
      <c r="W95" s="207">
        <v>1</v>
      </c>
      <c r="X95" s="171" t="s">
        <v>69</v>
      </c>
      <c r="Y95" s="171">
        <v>8.73</v>
      </c>
      <c r="Z95" s="174"/>
      <c r="AA95" s="173">
        <f>Table22[[#This Row],[Mass Each (g)]]*W95</f>
        <v>0</v>
      </c>
      <c r="AB95" s="263"/>
      <c r="AC95" s="159"/>
      <c r="AD95" s="163"/>
    </row>
    <row r="96" spans="12:30" ht="26.5" thickBot="1">
      <c r="L96" s="57"/>
      <c r="M96" s="309"/>
      <c r="N96" s="186" t="s">
        <v>79</v>
      </c>
      <c r="O96" s="240" t="s">
        <v>24</v>
      </c>
      <c r="P96" s="234" t="s">
        <v>74</v>
      </c>
      <c r="Q96" s="246" t="s">
        <v>5</v>
      </c>
      <c r="R96" s="186" t="s">
        <v>18</v>
      </c>
      <c r="S96" s="247" t="s">
        <v>22</v>
      </c>
      <c r="T96" s="210" t="s">
        <v>154</v>
      </c>
      <c r="U96" s="219" t="str">
        <f t="shared" si="12"/>
        <v>PnP-04-RS-4679789 -01</v>
      </c>
      <c r="V96" s="209" t="str">
        <f t="shared" si="13"/>
        <v>PnP-04-RS-4679789 -01 1/4 Hex Socket Bolt 8mm</v>
      </c>
      <c r="W96" s="220">
        <v>1</v>
      </c>
      <c r="X96" s="193" t="s">
        <v>67</v>
      </c>
      <c r="Y96" s="193" t="s">
        <v>28</v>
      </c>
      <c r="Z96" s="194"/>
      <c r="AA96" s="195">
        <f>Table22[[#This Row],[Mass Each (g)]]*W96</f>
        <v>0</v>
      </c>
      <c r="AB96" s="263"/>
      <c r="AC96" s="160"/>
      <c r="AD96" s="163"/>
    </row>
    <row r="97" spans="12:30" ht="26.5" thickBot="1">
      <c r="L97" s="57"/>
      <c r="M97" s="221"/>
      <c r="N97" s="222"/>
      <c r="O97" s="223"/>
      <c r="P97" s="223"/>
      <c r="Q97" s="223"/>
      <c r="R97" s="223"/>
      <c r="S97" s="223"/>
      <c r="T97" s="223"/>
      <c r="U97" s="223"/>
      <c r="V97" s="223"/>
      <c r="W97" s="196">
        <f>SUM(Table22[Quantity])</f>
        <v>135</v>
      </c>
      <c r="X97" s="196"/>
      <c r="Y97" s="196"/>
      <c r="Z97" s="197"/>
      <c r="AA97" s="198">
        <f>SUM(AA11:AA90)</f>
        <v>1039.94</v>
      </c>
      <c r="AB97" s="166"/>
      <c r="AC97" s="162">
        <f>SUM(Table22[Price Total])</f>
        <v>267.96999999999997</v>
      </c>
      <c r="AD97" s="166"/>
    </row>
    <row r="98" spans="12:30" ht="20.149999999999999" customHeight="1"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90"/>
      <c r="AA98" s="57"/>
      <c r="AB98" s="57"/>
      <c r="AC98" s="57"/>
    </row>
    <row r="99" spans="12:30" ht="20.149999999999999" customHeight="1"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90"/>
      <c r="AA99" s="57"/>
      <c r="AB99" s="57"/>
      <c r="AC99" s="57"/>
    </row>
    <row r="100" spans="12:30" ht="20.149999999999999" customHeight="1"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90">
        <f>SUM(Z12:Z95)</f>
        <v>974.02</v>
      </c>
      <c r="AA100" s="57" t="s">
        <v>213</v>
      </c>
      <c r="AB100" s="57"/>
      <c r="AC100" s="57"/>
    </row>
    <row r="101" spans="12:30" ht="20.149999999999999" customHeight="1"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90"/>
      <c r="AA101" s="57"/>
      <c r="AB101" s="57"/>
      <c r="AC101" s="57"/>
    </row>
    <row r="109" spans="12:30" ht="20.149999999999999" customHeight="1">
      <c r="N109" s="57"/>
      <c r="O109" s="139"/>
      <c r="P109" s="290"/>
      <c r="Q109" s="290"/>
    </row>
    <row r="110" spans="12:30" ht="20.149999999999999" customHeight="1">
      <c r="N110" s="57"/>
      <c r="O110" s="97"/>
      <c r="P110" s="98"/>
      <c r="Q110" s="140"/>
    </row>
    <row r="111" spans="12:30" ht="20.149999999999999" customHeight="1">
      <c r="N111" s="57"/>
      <c r="O111" s="97"/>
      <c r="P111" s="98"/>
      <c r="Q111" s="140"/>
    </row>
    <row r="112" spans="12:30" ht="20.149999999999999" customHeight="1">
      <c r="N112" s="57"/>
      <c r="O112" s="97"/>
      <c r="P112" s="98"/>
      <c r="Q112" s="140"/>
    </row>
    <row r="113" spans="14:17" ht="20.149999999999999" customHeight="1">
      <c r="N113" s="57"/>
      <c r="O113" s="97"/>
      <c r="P113" s="98"/>
      <c r="Q113" s="140"/>
    </row>
    <row r="114" spans="14:17" ht="20.149999999999999" customHeight="1">
      <c r="N114" s="57"/>
      <c r="O114" s="57"/>
      <c r="P114" s="57"/>
      <c r="Q114" s="57"/>
    </row>
  </sheetData>
  <mergeCells count="25">
    <mergeCell ref="C34:D34"/>
    <mergeCell ref="B36:D36"/>
    <mergeCell ref="P109:Q109"/>
    <mergeCell ref="N2:Y8"/>
    <mergeCell ref="M9:M10"/>
    <mergeCell ref="N9:W9"/>
    <mergeCell ref="X9:AA9"/>
    <mergeCell ref="C16:D16"/>
    <mergeCell ref="M45:M80"/>
    <mergeCell ref="M83:M90"/>
    <mergeCell ref="M91:M96"/>
    <mergeCell ref="C37:D37"/>
    <mergeCell ref="C38:D38"/>
    <mergeCell ref="C39:D39"/>
    <mergeCell ref="B29:D29"/>
    <mergeCell ref="C30:D30"/>
    <mergeCell ref="C31:D31"/>
    <mergeCell ref="B32:D32"/>
    <mergeCell ref="C33:D33"/>
    <mergeCell ref="F15:H15"/>
    <mergeCell ref="M11:M44"/>
    <mergeCell ref="F17:G17"/>
    <mergeCell ref="F18:F19"/>
    <mergeCell ref="F21:G21"/>
    <mergeCell ref="F16:H16"/>
  </mergeCells>
  <phoneticPr fontId="3" type="noConversion"/>
  <hyperlinks>
    <hyperlink ref="AB28" r:id="rId1" xr:uid="{63C9872E-A804-469D-8B67-540E5209A586}"/>
    <hyperlink ref="AB34" r:id="rId2" xr:uid="{AD704DC5-2755-4169-ACF0-5D4E3D8D5482}"/>
    <hyperlink ref="AB36" r:id="rId3" xr:uid="{2942BD8A-4347-42FB-9E60-B2A836C4C535}"/>
    <hyperlink ref="AB82" r:id="rId4" xr:uid="{3AF48915-DB63-4688-AFAC-818DD7680FDF}"/>
    <hyperlink ref="AB81" r:id="rId5" xr:uid="{A4CEBD69-4470-490B-BCBE-C7DAB2C42729}"/>
    <hyperlink ref="AB94" r:id="rId6" xr:uid="{05836DFB-AEC5-4CE8-8E46-4BEA731E7F56}"/>
  </hyperlinks>
  <pageMargins left="0.7" right="0.7" top="0.75" bottom="0.75" header="0.3" footer="0.3"/>
  <pageSetup paperSize="9" orientation="portrait" horizontalDpi="4294967293" r:id="rId7"/>
  <drawing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7374-D2CE-4ABC-B6C9-C7F1044620F7}">
  <dimension ref="A1:AA113"/>
  <sheetViews>
    <sheetView topLeftCell="A13" zoomScale="60" zoomScaleNormal="60" workbookViewId="0">
      <selection activeCell="U20" sqref="U20"/>
    </sheetView>
  </sheetViews>
  <sheetFormatPr defaultRowHeight="20.149999999999999" customHeight="1"/>
  <cols>
    <col min="1" max="1" width="8.7265625" style="57"/>
    <col min="2" max="2" width="33.453125" style="57" bestFit="1" customWidth="1"/>
    <col min="3" max="3" width="4.36328125" style="57" bestFit="1" customWidth="1"/>
    <col min="4" max="4" width="7.36328125" style="57" customWidth="1"/>
    <col min="5" max="6" width="8.7265625" style="57" customWidth="1"/>
    <col min="7" max="7" width="6.54296875" customWidth="1"/>
    <col min="8" max="8" width="52.6328125" bestFit="1" customWidth="1"/>
    <col min="9" max="9" width="25.6328125" bestFit="1" customWidth="1"/>
    <col min="10" max="10" width="25.54296875" bestFit="1" customWidth="1"/>
    <col min="11" max="11" width="24.7265625" customWidth="1"/>
    <col min="12" max="12" width="13.6328125" bestFit="1" customWidth="1"/>
    <col min="13" max="13" width="18.90625" bestFit="1" customWidth="1"/>
    <col min="14" max="14" width="19.453125" customWidth="1"/>
    <col min="15" max="15" width="41.90625" bestFit="1" customWidth="1"/>
    <col min="16" max="16" width="29.54296875" bestFit="1" customWidth="1"/>
    <col min="17" max="17" width="92.81640625" bestFit="1" customWidth="1"/>
    <col min="18" max="18" width="17" customWidth="1"/>
    <col min="19" max="19" width="21.453125" bestFit="1" customWidth="1"/>
    <col min="20" max="20" width="29.453125" bestFit="1" customWidth="1"/>
    <col min="21" max="21" width="28.81640625" style="68" bestFit="1" customWidth="1"/>
    <col min="22" max="22" width="24.54296875" bestFit="1" customWidth="1"/>
    <col min="23" max="23" width="17.6328125" bestFit="1" customWidth="1"/>
    <col min="24" max="24" width="24.90625" bestFit="1" customWidth="1"/>
    <col min="25" max="25" width="90.6328125" bestFit="1" customWidth="1"/>
    <col min="26" max="26" width="16.6328125" bestFit="1" customWidth="1"/>
    <col min="27" max="27" width="22.6328125" bestFit="1" customWidth="1"/>
  </cols>
  <sheetData>
    <row r="1" spans="7:27" ht="20.149999999999999" customHeight="1">
      <c r="G1" s="54"/>
      <c r="H1" s="54"/>
      <c r="I1" s="58"/>
      <c r="J1" s="2"/>
      <c r="K1" s="1"/>
      <c r="L1" s="1"/>
      <c r="M1" s="2"/>
      <c r="N1" s="2"/>
      <c r="O1" s="2"/>
      <c r="P1" s="3"/>
      <c r="Q1" s="2"/>
      <c r="R1" s="55"/>
      <c r="S1" s="2"/>
      <c r="T1" s="3"/>
      <c r="U1" s="4"/>
      <c r="V1" s="56"/>
      <c r="W1" s="57"/>
      <c r="X1" s="57"/>
      <c r="Y1" s="57"/>
      <c r="Z1" s="57"/>
    </row>
    <row r="2" spans="7:27" ht="36" customHeight="1">
      <c r="G2" s="54"/>
      <c r="H2" s="54"/>
      <c r="I2" s="291" t="s">
        <v>0</v>
      </c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4"/>
      <c r="V2" s="56"/>
      <c r="W2" s="57"/>
      <c r="X2" s="57"/>
      <c r="Y2" s="57"/>
      <c r="Z2" s="57"/>
    </row>
    <row r="3" spans="7:27" ht="20.149999999999999" customHeight="1">
      <c r="G3" s="54"/>
      <c r="H3" s="54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4"/>
      <c r="V3" s="56"/>
      <c r="W3" s="57"/>
      <c r="X3" s="57"/>
      <c r="Y3" s="57"/>
      <c r="Z3" s="57"/>
    </row>
    <row r="4" spans="7:27" ht="20.149999999999999" customHeight="1">
      <c r="G4" s="54"/>
      <c r="H4" s="54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4"/>
      <c r="V4" s="56"/>
      <c r="W4" s="57"/>
      <c r="X4" s="57"/>
      <c r="Y4" s="57"/>
      <c r="Z4" s="57"/>
    </row>
    <row r="5" spans="7:27" ht="20.149999999999999" customHeight="1">
      <c r="G5" s="54"/>
      <c r="H5" s="54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4"/>
      <c r="V5" s="56"/>
      <c r="W5" s="57"/>
      <c r="X5" s="57"/>
      <c r="Y5" s="57"/>
      <c r="Z5" s="57"/>
    </row>
    <row r="6" spans="7:27" ht="20.149999999999999" customHeight="1">
      <c r="G6" s="54"/>
      <c r="H6" s="54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4"/>
      <c r="V6" s="56"/>
      <c r="W6" s="57"/>
      <c r="X6" s="57"/>
      <c r="Y6" s="57"/>
      <c r="Z6" s="57"/>
    </row>
    <row r="7" spans="7:27" ht="20.149999999999999" customHeight="1">
      <c r="G7" s="54"/>
      <c r="H7" s="54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4"/>
      <c r="V7" s="56"/>
      <c r="W7" s="57"/>
      <c r="X7" s="57"/>
      <c r="Y7" s="57"/>
      <c r="Z7" s="57"/>
    </row>
    <row r="8" spans="7:27" ht="20.149999999999999" customHeight="1" thickBot="1">
      <c r="G8" s="54"/>
      <c r="H8" s="54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4"/>
      <c r="V8" s="56"/>
      <c r="W8" s="57"/>
      <c r="X8" s="57"/>
      <c r="Y8" s="57"/>
      <c r="Z8" s="57"/>
    </row>
    <row r="9" spans="7:27" ht="20" customHeight="1" thickBot="1">
      <c r="G9" s="54"/>
      <c r="H9" s="293" t="s">
        <v>70</v>
      </c>
      <c r="I9" s="295" t="s">
        <v>3</v>
      </c>
      <c r="J9" s="296"/>
      <c r="K9" s="296"/>
      <c r="L9" s="296"/>
      <c r="M9" s="296"/>
      <c r="N9" s="296"/>
      <c r="O9" s="296"/>
      <c r="P9" s="296"/>
      <c r="Q9" s="296"/>
      <c r="R9" s="297"/>
      <c r="S9" s="298" t="s">
        <v>4</v>
      </c>
      <c r="T9" s="299"/>
      <c r="U9" s="299"/>
      <c r="V9" s="300"/>
      <c r="W9" s="316" t="s">
        <v>181</v>
      </c>
      <c r="X9" s="317"/>
      <c r="Y9" s="113" t="s">
        <v>77</v>
      </c>
      <c r="Z9" s="102"/>
      <c r="AA9" s="103"/>
    </row>
    <row r="10" spans="7:27" ht="57.75" customHeight="1" thickBot="1">
      <c r="G10" s="54"/>
      <c r="H10" s="294"/>
      <c r="I10" s="83" t="s">
        <v>6</v>
      </c>
      <c r="J10" s="84" t="s">
        <v>1</v>
      </c>
      <c r="K10" s="85" t="s">
        <v>7</v>
      </c>
      <c r="L10" s="86" t="s">
        <v>8</v>
      </c>
      <c r="M10" s="84" t="s">
        <v>9</v>
      </c>
      <c r="N10" s="36" t="s">
        <v>10</v>
      </c>
      <c r="O10" s="87" t="s">
        <v>11</v>
      </c>
      <c r="P10" s="88" t="s">
        <v>12</v>
      </c>
      <c r="Q10" s="88" t="s">
        <v>13</v>
      </c>
      <c r="R10" s="66" t="s">
        <v>14</v>
      </c>
      <c r="S10" s="89" t="s">
        <v>15</v>
      </c>
      <c r="T10" s="81" t="s">
        <v>65</v>
      </c>
      <c r="U10" s="53" t="s">
        <v>66</v>
      </c>
      <c r="V10" s="82" t="s">
        <v>78</v>
      </c>
      <c r="W10" s="104" t="s">
        <v>183</v>
      </c>
      <c r="X10" s="100" t="s">
        <v>184</v>
      </c>
      <c r="Y10" s="104" t="s">
        <v>186</v>
      </c>
      <c r="Z10" s="117" t="s">
        <v>189</v>
      </c>
      <c r="AA10" s="117" t="s">
        <v>193</v>
      </c>
    </row>
    <row r="11" spans="7:27" ht="20.149999999999999" customHeight="1" thickBot="1">
      <c r="G11" s="54"/>
      <c r="H11" s="272" t="s">
        <v>80</v>
      </c>
      <c r="I11" s="46" t="s">
        <v>79</v>
      </c>
      <c r="J11" s="6" t="s">
        <v>5</v>
      </c>
      <c r="K11" s="7" t="s">
        <v>17</v>
      </c>
      <c r="L11" s="8" t="s">
        <v>16</v>
      </c>
      <c r="M11" s="9" t="s">
        <v>64</v>
      </c>
      <c r="N11" s="10" t="s">
        <v>32</v>
      </c>
      <c r="O11" s="37" t="s">
        <v>83</v>
      </c>
      <c r="P11" s="41" t="str">
        <f t="shared" ref="P11" si="0">I11&amp;"-"&amp;J11&amp;"-"&amp;K11&amp;"-"&amp;L11</f>
        <v>PnP-01-0001-02</v>
      </c>
      <c r="Q11" s="5" t="str">
        <f t="shared" ref="Q11" si="1">P11&amp;" "&amp;O11</f>
        <v>PnP-01-0001-02 Moving System_Assembly</v>
      </c>
      <c r="R11" s="67">
        <v>1</v>
      </c>
      <c r="S11" s="11" t="s">
        <v>28</v>
      </c>
      <c r="T11" s="48" t="s">
        <v>28</v>
      </c>
      <c r="U11" s="69">
        <v>0</v>
      </c>
      <c r="V11" s="70">
        <f t="shared" ref="V11" si="2">U11*R11</f>
        <v>0</v>
      </c>
      <c r="W11" s="148"/>
      <c r="X11" s="105"/>
      <c r="Y11" s="106"/>
      <c r="Z11" s="119"/>
      <c r="AA11" s="118"/>
    </row>
    <row r="12" spans="7:27" ht="20.149999999999999" customHeight="1" thickBot="1">
      <c r="G12" s="54"/>
      <c r="H12" s="272"/>
      <c r="I12" s="47" t="s">
        <v>79</v>
      </c>
      <c r="J12" s="12" t="s">
        <v>5</v>
      </c>
      <c r="K12" s="13" t="s">
        <v>29</v>
      </c>
      <c r="L12" s="14" t="s">
        <v>16</v>
      </c>
      <c r="M12" s="15" t="s">
        <v>64</v>
      </c>
      <c r="N12" s="16" t="s">
        <v>19</v>
      </c>
      <c r="O12" s="38" t="s">
        <v>103</v>
      </c>
      <c r="P12" s="42" t="str">
        <f t="shared" ref="P12:P48" si="3">I12&amp;"-"&amp;J12&amp;"-"&amp;K12&amp;"-"&amp;L12</f>
        <v>PnP-01-0005-02</v>
      </c>
      <c r="Q12" s="15" t="str">
        <f t="shared" ref="Q12:Q48" si="4">P12&amp;" "&amp;O12</f>
        <v>PnP-01-0005-02 Moving System_X_Housing_1</v>
      </c>
      <c r="R12" s="11">
        <v>1</v>
      </c>
      <c r="S12" s="49" t="s">
        <v>25</v>
      </c>
      <c r="T12" s="49">
        <v>1.25</v>
      </c>
      <c r="U12" s="71">
        <v>65.16</v>
      </c>
      <c r="V12" s="72">
        <f t="shared" ref="V12:V48" si="5">U12*R12</f>
        <v>65.16</v>
      </c>
      <c r="W12" s="106"/>
      <c r="X12" s="105"/>
      <c r="Y12" s="106"/>
      <c r="Z12" s="119"/>
      <c r="AA12" s="118"/>
    </row>
    <row r="13" spans="7:27" ht="27.75" customHeight="1" thickBot="1">
      <c r="G13" s="54"/>
      <c r="H13" s="272"/>
      <c r="I13" s="47" t="s">
        <v>79</v>
      </c>
      <c r="J13" s="12" t="s">
        <v>5</v>
      </c>
      <c r="K13" s="13" t="s">
        <v>30</v>
      </c>
      <c r="L13" s="14" t="s">
        <v>16</v>
      </c>
      <c r="M13" s="15" t="s">
        <v>64</v>
      </c>
      <c r="N13" s="16" t="s">
        <v>19</v>
      </c>
      <c r="O13" s="38" t="s">
        <v>104</v>
      </c>
      <c r="P13" s="42" t="str">
        <f t="shared" si="3"/>
        <v>PnP-01-0006-02</v>
      </c>
      <c r="Q13" s="15" t="str">
        <f t="shared" si="4"/>
        <v>PnP-01-0006-02 Moving System_X_Housing_2</v>
      </c>
      <c r="R13" s="17">
        <v>1</v>
      </c>
      <c r="S13" s="49" t="s">
        <v>25</v>
      </c>
      <c r="T13" s="49">
        <v>1.25</v>
      </c>
      <c r="U13" s="71">
        <v>65.16</v>
      </c>
      <c r="V13" s="72">
        <f t="shared" si="5"/>
        <v>65.16</v>
      </c>
      <c r="W13" s="106"/>
      <c r="X13" s="105"/>
      <c r="Y13" s="106"/>
      <c r="Z13" s="119"/>
      <c r="AA13" s="118"/>
    </row>
    <row r="14" spans="7:27" ht="20.149999999999999" customHeight="1" thickBot="1">
      <c r="G14" s="54"/>
      <c r="H14" s="272"/>
      <c r="I14" s="47" t="s">
        <v>79</v>
      </c>
      <c r="J14" s="12" t="s">
        <v>5</v>
      </c>
      <c r="K14" s="13" t="s">
        <v>31</v>
      </c>
      <c r="L14" s="14" t="s">
        <v>16</v>
      </c>
      <c r="M14" s="15" t="s">
        <v>64</v>
      </c>
      <c r="N14" s="16" t="s">
        <v>19</v>
      </c>
      <c r="O14" s="38" t="s">
        <v>105</v>
      </c>
      <c r="P14" s="42" t="str">
        <f t="shared" si="3"/>
        <v>PnP-01-0007-02</v>
      </c>
      <c r="Q14" s="15" t="str">
        <f t="shared" si="4"/>
        <v>PnP-01-0007-02 Moving System_X_Housing_3</v>
      </c>
      <c r="R14" s="17">
        <v>1</v>
      </c>
      <c r="S14" s="49" t="s">
        <v>25</v>
      </c>
      <c r="T14" s="49">
        <v>1.25</v>
      </c>
      <c r="U14" s="73">
        <v>64.959999999999994</v>
      </c>
      <c r="V14" s="72">
        <f t="shared" si="5"/>
        <v>64.959999999999994</v>
      </c>
      <c r="W14" s="106"/>
      <c r="X14" s="105"/>
      <c r="Y14" s="106"/>
      <c r="Z14" s="119"/>
      <c r="AA14" s="118"/>
    </row>
    <row r="15" spans="7:27" ht="20.149999999999999" customHeight="1" thickBot="1">
      <c r="G15" s="54"/>
      <c r="H15" s="272"/>
      <c r="I15" s="47" t="s">
        <v>79</v>
      </c>
      <c r="J15" s="12" t="s">
        <v>5</v>
      </c>
      <c r="K15" s="13" t="s">
        <v>33</v>
      </c>
      <c r="L15" s="14" t="s">
        <v>16</v>
      </c>
      <c r="M15" s="15" t="s">
        <v>64</v>
      </c>
      <c r="N15" s="16" t="s">
        <v>19</v>
      </c>
      <c r="O15" s="38" t="s">
        <v>106</v>
      </c>
      <c r="P15" s="42" t="str">
        <f t="shared" si="3"/>
        <v>PnP-01-0008-02</v>
      </c>
      <c r="Q15" s="15" t="str">
        <f t="shared" si="4"/>
        <v>PnP-01-0008-02 Moving System_X_Housing_4</v>
      </c>
      <c r="R15" s="17">
        <v>1</v>
      </c>
      <c r="S15" s="49" t="s">
        <v>25</v>
      </c>
      <c r="T15" s="49">
        <v>1.25</v>
      </c>
      <c r="U15" s="73">
        <v>64.959999999999994</v>
      </c>
      <c r="V15" s="72">
        <f t="shared" si="5"/>
        <v>64.959999999999994</v>
      </c>
      <c r="W15" s="106"/>
      <c r="X15" s="105"/>
      <c r="Y15" s="106"/>
      <c r="Z15" s="119"/>
      <c r="AA15" s="118"/>
    </row>
    <row r="16" spans="7:27" ht="31.5" customHeight="1" thickBot="1">
      <c r="G16" s="54"/>
      <c r="H16" s="272"/>
      <c r="I16" s="47" t="s">
        <v>79</v>
      </c>
      <c r="J16" s="12" t="s">
        <v>5</v>
      </c>
      <c r="K16" s="13" t="s">
        <v>34</v>
      </c>
      <c r="L16" s="14" t="s">
        <v>16</v>
      </c>
      <c r="M16" s="15" t="s">
        <v>63</v>
      </c>
      <c r="N16" s="16" t="s">
        <v>19</v>
      </c>
      <c r="O16" s="38" t="s">
        <v>107</v>
      </c>
      <c r="P16" s="42" t="str">
        <f t="shared" ref="P16:P30" si="6">I16&amp;"-"&amp;J16&amp;"-"&amp;K16&amp;"-"&amp;L16</f>
        <v>PnP-01-0009-02</v>
      </c>
      <c r="Q16" s="15" t="str">
        <f t="shared" ref="Q16:Q30" si="7">P16&amp;" "&amp;O16</f>
        <v>PnP-01-0009-02 Moving System_Y_Housing_1</v>
      </c>
      <c r="R16" s="17">
        <v>1</v>
      </c>
      <c r="S16" s="49" t="s">
        <v>25</v>
      </c>
      <c r="T16" s="49">
        <v>1.25</v>
      </c>
      <c r="U16" s="73">
        <v>88.46</v>
      </c>
      <c r="V16" s="72">
        <f t="shared" si="5"/>
        <v>88.46</v>
      </c>
      <c r="W16" s="106"/>
      <c r="X16" s="105"/>
      <c r="Y16" s="106"/>
      <c r="Z16" s="119"/>
      <c r="AA16" s="118"/>
    </row>
    <row r="17" spans="2:27" ht="31.5" customHeight="1" thickBot="1">
      <c r="G17" s="54"/>
      <c r="H17" s="272"/>
      <c r="I17" s="47" t="s">
        <v>79</v>
      </c>
      <c r="J17" s="12" t="s">
        <v>5</v>
      </c>
      <c r="K17" s="13" t="s">
        <v>35</v>
      </c>
      <c r="L17" s="14" t="s">
        <v>16</v>
      </c>
      <c r="M17" s="15" t="s">
        <v>63</v>
      </c>
      <c r="N17" s="16" t="s">
        <v>19</v>
      </c>
      <c r="O17" s="38" t="s">
        <v>108</v>
      </c>
      <c r="P17" s="42" t="str">
        <f>I17&amp;"-"&amp;J17&amp;"-"&amp;K17&amp;"-"&amp;L17</f>
        <v>PnP-01-0010-02</v>
      </c>
      <c r="Q17" s="15" t="str">
        <f>P17&amp;" "&amp;O17</f>
        <v>PnP-01-0010-02 Moving System_Y_Housing_2</v>
      </c>
      <c r="R17" s="92">
        <v>1</v>
      </c>
      <c r="S17" s="49" t="s">
        <v>25</v>
      </c>
      <c r="T17" s="49">
        <v>1.25</v>
      </c>
      <c r="U17" s="96">
        <v>100</v>
      </c>
      <c r="V17" s="95">
        <f>U17*R17</f>
        <v>100</v>
      </c>
      <c r="W17" s="106"/>
      <c r="X17" s="105"/>
      <c r="Y17" s="106"/>
      <c r="Z17" s="119"/>
      <c r="AA17" s="118"/>
    </row>
    <row r="18" spans="2:27" ht="31.5" customHeight="1" thickBot="1">
      <c r="G18" s="54"/>
      <c r="H18" s="272"/>
      <c r="I18" s="47" t="s">
        <v>79</v>
      </c>
      <c r="J18" s="12" t="s">
        <v>5</v>
      </c>
      <c r="K18" s="13" t="s">
        <v>36</v>
      </c>
      <c r="L18" s="14" t="s">
        <v>16</v>
      </c>
      <c r="M18" s="15" t="s">
        <v>63</v>
      </c>
      <c r="N18" s="16" t="s">
        <v>19</v>
      </c>
      <c r="O18" s="38" t="s">
        <v>111</v>
      </c>
      <c r="P18" s="42" t="str">
        <f>I18&amp;"-"&amp;J18&amp;"-"&amp;K18&amp;"-"&amp;L18</f>
        <v>PnP-01-0011-02</v>
      </c>
      <c r="Q18" s="15" t="str">
        <f>P18&amp;" "&amp;O18</f>
        <v>PnP-01-0011-02 Moving System_Sliding Block Mount</v>
      </c>
      <c r="R18" s="92">
        <v>2</v>
      </c>
      <c r="S18" s="49" t="s">
        <v>25</v>
      </c>
      <c r="T18" s="49">
        <v>1.25</v>
      </c>
      <c r="U18" s="96">
        <v>120.86</v>
      </c>
      <c r="V18" s="95" t="e">
        <f>#REF!*R18</f>
        <v>#REF!</v>
      </c>
      <c r="W18" s="106"/>
      <c r="X18" s="105"/>
      <c r="Y18" s="106"/>
      <c r="Z18" s="119"/>
      <c r="AA18" s="118"/>
    </row>
    <row r="19" spans="2:27" ht="31.5" customHeight="1" thickBot="1">
      <c r="G19" s="54"/>
      <c r="H19" s="272"/>
      <c r="I19" s="47" t="s">
        <v>79</v>
      </c>
      <c r="J19" s="12" t="s">
        <v>5</v>
      </c>
      <c r="K19" s="13" t="s">
        <v>37</v>
      </c>
      <c r="L19" s="14" t="s">
        <v>16</v>
      </c>
      <c r="M19" s="15" t="s">
        <v>18</v>
      </c>
      <c r="N19" s="16" t="s">
        <v>19</v>
      </c>
      <c r="O19" s="38" t="s">
        <v>113</v>
      </c>
      <c r="P19" s="42" t="str">
        <f>I19&amp;"-"&amp;J19&amp;"-"&amp;K19&amp;"-"&amp;L19</f>
        <v>PnP-01-0012-02</v>
      </c>
      <c r="Q19" s="15" t="str">
        <f>P19&amp;" "&amp;O19</f>
        <v>PnP-01-0012-02 Moving System_Y_Connectors</v>
      </c>
      <c r="R19" s="92">
        <v>2</v>
      </c>
      <c r="S19" s="49" t="s">
        <v>25</v>
      </c>
      <c r="T19" s="49">
        <v>1.25</v>
      </c>
      <c r="U19" s="96"/>
      <c r="V19" s="95">
        <f>U18*R19</f>
        <v>241.72</v>
      </c>
      <c r="W19" s="106"/>
      <c r="X19" s="105"/>
      <c r="Y19" s="106"/>
      <c r="Z19" s="119"/>
      <c r="AA19" s="118"/>
    </row>
    <row r="20" spans="2:27" ht="31.5" customHeight="1" thickBot="1">
      <c r="G20" s="54"/>
      <c r="H20" s="272"/>
      <c r="I20" s="47" t="s">
        <v>79</v>
      </c>
      <c r="J20" s="12" t="s">
        <v>5</v>
      </c>
      <c r="K20" s="13" t="s">
        <v>38</v>
      </c>
      <c r="L20" s="14" t="s">
        <v>5</v>
      </c>
      <c r="M20" s="15" t="s">
        <v>18</v>
      </c>
      <c r="N20" s="16" t="s">
        <v>19</v>
      </c>
      <c r="O20" s="38" t="s">
        <v>86</v>
      </c>
      <c r="P20" s="42" t="str">
        <f>I20&amp;"-"&amp;J20&amp;"-"&amp;K20&amp;"-"&amp;L20</f>
        <v>PnP-01-0013-01</v>
      </c>
      <c r="Q20" s="15" t="str">
        <f>P20&amp;" "&amp;O20</f>
        <v>PnP-01-0013-01 Moving System_Motor Mount</v>
      </c>
      <c r="R20" s="92">
        <v>3</v>
      </c>
      <c r="S20" s="49" t="s">
        <v>25</v>
      </c>
      <c r="T20" s="49">
        <v>1.25</v>
      </c>
      <c r="U20" s="96"/>
      <c r="V20" s="95">
        <f>U20*R20</f>
        <v>0</v>
      </c>
      <c r="W20" s="106"/>
      <c r="X20" s="105"/>
      <c r="Y20" s="106"/>
      <c r="Z20" s="119"/>
      <c r="AA20" s="118"/>
    </row>
    <row r="21" spans="2:27" ht="31.5" customHeight="1" thickBot="1">
      <c r="G21" s="54"/>
      <c r="H21" s="272"/>
      <c r="I21" s="47" t="s">
        <v>79</v>
      </c>
      <c r="J21" s="12" t="s">
        <v>5</v>
      </c>
      <c r="K21" s="13" t="s">
        <v>39</v>
      </c>
      <c r="L21" s="14" t="s">
        <v>5</v>
      </c>
      <c r="M21" s="15" t="s">
        <v>18</v>
      </c>
      <c r="N21" s="16" t="s">
        <v>19</v>
      </c>
      <c r="O21" s="38" t="s">
        <v>99</v>
      </c>
      <c r="P21" s="42" t="str">
        <f t="shared" ref="P21:P22" si="8">I21&amp;"-"&amp;J21&amp;"-"&amp;K21&amp;"-"&amp;L21</f>
        <v>PnP-01-0014-01</v>
      </c>
      <c r="Q21" s="15" t="str">
        <f t="shared" ref="Q21:Q22" si="9">P21&amp;" "&amp;O21</f>
        <v>PnP-01-0014-01 Moving System_Angle Brackets</v>
      </c>
      <c r="R21" s="92">
        <v>4</v>
      </c>
      <c r="S21" s="49" t="s">
        <v>25</v>
      </c>
      <c r="T21" s="49">
        <v>1.25</v>
      </c>
      <c r="U21" s="96"/>
      <c r="V21" s="95">
        <f t="shared" ref="V21:V22" si="10">U21*R21</f>
        <v>0</v>
      </c>
      <c r="W21" s="106"/>
      <c r="X21" s="105"/>
      <c r="Y21" s="106"/>
      <c r="Z21" s="119"/>
      <c r="AA21" s="118"/>
    </row>
    <row r="22" spans="2:27" ht="31.5" customHeight="1" thickBot="1">
      <c r="G22" s="54"/>
      <c r="H22" s="272"/>
      <c r="I22" s="47" t="s">
        <v>79</v>
      </c>
      <c r="J22" s="12" t="s">
        <v>5</v>
      </c>
      <c r="K22" s="13" t="s">
        <v>40</v>
      </c>
      <c r="L22" s="14" t="s">
        <v>21</v>
      </c>
      <c r="M22" s="15" t="s">
        <v>64</v>
      </c>
      <c r="N22" s="16" t="s">
        <v>19</v>
      </c>
      <c r="O22" s="38" t="s">
        <v>112</v>
      </c>
      <c r="P22" s="42" t="str">
        <f t="shared" si="8"/>
        <v>PnP-01-0015-03</v>
      </c>
      <c r="Q22" s="15" t="str">
        <f t="shared" si="9"/>
        <v>PnP-01-0015-03 Moving System_Acrylic Sheet 590mm x 400mm</v>
      </c>
      <c r="R22" s="92">
        <v>1</v>
      </c>
      <c r="S22" s="93" t="s">
        <v>20</v>
      </c>
      <c r="T22" s="93">
        <v>1.18</v>
      </c>
      <c r="U22" s="96"/>
      <c r="V22" s="95">
        <f t="shared" si="10"/>
        <v>0</v>
      </c>
      <c r="W22" s="106"/>
      <c r="X22" s="105"/>
      <c r="Y22" s="106"/>
      <c r="Z22" s="119"/>
      <c r="AA22" s="118"/>
    </row>
    <row r="23" spans="2:27" ht="31.5" customHeight="1" thickBot="1">
      <c r="G23" s="54"/>
      <c r="H23" s="272"/>
      <c r="I23" s="47" t="s">
        <v>79</v>
      </c>
      <c r="J23" s="12" t="s">
        <v>5</v>
      </c>
      <c r="K23" s="13" t="s">
        <v>41</v>
      </c>
      <c r="L23" s="14" t="s">
        <v>5</v>
      </c>
      <c r="M23" s="15" t="s">
        <v>63</v>
      </c>
      <c r="N23" s="16" t="s">
        <v>19</v>
      </c>
      <c r="O23" s="38" t="s">
        <v>146</v>
      </c>
      <c r="P23" s="42" t="str">
        <f t="shared" ref="P23:P24" si="11">I23&amp;"-"&amp;J23&amp;"-"&amp;K23&amp;"-"&amp;L23</f>
        <v>PnP-01-0016-01</v>
      </c>
      <c r="Q23" s="15" t="str">
        <f t="shared" ref="Q23:Q24" si="12">P23&amp;" "&amp;O23</f>
        <v>PnP-01-0016-01 Moving System_Hand Rest</v>
      </c>
      <c r="R23" s="92">
        <v>1</v>
      </c>
      <c r="S23" s="93" t="s">
        <v>25</v>
      </c>
      <c r="T23" s="49">
        <v>1.25</v>
      </c>
      <c r="U23" s="96"/>
      <c r="V23" s="95">
        <f t="shared" ref="V23:V24" si="13">U23*R23</f>
        <v>0</v>
      </c>
      <c r="W23" s="106"/>
      <c r="X23" s="105"/>
      <c r="Y23" s="106"/>
      <c r="Z23" s="119"/>
      <c r="AA23" s="118"/>
    </row>
    <row r="24" spans="2:27" ht="31.5" customHeight="1" thickBot="1">
      <c r="B24" s="65" t="s">
        <v>1</v>
      </c>
      <c r="C24" s="301" t="s">
        <v>2</v>
      </c>
      <c r="D24" s="302"/>
      <c r="G24" s="54"/>
      <c r="H24" s="272"/>
      <c r="I24" s="47" t="s">
        <v>79</v>
      </c>
      <c r="J24" s="12" t="s">
        <v>5</v>
      </c>
      <c r="K24" s="13" t="s">
        <v>42</v>
      </c>
      <c r="L24" s="14" t="s">
        <v>5</v>
      </c>
      <c r="M24" s="15" t="s">
        <v>18</v>
      </c>
      <c r="N24" s="16" t="s">
        <v>19</v>
      </c>
      <c r="O24" s="38" t="s">
        <v>147</v>
      </c>
      <c r="P24" s="42" t="str">
        <f t="shared" si="11"/>
        <v>PnP-01-0017-01</v>
      </c>
      <c r="Q24" s="15" t="str">
        <f t="shared" si="12"/>
        <v>PnP-01-0017-01 Moving System_Hand Rest Top Plate</v>
      </c>
      <c r="R24" s="92">
        <v>1</v>
      </c>
      <c r="S24" s="93" t="s">
        <v>25</v>
      </c>
      <c r="T24" s="49">
        <v>1.25</v>
      </c>
      <c r="U24" s="96"/>
      <c r="V24" s="95">
        <f t="shared" si="13"/>
        <v>0</v>
      </c>
      <c r="W24" s="106"/>
      <c r="X24" s="105"/>
      <c r="Y24" s="106"/>
      <c r="Z24" s="119"/>
      <c r="AA24" s="118"/>
    </row>
    <row r="25" spans="2:27" ht="31.5" customHeight="1" thickBot="1">
      <c r="B25" s="59" t="s">
        <v>80</v>
      </c>
      <c r="C25" s="60" t="s">
        <v>5</v>
      </c>
      <c r="D25" s="61"/>
      <c r="G25" s="54"/>
      <c r="H25" s="272"/>
      <c r="I25" s="47" t="s">
        <v>79</v>
      </c>
      <c r="J25" s="12" t="s">
        <v>5</v>
      </c>
      <c r="K25" s="13" t="s">
        <v>43</v>
      </c>
      <c r="L25" s="14" t="s">
        <v>5</v>
      </c>
      <c r="M25" s="15" t="s">
        <v>18</v>
      </c>
      <c r="N25" s="16" t="s">
        <v>19</v>
      </c>
      <c r="O25" s="38" t="s">
        <v>148</v>
      </c>
      <c r="P25" s="42" t="str">
        <f>I25&amp;"-"&amp;J25&amp;"-"&amp;K25&amp;"-"&amp;L25</f>
        <v>PnP-01-0018-01</v>
      </c>
      <c r="Q25" s="15" t="str">
        <f>P25&amp;" "&amp;O25</f>
        <v>PnP-01-0018-01 Moving System_Limit Switch Mount</v>
      </c>
      <c r="R25" s="92">
        <v>3</v>
      </c>
      <c r="S25" s="93" t="s">
        <v>25</v>
      </c>
      <c r="T25" s="49">
        <v>1.25</v>
      </c>
      <c r="U25" s="96"/>
      <c r="V25" s="95">
        <f>U25*R25</f>
        <v>0</v>
      </c>
      <c r="W25" s="106"/>
      <c r="X25" s="105"/>
      <c r="Y25" s="106"/>
      <c r="Z25" s="119"/>
      <c r="AA25" s="118"/>
    </row>
    <row r="26" spans="2:27" ht="31.5" customHeight="1" thickBot="1">
      <c r="B26" s="59" t="s">
        <v>196</v>
      </c>
      <c r="C26" s="60" t="s">
        <v>16</v>
      </c>
      <c r="D26" s="62"/>
      <c r="G26" s="54"/>
      <c r="H26" s="272"/>
      <c r="I26" s="47" t="s">
        <v>79</v>
      </c>
      <c r="J26" s="12" t="s">
        <v>5</v>
      </c>
      <c r="K26" s="25" t="s">
        <v>168</v>
      </c>
      <c r="L26" s="14" t="s">
        <v>5</v>
      </c>
      <c r="M26" s="15" t="s">
        <v>18</v>
      </c>
      <c r="N26" s="16" t="s">
        <v>22</v>
      </c>
      <c r="O26" s="38" t="s">
        <v>101</v>
      </c>
      <c r="P26" s="42" t="str">
        <f t="shared" ref="P26:P29" si="14">I26&amp;"-"&amp;J26&amp;"-"&amp;K26&amp;"-"&amp;L26</f>
        <v>PnP-01-UK-imetrx4238-01</v>
      </c>
      <c r="Q26" s="15" t="str">
        <f t="shared" ref="Q26:Q29" si="15">P26&amp;" "&amp;O26</f>
        <v>PnP-01-UK-imetrx4238-01 NEMA 17 Stepper Motors</v>
      </c>
      <c r="R26" s="92">
        <v>3</v>
      </c>
      <c r="S26" s="93" t="s">
        <v>28</v>
      </c>
      <c r="T26" s="93" t="s">
        <v>28</v>
      </c>
      <c r="U26" s="96"/>
      <c r="V26" s="95">
        <f t="shared" ref="V26:V29" si="16">U26*R26</f>
        <v>0</v>
      </c>
      <c r="W26" s="107" t="s">
        <v>182</v>
      </c>
      <c r="X26" s="105"/>
      <c r="Y26" s="106"/>
      <c r="Z26" s="119"/>
      <c r="AA26" s="118"/>
    </row>
    <row r="27" spans="2:27" ht="31.5" customHeight="1" thickBot="1">
      <c r="B27" s="59" t="s">
        <v>81</v>
      </c>
      <c r="C27" s="60" t="s">
        <v>24</v>
      </c>
      <c r="D27" s="63"/>
      <c r="G27" s="54"/>
      <c r="H27" s="272"/>
      <c r="I27" s="47" t="s">
        <v>79</v>
      </c>
      <c r="J27" s="12" t="s">
        <v>5</v>
      </c>
      <c r="K27" s="99" t="s">
        <v>167</v>
      </c>
      <c r="L27" s="14" t="s">
        <v>5</v>
      </c>
      <c r="M27" s="15" t="s">
        <v>18</v>
      </c>
      <c r="N27" s="16" t="s">
        <v>22</v>
      </c>
      <c r="O27" s="38" t="s">
        <v>114</v>
      </c>
      <c r="P27" s="42" t="str">
        <f>I27&amp;"-"&amp;J27&amp;"-"&amp;K27&amp;"-"&amp;L27</f>
        <v>PnP-01-726972672907-01</v>
      </c>
      <c r="Q27" s="15" t="str">
        <f>P27&amp;" "&amp;O27</f>
        <v>PnP-01-726972672907-01 GT2_20T_Timing Belt Pulley</v>
      </c>
      <c r="R27" s="92">
        <v>3</v>
      </c>
      <c r="S27" s="93" t="s">
        <v>93</v>
      </c>
      <c r="T27" s="93">
        <v>2.7</v>
      </c>
      <c r="U27" s="96"/>
      <c r="V27" s="95">
        <f>U27*R27</f>
        <v>0</v>
      </c>
      <c r="W27" s="107" t="s">
        <v>182</v>
      </c>
      <c r="X27" s="105"/>
      <c r="Y27" s="106"/>
      <c r="Z27" s="119"/>
      <c r="AA27" s="118"/>
    </row>
    <row r="28" spans="2:27" ht="31.5" customHeight="1" thickBot="1">
      <c r="B28" s="136" t="s">
        <v>82</v>
      </c>
      <c r="C28" s="64" t="s">
        <v>26</v>
      </c>
      <c r="D28" s="137"/>
      <c r="G28" s="54"/>
      <c r="H28" s="272"/>
      <c r="I28" s="47" t="s">
        <v>79</v>
      </c>
      <c r="J28" s="12" t="s">
        <v>5</v>
      </c>
      <c r="K28" s="121" t="s">
        <v>174</v>
      </c>
      <c r="L28" s="14" t="s">
        <v>5</v>
      </c>
      <c r="M28" s="15" t="s">
        <v>18</v>
      </c>
      <c r="N28" s="16" t="s">
        <v>22</v>
      </c>
      <c r="O28" s="38" t="s">
        <v>115</v>
      </c>
      <c r="P28" s="42" t="str">
        <f>I28&amp;"-"&amp;J28&amp;"-"&amp;K28&amp;"-"&amp;L28</f>
        <v>PnP-01-6001-091-01</v>
      </c>
      <c r="Q28" s="15" t="str">
        <f>P28&amp;" "&amp;O28</f>
        <v>PnP-01-6001-091-01 GT2_ Pulley Bearing</v>
      </c>
      <c r="R28" s="92">
        <v>3</v>
      </c>
      <c r="S28" s="93" t="s">
        <v>93</v>
      </c>
      <c r="T28" s="93">
        <v>2.7</v>
      </c>
      <c r="U28" s="96"/>
      <c r="V28" s="95">
        <f>U28*R28</f>
        <v>0</v>
      </c>
      <c r="W28" s="107" t="s">
        <v>182</v>
      </c>
      <c r="X28" s="105"/>
      <c r="Y28" s="106" t="s">
        <v>200</v>
      </c>
      <c r="Z28" s="119">
        <v>5.99</v>
      </c>
      <c r="AA28" s="118"/>
    </row>
    <row r="29" spans="2:27" ht="31.5" customHeight="1" thickBot="1">
      <c r="D29" s="138"/>
      <c r="G29" s="54"/>
      <c r="H29" s="272"/>
      <c r="I29" s="47" t="s">
        <v>79</v>
      </c>
      <c r="J29" s="12" t="s">
        <v>5</v>
      </c>
      <c r="K29" s="25" t="s">
        <v>169</v>
      </c>
      <c r="L29" s="14" t="s">
        <v>5</v>
      </c>
      <c r="M29" s="15" t="s">
        <v>18</v>
      </c>
      <c r="N29" s="16" t="s">
        <v>22</v>
      </c>
      <c r="O29" s="38" t="s">
        <v>102</v>
      </c>
      <c r="P29" s="42" t="str">
        <f t="shared" si="14"/>
        <v>PnP-01-B08SJ4HDGD-01</v>
      </c>
      <c r="Q29" s="15" t="str">
        <f t="shared" si="15"/>
        <v>PnP-01-B08SJ4HDGD-01 GT2_Belts</v>
      </c>
      <c r="R29" s="92"/>
      <c r="S29" s="93" t="s">
        <v>156</v>
      </c>
      <c r="T29" s="93">
        <v>1.6</v>
      </c>
      <c r="U29" s="96"/>
      <c r="V29" s="95">
        <f t="shared" si="16"/>
        <v>0</v>
      </c>
      <c r="W29" s="107" t="s">
        <v>182</v>
      </c>
      <c r="X29" s="108"/>
      <c r="Y29" s="114" t="s">
        <v>185</v>
      </c>
      <c r="Z29" s="119">
        <v>8.99</v>
      </c>
      <c r="AA29" s="118"/>
    </row>
    <row r="30" spans="2:27" ht="20" customHeight="1" thickBot="1">
      <c r="G30" s="54"/>
      <c r="H30" s="272"/>
      <c r="I30" s="47" t="s">
        <v>79</v>
      </c>
      <c r="J30" s="12" t="s">
        <v>5</v>
      </c>
      <c r="K30" s="13" t="s">
        <v>175</v>
      </c>
      <c r="L30" s="14" t="s">
        <v>5</v>
      </c>
      <c r="M30" s="15" t="s">
        <v>18</v>
      </c>
      <c r="N30" s="16" t="s">
        <v>22</v>
      </c>
      <c r="O30" s="38" t="s">
        <v>91</v>
      </c>
      <c r="P30" s="42" t="str">
        <f t="shared" si="6"/>
        <v>PnP-01-AEP-TV-2020-S-CTS-01</v>
      </c>
      <c r="Q30" s="15" t="str">
        <f t="shared" si="7"/>
        <v>PnP-01-AEP-TV-2020-S-CTS-01 2020 Aluminiun Profile 500mm</v>
      </c>
      <c r="R30" s="17">
        <v>2</v>
      </c>
      <c r="S30" s="49" t="s">
        <v>93</v>
      </c>
      <c r="T30" s="49">
        <v>2.7</v>
      </c>
      <c r="U30" s="73"/>
      <c r="V30" s="72">
        <f t="shared" si="5"/>
        <v>0</v>
      </c>
      <c r="W30" s="107" t="s">
        <v>182</v>
      </c>
      <c r="X30" s="105"/>
      <c r="Y30" s="106"/>
      <c r="Z30" s="119">
        <v>7.68</v>
      </c>
      <c r="AA30" s="118"/>
    </row>
    <row r="31" spans="2:27" ht="20.149999999999999" customHeight="1" thickBot="1">
      <c r="G31" s="54"/>
      <c r="H31" s="272"/>
      <c r="I31" s="47" t="s">
        <v>79</v>
      </c>
      <c r="J31" s="12" t="s">
        <v>5</v>
      </c>
      <c r="K31" s="13" t="s">
        <v>175</v>
      </c>
      <c r="L31" s="14" t="s">
        <v>5</v>
      </c>
      <c r="M31" s="15" t="s">
        <v>18</v>
      </c>
      <c r="N31" s="16" t="s">
        <v>22</v>
      </c>
      <c r="O31" s="38" t="s">
        <v>92</v>
      </c>
      <c r="P31" s="42" t="str">
        <f>I31&amp;"-"&amp;J31&amp;"-"&amp;K31&amp;"-"&amp;L31</f>
        <v>PnP-01-AEP-TV-2020-S-CTS-01</v>
      </c>
      <c r="Q31" s="15" t="str">
        <f>P31&amp;" "&amp;O31</f>
        <v>PnP-01-AEP-TV-2020-S-CTS-01 2020 Aluminiun Profile 530mm</v>
      </c>
      <c r="R31" s="92">
        <v>2</v>
      </c>
      <c r="S31" s="49" t="s">
        <v>93</v>
      </c>
      <c r="T31" s="93">
        <v>2.7</v>
      </c>
      <c r="U31" s="96"/>
      <c r="V31" s="95">
        <f>U31*R31</f>
        <v>0</v>
      </c>
      <c r="W31" s="107" t="s">
        <v>182</v>
      </c>
      <c r="X31" s="105"/>
      <c r="Y31" s="106"/>
      <c r="Z31" s="119">
        <v>8.14</v>
      </c>
      <c r="AA31" s="118"/>
    </row>
    <row r="32" spans="2:27" ht="20.149999999999999" customHeight="1" thickBot="1">
      <c r="G32" s="54"/>
      <c r="H32" s="272"/>
      <c r="I32" s="47" t="s">
        <v>79</v>
      </c>
      <c r="J32" s="12" t="s">
        <v>5</v>
      </c>
      <c r="K32" s="13" t="s">
        <v>175</v>
      </c>
      <c r="L32" s="14" t="s">
        <v>5</v>
      </c>
      <c r="M32" s="15" t="s">
        <v>18</v>
      </c>
      <c r="N32" s="16" t="s">
        <v>22</v>
      </c>
      <c r="O32" s="38" t="s">
        <v>199</v>
      </c>
      <c r="P32" s="42" t="str">
        <f>I32&amp;"-"&amp;J32&amp;"-"&amp;K32&amp;"-"&amp;L32</f>
        <v>PnP-01-AEP-TV-2020-S-CTS-01</v>
      </c>
      <c r="Q32" s="15" t="str">
        <f>P32&amp;" "&amp;O32</f>
        <v>PnP-01-AEP-TV-2020-S-CTS-01 2020 Aluminiun Profile 536mm</v>
      </c>
      <c r="R32" s="92">
        <v>1</v>
      </c>
      <c r="S32" s="49" t="s">
        <v>93</v>
      </c>
      <c r="T32" s="93">
        <v>2.7</v>
      </c>
      <c r="U32" s="96"/>
      <c r="V32" s="95">
        <f>U32*R32</f>
        <v>0</v>
      </c>
      <c r="W32" s="107" t="s">
        <v>182</v>
      </c>
      <c r="X32" s="105"/>
      <c r="Y32" s="106"/>
      <c r="Z32" s="119">
        <v>4.12</v>
      </c>
      <c r="AA32" s="118"/>
    </row>
    <row r="33" spans="7:27" ht="20.149999999999999" customHeight="1" thickBot="1">
      <c r="G33" s="54"/>
      <c r="H33" s="272"/>
      <c r="I33" s="47" t="s">
        <v>79</v>
      </c>
      <c r="J33" s="12" t="s">
        <v>5</v>
      </c>
      <c r="K33" s="13" t="s">
        <v>176</v>
      </c>
      <c r="L33" s="14" t="s">
        <v>5</v>
      </c>
      <c r="M33" s="15" t="s">
        <v>18</v>
      </c>
      <c r="N33" s="16" t="s">
        <v>22</v>
      </c>
      <c r="O33" s="38" t="s">
        <v>110</v>
      </c>
      <c r="P33" s="42" t="str">
        <f t="shared" ref="P33:P36" si="17">I33&amp;"-"&amp;J33&amp;"-"&amp;K33&amp;"-"&amp;L33</f>
        <v>PnP-01-MGN12-01</v>
      </c>
      <c r="Q33" s="15" t="str">
        <f t="shared" ref="Q33:Q36" si="18">P33&amp;" "&amp;O33</f>
        <v>PnP-01-MGN12-01 MGN12 Linear Rail</v>
      </c>
      <c r="R33" s="17">
        <v>2</v>
      </c>
      <c r="S33" s="49" t="s">
        <v>68</v>
      </c>
      <c r="T33" s="49">
        <v>8</v>
      </c>
      <c r="U33" s="73"/>
      <c r="V33" s="72">
        <f t="shared" ref="V33:V36" si="19">U33*R33</f>
        <v>0</v>
      </c>
      <c r="W33" s="107" t="s">
        <v>182</v>
      </c>
      <c r="X33" s="105"/>
      <c r="Y33" s="106"/>
      <c r="Z33" s="119"/>
      <c r="AA33" s="118"/>
    </row>
    <row r="34" spans="7:27" ht="20.149999999999999" customHeight="1" thickBot="1">
      <c r="G34" s="54"/>
      <c r="H34" s="272"/>
      <c r="I34" s="47" t="s">
        <v>79</v>
      </c>
      <c r="J34" s="12" t="s">
        <v>5</v>
      </c>
      <c r="K34" s="25" t="s">
        <v>177</v>
      </c>
      <c r="L34" s="14" t="s">
        <v>5</v>
      </c>
      <c r="M34" s="15" t="s">
        <v>18</v>
      </c>
      <c r="N34" s="16" t="s">
        <v>22</v>
      </c>
      <c r="O34" s="38" t="s">
        <v>109</v>
      </c>
      <c r="P34" s="42" t="str">
        <f>I34&amp;"-"&amp;J34&amp;"-"&amp;K34&amp;"-"&amp;L34</f>
        <v>PnP-01-MGN12H-01</v>
      </c>
      <c r="Q34" s="15" t="str">
        <f>P34&amp;" "&amp;O34</f>
        <v>PnP-01-MGN12H-01 MGN12 Sliding Block</v>
      </c>
      <c r="R34" s="92">
        <v>2</v>
      </c>
      <c r="S34" s="93" t="s">
        <v>28</v>
      </c>
      <c r="T34" s="93" t="s">
        <v>28</v>
      </c>
      <c r="U34" s="96"/>
      <c r="V34" s="95">
        <f>U34*R34</f>
        <v>0</v>
      </c>
      <c r="W34" s="107" t="s">
        <v>182</v>
      </c>
      <c r="X34" s="105"/>
      <c r="Y34" s="106"/>
      <c r="Z34" s="119"/>
      <c r="AA34" s="118"/>
    </row>
    <row r="35" spans="7:27" ht="20.149999999999999" customHeight="1" thickBot="1">
      <c r="G35" s="54"/>
      <c r="H35" s="272"/>
      <c r="I35" s="47" t="s">
        <v>79</v>
      </c>
      <c r="J35" s="12" t="s">
        <v>5</v>
      </c>
      <c r="K35" s="13" t="s">
        <v>178</v>
      </c>
      <c r="L35" s="14" t="s">
        <v>5</v>
      </c>
      <c r="M35" s="15" t="s">
        <v>18</v>
      </c>
      <c r="N35" s="16" t="s">
        <v>22</v>
      </c>
      <c r="O35" s="38" t="s">
        <v>198</v>
      </c>
      <c r="P35" s="42" t="str">
        <f t="shared" si="17"/>
        <v>PnP-01-Fditq1co9vwz65-01</v>
      </c>
      <c r="Q35" s="15" t="str">
        <f t="shared" si="18"/>
        <v>PnP-01-Fditq1co9vwz65-01 Linear Shaft_Stainless Steel 480mm 8mm Thick</v>
      </c>
      <c r="R35" s="17">
        <v>2</v>
      </c>
      <c r="S35" s="49" t="s">
        <v>68</v>
      </c>
      <c r="T35" s="49">
        <v>8</v>
      </c>
      <c r="U35" s="71"/>
      <c r="V35" s="72">
        <f t="shared" si="19"/>
        <v>0</v>
      </c>
      <c r="W35" s="107" t="s">
        <v>182</v>
      </c>
      <c r="X35" s="108"/>
      <c r="Y35" s="114" t="s">
        <v>187</v>
      </c>
      <c r="Z35" s="119">
        <v>14</v>
      </c>
      <c r="AA35" s="118"/>
    </row>
    <row r="36" spans="7:27" ht="20.149999999999999" customHeight="1" thickBot="1">
      <c r="G36" s="54"/>
      <c r="H36" s="272"/>
      <c r="I36" s="47" t="s">
        <v>79</v>
      </c>
      <c r="J36" s="12" t="s">
        <v>5</v>
      </c>
      <c r="K36" s="13" t="s">
        <v>170</v>
      </c>
      <c r="L36" s="14" t="s">
        <v>5</v>
      </c>
      <c r="M36" s="15" t="s">
        <v>18</v>
      </c>
      <c r="N36" s="16" t="s">
        <v>22</v>
      </c>
      <c r="O36" s="38" t="s">
        <v>87</v>
      </c>
      <c r="P36" s="42" t="str">
        <f t="shared" si="17"/>
        <v>PnP-01-LM8UU-01</v>
      </c>
      <c r="Q36" s="15" t="str">
        <f t="shared" si="18"/>
        <v>PnP-01-LM8UU-01 Linear Bearing</v>
      </c>
      <c r="R36" s="17">
        <v>4</v>
      </c>
      <c r="S36" s="49" t="s">
        <v>28</v>
      </c>
      <c r="T36" s="49" t="s">
        <v>28</v>
      </c>
      <c r="U36" s="71"/>
      <c r="V36" s="72">
        <f t="shared" si="19"/>
        <v>0</v>
      </c>
      <c r="W36" s="107" t="s">
        <v>182</v>
      </c>
      <c r="X36" s="105"/>
      <c r="Y36" s="106"/>
      <c r="Z36" s="119"/>
      <c r="AA36" s="118"/>
    </row>
    <row r="37" spans="7:27" ht="20.149999999999999" customHeight="1" thickBot="1">
      <c r="G37" s="54"/>
      <c r="H37" s="272"/>
      <c r="I37" s="47" t="s">
        <v>79</v>
      </c>
      <c r="J37" s="12" t="s">
        <v>5</v>
      </c>
      <c r="K37" s="25" t="s">
        <v>171</v>
      </c>
      <c r="L37" s="14" t="s">
        <v>5</v>
      </c>
      <c r="M37" s="15" t="s">
        <v>18</v>
      </c>
      <c r="N37" s="16" t="s">
        <v>22</v>
      </c>
      <c r="O37" s="38" t="s">
        <v>89</v>
      </c>
      <c r="P37" s="42" t="str">
        <f>I37&amp;"-"&amp;J37&amp;"-"&amp;K37&amp;"-"&amp;L37</f>
        <v>PnP-01-19595EU-01</v>
      </c>
      <c r="Q37" s="15" t="str">
        <f>P37&amp;" "&amp;O37</f>
        <v>PnP-01-19595EU-01 Belt Tensioners</v>
      </c>
      <c r="R37" s="92">
        <v>3</v>
      </c>
      <c r="S37" s="93" t="s">
        <v>28</v>
      </c>
      <c r="T37" s="93" t="s">
        <v>28</v>
      </c>
      <c r="U37" s="94"/>
      <c r="V37" s="95">
        <f>U37*R37</f>
        <v>0</v>
      </c>
      <c r="W37" s="107" t="s">
        <v>182</v>
      </c>
      <c r="X37" s="108"/>
      <c r="Y37" s="114" t="s">
        <v>188</v>
      </c>
      <c r="Z37" s="119">
        <v>23.97</v>
      </c>
      <c r="AA37" s="118"/>
    </row>
    <row r="38" spans="7:27" ht="20.149999999999999" customHeight="1" thickBot="1">
      <c r="G38" s="54"/>
      <c r="H38" s="272"/>
      <c r="I38" s="47" t="s">
        <v>79</v>
      </c>
      <c r="J38" s="12" t="s">
        <v>5</v>
      </c>
      <c r="K38" s="25" t="s">
        <v>166</v>
      </c>
      <c r="L38" s="14" t="s">
        <v>5</v>
      </c>
      <c r="M38" s="15" t="s">
        <v>18</v>
      </c>
      <c r="N38" s="16" t="s">
        <v>22</v>
      </c>
      <c r="O38" s="38" t="s">
        <v>90</v>
      </c>
      <c r="P38" s="42" t="str">
        <f t="shared" ref="P38:P39" si="20">I38&amp;"-"&amp;J38&amp;"-"&amp;K38&amp;"-"&amp;L38</f>
        <v>PnP-01-CRE-4004180004-01</v>
      </c>
      <c r="Q38" s="15" t="str">
        <f t="shared" ref="Q38:Q39" si="21">P38&amp;" "&amp;O38</f>
        <v>PnP-01-CRE-4004180004-01 Limit Switch</v>
      </c>
      <c r="R38" s="92">
        <v>4</v>
      </c>
      <c r="S38" s="93" t="s">
        <v>28</v>
      </c>
      <c r="T38" s="93" t="s">
        <v>28</v>
      </c>
      <c r="U38" s="94"/>
      <c r="V38" s="95">
        <f t="shared" ref="V38:V39" si="22">U38*R38</f>
        <v>0</v>
      </c>
      <c r="W38" s="107" t="s">
        <v>182</v>
      </c>
      <c r="X38" s="105"/>
      <c r="Y38" s="106"/>
      <c r="Z38" s="119"/>
      <c r="AA38" s="118"/>
    </row>
    <row r="39" spans="7:27" ht="20.149999999999999" customHeight="1" thickBot="1">
      <c r="G39" s="54"/>
      <c r="H39" s="272"/>
      <c r="I39" s="47" t="s">
        <v>79</v>
      </c>
      <c r="J39" s="12" t="s">
        <v>5</v>
      </c>
      <c r="K39" s="25"/>
      <c r="L39" s="14" t="s">
        <v>5</v>
      </c>
      <c r="M39" s="15" t="s">
        <v>18</v>
      </c>
      <c r="N39" s="16" t="s">
        <v>22</v>
      </c>
      <c r="O39" s="38" t="s">
        <v>88</v>
      </c>
      <c r="P39" s="42" t="str">
        <f t="shared" si="20"/>
        <v>PnP-01--01</v>
      </c>
      <c r="Q39" s="15" t="str">
        <f t="shared" si="21"/>
        <v>PnP-01--01 M3 Brass Pillars 24+3</v>
      </c>
      <c r="R39" s="92">
        <v>12</v>
      </c>
      <c r="S39" s="93" t="s">
        <v>69</v>
      </c>
      <c r="T39" s="93">
        <v>8.73</v>
      </c>
      <c r="U39" s="94"/>
      <c r="V39" s="95">
        <f t="shared" si="22"/>
        <v>0</v>
      </c>
      <c r="W39" s="107" t="s">
        <v>182</v>
      </c>
      <c r="X39" s="105"/>
      <c r="Y39" s="106"/>
      <c r="Z39" s="119"/>
      <c r="AA39" s="118"/>
    </row>
    <row r="40" spans="7:27" ht="20.149999999999999" customHeight="1" thickBot="1">
      <c r="G40" s="54"/>
      <c r="H40" s="272"/>
      <c r="I40" s="47" t="s">
        <v>79</v>
      </c>
      <c r="J40" s="12" t="s">
        <v>5</v>
      </c>
      <c r="K40" s="25"/>
      <c r="L40" s="14" t="s">
        <v>5</v>
      </c>
      <c r="M40" s="15" t="s">
        <v>18</v>
      </c>
      <c r="N40" s="16" t="s">
        <v>22</v>
      </c>
      <c r="O40" s="38" t="s">
        <v>97</v>
      </c>
      <c r="P40" s="42" t="str">
        <f t="shared" ref="P40:P41" si="23">I40&amp;"-"&amp;J40&amp;"-"&amp;K40&amp;"-"&amp;L40</f>
        <v>PnP-01--01</v>
      </c>
      <c r="Q40" s="15" t="str">
        <f t="shared" ref="Q40:Q41" si="24">P40&amp;" "&amp;O40</f>
        <v>PnP-01--01 M3 Hex Socket Bolt</v>
      </c>
      <c r="R40" s="92"/>
      <c r="S40" s="49" t="s">
        <v>67</v>
      </c>
      <c r="T40" s="93">
        <v>7.85</v>
      </c>
      <c r="U40" s="94"/>
      <c r="V40" s="95">
        <f t="shared" ref="V40:V41" si="25">U40*R40</f>
        <v>0</v>
      </c>
      <c r="W40" s="107" t="s">
        <v>182</v>
      </c>
      <c r="X40" s="105"/>
      <c r="Y40" s="106"/>
      <c r="Z40" s="119"/>
      <c r="AA40" s="118"/>
    </row>
    <row r="41" spans="7:27" ht="20.149999999999999" customHeight="1" thickBot="1">
      <c r="G41" s="54"/>
      <c r="H41" s="272"/>
      <c r="I41" s="47" t="s">
        <v>79</v>
      </c>
      <c r="J41" s="12" t="s">
        <v>5</v>
      </c>
      <c r="K41" s="25"/>
      <c r="L41" s="14" t="s">
        <v>5</v>
      </c>
      <c r="M41" s="15" t="s">
        <v>18</v>
      </c>
      <c r="N41" s="16" t="s">
        <v>22</v>
      </c>
      <c r="O41" s="38" t="s">
        <v>95</v>
      </c>
      <c r="P41" s="42" t="str">
        <f t="shared" si="23"/>
        <v>PnP-01--01</v>
      </c>
      <c r="Q41" s="15" t="str">
        <f t="shared" si="24"/>
        <v>PnP-01--01 M3 Sliding T-Nut</v>
      </c>
      <c r="R41" s="92"/>
      <c r="S41" s="93" t="s">
        <v>157</v>
      </c>
      <c r="T41" s="93">
        <v>7.85</v>
      </c>
      <c r="U41" s="94"/>
      <c r="V41" s="95">
        <f t="shared" si="25"/>
        <v>0</v>
      </c>
      <c r="W41" s="107" t="s">
        <v>182</v>
      </c>
      <c r="X41" s="105"/>
      <c r="Y41" s="106"/>
      <c r="Z41" s="119"/>
      <c r="AA41" s="118"/>
    </row>
    <row r="42" spans="7:27" ht="20.149999999999999" customHeight="1" thickBot="1">
      <c r="G42" s="54"/>
      <c r="H42" s="272"/>
      <c r="I42" s="47" t="s">
        <v>79</v>
      </c>
      <c r="J42" s="12" t="s">
        <v>5</v>
      </c>
      <c r="K42" s="25"/>
      <c r="L42" s="14" t="s">
        <v>5</v>
      </c>
      <c r="M42" s="15" t="s">
        <v>18</v>
      </c>
      <c r="N42" s="16" t="s">
        <v>22</v>
      </c>
      <c r="O42" s="38" t="s">
        <v>137</v>
      </c>
      <c r="P42" s="42" t="str">
        <f>I42&amp;"-"&amp;J42&amp;"-"&amp;K42&amp;"-"&amp;L42</f>
        <v>PnP-01--01</v>
      </c>
      <c r="Q42" s="15" t="str">
        <f>P42&amp;" "&amp;O42</f>
        <v>PnP-01--01 M4 Brass Threaded Inserts 12x5</v>
      </c>
      <c r="R42" s="92">
        <v>4</v>
      </c>
      <c r="S42" s="93" t="s">
        <v>69</v>
      </c>
      <c r="T42" s="93">
        <v>8.73</v>
      </c>
      <c r="U42" s="94"/>
      <c r="V42" s="95">
        <f>U42*R42</f>
        <v>0</v>
      </c>
      <c r="W42" s="107" t="s">
        <v>182</v>
      </c>
      <c r="X42" s="105"/>
      <c r="Y42" s="106"/>
      <c r="Z42" s="119"/>
      <c r="AA42" s="118"/>
    </row>
    <row r="43" spans="7:27" ht="20.149999999999999" customHeight="1" thickBot="1">
      <c r="G43" s="54"/>
      <c r="H43" s="272"/>
      <c r="I43" s="47" t="s">
        <v>79</v>
      </c>
      <c r="J43" s="12" t="s">
        <v>5</v>
      </c>
      <c r="K43" s="25"/>
      <c r="L43" s="14" t="s">
        <v>5</v>
      </c>
      <c r="M43" s="15" t="s">
        <v>18</v>
      </c>
      <c r="N43" s="16" t="s">
        <v>22</v>
      </c>
      <c r="O43" s="38" t="s">
        <v>98</v>
      </c>
      <c r="P43" s="42" t="str">
        <f>I43&amp;"-"&amp;J43&amp;"-"&amp;K43&amp;"-"&amp;L43</f>
        <v>PnP-01--01</v>
      </c>
      <c r="Q43" s="15" t="str">
        <f>P43&amp;" "&amp;O43</f>
        <v>PnP-01--01 M4 Grub Screw</v>
      </c>
      <c r="R43" s="92">
        <v>4</v>
      </c>
      <c r="S43" s="49" t="s">
        <v>67</v>
      </c>
      <c r="T43" s="93">
        <v>7.85</v>
      </c>
      <c r="U43" s="94"/>
      <c r="V43" s="95">
        <f>U43*R43</f>
        <v>0</v>
      </c>
      <c r="W43" s="107" t="s">
        <v>182</v>
      </c>
      <c r="X43" s="105"/>
      <c r="Y43" s="106"/>
      <c r="Z43" s="119"/>
      <c r="AA43" s="118"/>
    </row>
    <row r="44" spans="7:27" ht="20.149999999999999" customHeight="1" thickBot="1">
      <c r="G44" s="54"/>
      <c r="H44" s="272"/>
      <c r="I44" s="47" t="s">
        <v>79</v>
      </c>
      <c r="J44" s="12" t="s">
        <v>5</v>
      </c>
      <c r="K44" s="25"/>
      <c r="L44" s="14" t="s">
        <v>5</v>
      </c>
      <c r="M44" s="15" t="s">
        <v>18</v>
      </c>
      <c r="N44" s="16" t="s">
        <v>22</v>
      </c>
      <c r="O44" s="38" t="s">
        <v>96</v>
      </c>
      <c r="P44" s="42" t="str">
        <f>I44&amp;"-"&amp;J44&amp;"-"&amp;K44&amp;"-"&amp;L44</f>
        <v>PnP-01--01</v>
      </c>
      <c r="Q44" s="15" t="str">
        <f>P44&amp;" "&amp;O44</f>
        <v>PnP-01--01 M5 Hex Socket Bolt</v>
      </c>
      <c r="R44" s="92"/>
      <c r="S44" s="49" t="s">
        <v>67</v>
      </c>
      <c r="T44" s="93">
        <v>7.85</v>
      </c>
      <c r="U44" s="94"/>
      <c r="V44" s="95">
        <f>U44*R44</f>
        <v>0</v>
      </c>
      <c r="W44" s="107" t="s">
        <v>182</v>
      </c>
      <c r="X44" s="105"/>
      <c r="Y44" s="106"/>
      <c r="Z44" s="119"/>
      <c r="AA44" s="118"/>
    </row>
    <row r="45" spans="7:27" ht="20.149999999999999" customHeight="1" thickBot="1">
      <c r="G45" s="54"/>
      <c r="H45" s="273"/>
      <c r="I45" s="125" t="s">
        <v>79</v>
      </c>
      <c r="J45" s="18" t="s">
        <v>5</v>
      </c>
      <c r="K45" s="19" t="s">
        <v>73</v>
      </c>
      <c r="L45" s="20" t="s">
        <v>5</v>
      </c>
      <c r="M45" s="27" t="s">
        <v>18</v>
      </c>
      <c r="N45" s="22" t="s">
        <v>22</v>
      </c>
      <c r="O45" s="39" t="s">
        <v>94</v>
      </c>
      <c r="P45" s="43" t="str">
        <f t="shared" ref="P45" si="26">I45&amp;"-"&amp;J45&amp;"-"&amp;K45&amp;"-"&amp;L45</f>
        <v>PnP-01-1006-01</v>
      </c>
      <c r="Q45" s="21" t="str">
        <f t="shared" ref="Q45" si="27">P45&amp;" "&amp;O45</f>
        <v>PnP-01-1006-01 M5 Sliding T-Nut</v>
      </c>
      <c r="R45" s="23"/>
      <c r="S45" s="111" t="s">
        <v>157</v>
      </c>
      <c r="T45" s="50">
        <v>7.85</v>
      </c>
      <c r="U45" s="74"/>
      <c r="V45" s="75">
        <f t="shared" ref="V45" si="28">U45*R45</f>
        <v>0</v>
      </c>
      <c r="W45" s="109" t="s">
        <v>182</v>
      </c>
      <c r="X45" s="110"/>
      <c r="Y45" s="115"/>
      <c r="Z45" s="149"/>
      <c r="AA45" s="120"/>
    </row>
    <row r="46" spans="7:27" ht="20.149999999999999" customHeight="1" thickBot="1">
      <c r="G46" s="54"/>
      <c r="H46" s="303" t="s">
        <v>155</v>
      </c>
      <c r="I46" s="46" t="s">
        <v>79</v>
      </c>
      <c r="J46" s="6" t="s">
        <v>16</v>
      </c>
      <c r="K46" s="7" t="s">
        <v>27</v>
      </c>
      <c r="L46" s="8" t="s">
        <v>21</v>
      </c>
      <c r="M46" s="33" t="s">
        <v>64</v>
      </c>
      <c r="N46" s="10" t="s">
        <v>32</v>
      </c>
      <c r="O46" s="127" t="s">
        <v>84</v>
      </c>
      <c r="P46" s="41" t="str">
        <f t="shared" si="3"/>
        <v>PnP-02-0002-03</v>
      </c>
      <c r="Q46" s="9" t="str">
        <f t="shared" si="4"/>
        <v>PnP-02-0002-03 Toolhead_Assembly</v>
      </c>
      <c r="R46" s="11">
        <v>1</v>
      </c>
      <c r="S46" s="67" t="s">
        <v>28</v>
      </c>
      <c r="T46" s="48">
        <v>1.25</v>
      </c>
      <c r="U46" s="76"/>
      <c r="V46" s="77">
        <f t="shared" si="5"/>
        <v>0</v>
      </c>
      <c r="W46" s="105"/>
      <c r="X46" s="105"/>
      <c r="Y46" s="106"/>
      <c r="Z46" s="119"/>
      <c r="AA46" s="118"/>
    </row>
    <row r="47" spans="7:27" ht="20.149999999999999" customHeight="1" thickBot="1">
      <c r="G47" s="54"/>
      <c r="H47" s="303"/>
      <c r="I47" s="47" t="s">
        <v>79</v>
      </c>
      <c r="J47" s="12" t="s">
        <v>16</v>
      </c>
      <c r="K47" s="13" t="s">
        <v>44</v>
      </c>
      <c r="L47" s="14" t="s">
        <v>21</v>
      </c>
      <c r="M47" s="15" t="s">
        <v>64</v>
      </c>
      <c r="N47" s="16" t="s">
        <v>19</v>
      </c>
      <c r="O47" s="38" t="s">
        <v>100</v>
      </c>
      <c r="P47" s="42" t="str">
        <f t="shared" si="3"/>
        <v>PnP-02-0019-03</v>
      </c>
      <c r="Q47" s="15" t="str">
        <f t="shared" si="4"/>
        <v>PnP-02-0019-03 Toolhead_Mount</v>
      </c>
      <c r="R47" s="17">
        <v>1</v>
      </c>
      <c r="S47" s="49" t="s">
        <v>25</v>
      </c>
      <c r="T47" s="49">
        <v>1.25</v>
      </c>
      <c r="U47" s="73"/>
      <c r="V47" s="72">
        <f t="shared" si="5"/>
        <v>0</v>
      </c>
      <c r="W47" s="109" t="s">
        <v>182</v>
      </c>
      <c r="X47" s="105"/>
      <c r="Y47" s="106"/>
      <c r="Z47" s="119"/>
      <c r="AA47" s="118"/>
    </row>
    <row r="48" spans="7:27" ht="18" customHeight="1" thickBot="1">
      <c r="G48" s="54"/>
      <c r="H48" s="303"/>
      <c r="I48" s="47" t="s">
        <v>79</v>
      </c>
      <c r="J48" s="12" t="s">
        <v>16</v>
      </c>
      <c r="K48" s="13" t="s">
        <v>45</v>
      </c>
      <c r="L48" s="14" t="s">
        <v>16</v>
      </c>
      <c r="M48" s="15" t="s">
        <v>63</v>
      </c>
      <c r="N48" s="16" t="s">
        <v>19</v>
      </c>
      <c r="O48" s="38" t="s">
        <v>116</v>
      </c>
      <c r="P48" s="42" t="str">
        <f t="shared" si="3"/>
        <v>PnP-02-0020-02</v>
      </c>
      <c r="Q48" s="15" t="str">
        <f t="shared" si="4"/>
        <v>PnP-02-0020-02 Toolhead_Sliding Block Mount 1</v>
      </c>
      <c r="R48" s="17">
        <v>1</v>
      </c>
      <c r="S48" s="49" t="s">
        <v>25</v>
      </c>
      <c r="T48" s="49">
        <v>1.25</v>
      </c>
      <c r="U48" s="73"/>
      <c r="V48" s="72">
        <f t="shared" si="5"/>
        <v>0</v>
      </c>
      <c r="W48" s="105"/>
      <c r="X48" s="105"/>
      <c r="Y48" s="106"/>
      <c r="Z48" s="119"/>
      <c r="AA48" s="118"/>
    </row>
    <row r="49" spans="7:27" ht="20.149999999999999" customHeight="1" thickBot="1">
      <c r="G49" s="54"/>
      <c r="H49" s="303"/>
      <c r="I49" s="47" t="s">
        <v>79</v>
      </c>
      <c r="J49" s="12" t="s">
        <v>16</v>
      </c>
      <c r="K49" s="13" t="s">
        <v>46</v>
      </c>
      <c r="L49" s="14" t="s">
        <v>16</v>
      </c>
      <c r="M49" s="15" t="s">
        <v>63</v>
      </c>
      <c r="N49" s="16" t="s">
        <v>19</v>
      </c>
      <c r="O49" s="38" t="s">
        <v>117</v>
      </c>
      <c r="P49" s="42" t="str">
        <f t="shared" ref="P49:P79" si="29">I49&amp;"-"&amp;J49&amp;"-"&amp;K49&amp;"-"&amp;L49</f>
        <v>PnP-02-0021-02</v>
      </c>
      <c r="Q49" s="15" t="str">
        <f t="shared" ref="Q49:Q79" si="30">P49&amp;" "&amp;O49</f>
        <v>PnP-02-0021-02 Toolhead_Sliding Block Mount 2</v>
      </c>
      <c r="R49" s="17">
        <v>1</v>
      </c>
      <c r="S49" s="49" t="s">
        <v>25</v>
      </c>
      <c r="T49" s="49">
        <v>1.25</v>
      </c>
      <c r="U49" s="73"/>
      <c r="V49" s="72">
        <f t="shared" ref="V49:V79" si="31">U49*R49</f>
        <v>0</v>
      </c>
      <c r="W49" s="105"/>
      <c r="X49" s="105"/>
      <c r="Y49" s="106"/>
      <c r="Z49" s="119"/>
      <c r="AA49" s="118"/>
    </row>
    <row r="50" spans="7:27" ht="20.149999999999999" customHeight="1" thickBot="1">
      <c r="G50" s="54"/>
      <c r="H50" s="303"/>
      <c r="I50" s="47" t="s">
        <v>79</v>
      </c>
      <c r="J50" s="12" t="s">
        <v>16</v>
      </c>
      <c r="K50" s="13" t="s">
        <v>47</v>
      </c>
      <c r="L50" s="14" t="s">
        <v>5</v>
      </c>
      <c r="M50" s="15" t="s">
        <v>63</v>
      </c>
      <c r="N50" s="16" t="s">
        <v>19</v>
      </c>
      <c r="O50" s="38" t="s">
        <v>118</v>
      </c>
      <c r="P50" s="42" t="str">
        <f t="shared" si="29"/>
        <v>PnP-02-0022-01</v>
      </c>
      <c r="Q50" s="15" t="str">
        <f t="shared" si="30"/>
        <v>PnP-02-0022-01 Toolhead_NEMA 11 Mount</v>
      </c>
      <c r="R50" s="17">
        <v>1</v>
      </c>
      <c r="S50" s="49" t="s">
        <v>25</v>
      </c>
      <c r="T50" s="49">
        <v>1.25</v>
      </c>
      <c r="U50" s="73"/>
      <c r="V50" s="72">
        <f t="shared" si="31"/>
        <v>0</v>
      </c>
      <c r="W50" s="105"/>
      <c r="X50" s="105"/>
      <c r="Y50" s="106"/>
      <c r="Z50" s="119"/>
      <c r="AA50" s="118"/>
    </row>
    <row r="51" spans="7:27" ht="20.149999999999999" customHeight="1" thickBot="1">
      <c r="G51" s="54"/>
      <c r="H51" s="303"/>
      <c r="I51" s="47" t="s">
        <v>79</v>
      </c>
      <c r="J51" s="12" t="s">
        <v>16</v>
      </c>
      <c r="K51" s="13" t="s">
        <v>48</v>
      </c>
      <c r="L51" s="14" t="s">
        <v>5</v>
      </c>
      <c r="M51" s="15" t="s">
        <v>63</v>
      </c>
      <c r="N51" s="16" t="s">
        <v>19</v>
      </c>
      <c r="O51" s="38" t="s">
        <v>119</v>
      </c>
      <c r="P51" s="42" t="str">
        <f t="shared" si="29"/>
        <v>PnP-02-0023-01</v>
      </c>
      <c r="Q51" s="15" t="str">
        <f t="shared" si="30"/>
        <v>PnP-02-0023-01 Toolhead_NEMA 8 Mount</v>
      </c>
      <c r="R51" s="17">
        <v>1</v>
      </c>
      <c r="S51" s="49" t="s">
        <v>25</v>
      </c>
      <c r="T51" s="49">
        <v>1.25</v>
      </c>
      <c r="U51" s="73"/>
      <c r="V51" s="72">
        <f t="shared" si="31"/>
        <v>0</v>
      </c>
      <c r="W51" s="105"/>
      <c r="X51" s="105"/>
      <c r="Y51" s="106"/>
      <c r="Z51" s="119"/>
      <c r="AA51" s="118"/>
    </row>
    <row r="52" spans="7:27" ht="20.149999999999999" customHeight="1" thickBot="1">
      <c r="G52" s="54"/>
      <c r="H52" s="303"/>
      <c r="I52" s="47" t="s">
        <v>79</v>
      </c>
      <c r="J52" s="12" t="s">
        <v>16</v>
      </c>
      <c r="K52" s="13" t="s">
        <v>49</v>
      </c>
      <c r="L52" s="14" t="s">
        <v>5</v>
      </c>
      <c r="M52" s="15" t="s">
        <v>18</v>
      </c>
      <c r="N52" s="16" t="s">
        <v>19</v>
      </c>
      <c r="O52" s="38" t="s">
        <v>120</v>
      </c>
      <c r="P52" s="42" t="str">
        <f t="shared" si="29"/>
        <v>PnP-02-0024-01</v>
      </c>
      <c r="Q52" s="15" t="str">
        <f t="shared" si="30"/>
        <v>PnP-02-0024-01 Toolhead_32T M1 Driven Gear</v>
      </c>
      <c r="R52" s="17">
        <v>1</v>
      </c>
      <c r="S52" s="49" t="s">
        <v>25</v>
      </c>
      <c r="T52" s="49">
        <v>1.25</v>
      </c>
      <c r="U52" s="73"/>
      <c r="V52" s="72">
        <f t="shared" si="31"/>
        <v>0</v>
      </c>
      <c r="W52" s="105"/>
      <c r="X52" s="105"/>
      <c r="Y52" s="106"/>
      <c r="Z52" s="119"/>
      <c r="AA52" s="118"/>
    </row>
    <row r="53" spans="7:27" ht="20.149999999999999" customHeight="1" thickBot="1">
      <c r="G53" s="57"/>
      <c r="H53" s="303"/>
      <c r="I53" s="47" t="s">
        <v>79</v>
      </c>
      <c r="J53" s="12" t="s">
        <v>16</v>
      </c>
      <c r="K53" s="13" t="s">
        <v>50</v>
      </c>
      <c r="L53" s="14" t="s">
        <v>5</v>
      </c>
      <c r="M53" s="15" t="s">
        <v>18</v>
      </c>
      <c r="N53" s="16" t="s">
        <v>19</v>
      </c>
      <c r="O53" s="38" t="s">
        <v>121</v>
      </c>
      <c r="P53" s="42" t="str">
        <f t="shared" si="29"/>
        <v>PnP-02-0025-01</v>
      </c>
      <c r="Q53" s="15" t="str">
        <f t="shared" si="30"/>
        <v>PnP-02-0025-01 Toolhead_16T M1 Drive Gear</v>
      </c>
      <c r="R53" s="17">
        <v>1</v>
      </c>
      <c r="S53" s="49" t="s">
        <v>25</v>
      </c>
      <c r="T53" s="49">
        <v>1.25</v>
      </c>
      <c r="U53" s="73"/>
      <c r="V53" s="72">
        <f t="shared" si="31"/>
        <v>0</v>
      </c>
      <c r="W53" s="105"/>
      <c r="X53" s="105"/>
      <c r="Y53" s="106"/>
      <c r="Z53" s="119"/>
      <c r="AA53" s="118"/>
    </row>
    <row r="54" spans="7:27" ht="20.149999999999999" customHeight="1" thickBot="1">
      <c r="G54" s="57"/>
      <c r="H54" s="303"/>
      <c r="I54" s="47" t="s">
        <v>79</v>
      </c>
      <c r="J54" s="12" t="s">
        <v>16</v>
      </c>
      <c r="K54" s="13" t="s">
        <v>51</v>
      </c>
      <c r="L54" s="14" t="s">
        <v>5</v>
      </c>
      <c r="M54" s="15" t="s">
        <v>18</v>
      </c>
      <c r="N54" s="16" t="s">
        <v>19</v>
      </c>
      <c r="O54" s="38" t="s">
        <v>127</v>
      </c>
      <c r="P54" s="42" t="str">
        <f t="shared" ref="P54:P61" si="32">I54&amp;"-"&amp;J54&amp;"-"&amp;K54&amp;"-"&amp;L54</f>
        <v>PnP-02-0026-01</v>
      </c>
      <c r="Q54" s="15" t="str">
        <f t="shared" ref="Q54:Q61" si="33">P54&amp;" "&amp;O54</f>
        <v>PnP-02-0026-01 Toolhead_Dispenser Cover</v>
      </c>
      <c r="R54" s="92">
        <v>1</v>
      </c>
      <c r="S54" s="49" t="s">
        <v>25</v>
      </c>
      <c r="T54" s="49">
        <v>1.25</v>
      </c>
      <c r="U54" s="96"/>
      <c r="V54" s="95">
        <f t="shared" ref="V54:V61" si="34">U54*R54</f>
        <v>0</v>
      </c>
      <c r="W54" s="105"/>
      <c r="X54" s="105"/>
      <c r="Y54" s="106"/>
      <c r="Z54" s="119"/>
      <c r="AA54" s="118"/>
    </row>
    <row r="55" spans="7:27" ht="20.149999999999999" customHeight="1" thickBot="1">
      <c r="G55" s="57"/>
      <c r="H55" s="303"/>
      <c r="I55" s="47" t="s">
        <v>79</v>
      </c>
      <c r="J55" s="12" t="s">
        <v>16</v>
      </c>
      <c r="K55" s="13" t="s">
        <v>52</v>
      </c>
      <c r="L55" s="14" t="s">
        <v>5</v>
      </c>
      <c r="M55" s="15" t="s">
        <v>18</v>
      </c>
      <c r="N55" s="16" t="s">
        <v>19</v>
      </c>
      <c r="O55" s="38" t="s">
        <v>136</v>
      </c>
      <c r="P55" s="42" t="str">
        <f>I55&amp;"-"&amp;J55&amp;"-"&amp;K55&amp;"-"&amp;L55</f>
        <v>PnP-02-0027-01</v>
      </c>
      <c r="Q55" s="15" t="str">
        <f>P55&amp;" "&amp;O55</f>
        <v>PnP-02-0027-01 Toolhead_Syringe Cap</v>
      </c>
      <c r="R55" s="92">
        <v>1</v>
      </c>
      <c r="S55" s="49" t="s">
        <v>25</v>
      </c>
      <c r="T55" s="49">
        <v>1.25</v>
      </c>
      <c r="U55" s="96"/>
      <c r="V55" s="95">
        <f>U55*R55</f>
        <v>0</v>
      </c>
      <c r="W55" s="105"/>
      <c r="X55" s="105"/>
      <c r="Y55" s="106"/>
      <c r="Z55" s="119"/>
      <c r="AA55" s="118"/>
    </row>
    <row r="56" spans="7:27" ht="20.149999999999999" customHeight="1" thickBot="1">
      <c r="G56" s="57"/>
      <c r="H56" s="303"/>
      <c r="I56" s="47" t="s">
        <v>79</v>
      </c>
      <c r="J56" s="12" t="s">
        <v>16</v>
      </c>
      <c r="K56" s="13" t="s">
        <v>164</v>
      </c>
      <c r="L56" s="14" t="s">
        <v>5</v>
      </c>
      <c r="M56" s="15" t="s">
        <v>18</v>
      </c>
      <c r="N56" s="16" t="s">
        <v>22</v>
      </c>
      <c r="O56" s="38" t="s">
        <v>122</v>
      </c>
      <c r="P56" s="42" t="str">
        <f t="shared" si="32"/>
        <v>PnP-02-MGN9-01</v>
      </c>
      <c r="Q56" s="15" t="str">
        <f t="shared" si="33"/>
        <v>PnP-02-MGN9-01 MGN9 Linear Rail 110mm</v>
      </c>
      <c r="R56" s="92">
        <v>2</v>
      </c>
      <c r="S56" s="49" t="s">
        <v>68</v>
      </c>
      <c r="T56" s="49">
        <v>8</v>
      </c>
      <c r="U56" s="96"/>
      <c r="V56" s="95">
        <f t="shared" si="34"/>
        <v>0</v>
      </c>
      <c r="W56" s="122" t="s">
        <v>182</v>
      </c>
      <c r="X56" s="105"/>
      <c r="Y56" s="106"/>
      <c r="Z56" s="119"/>
      <c r="AA56" s="118"/>
    </row>
    <row r="57" spans="7:27" ht="20.149999999999999" customHeight="1" thickBot="1">
      <c r="G57" s="57"/>
      <c r="H57" s="303"/>
      <c r="I57" s="47" t="s">
        <v>79</v>
      </c>
      <c r="J57" s="12" t="s">
        <v>16</v>
      </c>
      <c r="K57" s="25" t="s">
        <v>165</v>
      </c>
      <c r="L57" s="14" t="s">
        <v>5</v>
      </c>
      <c r="M57" s="15" t="s">
        <v>18</v>
      </c>
      <c r="N57" s="16" t="s">
        <v>22</v>
      </c>
      <c r="O57" s="38" t="s">
        <v>123</v>
      </c>
      <c r="P57" s="42" t="str">
        <f t="shared" ref="P57:P58" si="35">I57&amp;"-"&amp;J57&amp;"-"&amp;K57&amp;"-"&amp;L57</f>
        <v>PnP-02-MGN9C-01</v>
      </c>
      <c r="Q57" s="15" t="str">
        <f t="shared" ref="Q57:Q60" si="36">P57&amp;" "&amp;O57</f>
        <v>PnP-02-MGN9C-01 MGN9 Sliding Block</v>
      </c>
      <c r="R57" s="92">
        <v>2</v>
      </c>
      <c r="S57" s="93" t="s">
        <v>28</v>
      </c>
      <c r="T57" s="93" t="s">
        <v>28</v>
      </c>
      <c r="U57" s="96"/>
      <c r="V57" s="95">
        <f t="shared" ref="V57:V60" si="37">U57*R57</f>
        <v>0</v>
      </c>
      <c r="W57" s="122" t="s">
        <v>182</v>
      </c>
      <c r="X57" s="105"/>
      <c r="Y57" s="106"/>
      <c r="Z57" s="119"/>
      <c r="AA57" s="118"/>
    </row>
    <row r="58" spans="7:27" ht="20.149999999999999" customHeight="1" thickBot="1">
      <c r="G58" s="57"/>
      <c r="H58" s="303"/>
      <c r="I58" s="47" t="s">
        <v>79</v>
      </c>
      <c r="J58" s="12" t="s">
        <v>16</v>
      </c>
      <c r="K58" s="25" t="s">
        <v>162</v>
      </c>
      <c r="L58" s="14" t="s">
        <v>5</v>
      </c>
      <c r="M58" s="15" t="s">
        <v>18</v>
      </c>
      <c r="N58" s="16" t="s">
        <v>22</v>
      </c>
      <c r="O58" s="38" t="s">
        <v>124</v>
      </c>
      <c r="P58" s="42" t="str">
        <f t="shared" si="35"/>
        <v>PnP-02-20HS24-01</v>
      </c>
      <c r="Q58" s="15" t="str">
        <f t="shared" si="36"/>
        <v>PnP-02-20HS24-01 NEMA 8 Stepper Motor</v>
      </c>
      <c r="R58" s="92">
        <v>1</v>
      </c>
      <c r="S58" s="93" t="s">
        <v>28</v>
      </c>
      <c r="T58" s="49" t="s">
        <v>28</v>
      </c>
      <c r="U58" s="96"/>
      <c r="V58" s="95">
        <f t="shared" si="37"/>
        <v>0</v>
      </c>
      <c r="W58" s="122" t="s">
        <v>182</v>
      </c>
      <c r="X58" s="105"/>
      <c r="Y58" s="106"/>
      <c r="Z58" s="119"/>
      <c r="AA58" s="118"/>
    </row>
    <row r="59" spans="7:27" ht="20.149999999999999" customHeight="1" thickBot="1">
      <c r="G59" s="57"/>
      <c r="H59" s="303"/>
      <c r="I59" s="47" t="s">
        <v>79</v>
      </c>
      <c r="J59" s="12" t="s">
        <v>16</v>
      </c>
      <c r="K59" s="25" t="s">
        <v>163</v>
      </c>
      <c r="L59" s="14" t="s">
        <v>5</v>
      </c>
      <c r="M59" s="15" t="s">
        <v>18</v>
      </c>
      <c r="N59" s="16" t="s">
        <v>22</v>
      </c>
      <c r="O59" s="38" t="s">
        <v>131</v>
      </c>
      <c r="P59" s="42" t="str">
        <f>I59&amp;"-"&amp;J59&amp;"-"&amp;K59&amp;"-"&amp;L59</f>
        <v>PnP-02-28HK34-08M5-01</v>
      </c>
      <c r="Q59" s="15" t="str">
        <f t="shared" si="36"/>
        <v>PnP-02-28HK34-08M5-01 NEMA 11 Stepper Motor Dual Hollow Shaft</v>
      </c>
      <c r="R59" s="92">
        <v>1</v>
      </c>
      <c r="S59" s="93" t="s">
        <v>28</v>
      </c>
      <c r="T59" s="93" t="s">
        <v>28</v>
      </c>
      <c r="U59" s="96"/>
      <c r="V59" s="95">
        <f t="shared" si="37"/>
        <v>0</v>
      </c>
      <c r="W59" s="122" t="s">
        <v>182</v>
      </c>
      <c r="X59" s="105"/>
      <c r="Y59" s="106"/>
      <c r="Z59" s="119"/>
      <c r="AA59" s="118"/>
    </row>
    <row r="60" spans="7:27" ht="20.149999999999999" customHeight="1" thickBot="1">
      <c r="G60" s="57"/>
      <c r="H60" s="303"/>
      <c r="I60" s="47" t="s">
        <v>79</v>
      </c>
      <c r="J60" s="12" t="s">
        <v>16</v>
      </c>
      <c r="K60" s="25" t="s">
        <v>162</v>
      </c>
      <c r="L60" s="14" t="s">
        <v>5</v>
      </c>
      <c r="M60" s="15" t="s">
        <v>18</v>
      </c>
      <c r="N60" s="16" t="s">
        <v>22</v>
      </c>
      <c r="O60" s="38" t="s">
        <v>130</v>
      </c>
      <c r="P60" s="42" t="str">
        <f>I60&amp;"-"&amp;J60&amp;"-"&amp;K60&amp;"-"&amp;L60</f>
        <v>PnP-02-20HS24-01</v>
      </c>
      <c r="Q60" s="15" t="str">
        <f t="shared" si="36"/>
        <v>PnP-02-20HS24-01 NEMA 17 Stepper Motor Dual Shaft</v>
      </c>
      <c r="R60" s="92">
        <v>1</v>
      </c>
      <c r="S60" s="93" t="s">
        <v>28</v>
      </c>
      <c r="T60" s="93" t="s">
        <v>28</v>
      </c>
      <c r="U60" s="96"/>
      <c r="V60" s="95">
        <f t="shared" si="37"/>
        <v>0</v>
      </c>
      <c r="W60" s="122" t="s">
        <v>182</v>
      </c>
      <c r="X60" s="108"/>
      <c r="Y60" s="114" t="s">
        <v>197</v>
      </c>
      <c r="Z60" s="119">
        <v>9.9499999999999993</v>
      </c>
      <c r="AA60" s="118"/>
    </row>
    <row r="61" spans="7:27" ht="20.149999999999999" customHeight="1" thickBot="1">
      <c r="G61" s="57"/>
      <c r="H61" s="303"/>
      <c r="I61" s="47" t="s">
        <v>79</v>
      </c>
      <c r="J61" s="12" t="s">
        <v>16</v>
      </c>
      <c r="K61" s="25"/>
      <c r="L61" s="14" t="s">
        <v>5</v>
      </c>
      <c r="M61" s="15" t="s">
        <v>18</v>
      </c>
      <c r="N61" s="16" t="s">
        <v>22</v>
      </c>
      <c r="O61" s="38" t="s">
        <v>125</v>
      </c>
      <c r="P61" s="42" t="str">
        <f t="shared" si="32"/>
        <v>PnP-02--01</v>
      </c>
      <c r="Q61" s="15" t="str">
        <f t="shared" si="33"/>
        <v>PnP-02--01 JUKI Nozzle Fitting</v>
      </c>
      <c r="R61" s="92">
        <v>1</v>
      </c>
      <c r="S61" s="93" t="s">
        <v>28</v>
      </c>
      <c r="T61" s="93" t="s">
        <v>28</v>
      </c>
      <c r="U61" s="96"/>
      <c r="V61" s="95">
        <f t="shared" si="34"/>
        <v>0</v>
      </c>
      <c r="W61" s="105"/>
      <c r="X61" s="108"/>
      <c r="Y61" s="106"/>
      <c r="Z61" s="119"/>
      <c r="AA61" s="118"/>
    </row>
    <row r="62" spans="7:27" ht="20.149999999999999" customHeight="1" thickBot="1">
      <c r="G62" s="57"/>
      <c r="H62" s="303"/>
      <c r="I62" s="47" t="s">
        <v>79</v>
      </c>
      <c r="J62" s="12" t="s">
        <v>16</v>
      </c>
      <c r="K62" s="25"/>
      <c r="L62" s="14" t="s">
        <v>5</v>
      </c>
      <c r="M62" s="15" t="s">
        <v>18</v>
      </c>
      <c r="N62" s="16" t="s">
        <v>22</v>
      </c>
      <c r="O62" s="38" t="s">
        <v>126</v>
      </c>
      <c r="P62" s="42" t="str">
        <f t="shared" ref="P62:P64" si="38">I62&amp;"-"&amp;J62&amp;"-"&amp;K62&amp;"-"&amp;L62</f>
        <v>PnP-02--01</v>
      </c>
      <c r="Q62" s="15" t="str">
        <f t="shared" ref="Q62:Q64" si="39">P62&amp;" "&amp;O62</f>
        <v>PnP-02--01 JUKI Nozzle Set</v>
      </c>
      <c r="R62" s="92">
        <v>1</v>
      </c>
      <c r="S62" s="93" t="s">
        <v>28</v>
      </c>
      <c r="T62" s="93" t="s">
        <v>28</v>
      </c>
      <c r="U62" s="96"/>
      <c r="V62" s="95">
        <f t="shared" ref="V62:V64" si="40">U62*R62</f>
        <v>0</v>
      </c>
      <c r="W62" s="105"/>
      <c r="X62" s="108"/>
      <c r="Y62" s="106"/>
      <c r="Z62" s="119"/>
      <c r="AA62" s="118"/>
    </row>
    <row r="63" spans="7:27" ht="20.149999999999999" customHeight="1" thickBot="1">
      <c r="G63" s="57"/>
      <c r="H63" s="303"/>
      <c r="I63" s="47" t="s">
        <v>79</v>
      </c>
      <c r="J63" s="12" t="s">
        <v>16</v>
      </c>
      <c r="K63" s="25"/>
      <c r="L63" s="14" t="s">
        <v>5</v>
      </c>
      <c r="M63" s="15" t="s">
        <v>18</v>
      </c>
      <c r="N63" s="16" t="s">
        <v>22</v>
      </c>
      <c r="O63" s="38" t="s">
        <v>128</v>
      </c>
      <c r="P63" s="42" t="str">
        <f t="shared" si="38"/>
        <v>PnP-02--01</v>
      </c>
      <c r="Q63" s="15" t="str">
        <f t="shared" si="39"/>
        <v>PnP-02--01 SLS Needle Set</v>
      </c>
      <c r="R63" s="92">
        <v>1</v>
      </c>
      <c r="S63" s="93" t="s">
        <v>28</v>
      </c>
      <c r="T63" s="93" t="s">
        <v>28</v>
      </c>
      <c r="U63" s="96"/>
      <c r="V63" s="95">
        <f t="shared" si="40"/>
        <v>0</v>
      </c>
      <c r="W63" s="122" t="s">
        <v>182</v>
      </c>
      <c r="X63" s="105"/>
      <c r="Y63" s="106"/>
      <c r="Z63" s="119"/>
      <c r="AA63" s="118"/>
    </row>
    <row r="64" spans="7:27" ht="20.149999999999999" customHeight="1" thickBot="1">
      <c r="G64" s="57"/>
      <c r="H64" s="303"/>
      <c r="I64" s="47" t="s">
        <v>79</v>
      </c>
      <c r="J64" s="12" t="s">
        <v>16</v>
      </c>
      <c r="K64" s="25"/>
      <c r="L64" s="14" t="s">
        <v>5</v>
      </c>
      <c r="M64" s="15" t="s">
        <v>18</v>
      </c>
      <c r="N64" s="16" t="s">
        <v>22</v>
      </c>
      <c r="O64" s="38" t="s">
        <v>129</v>
      </c>
      <c r="P64" s="42" t="str">
        <f t="shared" si="38"/>
        <v>PnP-02--01</v>
      </c>
      <c r="Q64" s="15" t="str">
        <f t="shared" si="39"/>
        <v>PnP-02--01 Luer Lock Syringe</v>
      </c>
      <c r="R64" s="92">
        <v>1</v>
      </c>
      <c r="S64" s="93" t="s">
        <v>158</v>
      </c>
      <c r="T64" s="93">
        <v>0.92</v>
      </c>
      <c r="U64" s="96"/>
      <c r="V64" s="95">
        <f t="shared" si="40"/>
        <v>0</v>
      </c>
      <c r="W64" s="122" t="s">
        <v>182</v>
      </c>
      <c r="X64" s="105"/>
      <c r="Y64" s="106"/>
      <c r="Z64" s="119"/>
      <c r="AA64" s="118"/>
    </row>
    <row r="65" spans="7:27" ht="20.149999999999999" customHeight="1" thickBot="1">
      <c r="G65" s="57"/>
      <c r="H65" s="303"/>
      <c r="I65" s="47" t="s">
        <v>79</v>
      </c>
      <c r="J65" s="12" t="s">
        <v>16</v>
      </c>
      <c r="K65" s="25" t="s">
        <v>166</v>
      </c>
      <c r="L65" s="14" t="s">
        <v>5</v>
      </c>
      <c r="M65" s="15" t="s">
        <v>18</v>
      </c>
      <c r="N65" s="16" t="s">
        <v>22</v>
      </c>
      <c r="O65" s="38" t="s">
        <v>90</v>
      </c>
      <c r="P65" s="42" t="str">
        <f t="shared" ref="P65:P71" si="41">I65&amp;"-"&amp;J65&amp;"-"&amp;K65&amp;"-"&amp;L65</f>
        <v>PnP-02-CRE-4004180004-01</v>
      </c>
      <c r="Q65" s="15" t="str">
        <f t="shared" ref="Q65:Q71" si="42">P65&amp;" "&amp;O65</f>
        <v>PnP-02-CRE-4004180004-01 Limit Switch</v>
      </c>
      <c r="R65" s="92">
        <v>1</v>
      </c>
      <c r="S65" s="93" t="s">
        <v>28</v>
      </c>
      <c r="T65" s="93" t="s">
        <v>28</v>
      </c>
      <c r="U65" s="96"/>
      <c r="V65" s="95">
        <f t="shared" ref="V65:V71" si="43">U65*R65</f>
        <v>0</v>
      </c>
      <c r="W65" s="122" t="s">
        <v>182</v>
      </c>
      <c r="X65" s="105"/>
      <c r="Y65" s="106"/>
      <c r="Z65" s="119"/>
      <c r="AA65" s="118"/>
    </row>
    <row r="66" spans="7:27" ht="20.149999999999999" customHeight="1" thickBot="1">
      <c r="G66" s="57"/>
      <c r="H66" s="303"/>
      <c r="I66" s="47" t="s">
        <v>79</v>
      </c>
      <c r="J66" s="12" t="s">
        <v>16</v>
      </c>
      <c r="K66" s="25" t="s">
        <v>167</v>
      </c>
      <c r="L66" s="14" t="s">
        <v>5</v>
      </c>
      <c r="M66" s="15" t="s">
        <v>18</v>
      </c>
      <c r="N66" s="16" t="s">
        <v>22</v>
      </c>
      <c r="O66" s="38" t="s">
        <v>114</v>
      </c>
      <c r="P66" s="42" t="str">
        <f t="shared" ref="P66:P67" si="44">I66&amp;"-"&amp;J66&amp;"-"&amp;K66&amp;"-"&amp;L66</f>
        <v>PnP-02-726972672907-01</v>
      </c>
      <c r="Q66" s="15" t="str">
        <f t="shared" ref="Q66:Q67" si="45">P66&amp;" "&amp;O66</f>
        <v>PnP-02-726972672907-01 GT2_20T_Timing Belt Pulley</v>
      </c>
      <c r="R66" s="92">
        <v>1</v>
      </c>
      <c r="S66" s="93" t="s">
        <v>93</v>
      </c>
      <c r="T66" s="93">
        <v>2.7</v>
      </c>
      <c r="U66" s="96"/>
      <c r="V66" s="95">
        <f t="shared" ref="V66:V67" si="46">U66*R66</f>
        <v>0</v>
      </c>
      <c r="W66" s="122" t="s">
        <v>182</v>
      </c>
      <c r="X66" s="105"/>
      <c r="Y66" s="106"/>
      <c r="Z66" s="119"/>
      <c r="AA66" s="118"/>
    </row>
    <row r="67" spans="7:27" ht="20.149999999999999" customHeight="1" thickBot="1">
      <c r="G67" s="57"/>
      <c r="H67" s="303"/>
      <c r="I67" s="47" t="s">
        <v>79</v>
      </c>
      <c r="J67" s="12" t="s">
        <v>16</v>
      </c>
      <c r="K67" s="25" t="s">
        <v>174</v>
      </c>
      <c r="L67" s="14" t="s">
        <v>5</v>
      </c>
      <c r="M67" s="15" t="s">
        <v>18</v>
      </c>
      <c r="N67" s="16" t="s">
        <v>22</v>
      </c>
      <c r="O67" s="38" t="s">
        <v>115</v>
      </c>
      <c r="P67" s="42" t="str">
        <f t="shared" si="44"/>
        <v>PnP-02-6001-091-01</v>
      </c>
      <c r="Q67" s="15" t="str">
        <f t="shared" si="45"/>
        <v>PnP-02-6001-091-01 GT2_ Pulley Bearing</v>
      </c>
      <c r="R67" s="92">
        <v>1</v>
      </c>
      <c r="S67" s="93" t="s">
        <v>93</v>
      </c>
      <c r="T67" s="93">
        <v>2.7</v>
      </c>
      <c r="U67" s="96"/>
      <c r="V67" s="95">
        <f t="shared" si="46"/>
        <v>0</v>
      </c>
      <c r="W67" s="122" t="s">
        <v>182</v>
      </c>
      <c r="X67" s="151"/>
      <c r="Y67" s="106"/>
      <c r="Z67" s="119"/>
      <c r="AA67" s="118"/>
    </row>
    <row r="68" spans="7:27" ht="20.149999999999999" customHeight="1" thickBot="1">
      <c r="G68" s="57"/>
      <c r="H68" s="303"/>
      <c r="I68" s="47" t="s">
        <v>79</v>
      </c>
      <c r="J68" s="12" t="s">
        <v>16</v>
      </c>
      <c r="K68" s="25" t="s">
        <v>169</v>
      </c>
      <c r="L68" s="14" t="s">
        <v>5</v>
      </c>
      <c r="M68" s="15" t="s">
        <v>18</v>
      </c>
      <c r="N68" s="16" t="s">
        <v>22</v>
      </c>
      <c r="O68" s="38" t="s">
        <v>102</v>
      </c>
      <c r="P68" s="42" t="str">
        <f t="shared" si="41"/>
        <v>PnP-02-B08SJ4HDGD-01</v>
      </c>
      <c r="Q68" s="15" t="str">
        <f t="shared" si="42"/>
        <v>PnP-02-B08SJ4HDGD-01 GT2_Belts</v>
      </c>
      <c r="R68" s="92"/>
      <c r="S68" s="93" t="s">
        <v>156</v>
      </c>
      <c r="T68" s="93">
        <v>1.6</v>
      </c>
      <c r="U68" s="96"/>
      <c r="V68" s="95">
        <f t="shared" si="43"/>
        <v>0</v>
      </c>
      <c r="W68" s="122" t="s">
        <v>182</v>
      </c>
      <c r="X68" s="105"/>
      <c r="Y68" s="106"/>
      <c r="Z68" s="119"/>
      <c r="AA68" s="118"/>
    </row>
    <row r="69" spans="7:27" ht="20.149999999999999" customHeight="1" thickBot="1">
      <c r="G69" s="57"/>
      <c r="H69" s="303"/>
      <c r="I69" s="47" t="s">
        <v>79</v>
      </c>
      <c r="J69" s="12" t="s">
        <v>16</v>
      </c>
      <c r="K69" s="25"/>
      <c r="L69" s="14" t="s">
        <v>5</v>
      </c>
      <c r="M69" s="15" t="s">
        <v>18</v>
      </c>
      <c r="N69" s="16" t="s">
        <v>22</v>
      </c>
      <c r="O69" s="38" t="s">
        <v>133</v>
      </c>
      <c r="P69" s="42" t="str">
        <f>I69&amp;"-"&amp;J69&amp;"-"&amp;K69&amp;"-"&amp;L69</f>
        <v>PnP-02--01</v>
      </c>
      <c r="Q69" s="15" t="str">
        <f>P69&amp;" "&amp;O69</f>
        <v>PnP-02--01 M2 Hex Socket Bolt</v>
      </c>
      <c r="R69" s="92">
        <v>4</v>
      </c>
      <c r="S69" s="93" t="s">
        <v>68</v>
      </c>
      <c r="T69" s="49">
        <v>8</v>
      </c>
      <c r="U69" s="96"/>
      <c r="V69" s="95">
        <f>U69*R69</f>
        <v>0</v>
      </c>
      <c r="W69" s="122" t="s">
        <v>182</v>
      </c>
      <c r="X69" s="105"/>
      <c r="Y69" s="106"/>
      <c r="Z69" s="119"/>
      <c r="AA69" s="118"/>
    </row>
    <row r="70" spans="7:27" ht="20.149999999999999" customHeight="1" thickBot="1">
      <c r="G70" s="57"/>
      <c r="H70" s="303"/>
      <c r="I70" s="47" t="s">
        <v>79</v>
      </c>
      <c r="J70" s="12" t="s">
        <v>16</v>
      </c>
      <c r="K70" s="25"/>
      <c r="L70" s="14" t="s">
        <v>5</v>
      </c>
      <c r="M70" s="15" t="s">
        <v>18</v>
      </c>
      <c r="N70" s="16" t="s">
        <v>22</v>
      </c>
      <c r="O70" s="38" t="s">
        <v>134</v>
      </c>
      <c r="P70" s="42" t="str">
        <f>I70&amp;"-"&amp;J70&amp;"-"&amp;K70&amp;"-"&amp;L70</f>
        <v>PnP-02--01</v>
      </c>
      <c r="Q70" s="15" t="str">
        <f>P70&amp;" "&amp;O70</f>
        <v>PnP-02--01 M2.5 Hex Socket Bolt</v>
      </c>
      <c r="R70" s="92">
        <v>4</v>
      </c>
      <c r="S70" s="93" t="s">
        <v>68</v>
      </c>
      <c r="T70" s="49">
        <v>8</v>
      </c>
      <c r="U70" s="96"/>
      <c r="V70" s="95">
        <f>U70*R70</f>
        <v>0</v>
      </c>
      <c r="W70" s="122" t="s">
        <v>182</v>
      </c>
      <c r="X70" s="105"/>
      <c r="Y70" s="106"/>
      <c r="Z70" s="119"/>
      <c r="AA70" s="118"/>
    </row>
    <row r="71" spans="7:27" ht="20.149999999999999" customHeight="1" thickBot="1">
      <c r="G71" s="57"/>
      <c r="H71" s="303"/>
      <c r="I71" s="47" t="s">
        <v>79</v>
      </c>
      <c r="J71" s="12" t="s">
        <v>16</v>
      </c>
      <c r="K71" s="25"/>
      <c r="L71" s="14" t="s">
        <v>5</v>
      </c>
      <c r="M71" s="15" t="s">
        <v>18</v>
      </c>
      <c r="N71" s="16" t="s">
        <v>22</v>
      </c>
      <c r="O71" s="38" t="s">
        <v>72</v>
      </c>
      <c r="P71" s="42" t="str">
        <f t="shared" si="41"/>
        <v>PnP-02--01</v>
      </c>
      <c r="Q71" s="15" t="str">
        <f t="shared" si="42"/>
        <v>PnP-02--01 M3 Brass Threaded Inserts</v>
      </c>
      <c r="R71" s="92"/>
      <c r="S71" s="93" t="s">
        <v>69</v>
      </c>
      <c r="T71" s="93">
        <v>8.73</v>
      </c>
      <c r="U71" s="96"/>
      <c r="V71" s="95">
        <f t="shared" si="43"/>
        <v>0</v>
      </c>
      <c r="W71" s="122" t="s">
        <v>182</v>
      </c>
      <c r="X71" s="105"/>
      <c r="Y71" s="106"/>
      <c r="Z71" s="119"/>
      <c r="AA71" s="118"/>
    </row>
    <row r="72" spans="7:27" ht="20.149999999999999" customHeight="1" thickBot="1">
      <c r="G72" s="57"/>
      <c r="H72" s="303"/>
      <c r="I72" s="47" t="s">
        <v>79</v>
      </c>
      <c r="J72" s="12" t="s">
        <v>16</v>
      </c>
      <c r="K72" s="25"/>
      <c r="L72" s="14" t="s">
        <v>5</v>
      </c>
      <c r="M72" s="15" t="s">
        <v>18</v>
      </c>
      <c r="N72" s="16" t="s">
        <v>22</v>
      </c>
      <c r="O72" s="38" t="s">
        <v>97</v>
      </c>
      <c r="P72" s="42" t="str">
        <f>I72&amp;"-"&amp;J72&amp;"-"&amp;K72&amp;"-"&amp;L72</f>
        <v>PnP-02--01</v>
      </c>
      <c r="Q72" s="15" t="str">
        <f>P72&amp;" "&amp;O72</f>
        <v>PnP-02--01 M3 Hex Socket Bolt</v>
      </c>
      <c r="R72" s="92"/>
      <c r="S72" s="93" t="s">
        <v>67</v>
      </c>
      <c r="T72" s="93">
        <v>7.85</v>
      </c>
      <c r="U72" s="96"/>
      <c r="V72" s="95">
        <f>U72*R72</f>
        <v>0</v>
      </c>
      <c r="W72" s="122" t="s">
        <v>182</v>
      </c>
      <c r="X72" s="105"/>
      <c r="Y72" s="106"/>
      <c r="Z72" s="119"/>
      <c r="AA72" s="118"/>
    </row>
    <row r="73" spans="7:27" ht="20.149999999999999" customHeight="1" thickBot="1">
      <c r="G73" s="57"/>
      <c r="H73" s="303"/>
      <c r="I73" s="47" t="s">
        <v>79</v>
      </c>
      <c r="J73" s="12" t="s">
        <v>16</v>
      </c>
      <c r="K73" s="25"/>
      <c r="L73" s="14" t="s">
        <v>5</v>
      </c>
      <c r="M73" s="15" t="s">
        <v>18</v>
      </c>
      <c r="N73" s="16" t="s">
        <v>22</v>
      </c>
      <c r="O73" s="38" t="s">
        <v>132</v>
      </c>
      <c r="P73" s="42" t="str">
        <f t="shared" ref="P73:P74" si="47">I73&amp;"-"&amp;J73&amp;"-"&amp;K73&amp;"-"&amp;L73</f>
        <v>PnP-02--01</v>
      </c>
      <c r="Q73" s="15" t="str">
        <f t="shared" ref="Q73:Q74" si="48">P73&amp;" "&amp;O73</f>
        <v>PnP-02--01 M4 Threaded Rod</v>
      </c>
      <c r="R73" s="92">
        <v>1</v>
      </c>
      <c r="S73" s="93" t="s">
        <v>68</v>
      </c>
      <c r="T73" s="93">
        <v>8</v>
      </c>
      <c r="U73" s="96"/>
      <c r="V73" s="95">
        <f t="shared" ref="V73:V74" si="49">U73*R73</f>
        <v>0</v>
      </c>
      <c r="W73" s="122" t="s">
        <v>182</v>
      </c>
      <c r="X73" s="105"/>
      <c r="Y73" s="106"/>
      <c r="Z73" s="119"/>
      <c r="AA73" s="118"/>
    </row>
    <row r="74" spans="7:27" ht="20.149999999999999" customHeight="1" thickBot="1">
      <c r="G74" s="57"/>
      <c r="H74" s="303"/>
      <c r="I74" s="47" t="s">
        <v>79</v>
      </c>
      <c r="J74" s="12" t="s">
        <v>16</v>
      </c>
      <c r="K74" s="25"/>
      <c r="L74" s="14" t="s">
        <v>5</v>
      </c>
      <c r="M74" s="15" t="s">
        <v>18</v>
      </c>
      <c r="N74" s="16" t="s">
        <v>22</v>
      </c>
      <c r="O74" s="38" t="s">
        <v>71</v>
      </c>
      <c r="P74" s="42" t="str">
        <f t="shared" si="47"/>
        <v>PnP-02--01</v>
      </c>
      <c r="Q74" s="15" t="str">
        <f t="shared" si="48"/>
        <v>PnP-02--01 M4 Brass Threaded Inserts</v>
      </c>
      <c r="R74" s="92">
        <v>1</v>
      </c>
      <c r="S74" s="93" t="s">
        <v>69</v>
      </c>
      <c r="T74" s="93">
        <v>8.73</v>
      </c>
      <c r="U74" s="96"/>
      <c r="V74" s="95">
        <f t="shared" si="49"/>
        <v>0</v>
      </c>
      <c r="W74" s="122" t="s">
        <v>182</v>
      </c>
      <c r="X74" s="105"/>
      <c r="Y74" s="106"/>
      <c r="Z74" s="119"/>
      <c r="AA74" s="118"/>
    </row>
    <row r="75" spans="7:27" ht="20" customHeight="1" thickBot="1">
      <c r="G75" s="57"/>
      <c r="H75" s="303"/>
      <c r="I75" s="47" t="s">
        <v>79</v>
      </c>
      <c r="J75" s="12" t="s">
        <v>16</v>
      </c>
      <c r="K75" s="13" t="s">
        <v>76</v>
      </c>
      <c r="L75" s="14" t="s">
        <v>5</v>
      </c>
      <c r="M75" s="15" t="s">
        <v>18</v>
      </c>
      <c r="N75" s="16" t="s">
        <v>22</v>
      </c>
      <c r="O75" s="38" t="s">
        <v>96</v>
      </c>
      <c r="P75" s="42" t="str">
        <f t="shared" si="29"/>
        <v>PnP-02-RS-525-925-01</v>
      </c>
      <c r="Q75" s="15" t="str">
        <f t="shared" si="30"/>
        <v>PnP-02-RS-525-925-01 M5 Hex Socket Bolt</v>
      </c>
      <c r="R75" s="17">
        <v>1</v>
      </c>
      <c r="S75" s="49" t="s">
        <v>67</v>
      </c>
      <c r="T75" s="93">
        <v>7.85</v>
      </c>
      <c r="U75" s="73"/>
      <c r="V75" s="72">
        <f t="shared" si="31"/>
        <v>0</v>
      </c>
      <c r="W75" s="122" t="s">
        <v>182</v>
      </c>
      <c r="X75" s="105"/>
      <c r="Y75" s="106"/>
      <c r="Z75" s="119"/>
      <c r="AA75" s="118"/>
    </row>
    <row r="76" spans="7:27" ht="20" customHeight="1" thickBot="1">
      <c r="G76" s="57"/>
      <c r="H76" s="303"/>
      <c r="I76" s="47" t="s">
        <v>79</v>
      </c>
      <c r="J76" s="12" t="s">
        <v>16</v>
      </c>
      <c r="K76" s="25"/>
      <c r="L76" s="14" t="s">
        <v>5</v>
      </c>
      <c r="M76" s="15" t="s">
        <v>18</v>
      </c>
      <c r="N76" s="16" t="s">
        <v>22</v>
      </c>
      <c r="O76" s="38" t="s">
        <v>138</v>
      </c>
      <c r="P76" s="42" t="str">
        <f>I76&amp;"-"&amp;J76&amp;"-"&amp;K76&amp;"-"&amp;L76</f>
        <v>PnP-02--01</v>
      </c>
      <c r="Q76" s="15" t="str">
        <f>P76&amp;" "&amp;O76</f>
        <v>PnP-02--01 M5 Pneumatic Fittings</v>
      </c>
      <c r="R76" s="92">
        <v>1</v>
      </c>
      <c r="S76" s="93" t="s">
        <v>28</v>
      </c>
      <c r="T76" s="93" t="s">
        <v>28</v>
      </c>
      <c r="U76" s="96"/>
      <c r="V76" s="95">
        <f>U76*R76</f>
        <v>0</v>
      </c>
      <c r="W76" s="122" t="s">
        <v>182</v>
      </c>
      <c r="X76" s="105"/>
      <c r="Y76" s="106"/>
      <c r="Z76" s="119"/>
      <c r="AA76" s="118"/>
    </row>
    <row r="77" spans="7:27" ht="20" customHeight="1" thickBot="1">
      <c r="G77" s="57"/>
      <c r="H77" s="303"/>
      <c r="I77" s="47" t="s">
        <v>79</v>
      </c>
      <c r="J77" s="12" t="s">
        <v>16</v>
      </c>
      <c r="K77" s="25"/>
      <c r="L77" s="14" t="s">
        <v>5</v>
      </c>
      <c r="M77" s="15" t="s">
        <v>18</v>
      </c>
      <c r="N77" s="16" t="s">
        <v>22</v>
      </c>
      <c r="O77" s="38" t="s">
        <v>139</v>
      </c>
      <c r="P77" s="42" t="str">
        <f>I77&amp;"-"&amp;J77&amp;"-"&amp;K77&amp;"-"&amp;L77</f>
        <v>PnP-02--01</v>
      </c>
      <c r="Q77" s="15" t="str">
        <f>P77&amp;" "&amp;O77</f>
        <v>PnP-02--01 Pneumatic Pipes</v>
      </c>
      <c r="R77" s="92">
        <v>1</v>
      </c>
      <c r="S77" s="93" t="s">
        <v>28</v>
      </c>
      <c r="T77" s="93" t="s">
        <v>28</v>
      </c>
      <c r="U77" s="96"/>
      <c r="V77" s="95">
        <f>U77*R77</f>
        <v>0</v>
      </c>
      <c r="W77" s="122" t="s">
        <v>182</v>
      </c>
      <c r="X77" s="105"/>
      <c r="Y77" s="106"/>
      <c r="Z77" s="119"/>
      <c r="AA77" s="118"/>
    </row>
    <row r="78" spans="7:27" ht="20" customHeight="1" thickBot="1">
      <c r="G78" s="57"/>
      <c r="H78" s="303"/>
      <c r="I78" s="47" t="s">
        <v>79</v>
      </c>
      <c r="J78" s="12" t="s">
        <v>16</v>
      </c>
      <c r="K78" s="25"/>
      <c r="L78" s="14" t="s">
        <v>5</v>
      </c>
      <c r="M78" s="15" t="s">
        <v>18</v>
      </c>
      <c r="N78" s="16" t="s">
        <v>22</v>
      </c>
      <c r="O78" s="38" t="s">
        <v>140</v>
      </c>
      <c r="P78" s="42" t="str">
        <f>I78&amp;"-"&amp;J78&amp;"-"&amp;K78&amp;"-"&amp;L78</f>
        <v>PnP-02--01</v>
      </c>
      <c r="Q78" s="15" t="str">
        <f>P78&amp;" "&amp;O78</f>
        <v>PnP-02--01 Vacuum Pump</v>
      </c>
      <c r="R78" s="92">
        <v>1</v>
      </c>
      <c r="S78" s="93" t="s">
        <v>28</v>
      </c>
      <c r="T78" s="93" t="s">
        <v>28</v>
      </c>
      <c r="U78" s="96"/>
      <c r="V78" s="95">
        <f>U78*R78</f>
        <v>0</v>
      </c>
      <c r="W78" s="122" t="s">
        <v>182</v>
      </c>
      <c r="X78" s="105"/>
      <c r="Y78" s="106"/>
      <c r="Z78" s="119"/>
      <c r="AA78" s="118"/>
    </row>
    <row r="79" spans="7:27" ht="20.149999999999999" customHeight="1" thickBot="1">
      <c r="G79" s="57"/>
      <c r="H79" s="303"/>
      <c r="I79" s="47" t="s">
        <v>79</v>
      </c>
      <c r="J79" s="12" t="s">
        <v>16</v>
      </c>
      <c r="K79" s="13"/>
      <c r="L79" s="14" t="s">
        <v>5</v>
      </c>
      <c r="M79" s="15" t="s">
        <v>18</v>
      </c>
      <c r="N79" s="16" t="s">
        <v>22</v>
      </c>
      <c r="O79" s="38" t="s">
        <v>135</v>
      </c>
      <c r="P79" s="42" t="str">
        <f t="shared" si="29"/>
        <v>PnP-02--01</v>
      </c>
      <c r="Q79" s="15" t="str">
        <f t="shared" si="30"/>
        <v>PnP-02--01 O Ring</v>
      </c>
      <c r="R79" s="17">
        <v>1</v>
      </c>
      <c r="S79" s="49" t="s">
        <v>159</v>
      </c>
      <c r="T79" s="49">
        <v>1.22</v>
      </c>
      <c r="U79" s="73"/>
      <c r="V79" s="72">
        <f t="shared" si="31"/>
        <v>0</v>
      </c>
      <c r="W79" s="122" t="s">
        <v>182</v>
      </c>
      <c r="X79" s="105"/>
      <c r="Y79" s="106"/>
      <c r="Z79" s="119"/>
      <c r="AA79" s="118"/>
    </row>
    <row r="80" spans="7:27" ht="20.149999999999999" customHeight="1" thickBot="1">
      <c r="G80" s="57"/>
      <c r="H80" s="124"/>
      <c r="I80" s="47" t="s">
        <v>79</v>
      </c>
      <c r="J80" s="12" t="s">
        <v>16</v>
      </c>
      <c r="K80" s="13" t="s">
        <v>173</v>
      </c>
      <c r="L80" s="14" t="s">
        <v>5</v>
      </c>
      <c r="M80" s="15" t="s">
        <v>18</v>
      </c>
      <c r="N80" s="16" t="s">
        <v>22</v>
      </c>
      <c r="O80" s="38" t="s">
        <v>160</v>
      </c>
      <c r="P80" s="42" t="str">
        <f t="shared" ref="P80:P81" si="50">I80&amp;"-"&amp;J80&amp;"-"&amp;K80&amp;"-"&amp;L80</f>
        <v>PnP-02-B0CS31XNSY-01</v>
      </c>
      <c r="Q80" s="15" t="str">
        <f t="shared" ref="Q80:Q81" si="51">P80&amp;" "&amp;O80</f>
        <v>PnP-02-B0CS31XNSY-01 Solenoid Valve</v>
      </c>
      <c r="R80" s="92"/>
      <c r="S80" s="93"/>
      <c r="T80" s="93"/>
      <c r="U80" s="96"/>
      <c r="V80" s="95">
        <f t="shared" ref="V80:V81" si="52">U80*R80</f>
        <v>0</v>
      </c>
      <c r="W80" s="123"/>
      <c r="X80" s="108"/>
      <c r="Y80" s="114" t="s">
        <v>192</v>
      </c>
      <c r="Z80" s="119">
        <v>11.99</v>
      </c>
      <c r="AA80" s="118" t="s">
        <v>191</v>
      </c>
    </row>
    <row r="81" spans="7:27" ht="20.149999999999999" customHeight="1" thickBot="1">
      <c r="G81" s="57"/>
      <c r="H81" s="124"/>
      <c r="I81" s="128" t="s">
        <v>79</v>
      </c>
      <c r="J81" s="24" t="s">
        <v>16</v>
      </c>
      <c r="K81" s="1"/>
      <c r="L81" s="20" t="s">
        <v>5</v>
      </c>
      <c r="M81" s="21" t="s">
        <v>18</v>
      </c>
      <c r="N81" s="22" t="s">
        <v>22</v>
      </c>
      <c r="O81" s="141" t="s">
        <v>161</v>
      </c>
      <c r="P81" s="43" t="str">
        <f t="shared" si="50"/>
        <v>PnP-02--01</v>
      </c>
      <c r="Q81" s="21" t="str">
        <f t="shared" si="51"/>
        <v>PnP-02--01 BIGTREETECH Octopus V1.1</v>
      </c>
      <c r="R81" s="142"/>
      <c r="S81" s="143"/>
      <c r="T81" s="142"/>
      <c r="U81" s="144"/>
      <c r="V81" s="145">
        <f t="shared" si="52"/>
        <v>0</v>
      </c>
      <c r="W81" s="115"/>
      <c r="X81" s="146"/>
      <c r="Y81" s="114" t="s">
        <v>190</v>
      </c>
      <c r="Z81" s="119">
        <v>97.99</v>
      </c>
      <c r="AA81" s="118" t="s">
        <v>191</v>
      </c>
    </row>
    <row r="82" spans="7:27" ht="20.149999999999999" customHeight="1" thickBot="1">
      <c r="G82" s="57"/>
      <c r="H82" s="304" t="s">
        <v>81</v>
      </c>
      <c r="I82" s="126" t="s">
        <v>79</v>
      </c>
      <c r="J82" s="30" t="s">
        <v>21</v>
      </c>
      <c r="K82" s="30" t="s">
        <v>60</v>
      </c>
      <c r="L82" s="8" t="s">
        <v>24</v>
      </c>
      <c r="M82" s="9" t="s">
        <v>62</v>
      </c>
      <c r="N82" s="10" t="s">
        <v>32</v>
      </c>
      <c r="O82" s="37" t="s">
        <v>85</v>
      </c>
      <c r="P82" s="41" t="str">
        <f t="shared" ref="P82:P93" si="53">I82&amp;"-"&amp;J82&amp;"-"&amp;K82&amp;"-"&amp;L82</f>
        <v>PnP-03-0003-04</v>
      </c>
      <c r="Q82" s="9" t="str">
        <f t="shared" ref="Q82:Q93" si="54">P82&amp;" "&amp;O82</f>
        <v>PnP-03-0003-04 Vacuum Table_Assembly</v>
      </c>
      <c r="R82" s="11">
        <v>1</v>
      </c>
      <c r="S82" s="67" t="s">
        <v>28</v>
      </c>
      <c r="T82" s="48" t="s">
        <v>28</v>
      </c>
      <c r="U82" s="91"/>
      <c r="V82" s="70">
        <f t="shared" ref="V82:V93" si="55">U82*R82</f>
        <v>0</v>
      </c>
      <c r="W82" s="105"/>
      <c r="X82" s="105"/>
      <c r="Y82" s="147"/>
      <c r="Z82" s="150"/>
      <c r="AA82" s="147"/>
    </row>
    <row r="83" spans="7:27" ht="20.149999999999999" customHeight="1" thickBot="1">
      <c r="G83" s="57"/>
      <c r="H83" s="305"/>
      <c r="I83" s="47" t="s">
        <v>79</v>
      </c>
      <c r="J83" s="12" t="s">
        <v>21</v>
      </c>
      <c r="K83" s="13" t="s">
        <v>53</v>
      </c>
      <c r="L83" s="14" t="s">
        <v>24</v>
      </c>
      <c r="M83" s="15" t="s">
        <v>62</v>
      </c>
      <c r="N83" s="16" t="s">
        <v>19</v>
      </c>
      <c r="O83" s="38" t="s">
        <v>141</v>
      </c>
      <c r="P83" s="42" t="str">
        <f t="shared" si="53"/>
        <v>PnP-03-0028-04</v>
      </c>
      <c r="Q83" s="15" t="str">
        <f t="shared" si="54"/>
        <v>PnP-03-0028-04 Vacuum Table_Base Plate</v>
      </c>
      <c r="R83" s="17">
        <v>1</v>
      </c>
      <c r="S83" s="49" t="s">
        <v>25</v>
      </c>
      <c r="T83" s="49">
        <v>1.25</v>
      </c>
      <c r="U83" s="73"/>
      <c r="V83" s="72">
        <f t="shared" si="55"/>
        <v>0</v>
      </c>
      <c r="W83" s="122" t="s">
        <v>182</v>
      </c>
      <c r="X83" s="105"/>
      <c r="Y83" s="106"/>
      <c r="Z83" s="119"/>
      <c r="AA83" s="118"/>
    </row>
    <row r="84" spans="7:27" ht="20.149999999999999" customHeight="1" thickBot="1">
      <c r="G84" s="57"/>
      <c r="H84" s="305"/>
      <c r="I84" s="47" t="s">
        <v>79</v>
      </c>
      <c r="J84" s="12" t="s">
        <v>21</v>
      </c>
      <c r="K84" s="13" t="s">
        <v>54</v>
      </c>
      <c r="L84" s="14" t="s">
        <v>16</v>
      </c>
      <c r="M84" s="15" t="s">
        <v>63</v>
      </c>
      <c r="N84" s="16" t="s">
        <v>19</v>
      </c>
      <c r="O84" s="38" t="s">
        <v>142</v>
      </c>
      <c r="P84" s="42" t="str">
        <f t="shared" si="53"/>
        <v>PnP-03-0029-02</v>
      </c>
      <c r="Q84" s="15" t="str">
        <f t="shared" si="54"/>
        <v>PnP-03-0029-02 Vacuum Table_Rubber Seal 3mm</v>
      </c>
      <c r="R84" s="17">
        <v>1</v>
      </c>
      <c r="S84" s="49" t="s">
        <v>23</v>
      </c>
      <c r="T84" s="49">
        <v>1.34</v>
      </c>
      <c r="U84" s="73"/>
      <c r="V84" s="72">
        <f t="shared" si="55"/>
        <v>0</v>
      </c>
      <c r="W84" s="105"/>
      <c r="X84" s="108"/>
      <c r="Y84" s="106"/>
      <c r="Z84" s="119"/>
      <c r="AA84" s="118"/>
    </row>
    <row r="85" spans="7:27" ht="20.149999999999999" customHeight="1" thickBot="1">
      <c r="G85" s="57"/>
      <c r="H85" s="305"/>
      <c r="I85" s="47" t="s">
        <v>79</v>
      </c>
      <c r="J85" s="12" t="s">
        <v>21</v>
      </c>
      <c r="K85" s="13" t="s">
        <v>55</v>
      </c>
      <c r="L85" s="14" t="s">
        <v>16</v>
      </c>
      <c r="M85" s="15" t="s">
        <v>63</v>
      </c>
      <c r="N85" s="16" t="s">
        <v>19</v>
      </c>
      <c r="O85" s="38" t="s">
        <v>143</v>
      </c>
      <c r="P85" s="42" t="str">
        <f t="shared" si="53"/>
        <v>PnP-03-0030-02</v>
      </c>
      <c r="Q85" s="15" t="str">
        <f t="shared" si="54"/>
        <v>PnP-03-0030-02 Vacuum Table_Top Plate</v>
      </c>
      <c r="R85" s="17">
        <v>1</v>
      </c>
      <c r="S85" s="49" t="s">
        <v>20</v>
      </c>
      <c r="T85" s="49">
        <v>1.18</v>
      </c>
      <c r="U85" s="73"/>
      <c r="V85" s="72">
        <f t="shared" si="55"/>
        <v>0</v>
      </c>
      <c r="W85" s="122" t="s">
        <v>182</v>
      </c>
      <c r="X85" s="105"/>
      <c r="Y85" s="106"/>
      <c r="Z85" s="119"/>
      <c r="AA85" s="118"/>
    </row>
    <row r="86" spans="7:27" ht="20.149999999999999" customHeight="1" thickBot="1">
      <c r="G86" s="57"/>
      <c r="H86" s="305"/>
      <c r="I86" s="47" t="s">
        <v>79</v>
      </c>
      <c r="J86" s="12" t="s">
        <v>21</v>
      </c>
      <c r="K86" s="13" t="s">
        <v>75</v>
      </c>
      <c r="L86" s="14" t="s">
        <v>5</v>
      </c>
      <c r="M86" s="15" t="s">
        <v>18</v>
      </c>
      <c r="N86" s="16" t="s">
        <v>22</v>
      </c>
      <c r="O86" s="38" t="s">
        <v>72</v>
      </c>
      <c r="P86" s="42" t="str">
        <f>I86&amp;"-"&amp;J86&amp;"-"&amp;K86&amp;"-"&amp;L86</f>
        <v>PnP-03-3DJAKE-ISP-GWEM3-01</v>
      </c>
      <c r="Q86" s="15" t="str">
        <f>P86&amp;" "&amp;O86</f>
        <v>PnP-03-3DJAKE-ISP-GWEM3-01 M3 Brass Threaded Inserts</v>
      </c>
      <c r="R86" s="92">
        <v>8</v>
      </c>
      <c r="S86" s="93" t="s">
        <v>69</v>
      </c>
      <c r="T86" s="93">
        <v>8.73</v>
      </c>
      <c r="U86" s="96"/>
      <c r="V86" s="95">
        <f>U86*R86</f>
        <v>0</v>
      </c>
      <c r="W86" s="122" t="s">
        <v>182</v>
      </c>
      <c r="X86" s="105"/>
      <c r="Y86" s="106"/>
      <c r="Z86" s="119"/>
      <c r="AA86" s="118"/>
    </row>
    <row r="87" spans="7:27" ht="20.149999999999999" customHeight="1" thickBot="1">
      <c r="G87" s="57"/>
      <c r="H87" s="305"/>
      <c r="I87" s="47" t="s">
        <v>79</v>
      </c>
      <c r="J87" s="12" t="s">
        <v>21</v>
      </c>
      <c r="K87" s="13" t="s">
        <v>50</v>
      </c>
      <c r="L87" s="14" t="s">
        <v>5</v>
      </c>
      <c r="M87" s="15" t="s">
        <v>18</v>
      </c>
      <c r="N87" s="16" t="s">
        <v>22</v>
      </c>
      <c r="O87" s="38" t="s">
        <v>144</v>
      </c>
      <c r="P87" s="42" t="str">
        <f t="shared" si="53"/>
        <v>PnP-03-0025-01</v>
      </c>
      <c r="Q87" s="15" t="str">
        <f t="shared" si="54"/>
        <v>PnP-03-0025-01 M3 Countersunk Screws</v>
      </c>
      <c r="R87" s="17">
        <v>8</v>
      </c>
      <c r="S87" s="49" t="s">
        <v>67</v>
      </c>
      <c r="T87" s="49">
        <v>7.85</v>
      </c>
      <c r="U87" s="73"/>
      <c r="V87" s="72">
        <f t="shared" si="55"/>
        <v>0</v>
      </c>
      <c r="W87" s="122" t="s">
        <v>182</v>
      </c>
      <c r="X87" s="105"/>
      <c r="Y87" s="106"/>
      <c r="Z87" s="119"/>
      <c r="AA87" s="118"/>
    </row>
    <row r="88" spans="7:27" ht="20.149999999999999" customHeight="1" thickBot="1">
      <c r="G88" s="57"/>
      <c r="H88" s="305"/>
      <c r="I88" s="15" t="s">
        <v>79</v>
      </c>
      <c r="J88" s="12" t="s">
        <v>21</v>
      </c>
      <c r="K88" s="13" t="s">
        <v>179</v>
      </c>
      <c r="L88" s="14" t="s">
        <v>5</v>
      </c>
      <c r="M88" s="15" t="s">
        <v>18</v>
      </c>
      <c r="N88" s="16" t="s">
        <v>22</v>
      </c>
      <c r="O88" s="38" t="s">
        <v>180</v>
      </c>
      <c r="P88" s="42" t="str">
        <f>I88&amp;"-"&amp;J88&amp;"-"&amp;K88&amp;"-"&amp;L88</f>
        <v>PnP-03-3DJAKE-ISP-GWEM5-01</v>
      </c>
      <c r="Q88" s="15" t="str">
        <f>P88&amp;" "&amp;O88</f>
        <v>PnP-03-3DJAKE-ISP-GWEM5-01 M5 Brass Threaded Inserts</v>
      </c>
      <c r="R88" s="92"/>
      <c r="S88" s="93"/>
      <c r="T88" s="93"/>
      <c r="U88" s="96"/>
      <c r="V88" s="95">
        <f>U88*R88</f>
        <v>0</v>
      </c>
      <c r="W88" s="122" t="s">
        <v>182</v>
      </c>
      <c r="X88" s="105"/>
      <c r="Y88" s="106"/>
      <c r="Z88" s="119"/>
      <c r="AA88" s="118"/>
    </row>
    <row r="89" spans="7:27" ht="20.149999999999999" customHeight="1" thickBot="1">
      <c r="G89" s="57"/>
      <c r="H89" s="306"/>
      <c r="I89" s="128" t="s">
        <v>79</v>
      </c>
      <c r="J89" s="12" t="s">
        <v>21</v>
      </c>
      <c r="K89" s="13" t="s">
        <v>172</v>
      </c>
      <c r="L89" s="14" t="s">
        <v>5</v>
      </c>
      <c r="M89" s="15" t="s">
        <v>18</v>
      </c>
      <c r="N89" s="16" t="s">
        <v>22</v>
      </c>
      <c r="O89" s="38" t="s">
        <v>145</v>
      </c>
      <c r="P89" s="42" t="str">
        <f t="shared" si="53"/>
        <v>PnP-03-PC6-01-01</v>
      </c>
      <c r="Q89" s="15" t="str">
        <f t="shared" si="54"/>
        <v>PnP-03-PC6-01-01 1/2 Pneumatic Fittings</v>
      </c>
      <c r="R89" s="17">
        <v>1</v>
      </c>
      <c r="S89" s="49" t="s">
        <v>28</v>
      </c>
      <c r="T89" s="49" t="s">
        <v>28</v>
      </c>
      <c r="U89" s="73"/>
      <c r="V89" s="72">
        <f t="shared" si="55"/>
        <v>0</v>
      </c>
      <c r="W89" s="109" t="s">
        <v>182</v>
      </c>
      <c r="X89" s="110"/>
      <c r="Y89" s="115"/>
      <c r="Z89" s="149"/>
      <c r="AA89" s="120"/>
    </row>
    <row r="90" spans="7:27" ht="20.149999999999999" customHeight="1" thickBot="1">
      <c r="G90" s="57"/>
      <c r="H90" s="307" t="s">
        <v>82</v>
      </c>
      <c r="I90" s="126" t="s">
        <v>79</v>
      </c>
      <c r="J90" s="30" t="s">
        <v>24</v>
      </c>
      <c r="K90" s="31" t="s">
        <v>61</v>
      </c>
      <c r="L90" s="32" t="s">
        <v>5</v>
      </c>
      <c r="M90" s="33" t="s">
        <v>18</v>
      </c>
      <c r="N90" s="34" t="s">
        <v>32</v>
      </c>
      <c r="O90" s="40" t="s">
        <v>149</v>
      </c>
      <c r="P90" s="45" t="str">
        <f t="shared" si="53"/>
        <v>PnP-04-0004-01</v>
      </c>
      <c r="Q90" s="33" t="str">
        <f t="shared" si="54"/>
        <v>PnP-04-0004-01 Camera System_Assembly</v>
      </c>
      <c r="R90" s="35">
        <v>1</v>
      </c>
      <c r="S90" s="52" t="s">
        <v>28</v>
      </c>
      <c r="T90" s="52" t="s">
        <v>28</v>
      </c>
      <c r="U90" s="80"/>
      <c r="V90" s="70">
        <f t="shared" si="55"/>
        <v>0</v>
      </c>
      <c r="W90" s="105"/>
      <c r="X90" s="105"/>
      <c r="Y90" s="106"/>
      <c r="Z90" s="119"/>
      <c r="AA90" s="118"/>
    </row>
    <row r="91" spans="7:27" ht="20.149999999999999" customHeight="1" thickBot="1">
      <c r="G91" s="57"/>
      <c r="H91" s="308"/>
      <c r="I91" s="47" t="s">
        <v>79</v>
      </c>
      <c r="J91" s="12" t="s">
        <v>24</v>
      </c>
      <c r="K91" s="13" t="s">
        <v>56</v>
      </c>
      <c r="L91" s="14" t="s">
        <v>5</v>
      </c>
      <c r="M91" s="15" t="s">
        <v>18</v>
      </c>
      <c r="N91" s="16" t="s">
        <v>19</v>
      </c>
      <c r="O91" s="38" t="s">
        <v>150</v>
      </c>
      <c r="P91" s="42" t="str">
        <f t="shared" si="53"/>
        <v>PnP-04-0031-01</v>
      </c>
      <c r="Q91" s="15" t="str">
        <f t="shared" si="54"/>
        <v>PnP-04-0031-01 Camera System_Housing</v>
      </c>
      <c r="R91" s="17">
        <v>1</v>
      </c>
      <c r="S91" s="49" t="s">
        <v>25</v>
      </c>
      <c r="T91" s="49">
        <v>1.25</v>
      </c>
      <c r="U91" s="73"/>
      <c r="V91" s="72">
        <f>U91*R91</f>
        <v>0</v>
      </c>
      <c r="W91" s="105"/>
      <c r="X91" s="105"/>
      <c r="Y91" s="106"/>
      <c r="Z91" s="119"/>
      <c r="AA91" s="118"/>
    </row>
    <row r="92" spans="7:27" ht="20.149999999999999" customHeight="1" thickBot="1">
      <c r="G92" s="57"/>
      <c r="H92" s="308"/>
      <c r="I92" s="47" t="s">
        <v>79</v>
      </c>
      <c r="J92" s="12" t="s">
        <v>24</v>
      </c>
      <c r="K92" s="13" t="s">
        <v>57</v>
      </c>
      <c r="L92" s="14" t="s">
        <v>5</v>
      </c>
      <c r="M92" s="15" t="s">
        <v>18</v>
      </c>
      <c r="N92" s="16" t="s">
        <v>22</v>
      </c>
      <c r="O92" s="38" t="s">
        <v>151</v>
      </c>
      <c r="P92" s="42" t="str">
        <f t="shared" si="53"/>
        <v>PnP-04-0033-01</v>
      </c>
      <c r="Q92" s="15" t="str">
        <f t="shared" si="54"/>
        <v>PnP-04-0033-01 Ball Joint Attachment</v>
      </c>
      <c r="R92" s="17">
        <v>1</v>
      </c>
      <c r="S92" s="49" t="s">
        <v>25</v>
      </c>
      <c r="T92" s="49">
        <v>1.25</v>
      </c>
      <c r="U92" s="73"/>
      <c r="V92" s="72">
        <f>U92*R92</f>
        <v>0</v>
      </c>
      <c r="W92" s="122" t="s">
        <v>182</v>
      </c>
      <c r="X92" s="105"/>
      <c r="Y92" s="106"/>
      <c r="Z92" s="119"/>
      <c r="AA92" s="118"/>
    </row>
    <row r="93" spans="7:27" ht="20.149999999999999" customHeight="1" thickBot="1">
      <c r="G93" s="57"/>
      <c r="H93" s="308"/>
      <c r="I93" s="47" t="s">
        <v>79</v>
      </c>
      <c r="J93" s="12" t="s">
        <v>24</v>
      </c>
      <c r="K93" s="13" t="s">
        <v>58</v>
      </c>
      <c r="L93" s="14" t="s">
        <v>5</v>
      </c>
      <c r="M93" s="15" t="s">
        <v>18</v>
      </c>
      <c r="N93" s="16" t="s">
        <v>22</v>
      </c>
      <c r="O93" s="38" t="s">
        <v>152</v>
      </c>
      <c r="P93" s="42" t="str">
        <f t="shared" si="53"/>
        <v>PnP-04-0034-01</v>
      </c>
      <c r="Q93" s="15" t="str">
        <f t="shared" si="54"/>
        <v>PnP-04-0034-01 Camera Module</v>
      </c>
      <c r="R93" s="17">
        <v>1</v>
      </c>
      <c r="S93" s="49" t="s">
        <v>28</v>
      </c>
      <c r="T93" s="49" t="s">
        <v>28</v>
      </c>
      <c r="U93" s="73"/>
      <c r="V93" s="72">
        <f t="shared" si="55"/>
        <v>0</v>
      </c>
      <c r="W93" s="105"/>
      <c r="X93" s="108"/>
      <c r="Y93" s="114" t="s">
        <v>195</v>
      </c>
      <c r="Z93" s="119">
        <v>74.900000000000006</v>
      </c>
      <c r="AA93" s="118" t="s">
        <v>194</v>
      </c>
    </row>
    <row r="94" spans="7:27" ht="20.149999999999999" customHeight="1" thickBot="1">
      <c r="G94" s="57"/>
      <c r="H94" s="308"/>
      <c r="I94" s="47" t="s">
        <v>79</v>
      </c>
      <c r="J94" s="12" t="s">
        <v>24</v>
      </c>
      <c r="K94" s="13" t="s">
        <v>59</v>
      </c>
      <c r="L94" s="14" t="s">
        <v>5</v>
      </c>
      <c r="M94" s="15" t="s">
        <v>18</v>
      </c>
      <c r="N94" s="16" t="s">
        <v>22</v>
      </c>
      <c r="O94" s="38" t="s">
        <v>153</v>
      </c>
      <c r="P94" s="42" t="str">
        <f t="shared" ref="P94" si="56">I94&amp;"-"&amp;J94&amp;"-"&amp;K94&amp;"-"&amp;L94</f>
        <v>PnP-04-0035-01</v>
      </c>
      <c r="Q94" s="15" t="str">
        <f t="shared" ref="Q94" si="57">P94&amp;" "&amp;O94</f>
        <v>PnP-04-0035-01 1/4 Brass Threaded Inserts</v>
      </c>
      <c r="R94" s="17">
        <v>1</v>
      </c>
      <c r="S94" s="49" t="s">
        <v>69</v>
      </c>
      <c r="T94" s="49">
        <v>8.73</v>
      </c>
      <c r="U94" s="73"/>
      <c r="V94" s="72">
        <f t="shared" ref="V94" si="58">U94*R94</f>
        <v>0</v>
      </c>
      <c r="W94" s="122" t="s">
        <v>182</v>
      </c>
      <c r="X94" s="105"/>
      <c r="Y94" s="106"/>
      <c r="Z94" s="119"/>
      <c r="AA94" s="118"/>
    </row>
    <row r="95" spans="7:27" ht="20.149999999999999" customHeight="1" thickBot="1">
      <c r="G95" s="57"/>
      <c r="H95" s="309"/>
      <c r="I95" s="125" t="s">
        <v>79</v>
      </c>
      <c r="J95" s="24" t="s">
        <v>24</v>
      </c>
      <c r="K95" s="25" t="s">
        <v>74</v>
      </c>
      <c r="L95" s="26" t="s">
        <v>5</v>
      </c>
      <c r="M95" s="27" t="s">
        <v>18</v>
      </c>
      <c r="N95" s="28" t="s">
        <v>22</v>
      </c>
      <c r="O95" s="39" t="s">
        <v>154</v>
      </c>
      <c r="P95" s="44" t="str">
        <f t="shared" ref="P95" si="59">I95&amp;"-"&amp;J95&amp;"-"&amp;K95&amp;"-"&amp;L95</f>
        <v>PnP-04-RS-4679789 -01</v>
      </c>
      <c r="Q95" s="27" t="str">
        <f t="shared" ref="Q95" si="60">P95&amp;" "&amp;O95</f>
        <v>PnP-04-RS-4679789 -01 1/4 Hex Socket Bolt 8mm</v>
      </c>
      <c r="R95" s="29">
        <v>1</v>
      </c>
      <c r="S95" s="51" t="s">
        <v>67</v>
      </c>
      <c r="T95" s="51" t="s">
        <v>28</v>
      </c>
      <c r="U95" s="78"/>
      <c r="V95" s="79">
        <f t="shared" ref="V95" si="61">U95*R95</f>
        <v>0</v>
      </c>
      <c r="W95" s="122" t="s">
        <v>182</v>
      </c>
      <c r="X95" s="105"/>
      <c r="Y95" s="106"/>
      <c r="Z95" s="149"/>
      <c r="AA95" s="118"/>
    </row>
    <row r="96" spans="7:27" ht="20.149999999999999" customHeight="1" thickBot="1">
      <c r="G96" s="57"/>
      <c r="H96" s="112"/>
      <c r="I96" s="130"/>
      <c r="J96" s="131"/>
      <c r="K96" s="131"/>
      <c r="L96" s="131"/>
      <c r="M96" s="131"/>
      <c r="N96" s="131"/>
      <c r="O96" s="131"/>
      <c r="P96" s="131"/>
      <c r="Q96" s="131"/>
      <c r="R96" s="132">
        <f>SUM(Table2[Quantity])</f>
        <v>141</v>
      </c>
      <c r="S96" s="133"/>
      <c r="T96" s="133"/>
      <c r="U96" s="134"/>
      <c r="V96" s="135" t="e">
        <f>SUM(V11:V89)</f>
        <v>#REF!</v>
      </c>
      <c r="W96" s="129" t="s">
        <v>182</v>
      </c>
      <c r="X96" s="116"/>
      <c r="Y96" s="101"/>
      <c r="Z96" s="120">
        <f>SUM(Table2[Price Total])</f>
        <v>267.72000000000003</v>
      </c>
      <c r="AA96" s="101"/>
    </row>
    <row r="97" spans="7:26" ht="20.149999999999999" customHeight="1"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90"/>
      <c r="V97" s="57"/>
      <c r="W97" s="57"/>
      <c r="X97" s="57"/>
      <c r="Y97" s="57"/>
      <c r="Z97" s="57"/>
    </row>
    <row r="98" spans="7:26" ht="20.149999999999999" customHeight="1"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90"/>
      <c r="V98" s="57"/>
      <c r="W98" s="57"/>
      <c r="X98" s="57"/>
      <c r="Y98" s="57"/>
      <c r="Z98" s="57"/>
    </row>
    <row r="99" spans="7:26" ht="20.149999999999999" customHeight="1"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90"/>
      <c r="V99" s="57"/>
      <c r="W99" s="57"/>
      <c r="X99" s="57"/>
      <c r="Y99" s="57"/>
      <c r="Z99" s="57"/>
    </row>
    <row r="100" spans="7:26" ht="20.149999999999999" customHeight="1"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90"/>
      <c r="V100" s="57"/>
      <c r="W100" s="57"/>
      <c r="X100" s="57"/>
      <c r="Y100" s="57"/>
      <c r="Z100" s="57"/>
    </row>
    <row r="108" spans="7:26" ht="20.149999999999999" customHeight="1">
      <c r="I108" s="57"/>
      <c r="J108" s="139"/>
      <c r="K108" s="290"/>
      <c r="L108" s="290"/>
    </row>
    <row r="109" spans="7:26" ht="20.149999999999999" customHeight="1">
      <c r="I109" s="57"/>
      <c r="J109" s="97"/>
      <c r="K109" s="98"/>
      <c r="L109" s="140"/>
    </row>
    <row r="110" spans="7:26" ht="20.149999999999999" customHeight="1">
      <c r="I110" s="57"/>
      <c r="J110" s="97"/>
      <c r="K110" s="98"/>
      <c r="L110" s="140"/>
    </row>
    <row r="111" spans="7:26" ht="20.149999999999999" customHeight="1">
      <c r="I111" s="57"/>
      <c r="J111" s="97"/>
      <c r="K111" s="98"/>
      <c r="L111" s="140"/>
    </row>
    <row r="112" spans="7:26" ht="20.149999999999999" customHeight="1">
      <c r="I112" s="57"/>
      <c r="J112" s="97"/>
      <c r="K112" s="98"/>
      <c r="L112" s="140"/>
    </row>
    <row r="113" spans="9:12" ht="20.149999999999999" customHeight="1">
      <c r="I113" s="57"/>
      <c r="J113" s="57"/>
      <c r="K113" s="57"/>
      <c r="L113" s="57"/>
    </row>
  </sheetData>
  <mergeCells count="11">
    <mergeCell ref="W9:X9"/>
    <mergeCell ref="K108:L108"/>
    <mergeCell ref="C24:D24"/>
    <mergeCell ref="I2:T8"/>
    <mergeCell ref="H46:H79"/>
    <mergeCell ref="H82:H89"/>
    <mergeCell ref="I9:R9"/>
    <mergeCell ref="S9:V9"/>
    <mergeCell ref="H9:H10"/>
    <mergeCell ref="H11:H45"/>
    <mergeCell ref="H90:H95"/>
  </mergeCells>
  <phoneticPr fontId="3" type="noConversion"/>
  <hyperlinks>
    <hyperlink ref="Y29" r:id="rId1" xr:uid="{923473DD-1FD3-427C-B552-C7D3A8BDC2C8}"/>
    <hyperlink ref="Y35" r:id="rId2" xr:uid="{5FE1531E-5129-4043-805C-D4E3763B6FAE}"/>
    <hyperlink ref="Y37" r:id="rId3" xr:uid="{32F1FE66-B944-41EF-9C05-95481DC8B10B}"/>
    <hyperlink ref="Y81" r:id="rId4" xr:uid="{E07A8EBA-8C98-44D2-ABE3-BF2987B83333}"/>
    <hyperlink ref="Y80" r:id="rId5" xr:uid="{98DBCC96-124D-44E2-AC75-476196DF0FEB}"/>
    <hyperlink ref="Y93" r:id="rId6" xr:uid="{BA442A2D-BD6F-4FF8-96AB-7F6C46272E87}"/>
    <hyperlink ref="Y60" r:id="rId7" xr:uid="{8F78C97E-094B-4728-8D31-32CD0A8C4BAC}"/>
  </hyperlinks>
  <pageMargins left="0.7" right="0.7" top="0.75" bottom="0.75" header="0.3" footer="0.3"/>
  <pageSetup paperSize="9" orientation="portrait" horizontalDpi="4294967293" r:id="rId8"/>
  <drawing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03785f-c638-4518-9245-e880032dae75" xsi:nil="true"/>
    <lcf76f155ced4ddcb4097134ff3c332f xmlns="127a1160-9d7e-4c82-9a42-b8649c7ae78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512FCB194A54AB21960A0E4BC264F" ma:contentTypeVersion="13" ma:contentTypeDescription="Create a new document." ma:contentTypeScope="" ma:versionID="b461ac353d0a2ed78ecb35c9f785601d">
  <xsd:schema xmlns:xsd="http://www.w3.org/2001/XMLSchema" xmlns:xs="http://www.w3.org/2001/XMLSchema" xmlns:p="http://schemas.microsoft.com/office/2006/metadata/properties" xmlns:ns2="127a1160-9d7e-4c82-9a42-b8649c7ae78f" xmlns:ns3="8203785f-c638-4518-9245-e880032dae75" targetNamespace="http://schemas.microsoft.com/office/2006/metadata/properties" ma:root="true" ma:fieldsID="27a61300e20b21391ad5975f83891458" ns2:_="" ns3:_="">
    <xsd:import namespace="127a1160-9d7e-4c82-9a42-b8649c7ae78f"/>
    <xsd:import namespace="8203785f-c638-4518-9245-e880032dae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7a1160-9d7e-4c82-9a42-b8649c7ae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526362-1101-4016-b09a-63bcff8726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3785f-c638-4518-9245-e880032dae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5ffc65-f16e-4f13-92c4-36d35fe15ba1}" ma:internalName="TaxCatchAll" ma:showField="CatchAllData" ma:web="8203785f-c638-4518-9245-e880032dae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C49635-8C7D-4407-AC8F-953DB9341A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C98BAF-F8F5-482B-AF37-667EAB5294BD}">
  <ds:schemaRefs>
    <ds:schemaRef ds:uri="http://purl.org/dc/dcmitype/"/>
    <ds:schemaRef ds:uri="127a1160-9d7e-4c82-9a42-b8649c7ae78f"/>
    <ds:schemaRef ds:uri="8203785f-c638-4518-9245-e880032dae75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D6B8353-B067-488A-8486-90C5045C6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7a1160-9d7e-4c82-9a42-b8649c7ae78f"/>
    <ds:schemaRef ds:uri="8203785f-c638-4518-9245-e880032dae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v2</vt:lpstr>
      <vt:lpstr>BOM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TimB</dc:creator>
  <cp:keywords/>
  <dc:description/>
  <cp:lastModifiedBy>Jing Liang Koo</cp:lastModifiedBy>
  <cp:revision/>
  <dcterms:created xsi:type="dcterms:W3CDTF">2021-03-24T11:53:08Z</dcterms:created>
  <dcterms:modified xsi:type="dcterms:W3CDTF">2025-05-06T22:40:45Z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0x0101005E6512FCB194A54AB21960A0E4BC264F</vt:lpwstr>
  </property>
  <property fmtid="{D5CDD505-2E9C-101B-9397-08002B2CF9AE}" pid="3" name="MediaServiceImageTags">
    <vt:lpwstr/>
  </property>
</Properties>
</file>