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ving\002_execute\Class\統計諮詢\農林公司\成分\"/>
    </mc:Choice>
  </mc:AlternateContent>
  <xr:revisionPtr revIDLastSave="0" documentId="13_ncr:1_{2317DC27-086D-4527-A0FE-EFA8ED507D86}" xr6:coauthVersionLast="36" xr6:coauthVersionMax="36" xr10:uidLastSave="{00000000-0000-0000-0000-000000000000}"/>
  <bookViews>
    <workbookView xWindow="11604" yWindow="-12" windowWidth="11448" windowHeight="9060" tabRatio="652" xr2:uid="{00000000-000D-0000-FFFF-FFFF00000000}"/>
  </bookViews>
  <sheets>
    <sheet name="統計" sheetId="9" r:id="rId1"/>
    <sheet name="第6水茶菁" sheetId="3" r:id="rId2"/>
    <sheet name="工作表2" sheetId="10" r:id="rId3"/>
    <sheet name="第6水茶乾" sheetId="7" r:id="rId4"/>
    <sheet name="第六水個別兒茶素" sheetId="8" r:id="rId5"/>
    <sheet name="含水量 " sheetId="5" r:id="rId6"/>
  </sheets>
  <calcPr calcId="191029"/>
</workbook>
</file>

<file path=xl/calcChain.xml><?xml version="1.0" encoding="utf-8"?>
<calcChain xmlns="http://schemas.openxmlformats.org/spreadsheetml/2006/main">
  <c r="AK3" i="10" l="1"/>
  <c r="AL3" i="10"/>
  <c r="AM3" i="10"/>
  <c r="AN3" i="10"/>
  <c r="AO3" i="10"/>
  <c r="AP3" i="10"/>
  <c r="AQ3" i="10"/>
  <c r="AR3" i="10"/>
  <c r="AS3" i="10"/>
  <c r="AT3" i="10"/>
  <c r="AU3" i="10"/>
  <c r="AV3" i="10"/>
  <c r="AW3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K2" i="10"/>
  <c r="AJ25" i="10" l="1"/>
  <c r="AJ24" i="10"/>
  <c r="AJ23" i="10"/>
  <c r="AJ22" i="10"/>
  <c r="AJ21" i="10"/>
  <c r="AJ20" i="10"/>
  <c r="AJ19" i="10"/>
  <c r="AJ18" i="10"/>
  <c r="AJ17" i="10"/>
  <c r="AJ16" i="10"/>
  <c r="AJ15" i="10"/>
  <c r="AJ14" i="10"/>
  <c r="AJ13" i="10"/>
  <c r="AJ12" i="10"/>
  <c r="AJ11" i="10"/>
  <c r="AJ10" i="10"/>
  <c r="AJ9" i="10"/>
  <c r="AJ8" i="10"/>
  <c r="AJ7" i="10"/>
  <c r="AJ6" i="10"/>
  <c r="AJ5" i="10"/>
  <c r="AJ4" i="10"/>
  <c r="AJ3" i="10"/>
  <c r="AJ2" i="10"/>
  <c r="R25" i="10"/>
  <c r="Q25" i="10"/>
  <c r="AX25" i="10" s="1"/>
  <c r="R24" i="10"/>
  <c r="Q24" i="10"/>
  <c r="AX24" i="10" s="1"/>
  <c r="R23" i="10"/>
  <c r="Q23" i="10"/>
  <c r="AX23" i="10" s="1"/>
  <c r="R22" i="10"/>
  <c r="Q22" i="10"/>
  <c r="AX22" i="10" s="1"/>
  <c r="R21" i="10"/>
  <c r="Q21" i="10"/>
  <c r="AX21" i="10" s="1"/>
  <c r="R20" i="10"/>
  <c r="Q20" i="10"/>
  <c r="AX20" i="10" s="1"/>
  <c r="R19" i="10"/>
  <c r="Q19" i="10"/>
  <c r="AX19" i="10" s="1"/>
  <c r="R18" i="10"/>
  <c r="Q18" i="10"/>
  <c r="AX18" i="10" s="1"/>
  <c r="R17" i="10"/>
  <c r="Q17" i="10"/>
  <c r="AX17" i="10" s="1"/>
  <c r="R16" i="10"/>
  <c r="Q16" i="10"/>
  <c r="AX16" i="10" s="1"/>
  <c r="R15" i="10"/>
  <c r="Q15" i="10"/>
  <c r="AX15" i="10" s="1"/>
  <c r="R14" i="10"/>
  <c r="Q14" i="10"/>
  <c r="AX14" i="10" s="1"/>
  <c r="R13" i="10"/>
  <c r="Q13" i="10"/>
  <c r="AX13" i="10" s="1"/>
  <c r="R12" i="10"/>
  <c r="Q12" i="10"/>
  <c r="AX12" i="10" s="1"/>
  <c r="R11" i="10"/>
  <c r="Q11" i="10"/>
  <c r="AX11" i="10" s="1"/>
  <c r="R10" i="10"/>
  <c r="Q10" i="10"/>
  <c r="AX10" i="10" s="1"/>
  <c r="R9" i="10"/>
  <c r="Q9" i="10"/>
  <c r="AX9" i="10" s="1"/>
  <c r="R8" i="10"/>
  <c r="Q8" i="10"/>
  <c r="AX8" i="10" s="1"/>
  <c r="R7" i="10"/>
  <c r="Q7" i="10"/>
  <c r="AX7" i="10" s="1"/>
  <c r="R6" i="10"/>
  <c r="Q6" i="10"/>
  <c r="AX6" i="10" s="1"/>
  <c r="R5" i="10"/>
  <c r="Q5" i="10"/>
  <c r="AX5" i="10" s="1"/>
  <c r="R4" i="10"/>
  <c r="Q4" i="10"/>
  <c r="AX4" i="10" s="1"/>
  <c r="R3" i="10"/>
  <c r="Q3" i="10"/>
  <c r="AX3" i="10" s="1"/>
  <c r="R2" i="10"/>
  <c r="Q2" i="10"/>
  <c r="AX2" i="10" s="1"/>
  <c r="Q17" i="7" l="1"/>
  <c r="Q18" i="7"/>
  <c r="Q19" i="7"/>
  <c r="Q20" i="7"/>
  <c r="Q16" i="7"/>
  <c r="AB8" i="8" l="1"/>
  <c r="AB7" i="8"/>
  <c r="AB6" i="8"/>
  <c r="AB5" i="8"/>
  <c r="AB4" i="8"/>
  <c r="AB3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Q7" i="3" l="1"/>
  <c r="Q8" i="3"/>
  <c r="Q15" i="3"/>
  <c r="Q16" i="3"/>
  <c r="Q17" i="3"/>
  <c r="Q18" i="3"/>
  <c r="Q19" i="3"/>
  <c r="Q20" i="3"/>
  <c r="Q21" i="3"/>
  <c r="Q22" i="3"/>
  <c r="Q23" i="3"/>
  <c r="Q24" i="3"/>
  <c r="Q25" i="3"/>
  <c r="Q26" i="3"/>
  <c r="Q9" i="3"/>
  <c r="Q10" i="3"/>
  <c r="Q11" i="3"/>
  <c r="Q12" i="3"/>
  <c r="Q13" i="3"/>
  <c r="Q14" i="3"/>
  <c r="Q4" i="3"/>
  <c r="Q5" i="3"/>
  <c r="Q3" i="3"/>
  <c r="Q6" i="3"/>
  <c r="F25" i="5" l="1"/>
  <c r="F9" i="5"/>
  <c r="E16" i="3" l="1"/>
  <c r="E14" i="3"/>
  <c r="H14" i="3" s="1"/>
  <c r="F49" i="5" l="1"/>
  <c r="E14" i="7" s="1"/>
  <c r="M14" i="7" s="1"/>
  <c r="F48" i="5"/>
  <c r="E13" i="7" s="1"/>
  <c r="M13" i="7" s="1"/>
  <c r="F47" i="5"/>
  <c r="E12" i="7" s="1"/>
  <c r="M12" i="7" s="1"/>
  <c r="F46" i="5"/>
  <c r="E11" i="7" s="1"/>
  <c r="M11" i="7" s="1"/>
  <c r="F45" i="5"/>
  <c r="E10" i="7" s="1"/>
  <c r="M10" i="7" s="1"/>
  <c r="F44" i="5"/>
  <c r="E9" i="7" s="1"/>
  <c r="M9" i="7" s="1"/>
  <c r="N9" i="7" s="1"/>
  <c r="F43" i="5"/>
  <c r="E26" i="7" s="1"/>
  <c r="M26" i="7" s="1"/>
  <c r="F42" i="5"/>
  <c r="E25" i="7" s="1"/>
  <c r="M25" i="7" s="1"/>
  <c r="F41" i="5"/>
  <c r="E24" i="7" s="1"/>
  <c r="M24" i="7" s="1"/>
  <c r="F40" i="5"/>
  <c r="E23" i="7" s="1"/>
  <c r="M23" i="7" s="1"/>
  <c r="F39" i="5"/>
  <c r="E22" i="7" s="1"/>
  <c r="M22" i="7" s="1"/>
  <c r="F38" i="5"/>
  <c r="E21" i="7" s="1"/>
  <c r="M21" i="7" s="1"/>
  <c r="F37" i="5"/>
  <c r="E20" i="7" s="1"/>
  <c r="M20" i="7" s="1"/>
  <c r="F36" i="5"/>
  <c r="E19" i="7" s="1"/>
  <c r="M19" i="7" s="1"/>
  <c r="F35" i="5"/>
  <c r="E18" i="7" s="1"/>
  <c r="M18" i="7" s="1"/>
  <c r="F34" i="5"/>
  <c r="E17" i="7" s="1"/>
  <c r="M17" i="7" s="1"/>
  <c r="F33" i="5"/>
  <c r="E16" i="7" s="1"/>
  <c r="M16" i="7" s="1"/>
  <c r="F32" i="5"/>
  <c r="E15" i="7" s="1"/>
  <c r="M15" i="7" s="1"/>
  <c r="F31" i="5"/>
  <c r="E8" i="7" s="1"/>
  <c r="M8" i="7" s="1"/>
  <c r="F30" i="5"/>
  <c r="E7" i="7" s="1"/>
  <c r="M7" i="7" s="1"/>
  <c r="F29" i="5"/>
  <c r="E6" i="7" s="1"/>
  <c r="M6" i="7" s="1"/>
  <c r="F28" i="5"/>
  <c r="E5" i="7" s="1"/>
  <c r="M5" i="7" s="1"/>
  <c r="F27" i="5"/>
  <c r="E4" i="7" s="1"/>
  <c r="M4" i="7" s="1"/>
  <c r="F26" i="5"/>
  <c r="E3" i="7" s="1"/>
  <c r="M3" i="7" s="1"/>
  <c r="F24" i="5"/>
  <c r="E13" i="3" s="1"/>
  <c r="H13" i="3" s="1"/>
  <c r="F23" i="5"/>
  <c r="F22" i="5"/>
  <c r="F21" i="5"/>
  <c r="F20" i="5"/>
  <c r="E9" i="3" s="1"/>
  <c r="H9" i="3" s="1"/>
  <c r="F19" i="5"/>
  <c r="F18" i="5"/>
  <c r="F17" i="5"/>
  <c r="E24" i="3" s="1"/>
  <c r="H24" i="3" s="1"/>
  <c r="F16" i="5"/>
  <c r="F15" i="5"/>
  <c r="F14" i="5"/>
  <c r="F13" i="5"/>
  <c r="F12" i="5"/>
  <c r="F11" i="5"/>
  <c r="F10" i="5"/>
  <c r="M16" i="3"/>
  <c r="F8" i="5"/>
  <c r="F7" i="5"/>
  <c r="F6" i="5"/>
  <c r="F5" i="5"/>
  <c r="F4" i="5"/>
  <c r="F3" i="5"/>
  <c r="F2" i="5"/>
  <c r="E8" i="3" l="1"/>
  <c r="H8" i="3" s="1"/>
  <c r="E22" i="3"/>
  <c r="H22" i="3" s="1"/>
  <c r="E5" i="3"/>
  <c r="E19" i="3"/>
  <c r="R19" i="3" s="1"/>
  <c r="E23" i="3"/>
  <c r="E6" i="3"/>
  <c r="E20" i="3"/>
  <c r="R20" i="3" s="1"/>
  <c r="E10" i="3"/>
  <c r="H10" i="3" s="1"/>
  <c r="E3" i="3"/>
  <c r="E7" i="3"/>
  <c r="E17" i="3"/>
  <c r="M17" i="3" s="1"/>
  <c r="E21" i="3"/>
  <c r="E25" i="3"/>
  <c r="E11" i="3"/>
  <c r="H11" i="3" s="1"/>
  <c r="E4" i="3"/>
  <c r="H4" i="3" s="1"/>
  <c r="E18" i="3"/>
  <c r="H18" i="3" s="1"/>
  <c r="E26" i="3"/>
  <c r="H26" i="3" s="1"/>
  <c r="E12" i="3"/>
  <c r="H12" i="3" s="1"/>
  <c r="E15" i="3"/>
  <c r="M15" i="3" s="1"/>
  <c r="H4" i="7"/>
  <c r="R4" i="7"/>
  <c r="H8" i="7"/>
  <c r="R8" i="7"/>
  <c r="H18" i="7"/>
  <c r="R18" i="7"/>
  <c r="H24" i="7"/>
  <c r="R24" i="7"/>
  <c r="R12" i="7"/>
  <c r="H12" i="7"/>
  <c r="R5" i="7"/>
  <c r="H5" i="7"/>
  <c r="H15" i="7"/>
  <c r="R15" i="7"/>
  <c r="R19" i="7"/>
  <c r="H19" i="7"/>
  <c r="H21" i="7"/>
  <c r="R21" i="7"/>
  <c r="H25" i="7"/>
  <c r="R25" i="7"/>
  <c r="R9" i="7"/>
  <c r="H9" i="7"/>
  <c r="R13" i="7"/>
  <c r="H13" i="7"/>
  <c r="H6" i="7"/>
  <c r="R6" i="7"/>
  <c r="R16" i="7"/>
  <c r="H16" i="7"/>
  <c r="H20" i="7"/>
  <c r="R20" i="7"/>
  <c r="H22" i="7"/>
  <c r="R22" i="7"/>
  <c r="R26" i="7"/>
  <c r="H26" i="7"/>
  <c r="R10" i="7"/>
  <c r="H10" i="7"/>
  <c r="R14" i="7"/>
  <c r="H14" i="7"/>
  <c r="H3" i="7"/>
  <c r="R3" i="7"/>
  <c r="H7" i="7"/>
  <c r="R7" i="7"/>
  <c r="H17" i="7"/>
  <c r="R17" i="7"/>
  <c r="R23" i="7"/>
  <c r="H23" i="7"/>
  <c r="R11" i="7"/>
  <c r="H11" i="7"/>
  <c r="M10" i="3"/>
  <c r="M14" i="3"/>
  <c r="H16" i="3"/>
  <c r="R16" i="3"/>
  <c r="R14" i="3"/>
  <c r="R13" i="3"/>
  <c r="M13" i="3"/>
  <c r="R24" i="3"/>
  <c r="M24" i="3"/>
  <c r="R9" i="3"/>
  <c r="M9" i="3"/>
  <c r="R10" i="3" l="1"/>
  <c r="S9" i="3" s="1"/>
  <c r="M26" i="3"/>
  <c r="R22" i="3"/>
  <c r="M5" i="3"/>
  <c r="H5" i="3"/>
  <c r="M11" i="3"/>
  <c r="R11" i="3"/>
  <c r="R21" i="3"/>
  <c r="H21" i="3"/>
  <c r="I21" i="3" s="1"/>
  <c r="R4" i="3"/>
  <c r="R7" i="3"/>
  <c r="H7" i="3"/>
  <c r="J7" i="3" s="1"/>
  <c r="M6" i="3"/>
  <c r="H6" i="3"/>
  <c r="M7" i="3"/>
  <c r="R25" i="3"/>
  <c r="H25" i="3"/>
  <c r="I25" i="3" s="1"/>
  <c r="R3" i="3"/>
  <c r="H3" i="3"/>
  <c r="M23" i="3"/>
  <c r="O23" i="3" s="1"/>
  <c r="H23" i="3"/>
  <c r="I23" i="3" s="1"/>
  <c r="H19" i="3"/>
  <c r="M19" i="3"/>
  <c r="R8" i="3"/>
  <c r="J11" i="3"/>
  <c r="M25" i="3"/>
  <c r="M22" i="3"/>
  <c r="S19" i="3"/>
  <c r="M8" i="3"/>
  <c r="R6" i="3"/>
  <c r="M4" i="3"/>
  <c r="M12" i="3"/>
  <c r="R12" i="3"/>
  <c r="M21" i="3"/>
  <c r="M18" i="3"/>
  <c r="N17" i="3" s="1"/>
  <c r="R18" i="3"/>
  <c r="H15" i="3"/>
  <c r="I15" i="3" s="1"/>
  <c r="R15" i="3"/>
  <c r="T15" i="3" s="1"/>
  <c r="M3" i="3"/>
  <c r="O15" i="3"/>
  <c r="N15" i="3"/>
  <c r="I11" i="3"/>
  <c r="J3" i="3"/>
  <c r="R23" i="3"/>
  <c r="S23" i="3" s="1"/>
  <c r="R17" i="3"/>
  <c r="T19" i="3"/>
  <c r="H20" i="3"/>
  <c r="R5" i="3"/>
  <c r="S5" i="3" s="1"/>
  <c r="R26" i="3"/>
  <c r="M20" i="3"/>
  <c r="H17" i="3"/>
  <c r="I17" i="3" s="1"/>
  <c r="I11" i="7"/>
  <c r="T17" i="7"/>
  <c r="I15" i="7"/>
  <c r="O3" i="7"/>
  <c r="N3" i="7"/>
  <c r="I9" i="7"/>
  <c r="J9" i="7"/>
  <c r="N25" i="7"/>
  <c r="O25" i="7"/>
  <c r="T19" i="7"/>
  <c r="S19" i="7"/>
  <c r="S17" i="7"/>
  <c r="O23" i="7"/>
  <c r="N23" i="7"/>
  <c r="I17" i="7"/>
  <c r="J17" i="7"/>
  <c r="O7" i="7"/>
  <c r="N7" i="7"/>
  <c r="J13" i="7"/>
  <c r="I13" i="7"/>
  <c r="I5" i="7"/>
  <c r="J5" i="7"/>
  <c r="O17" i="7"/>
  <c r="N17" i="7"/>
  <c r="T3" i="7"/>
  <c r="S3" i="7"/>
  <c r="N13" i="7"/>
  <c r="O13" i="7"/>
  <c r="O9" i="7"/>
  <c r="T25" i="7"/>
  <c r="S25" i="7"/>
  <c r="J21" i="7"/>
  <c r="I21" i="7"/>
  <c r="S15" i="7"/>
  <c r="T15" i="7"/>
  <c r="S5" i="7"/>
  <c r="T5" i="7"/>
  <c r="J11" i="7"/>
  <c r="S11" i="7"/>
  <c r="T11" i="7"/>
  <c r="T23" i="7"/>
  <c r="S23" i="7"/>
  <c r="I7" i="7"/>
  <c r="J7" i="7"/>
  <c r="O15" i="7"/>
  <c r="N15" i="7"/>
  <c r="T9" i="7"/>
  <c r="S9" i="7"/>
  <c r="T21" i="7"/>
  <c r="S21" i="7"/>
  <c r="N19" i="7"/>
  <c r="O19" i="7"/>
  <c r="O11" i="7"/>
  <c r="N11" i="7"/>
  <c r="J23" i="7"/>
  <c r="I23" i="7"/>
  <c r="S7" i="7"/>
  <c r="T7" i="7"/>
  <c r="I3" i="7"/>
  <c r="J3" i="7"/>
  <c r="T13" i="7"/>
  <c r="S13" i="7"/>
  <c r="I25" i="7"/>
  <c r="J25" i="7"/>
  <c r="O21" i="7"/>
  <c r="N21" i="7"/>
  <c r="I19" i="7"/>
  <c r="J19" i="7"/>
  <c r="J15" i="7"/>
  <c r="O5" i="7"/>
  <c r="N5" i="7"/>
  <c r="O9" i="3"/>
  <c r="N9" i="3"/>
  <c r="O13" i="3"/>
  <c r="N13" i="3"/>
  <c r="T9" i="3"/>
  <c r="T13" i="3"/>
  <c r="S13" i="3"/>
  <c r="J9" i="3"/>
  <c r="I9" i="3"/>
  <c r="J13" i="3"/>
  <c r="I13" i="3"/>
  <c r="O7" i="3" l="1"/>
  <c r="O11" i="3"/>
  <c r="S7" i="3"/>
  <c r="S3" i="3"/>
  <c r="N3" i="3"/>
  <c r="T21" i="3"/>
  <c r="T3" i="3"/>
  <c r="N7" i="3"/>
  <c r="O5" i="3"/>
  <c r="N19" i="3"/>
  <c r="T7" i="3"/>
  <c r="O25" i="3"/>
  <c r="S21" i="3"/>
  <c r="T11" i="3"/>
  <c r="N23" i="3"/>
  <c r="T25" i="3"/>
  <c r="J23" i="3"/>
  <c r="J21" i="3"/>
  <c r="N5" i="3"/>
  <c r="N11" i="3"/>
  <c r="I19" i="3"/>
  <c r="O19" i="3"/>
  <c r="O17" i="3"/>
  <c r="J25" i="3"/>
  <c r="J17" i="3"/>
  <c r="J15" i="3"/>
  <c r="S25" i="3"/>
  <c r="N25" i="3"/>
  <c r="O21" i="3"/>
  <c r="S11" i="3"/>
  <c r="N21" i="3"/>
  <c r="S15" i="3"/>
  <c r="I7" i="3"/>
  <c r="T5" i="3"/>
  <c r="T23" i="3"/>
  <c r="J19" i="3"/>
  <c r="S17" i="3"/>
  <c r="T17" i="3"/>
  <c r="I5" i="3"/>
  <c r="O3" i="3"/>
  <c r="J5" i="3"/>
  <c r="I3" i="3"/>
</calcChain>
</file>

<file path=xl/sharedStrings.xml><?xml version="1.0" encoding="utf-8"?>
<sst xmlns="http://schemas.openxmlformats.org/spreadsheetml/2006/main" count="581" uniqueCount="129">
  <si>
    <t>ppm</t>
  </si>
  <si>
    <t xml:space="preserve">mg/g </t>
  </si>
  <si>
    <t>mg/g</t>
  </si>
  <si>
    <t>樣品編號</t>
  </si>
  <si>
    <t>重複</t>
  </si>
  <si>
    <t>polyphenol多元酚</t>
  </si>
  <si>
    <t>FAA游離胺基酸</t>
  </si>
  <si>
    <t>稀釋倍率</t>
  </si>
  <si>
    <t>鍋重</t>
    <phoneticPr fontId="5" type="noConversion"/>
  </si>
  <si>
    <t>樣品重</t>
    <phoneticPr fontId="5" type="noConversion"/>
  </si>
  <si>
    <t>烘乾重</t>
    <phoneticPr fontId="5" type="noConversion"/>
  </si>
  <si>
    <t>T12-B-1</t>
  </si>
  <si>
    <t>T12-1</t>
  </si>
  <si>
    <t>T12-2</t>
  </si>
  <si>
    <t>T12-3</t>
  </si>
  <si>
    <t>T12-B-2</t>
  </si>
  <si>
    <t>T12-B-3</t>
  </si>
  <si>
    <t>T8-1</t>
  </si>
  <si>
    <t>T8-2</t>
  </si>
  <si>
    <t>T8-3</t>
  </si>
  <si>
    <t>茶胺酸</t>
  </si>
  <si>
    <t>Amount[ng/ul]</t>
  </si>
  <si>
    <t>含水量(%)</t>
    <phoneticPr fontId="4" type="noConversion"/>
  </si>
  <si>
    <t>體積(ml)</t>
    <phoneticPr fontId="4" type="noConversion"/>
  </si>
  <si>
    <t>茶樣克數(g)</t>
    <phoneticPr fontId="3" type="noConversion"/>
  </si>
  <si>
    <t>平均</t>
    <phoneticPr fontId="10" type="noConversion"/>
  </si>
  <si>
    <t>stdev(需&lt;0.6)</t>
  </si>
  <si>
    <t>含水量</t>
    <phoneticPr fontId="5" type="noConversion"/>
  </si>
  <si>
    <t>T8-B-1</t>
    <phoneticPr fontId="5" type="noConversion"/>
  </si>
  <si>
    <t>T8-B-2</t>
    <phoneticPr fontId="5" type="noConversion"/>
  </si>
  <si>
    <t>T8-B-3</t>
    <phoneticPr fontId="5" type="noConversion"/>
  </si>
  <si>
    <t>T8-B-1</t>
    <phoneticPr fontId="5" type="noConversion"/>
  </si>
  <si>
    <t>T8-B-2</t>
    <phoneticPr fontId="5" type="noConversion"/>
  </si>
  <si>
    <t>T8-B-3</t>
    <phoneticPr fontId="5" type="noConversion"/>
  </si>
  <si>
    <t>DP-1</t>
    <phoneticPr fontId="5" type="noConversion"/>
  </si>
  <si>
    <t>DP-2</t>
    <phoneticPr fontId="5" type="noConversion"/>
  </si>
  <si>
    <t>DP-3</t>
    <phoneticPr fontId="5" type="noConversion"/>
  </si>
  <si>
    <t>DP-B-1</t>
    <phoneticPr fontId="5" type="noConversion"/>
  </si>
  <si>
    <t>DP-B-2</t>
    <phoneticPr fontId="5" type="noConversion"/>
  </si>
  <si>
    <t>DP-B-3</t>
    <phoneticPr fontId="5" type="noConversion"/>
  </si>
  <si>
    <t>T17-1</t>
  </si>
  <si>
    <t>T17-1</t>
    <phoneticPr fontId="5" type="noConversion"/>
  </si>
  <si>
    <t>T17-2</t>
  </si>
  <si>
    <t>T17-2</t>
    <phoneticPr fontId="5" type="noConversion"/>
  </si>
  <si>
    <t>T17-3</t>
  </si>
  <si>
    <t>T17-3</t>
    <phoneticPr fontId="5" type="noConversion"/>
  </si>
  <si>
    <t>T17-B-1</t>
    <phoneticPr fontId="5" type="noConversion"/>
  </si>
  <si>
    <t>T17-B-2</t>
    <phoneticPr fontId="5" type="noConversion"/>
  </si>
  <si>
    <t>T1B-3</t>
    <phoneticPr fontId="5" type="noConversion"/>
  </si>
  <si>
    <t>DP-1</t>
  </si>
  <si>
    <t>DP-2</t>
  </si>
  <si>
    <t>DP-3</t>
  </si>
  <si>
    <t>T17B-3</t>
    <phoneticPr fontId="5" type="noConversion"/>
  </si>
  <si>
    <t>Catechin</t>
    <phoneticPr fontId="10" type="noConversion"/>
  </si>
  <si>
    <t>Gallic acid</t>
    <phoneticPr fontId="10" type="noConversion"/>
  </si>
  <si>
    <t>GC</t>
    <phoneticPr fontId="10" type="noConversion"/>
  </si>
  <si>
    <t>EGC</t>
    <phoneticPr fontId="10" type="noConversion"/>
  </si>
  <si>
    <t>EC</t>
    <phoneticPr fontId="10" type="noConversion"/>
  </si>
  <si>
    <t>EGCG</t>
    <phoneticPr fontId="10" type="noConversion"/>
  </si>
  <si>
    <t>GCG</t>
    <phoneticPr fontId="10" type="noConversion"/>
  </si>
  <si>
    <t>ECG</t>
    <phoneticPr fontId="10" type="noConversion"/>
  </si>
  <si>
    <t>編號</t>
    <phoneticPr fontId="10" type="noConversion"/>
  </si>
  <si>
    <t>重複</t>
    <phoneticPr fontId="3" type="noConversion"/>
  </si>
  <si>
    <t>Caf</t>
    <phoneticPr fontId="10" type="noConversion"/>
  </si>
  <si>
    <t>C</t>
    <phoneticPr fontId="10" type="noConversion"/>
  </si>
  <si>
    <t>GA</t>
    <phoneticPr fontId="10" type="noConversion"/>
  </si>
  <si>
    <t>GC</t>
    <phoneticPr fontId="10" type="noConversion"/>
  </si>
  <si>
    <t>EGC</t>
    <phoneticPr fontId="10" type="noConversion"/>
  </si>
  <si>
    <t>EGCG</t>
    <phoneticPr fontId="10" type="noConversion"/>
  </si>
  <si>
    <t>ECG</t>
    <phoneticPr fontId="10" type="noConversion"/>
  </si>
  <si>
    <t>總兒茶素</t>
    <phoneticPr fontId="3" type="noConversion"/>
  </si>
  <si>
    <t>1</t>
    <phoneticPr fontId="3" type="noConversion"/>
  </si>
  <si>
    <t>2</t>
    <phoneticPr fontId="3" type="noConversion"/>
  </si>
  <si>
    <t>1</t>
    <phoneticPr fontId="3" type="noConversion"/>
  </si>
  <si>
    <t>1</t>
    <phoneticPr fontId="3" type="noConversion"/>
  </si>
  <si>
    <t>2</t>
    <phoneticPr fontId="3" type="noConversion"/>
  </si>
  <si>
    <t>2</t>
    <phoneticPr fontId="3" type="noConversion"/>
  </si>
  <si>
    <t>DP-B-1</t>
  </si>
  <si>
    <t>DP-B-2</t>
  </si>
  <si>
    <t>DP-B-3</t>
  </si>
  <si>
    <t>第六水茶菁</t>
    <phoneticPr fontId="5" type="noConversion"/>
  </si>
  <si>
    <t>第六水茶乾</t>
    <phoneticPr fontId="5" type="noConversion"/>
  </si>
  <si>
    <t>T8-B-1</t>
  </si>
  <si>
    <t>T8-B-2</t>
  </si>
  <si>
    <t>T8-B-3</t>
  </si>
  <si>
    <t>T17-B-1</t>
  </si>
  <si>
    <t>T17-B-3</t>
  </si>
  <si>
    <t>1</t>
  </si>
  <si>
    <t>2</t>
  </si>
  <si>
    <t>T17-B-2</t>
  </si>
  <si>
    <t>tea kind</t>
    <phoneticPr fontId="5" type="noConversion"/>
  </si>
  <si>
    <t>code</t>
    <phoneticPr fontId="5" type="noConversion"/>
  </si>
  <si>
    <t>FAA</t>
    <phoneticPr fontId="5" type="noConversion"/>
  </si>
  <si>
    <t>Theanine</t>
    <phoneticPr fontId="5" type="noConversion"/>
  </si>
  <si>
    <t>total catechins</t>
    <phoneticPr fontId="5" type="noConversion"/>
  </si>
  <si>
    <t>caffeine</t>
    <phoneticPr fontId="5" type="noConversion"/>
  </si>
  <si>
    <t>GA</t>
  </si>
  <si>
    <t>C</t>
  </si>
  <si>
    <t>GC</t>
  </si>
  <si>
    <t>EGC</t>
  </si>
  <si>
    <t>EC</t>
  </si>
  <si>
    <t>EGCG</t>
  </si>
  <si>
    <t>GCG</t>
  </si>
  <si>
    <t>ECG</t>
  </si>
  <si>
    <t>6th</t>
  </si>
  <si>
    <t>總兒茶素</t>
  </si>
  <si>
    <t>season</t>
    <phoneticPr fontId="5" type="noConversion"/>
  </si>
  <si>
    <t>fresh leaves</t>
    <phoneticPr fontId="5" type="noConversion"/>
  </si>
  <si>
    <t>DP</t>
    <phoneticPr fontId="5" type="noConversion"/>
  </si>
  <si>
    <t>T8</t>
    <phoneticPr fontId="5" type="noConversion"/>
  </si>
  <si>
    <t>T12</t>
    <phoneticPr fontId="5" type="noConversion"/>
  </si>
  <si>
    <t>T17</t>
    <phoneticPr fontId="5" type="noConversion"/>
  </si>
  <si>
    <t>black tea</t>
    <phoneticPr fontId="5" type="noConversion"/>
  </si>
  <si>
    <t>PP差值</t>
    <phoneticPr fontId="5" type="noConversion"/>
  </si>
  <si>
    <t>FAA差值</t>
    <phoneticPr fontId="5" type="noConversion"/>
  </si>
  <si>
    <t>Theanine差值</t>
    <phoneticPr fontId="5" type="noConversion"/>
  </si>
  <si>
    <t>total catechins差值</t>
    <phoneticPr fontId="5" type="noConversion"/>
  </si>
  <si>
    <t>caffeine差值</t>
    <phoneticPr fontId="5" type="noConversion"/>
  </si>
  <si>
    <t>GA差值</t>
    <phoneticPr fontId="5" type="noConversion"/>
  </si>
  <si>
    <t>c差值</t>
    <phoneticPr fontId="5" type="noConversion"/>
  </si>
  <si>
    <t>GC差值</t>
    <phoneticPr fontId="5" type="noConversion"/>
  </si>
  <si>
    <t>EGC差值</t>
    <phoneticPr fontId="5" type="noConversion"/>
  </si>
  <si>
    <t>EC差值</t>
    <phoneticPr fontId="5" type="noConversion"/>
  </si>
  <si>
    <t>EGCG差值</t>
    <phoneticPr fontId="5" type="noConversion"/>
  </si>
  <si>
    <t>GCG差值</t>
    <phoneticPr fontId="5" type="noConversion"/>
  </si>
  <si>
    <t>ECG差值</t>
    <phoneticPr fontId="5" type="noConversion"/>
  </si>
  <si>
    <t>total catechins差值</t>
    <phoneticPr fontId="5" type="noConversion"/>
  </si>
  <si>
    <t>total catechins</t>
    <phoneticPr fontId="5" type="noConversion"/>
  </si>
  <si>
    <t>Gallic Acid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</si>
</sst>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0.000_);[Red]\(0.000\)"/>
    <numFmt numFmtId="178" formatCode="0.00_);[Red]\(0.00\)"/>
    <numFmt numFmtId="179" formatCode="0.00_ "/>
  </numFmts>
  <fonts count="16">
    <font>
      <sz val="10"/>
      <name val="Arial"/>
      <family val="2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  <scheme val="minor"/>
    </font>
    <font>
      <sz val="9"/>
      <name val="細明體"/>
      <family val="3"/>
      <charset val="136"/>
    </font>
    <font>
      <sz val="12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4"/>
      <name val="新細明體"/>
      <family val="1"/>
      <charset val="136"/>
      <scheme val="minor"/>
    </font>
    <font>
      <sz val="14"/>
      <name val="細明體"/>
      <family val="3"/>
      <charset val="136"/>
    </font>
    <font>
      <sz val="9"/>
      <name val="新細明體"/>
      <family val="1"/>
      <charset val="136"/>
    </font>
    <font>
      <b/>
      <sz val="12"/>
      <color rgb="FFFF0000"/>
      <name val="新細明體"/>
      <family val="1"/>
      <charset val="136"/>
      <scheme val="minor"/>
    </font>
    <font>
      <sz val="12"/>
      <color indexed="8"/>
      <name val="新細明體"/>
      <family val="1"/>
      <charset val="136"/>
      <scheme val="minor"/>
    </font>
    <font>
      <b/>
      <sz val="12"/>
      <color indexed="8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0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Dot">
        <color indexed="64"/>
      </left>
      <right style="dashDot">
        <color indexed="64"/>
      </right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89">
    <xf numFmtId="0" fontId="0" fillId="0" borderId="0" xfId="0"/>
    <xf numFmtId="0" fontId="6" fillId="0" borderId="0" xfId="0" applyFont="1"/>
    <xf numFmtId="0" fontId="8" fillId="2" borderId="1" xfId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8" fillId="2" borderId="1" xfId="1" applyNumberFormat="1" applyFont="1" applyFill="1" applyBorder="1" applyAlignment="1">
      <alignment horizontal="center" vertical="center"/>
    </xf>
    <xf numFmtId="178" fontId="6" fillId="2" borderId="1" xfId="1" applyNumberFormat="1" applyFont="1" applyFill="1" applyBorder="1" applyAlignment="1">
      <alignment horizontal="center" vertical="center"/>
    </xf>
    <xf numFmtId="178" fontId="6" fillId="0" borderId="0" xfId="0" applyNumberFormat="1" applyFont="1"/>
    <xf numFmtId="0" fontId="6" fillId="2" borderId="1" xfId="1" applyFont="1" applyFill="1" applyBorder="1" applyAlignment="1">
      <alignment horizontal="center" vertical="center" wrapText="1"/>
    </xf>
    <xf numFmtId="178" fontId="6" fillId="2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2" fontId="6" fillId="0" borderId="7" xfId="0" applyNumberFormat="1" applyFont="1" applyBorder="1"/>
    <xf numFmtId="2" fontId="6" fillId="0" borderId="0" xfId="0" applyNumberFormat="1" applyFont="1" applyBorder="1" applyAlignment="1">
      <alignment horizontal="right"/>
    </xf>
    <xf numFmtId="2" fontId="6" fillId="0" borderId="9" xfId="0" applyNumberFormat="1" applyFont="1" applyBorder="1"/>
    <xf numFmtId="2" fontId="6" fillId="0" borderId="0" xfId="0" applyNumberFormat="1" applyFont="1" applyBorder="1"/>
    <xf numFmtId="2" fontId="6" fillId="0" borderId="12" xfId="0" applyNumberFormat="1" applyFont="1" applyBorder="1"/>
    <xf numFmtId="2" fontId="6" fillId="0" borderId="13" xfId="0" applyNumberFormat="1" applyFont="1" applyBorder="1"/>
    <xf numFmtId="2" fontId="6" fillId="0" borderId="13" xfId="0" applyNumberFormat="1" applyFont="1" applyBorder="1" applyAlignment="1">
      <alignment horizontal="right"/>
    </xf>
    <xf numFmtId="179" fontId="6" fillId="0" borderId="14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179" fontId="6" fillId="0" borderId="8" xfId="0" applyNumberFormat="1" applyFont="1" applyBorder="1" applyAlignment="1">
      <alignment horizontal="right"/>
    </xf>
    <xf numFmtId="2" fontId="6" fillId="0" borderId="10" xfId="0" applyNumberFormat="1" applyFont="1" applyBorder="1"/>
    <xf numFmtId="0" fontId="6" fillId="0" borderId="10" xfId="0" applyFont="1" applyBorder="1" applyAlignment="1">
      <alignment horizontal="right"/>
    </xf>
    <xf numFmtId="179" fontId="6" fillId="0" borderId="11" xfId="0" applyNumberFormat="1" applyFont="1" applyBorder="1" applyAlignment="1">
      <alignment horizontal="right"/>
    </xf>
    <xf numFmtId="2" fontId="6" fillId="0" borderId="12" xfId="0" applyNumberFormat="1" applyFont="1" applyBorder="1" applyAlignment="1">
      <alignment vertical="center"/>
    </xf>
    <xf numFmtId="2" fontId="6" fillId="0" borderId="7" xfId="0" applyNumberFormat="1" applyFont="1" applyBorder="1" applyAlignment="1">
      <alignment vertical="center"/>
    </xf>
    <xf numFmtId="2" fontId="6" fillId="0" borderId="9" xfId="0" applyNumberFormat="1" applyFont="1" applyBorder="1" applyAlignment="1">
      <alignment vertical="center"/>
    </xf>
    <xf numFmtId="0" fontId="6" fillId="0" borderId="12" xfId="0" applyFont="1" applyBorder="1"/>
    <xf numFmtId="0" fontId="6" fillId="0" borderId="13" xfId="0" applyFont="1" applyBorder="1"/>
    <xf numFmtId="2" fontId="6" fillId="0" borderId="14" xfId="0" applyNumberFormat="1" applyFont="1" applyBorder="1"/>
    <xf numFmtId="0" fontId="6" fillId="0" borderId="7" xfId="0" applyFont="1" applyBorder="1"/>
    <xf numFmtId="0" fontId="6" fillId="0" borderId="0" xfId="0" applyFont="1" applyBorder="1"/>
    <xf numFmtId="2" fontId="6" fillId="0" borderId="8" xfId="0" applyNumberFormat="1" applyFont="1" applyBorder="1"/>
    <xf numFmtId="0" fontId="6" fillId="0" borderId="9" xfId="0" applyFont="1" applyBorder="1"/>
    <xf numFmtId="0" fontId="6" fillId="0" borderId="10" xfId="0" applyFont="1" applyBorder="1"/>
    <xf numFmtId="2" fontId="6" fillId="0" borderId="11" xfId="0" applyNumberFormat="1" applyFont="1" applyBorder="1"/>
    <xf numFmtId="178" fontId="6" fillId="2" borderId="2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2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0" fontId="12" fillId="3" borderId="13" xfId="2" applyFont="1" applyFill="1" applyBorder="1" applyAlignment="1"/>
    <xf numFmtId="0" fontId="12" fillId="0" borderId="13" xfId="2" applyFont="1" applyFill="1" applyBorder="1" applyAlignment="1"/>
    <xf numFmtId="0" fontId="12" fillId="0" borderId="0" xfId="2" applyFont="1" applyFill="1" applyBorder="1" applyAlignment="1"/>
    <xf numFmtId="0" fontId="6" fillId="0" borderId="2" xfId="2" applyFont="1" applyFill="1" applyBorder="1">
      <alignment vertical="center"/>
    </xf>
    <xf numFmtId="0" fontId="12" fillId="0" borderId="2" xfId="2" applyFont="1" applyFill="1" applyBorder="1">
      <alignment vertical="center"/>
    </xf>
    <xf numFmtId="0" fontId="12" fillId="4" borderId="2" xfId="2" applyFont="1" applyFill="1" applyBorder="1" applyAlignment="1"/>
    <xf numFmtId="0" fontId="12" fillId="4" borderId="2" xfId="2" applyFont="1" applyFill="1" applyBorder="1">
      <alignment vertical="center"/>
    </xf>
    <xf numFmtId="0" fontId="12" fillId="0" borderId="2" xfId="2" applyFont="1" applyFill="1" applyBorder="1" applyAlignment="1">
      <alignment horizontal="center" vertical="center"/>
    </xf>
    <xf numFmtId="0" fontId="12" fillId="0" borderId="15" xfId="0" applyFont="1" applyBorder="1" applyAlignment="1">
      <alignment horizontal="left" vertical="center"/>
    </xf>
    <xf numFmtId="49" fontId="12" fillId="0" borderId="0" xfId="2" applyNumberFormat="1" applyFont="1">
      <alignment vertical="center"/>
    </xf>
    <xf numFmtId="0" fontId="12" fillId="0" borderId="15" xfId="0" applyFont="1" applyBorder="1" applyAlignment="1">
      <alignment horizontal="center" vertical="center"/>
    </xf>
    <xf numFmtId="49" fontId="12" fillId="0" borderId="0" xfId="2" applyNumberFormat="1" applyFont="1" applyAlignment="1">
      <alignment horizontal="center" vertical="center"/>
    </xf>
    <xf numFmtId="179" fontId="12" fillId="0" borderId="0" xfId="2" applyNumberFormat="1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13" fillId="4" borderId="0" xfId="2" applyFont="1" applyFill="1" applyBorder="1">
      <alignment vertical="center"/>
    </xf>
    <xf numFmtId="2" fontId="14" fillId="0" borderId="0" xfId="0" applyNumberFormat="1" applyFont="1" applyAlignment="1">
      <alignment vertical="center"/>
    </xf>
    <xf numFmtId="0" fontId="13" fillId="4" borderId="2" xfId="2" applyFont="1" applyFill="1" applyBorder="1" applyAlignment="1"/>
    <xf numFmtId="176" fontId="12" fillId="0" borderId="13" xfId="2" applyNumberFormat="1" applyFont="1" applyBorder="1" applyAlignment="1">
      <alignment horizontal="right" vertical="center"/>
    </xf>
    <xf numFmtId="176" fontId="12" fillId="0" borderId="0" xfId="2" applyNumberFormat="1" applyFont="1" applyFill="1" applyBorder="1" applyAlignment="1">
      <alignment horizontal="right" vertical="center"/>
    </xf>
    <xf numFmtId="176" fontId="12" fillId="0" borderId="0" xfId="2" applyNumberFormat="1" applyFont="1" applyBorder="1" applyAlignment="1">
      <alignment horizontal="right" vertical="center"/>
    </xf>
    <xf numFmtId="2" fontId="6" fillId="0" borderId="0" xfId="0" applyNumberFormat="1" applyFont="1"/>
    <xf numFmtId="176" fontId="6" fillId="0" borderId="0" xfId="0" applyNumberFormat="1" applyFont="1" applyBorder="1"/>
    <xf numFmtId="176" fontId="6" fillId="0" borderId="10" xfId="0" applyNumberFormat="1" applyFont="1" applyBorder="1"/>
    <xf numFmtId="178" fontId="0" fillId="0" borderId="0" xfId="0" applyNumberFormat="1" applyAlignment="1"/>
    <xf numFmtId="178" fontId="15" fillId="0" borderId="0" xfId="0" applyNumberFormat="1" applyFont="1" applyAlignment="1"/>
    <xf numFmtId="178" fontId="7" fillId="4" borderId="2" xfId="2" applyNumberFormat="1" applyFill="1" applyBorder="1" applyAlignment="1"/>
    <xf numFmtId="178" fontId="7" fillId="4" borderId="2" xfId="2" applyNumberFormat="1" applyFill="1" applyBorder="1">
      <alignment vertical="center"/>
    </xf>
    <xf numFmtId="178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78" fontId="0" fillId="0" borderId="0" xfId="0" applyNumberFormat="1"/>
    <xf numFmtId="178" fontId="6" fillId="2" borderId="3" xfId="1" applyNumberFormat="1" applyFont="1" applyFill="1" applyBorder="1" applyAlignment="1">
      <alignment horizontal="center" vertical="center"/>
    </xf>
    <xf numFmtId="178" fontId="6" fillId="2" borderId="4" xfId="1" applyNumberFormat="1" applyFont="1" applyFill="1" applyBorder="1" applyAlignment="1">
      <alignment horizontal="center" vertical="center"/>
    </xf>
    <xf numFmtId="178" fontId="6" fillId="2" borderId="6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176" fontId="6" fillId="2" borderId="2" xfId="1" applyNumberFormat="1" applyFont="1" applyFill="1" applyBorder="1" applyAlignment="1">
      <alignment horizontal="center" vertical="center" wrapText="1"/>
    </xf>
    <xf numFmtId="176" fontId="6" fillId="2" borderId="5" xfId="1" applyNumberFormat="1" applyFont="1" applyFill="1" applyBorder="1" applyAlignment="1">
      <alignment horizontal="center" vertical="center" wrapText="1"/>
    </xf>
    <xf numFmtId="177" fontId="6" fillId="2" borderId="1" xfId="1" applyNumberFormat="1" applyFont="1" applyFill="1" applyBorder="1" applyAlignment="1">
      <alignment horizontal="center" vertical="center"/>
    </xf>
    <xf numFmtId="177" fontId="6" fillId="2" borderId="2" xfId="1" applyNumberFormat="1" applyFont="1" applyFill="1" applyBorder="1" applyAlignment="1">
      <alignment horizontal="center" vertical="center" wrapText="1"/>
    </xf>
    <xf numFmtId="177" fontId="6" fillId="2" borderId="5" xfId="1" applyNumberFormat="1" applyFont="1" applyFill="1" applyBorder="1" applyAlignment="1">
      <alignment horizontal="center" vertical="center" wrapText="1"/>
    </xf>
  </cellXfs>
  <cellStyles count="4">
    <cellStyle name="一般" xfId="0" builtinId="0"/>
    <cellStyle name="一般 2" xfId="1" xr:uid="{00000000-0005-0000-0000-000001000000}"/>
    <cellStyle name="一般 3" xfId="3" xr:uid="{00000000-0005-0000-0000-000002000000}"/>
    <cellStyle name="一般_台茶12號 修剪 OK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1" topLeftCell="A16" workbookViewId="0">
      <selection activeCell="P16" sqref="P1:P1048576"/>
    </sheetView>
  </sheetViews>
  <sheetFormatPr defaultRowHeight="13.2"/>
  <cols>
    <col min="1" max="1" width="7.77734375" customWidth="1"/>
    <col min="2" max="2" width="10.5546875" customWidth="1"/>
  </cols>
  <sheetData>
    <row r="1" spans="1:16" s="74" customFormat="1" ht="16.2">
      <c r="A1" t="s">
        <v>106</v>
      </c>
      <c r="B1" s="70" t="s">
        <v>90</v>
      </c>
      <c r="C1" s="69" t="s">
        <v>91</v>
      </c>
      <c r="D1" s="69" t="s">
        <v>5</v>
      </c>
      <c r="E1" s="69" t="s">
        <v>92</v>
      </c>
      <c r="F1" s="69" t="s">
        <v>93</v>
      </c>
      <c r="G1" s="69" t="s">
        <v>95</v>
      </c>
      <c r="H1" s="71" t="s">
        <v>128</v>
      </c>
      <c r="I1" s="71" t="s">
        <v>97</v>
      </c>
      <c r="J1" s="71" t="s">
        <v>98</v>
      </c>
      <c r="K1" s="71" t="s">
        <v>99</v>
      </c>
      <c r="L1" s="71" t="s">
        <v>100</v>
      </c>
      <c r="M1" s="72" t="s">
        <v>101</v>
      </c>
      <c r="N1" s="69" t="s">
        <v>102</v>
      </c>
      <c r="O1" s="69" t="s">
        <v>103</v>
      </c>
      <c r="P1" s="73" t="s">
        <v>105</v>
      </c>
    </row>
    <row r="2" spans="1:16">
      <c r="A2" t="s">
        <v>104</v>
      </c>
      <c r="B2" t="s">
        <v>107</v>
      </c>
      <c r="C2" t="s">
        <v>108</v>
      </c>
      <c r="D2">
        <v>81.559413504761153</v>
      </c>
      <c r="E2">
        <v>10.872479863843708</v>
      </c>
      <c r="F2">
        <v>3.5477422547966531</v>
      </c>
      <c r="G2">
        <v>17.099713912364948</v>
      </c>
      <c r="H2">
        <v>0.89482062725090006</v>
      </c>
      <c r="I2">
        <v>0.29139361873993375</v>
      </c>
      <c r="J2">
        <v>6.5418787535014014</v>
      </c>
      <c r="K2">
        <v>24.226164160864347</v>
      </c>
      <c r="L2">
        <v>4.7300615136054418</v>
      </c>
      <c r="M2">
        <v>33.189773109243703</v>
      </c>
      <c r="N2">
        <v>3.4704845854341735</v>
      </c>
      <c r="O2">
        <v>6.9287545972388944</v>
      </c>
      <c r="P2">
        <v>79.378510338627891</v>
      </c>
    </row>
    <row r="3" spans="1:16">
      <c r="A3" t="s">
        <v>104</v>
      </c>
      <c r="B3" t="s">
        <v>107</v>
      </c>
      <c r="C3" t="s">
        <v>108</v>
      </c>
      <c r="D3">
        <v>82.343066457472304</v>
      </c>
      <c r="E3">
        <v>8.6321434045512397</v>
      </c>
      <c r="F3">
        <v>3.4714005707871132</v>
      </c>
      <c r="G3">
        <v>16.869749995004</v>
      </c>
      <c r="H3">
        <v>0.89768675159872102</v>
      </c>
      <c r="I3">
        <v>0.29132324718543551</v>
      </c>
      <c r="J3">
        <v>6.6199671930455652</v>
      </c>
      <c r="K3">
        <v>24.061189016786578</v>
      </c>
      <c r="L3">
        <v>4.6500590287769787</v>
      </c>
      <c r="M3">
        <v>33.726418864908084</v>
      </c>
      <c r="N3">
        <v>3.6547839912070348</v>
      </c>
      <c r="O3">
        <v>7.0329699796163085</v>
      </c>
      <c r="P3">
        <v>80.036711321525999</v>
      </c>
    </row>
    <row r="4" spans="1:16">
      <c r="A4" t="s">
        <v>104</v>
      </c>
      <c r="B4" t="s">
        <v>107</v>
      </c>
      <c r="C4" t="s">
        <v>108</v>
      </c>
      <c r="D4">
        <v>77.629628482389762</v>
      </c>
      <c r="E4">
        <v>9.4245087657440774</v>
      </c>
      <c r="F4">
        <v>4.1913717588322754</v>
      </c>
      <c r="G4">
        <v>16.04688888415366</v>
      </c>
      <c r="H4">
        <v>0.84815036114445763</v>
      </c>
      <c r="I4">
        <v>0.29171187022254175</v>
      </c>
      <c r="J4">
        <v>6.818793290916366</v>
      </c>
      <c r="K4">
        <v>22.360371448979592</v>
      </c>
      <c r="L4">
        <v>5.1749310248099238</v>
      </c>
      <c r="M4">
        <v>31.474089635854341</v>
      </c>
      <c r="N4">
        <v>3.2135418603441379</v>
      </c>
      <c r="O4">
        <v>6.6982197092837126</v>
      </c>
      <c r="P4">
        <v>76.031658840410614</v>
      </c>
    </row>
    <row r="5" spans="1:16">
      <c r="A5" t="s">
        <v>104</v>
      </c>
      <c r="B5" t="s">
        <v>107</v>
      </c>
      <c r="C5" t="s">
        <v>108</v>
      </c>
      <c r="D5">
        <v>79.91502427922498</v>
      </c>
      <c r="E5">
        <v>7.1365582861846644</v>
      </c>
      <c r="F5">
        <v>4.1371795665139999</v>
      </c>
      <c r="G5">
        <v>15.955072104399999</v>
      </c>
      <c r="H5">
        <v>0.83071051500000004</v>
      </c>
      <c r="I5">
        <v>0.29014123885513277</v>
      </c>
      <c r="J5">
        <v>6.5271850715999999</v>
      </c>
      <c r="K5">
        <v>21.830195338800003</v>
      </c>
      <c r="L5">
        <v>4.618762865199999</v>
      </c>
      <c r="M5">
        <v>32.580856088000004</v>
      </c>
      <c r="N5">
        <v>3.1340352980000001</v>
      </c>
      <c r="O5">
        <v>6.7907235813999991</v>
      </c>
      <c r="P5">
        <v>75.771899481855144</v>
      </c>
    </row>
    <row r="6" spans="1:16">
      <c r="A6" t="s">
        <v>104</v>
      </c>
      <c r="B6" t="s">
        <v>107</v>
      </c>
      <c r="C6" t="s">
        <v>108</v>
      </c>
      <c r="D6">
        <v>78.768498691508256</v>
      </c>
      <c r="E6">
        <v>8.3648434875411919</v>
      </c>
      <c r="F6">
        <v>3.6007790470681544</v>
      </c>
      <c r="G6">
        <v>16.722807590255588</v>
      </c>
      <c r="H6">
        <v>0.86475751098242792</v>
      </c>
      <c r="I6">
        <v>0.2921150894390302</v>
      </c>
      <c r="J6">
        <v>6.251955996805111</v>
      </c>
      <c r="K6">
        <v>22.41076106669329</v>
      </c>
      <c r="L6">
        <v>4.2461340285543132</v>
      </c>
      <c r="M6">
        <v>32.34458466253993</v>
      </c>
      <c r="N6">
        <v>3.3510416892971242</v>
      </c>
      <c r="O6">
        <v>6.8695484083466445</v>
      </c>
      <c r="P6">
        <v>75.766140941675445</v>
      </c>
    </row>
    <row r="7" spans="1:16">
      <c r="A7" t="s">
        <v>104</v>
      </c>
      <c r="B7" t="s">
        <v>107</v>
      </c>
      <c r="C7" t="s">
        <v>108</v>
      </c>
      <c r="D7">
        <v>79.337431292697232</v>
      </c>
      <c r="E7">
        <v>7.7928101918900747</v>
      </c>
      <c r="F7">
        <v>3.5432176254785146</v>
      </c>
      <c r="G7">
        <v>16.8585923616</v>
      </c>
      <c r="H7">
        <v>0.86440401</v>
      </c>
      <c r="I7">
        <v>0.29228347235863855</v>
      </c>
      <c r="J7">
        <v>7.0860747988000012</v>
      </c>
      <c r="K7">
        <v>22.633875261600004</v>
      </c>
      <c r="L7">
        <v>4.2807871738000003</v>
      </c>
      <c r="M7">
        <v>32.954516640000001</v>
      </c>
      <c r="N7">
        <v>3.5497183088000002</v>
      </c>
      <c r="O7">
        <v>7.0337822754000001</v>
      </c>
      <c r="P7">
        <v>77.83103793075864</v>
      </c>
    </row>
    <row r="8" spans="1:16">
      <c r="A8" t="s">
        <v>104</v>
      </c>
      <c r="B8" t="s">
        <v>107</v>
      </c>
      <c r="C8" t="s">
        <v>109</v>
      </c>
      <c r="D8">
        <v>107.69915938379728</v>
      </c>
      <c r="E8">
        <v>12.914892323198607</v>
      </c>
      <c r="F8">
        <v>9.1086597266928457</v>
      </c>
      <c r="G8">
        <v>26.236058974410241</v>
      </c>
      <c r="H8">
        <v>1.2956446351459414</v>
      </c>
      <c r="I8">
        <v>0.30213005005713661</v>
      </c>
      <c r="J8">
        <v>8.2383383178728522</v>
      </c>
      <c r="K8">
        <v>18.36089246341464</v>
      </c>
      <c r="L8">
        <v>2.7726726895241902</v>
      </c>
      <c r="M8">
        <v>53.188654530187925</v>
      </c>
      <c r="N8">
        <v>4.6616207784886052</v>
      </c>
      <c r="O8">
        <v>10.420120271891243</v>
      </c>
      <c r="P8">
        <v>97.944429101436612</v>
      </c>
    </row>
    <row r="9" spans="1:16">
      <c r="A9" t="s">
        <v>104</v>
      </c>
      <c r="B9" t="s">
        <v>107</v>
      </c>
      <c r="C9" t="s">
        <v>109</v>
      </c>
      <c r="D9">
        <v>110.71443476922434</v>
      </c>
      <c r="E9">
        <v>13.577909447842783</v>
      </c>
      <c r="F9">
        <v>9.151507584646005</v>
      </c>
      <c r="G9">
        <v>27.07487497064697</v>
      </c>
      <c r="H9">
        <v>1.3349100758785941</v>
      </c>
      <c r="I9">
        <v>0.3010664690191619</v>
      </c>
      <c r="J9">
        <v>8.5313894448881804</v>
      </c>
      <c r="K9">
        <v>18.989155609025559</v>
      </c>
      <c r="L9">
        <v>2.9576112971246005</v>
      </c>
      <c r="M9">
        <v>54.01117408546326</v>
      </c>
      <c r="N9">
        <v>4.7838577232428117</v>
      </c>
      <c r="O9">
        <v>10.476688141972843</v>
      </c>
      <c r="P9">
        <v>100.05094277073643</v>
      </c>
    </row>
    <row r="10" spans="1:16">
      <c r="A10" t="s">
        <v>104</v>
      </c>
      <c r="B10" t="s">
        <v>107</v>
      </c>
      <c r="C10" t="s">
        <v>109</v>
      </c>
      <c r="D10">
        <v>108.78478738345363</v>
      </c>
      <c r="E10">
        <v>16.129666145140174</v>
      </c>
      <c r="F10">
        <v>9.6148593548656045</v>
      </c>
      <c r="G10">
        <v>26.578735624051141</v>
      </c>
      <c r="H10">
        <v>1.5726624400719134</v>
      </c>
      <c r="I10">
        <v>0.30311913807706503</v>
      </c>
      <c r="J10">
        <v>8.6607177043547754</v>
      </c>
      <c r="K10">
        <v>17.468406818617659</v>
      </c>
      <c r="L10">
        <v>2.5863174712345178</v>
      </c>
      <c r="M10">
        <v>51.739260655213748</v>
      </c>
      <c r="N10">
        <v>4.8419991426288451</v>
      </c>
      <c r="O10">
        <v>9.9126758505793031</v>
      </c>
      <c r="P10">
        <v>95.512496780705916</v>
      </c>
    </row>
    <row r="11" spans="1:16">
      <c r="A11" t="s">
        <v>104</v>
      </c>
      <c r="B11" t="s">
        <v>107</v>
      </c>
      <c r="C11" t="s">
        <v>109</v>
      </c>
      <c r="D11">
        <v>111.65352720936585</v>
      </c>
      <c r="E11">
        <v>16.150992196209589</v>
      </c>
      <c r="F11">
        <v>9.4529569178744026</v>
      </c>
      <c r="G11">
        <v>26.882818963600005</v>
      </c>
      <c r="H11">
        <v>1.4407730639999998</v>
      </c>
      <c r="I11">
        <v>0.29982697595721886</v>
      </c>
      <c r="J11">
        <v>8.7318979668000019</v>
      </c>
      <c r="K11">
        <v>18.226234842</v>
      </c>
      <c r="L11">
        <v>2.6299261197999999</v>
      </c>
      <c r="M11">
        <v>52.489046672000008</v>
      </c>
      <c r="N11">
        <v>5.0150029448</v>
      </c>
      <c r="O11">
        <v>10.270636226799999</v>
      </c>
      <c r="P11">
        <v>97.66257174815722</v>
      </c>
    </row>
    <row r="12" spans="1:16">
      <c r="A12" t="s">
        <v>104</v>
      </c>
      <c r="B12" t="s">
        <v>107</v>
      </c>
      <c r="C12" t="s">
        <v>109</v>
      </c>
      <c r="D12">
        <v>110.93933425565751</v>
      </c>
      <c r="E12">
        <v>14.872951646742465</v>
      </c>
      <c r="F12">
        <v>9.8272061622824545</v>
      </c>
      <c r="G12">
        <v>28.321629302037557</v>
      </c>
      <c r="H12">
        <v>1.4446063713543746</v>
      </c>
      <c r="I12">
        <v>0.30101435735868104</v>
      </c>
      <c r="J12">
        <v>8.75450464562525</v>
      </c>
      <c r="K12">
        <v>18.77553456172593</v>
      </c>
      <c r="L12">
        <v>2.9326692712744706</v>
      </c>
      <c r="M12">
        <v>56.109785059928079</v>
      </c>
      <c r="N12">
        <v>4.9584035497403116</v>
      </c>
      <c r="O12">
        <v>10.76955212584898</v>
      </c>
      <c r="P12">
        <v>102.6014635715017</v>
      </c>
    </row>
    <row r="13" spans="1:16">
      <c r="A13" t="s">
        <v>104</v>
      </c>
      <c r="B13" t="s">
        <v>107</v>
      </c>
      <c r="C13" t="s">
        <v>109</v>
      </c>
      <c r="D13">
        <v>108.72819508474306</v>
      </c>
      <c r="E13">
        <v>13.021564901264133</v>
      </c>
      <c r="F13">
        <v>9.5818367346938675</v>
      </c>
      <c r="G13">
        <v>27.859430886000002</v>
      </c>
      <c r="H13">
        <v>1.4373977019999999</v>
      </c>
      <c r="I13">
        <v>0.29546673507965837</v>
      </c>
      <c r="J13">
        <v>8.8859852356000015</v>
      </c>
      <c r="K13">
        <v>19.408959927600002</v>
      </c>
      <c r="L13">
        <v>3.0203757157999997</v>
      </c>
      <c r="M13">
        <v>54.616053774000001</v>
      </c>
      <c r="N13">
        <v>5.0321753804</v>
      </c>
      <c r="O13">
        <v>10.485920373599999</v>
      </c>
      <c r="P13">
        <v>101.74493714207966</v>
      </c>
    </row>
    <row r="14" spans="1:16">
      <c r="A14" t="s">
        <v>104</v>
      </c>
      <c r="B14" t="s">
        <v>107</v>
      </c>
      <c r="C14" t="s">
        <v>110</v>
      </c>
      <c r="D14">
        <v>76.297462642602866</v>
      </c>
      <c r="E14">
        <v>10.706279378584686</v>
      </c>
      <c r="F14">
        <v>2.9295186983372079</v>
      </c>
      <c r="G14">
        <v>12.727534237685223</v>
      </c>
      <c r="H14">
        <v>0.7710693512214658</v>
      </c>
      <c r="I14">
        <v>0.2878265238051369</v>
      </c>
      <c r="J14">
        <v>6.3240369567480981</v>
      </c>
      <c r="K14">
        <v>23.792880412094512</v>
      </c>
      <c r="L14">
        <v>3.8132872164597518</v>
      </c>
      <c r="M14">
        <v>30.423950847016421</v>
      </c>
      <c r="N14">
        <v>3.1219202579094918</v>
      </c>
      <c r="O14">
        <v>6.2162290336403689</v>
      </c>
      <c r="P14">
        <v>73.980131247673782</v>
      </c>
    </row>
    <row r="15" spans="1:16">
      <c r="A15" t="s">
        <v>104</v>
      </c>
      <c r="B15" t="s">
        <v>107</v>
      </c>
      <c r="C15" t="s">
        <v>110</v>
      </c>
      <c r="D15">
        <v>79.76708428671985</v>
      </c>
      <c r="E15">
        <v>9.992066597118491</v>
      </c>
      <c r="F15">
        <v>2.909523623013698</v>
      </c>
      <c r="G15">
        <v>12.976020803764518</v>
      </c>
      <c r="H15">
        <v>0.7843676061273529</v>
      </c>
      <c r="I15">
        <v>0.28589898980549799</v>
      </c>
      <c r="J15">
        <v>6.6018111081297564</v>
      </c>
      <c r="K15">
        <v>24.792077957949541</v>
      </c>
      <c r="L15">
        <v>4.1267957330796952</v>
      </c>
      <c r="M15">
        <v>31.730886764116946</v>
      </c>
      <c r="N15">
        <v>3.3345094849819783</v>
      </c>
      <c r="O15">
        <v>6.4349162050460551</v>
      </c>
      <c r="P15">
        <v>77.306896243109463</v>
      </c>
    </row>
    <row r="16" spans="1:16">
      <c r="A16" t="s">
        <v>104</v>
      </c>
      <c r="B16" t="s">
        <v>107</v>
      </c>
      <c r="C16" t="s">
        <v>110</v>
      </c>
      <c r="D16">
        <v>76.521115496826553</v>
      </c>
      <c r="E16">
        <v>8.7203606149726269</v>
      </c>
      <c r="F16">
        <v>2.5765872588121117</v>
      </c>
      <c r="G16">
        <v>12.728559177199999</v>
      </c>
      <c r="H16">
        <v>0.53307788999999994</v>
      </c>
      <c r="I16">
        <v>0.285333469783416</v>
      </c>
      <c r="J16">
        <v>6.8714787952000007</v>
      </c>
      <c r="K16">
        <v>24.450637750800006</v>
      </c>
      <c r="L16">
        <v>4.1662614217999998</v>
      </c>
      <c r="M16">
        <v>29.358528327999998</v>
      </c>
      <c r="N16">
        <v>2.9708874812000001</v>
      </c>
      <c r="O16">
        <v>5.8985561043999999</v>
      </c>
      <c r="P16">
        <v>74.001683351183416</v>
      </c>
    </row>
    <row r="17" spans="1:16">
      <c r="A17" t="s">
        <v>104</v>
      </c>
      <c r="B17" t="s">
        <v>107</v>
      </c>
      <c r="C17" t="s">
        <v>110</v>
      </c>
      <c r="D17">
        <v>76.453181824241</v>
      </c>
      <c r="E17">
        <v>7.5905060096085686</v>
      </c>
      <c r="F17">
        <v>2.7910581097100966</v>
      </c>
      <c r="G17">
        <v>12.2508484138</v>
      </c>
      <c r="H17">
        <v>0.71189023200000001</v>
      </c>
      <c r="I17">
        <v>0.28739528285448684</v>
      </c>
      <c r="J17">
        <v>6.1845619600000008</v>
      </c>
      <c r="K17">
        <v>23.0550108684</v>
      </c>
      <c r="L17">
        <v>4.0123322131999997</v>
      </c>
      <c r="M17">
        <v>29.516360287999998</v>
      </c>
      <c r="N17">
        <v>2.9772141392</v>
      </c>
      <c r="O17">
        <v>5.9969563111999999</v>
      </c>
      <c r="P17">
        <v>72.029831062854484</v>
      </c>
    </row>
    <row r="18" spans="1:16">
      <c r="A18" t="s">
        <v>104</v>
      </c>
      <c r="B18" t="s">
        <v>107</v>
      </c>
      <c r="C18" t="s">
        <v>110</v>
      </c>
      <c r="D18">
        <v>88.167530696833239</v>
      </c>
      <c r="E18">
        <v>8.4535720041885529</v>
      </c>
      <c r="F18">
        <v>2.6833777526080351</v>
      </c>
      <c r="G18">
        <v>12.599627730892355</v>
      </c>
      <c r="H18">
        <v>0.69492746098439373</v>
      </c>
      <c r="I18">
        <v>0.28478251308125974</v>
      </c>
      <c r="J18">
        <v>7.2422853705482195</v>
      </c>
      <c r="K18">
        <v>27.189631702280909</v>
      </c>
      <c r="L18">
        <v>3.016615382753101</v>
      </c>
      <c r="M18">
        <v>33.749064215686275</v>
      </c>
      <c r="N18">
        <v>3.0489625374149658</v>
      </c>
      <c r="O18">
        <v>6.7875702068827515</v>
      </c>
      <c r="P18">
        <v>81.318911928647481</v>
      </c>
    </row>
    <row r="19" spans="1:16">
      <c r="A19" t="s">
        <v>104</v>
      </c>
      <c r="B19" t="s">
        <v>107</v>
      </c>
      <c r="C19" t="s">
        <v>110</v>
      </c>
      <c r="D19">
        <v>84.180793364112631</v>
      </c>
      <c r="E19">
        <v>8.6974690147022962</v>
      </c>
      <c r="F19">
        <v>2.7564330857517652</v>
      </c>
      <c r="G19">
        <v>12.662785943177271</v>
      </c>
      <c r="H19">
        <v>0.72194797318927584</v>
      </c>
      <c r="I19">
        <v>0.28457077374575401</v>
      </c>
      <c r="J19">
        <v>7.4104342204881952</v>
      </c>
      <c r="K19">
        <v>27.227036339735893</v>
      </c>
      <c r="L19">
        <v>4.9242332454981996</v>
      </c>
      <c r="M19">
        <v>31.879475126050419</v>
      </c>
      <c r="N19">
        <v>3.2337196550620253</v>
      </c>
      <c r="O19">
        <v>6.4280770426170459</v>
      </c>
      <c r="P19">
        <v>81.387546403197547</v>
      </c>
    </row>
    <row r="20" spans="1:16">
      <c r="A20" t="s">
        <v>104</v>
      </c>
      <c r="B20" t="s">
        <v>107</v>
      </c>
      <c r="C20" t="s">
        <v>111</v>
      </c>
      <c r="D20">
        <v>189.07858609429101</v>
      </c>
      <c r="E20">
        <v>10.323971992428243</v>
      </c>
      <c r="F20">
        <v>3.6743109876410207</v>
      </c>
      <c r="G20">
        <v>17.825122147999998</v>
      </c>
      <c r="H20">
        <v>1.2190461239999997</v>
      </c>
      <c r="I20">
        <v>0.28130485495067736</v>
      </c>
      <c r="J20">
        <v>8.0992205656000014</v>
      </c>
      <c r="K20">
        <v>33.579150734400002</v>
      </c>
      <c r="L20">
        <v>6.3964988153999993</v>
      </c>
      <c r="M20">
        <v>37.136662764</v>
      </c>
      <c r="N20">
        <v>4.1402064800000007</v>
      </c>
      <c r="O20">
        <v>9.9115657604000003</v>
      </c>
      <c r="P20">
        <v>99.544609974750685</v>
      </c>
    </row>
    <row r="21" spans="1:16">
      <c r="A21" t="s">
        <v>104</v>
      </c>
      <c r="B21" t="s">
        <v>107</v>
      </c>
      <c r="C21" t="s">
        <v>111</v>
      </c>
      <c r="D21">
        <v>197.26388768796619</v>
      </c>
      <c r="E21">
        <v>7.1022485576644456</v>
      </c>
      <c r="F21">
        <v>3.7351074929719168</v>
      </c>
      <c r="G21">
        <v>17.35688592608869</v>
      </c>
      <c r="H21">
        <v>1.1493438214143026</v>
      </c>
      <c r="I21">
        <v>0.28278278724643746</v>
      </c>
      <c r="J21">
        <v>6.8850933819416698</v>
      </c>
      <c r="K21">
        <v>25.139320751098683</v>
      </c>
      <c r="L21">
        <v>5.8375114650419491</v>
      </c>
      <c r="M21">
        <v>38.398186624051135</v>
      </c>
      <c r="N21">
        <v>4.0299299804234918</v>
      </c>
      <c r="O21">
        <v>10.269606832401118</v>
      </c>
      <c r="P21">
        <v>90.842431822204489</v>
      </c>
    </row>
    <row r="22" spans="1:16">
      <c r="A22" t="s">
        <v>104</v>
      </c>
      <c r="B22" t="s">
        <v>107</v>
      </c>
      <c r="C22" t="s">
        <v>111</v>
      </c>
      <c r="D22">
        <v>207.45112477513814</v>
      </c>
      <c r="E22">
        <v>8.3899910226887453</v>
      </c>
      <c r="F22">
        <v>6.0918692330749629</v>
      </c>
      <c r="G22">
        <v>20.080620909109069</v>
      </c>
      <c r="H22">
        <v>1.1327250489412701</v>
      </c>
      <c r="I22">
        <v>0.28035713474073043</v>
      </c>
      <c r="J22">
        <v>9.6815966400319624</v>
      </c>
      <c r="K22">
        <v>29.231719884139029</v>
      </c>
      <c r="L22">
        <v>7.2500006857770662</v>
      </c>
      <c r="M22">
        <v>40.194241747902517</v>
      </c>
      <c r="N22">
        <v>4.118473616460248</v>
      </c>
      <c r="O22">
        <v>10.427663189772273</v>
      </c>
      <c r="P22">
        <v>101.18405289882382</v>
      </c>
    </row>
    <row r="23" spans="1:16">
      <c r="A23" t="s">
        <v>104</v>
      </c>
      <c r="B23" t="s">
        <v>107</v>
      </c>
      <c r="C23" t="s">
        <v>111</v>
      </c>
      <c r="D23">
        <v>222.67322546760073</v>
      </c>
      <c r="E23">
        <v>9.7463848882665296</v>
      </c>
      <c r="F23">
        <v>6.264754345734997</v>
      </c>
      <c r="G23">
        <v>20.532147010183706</v>
      </c>
      <c r="H23">
        <v>1.1460089327076677</v>
      </c>
      <c r="I23">
        <v>0.28015106600327061</v>
      </c>
      <c r="J23">
        <v>10.029666222044732</v>
      </c>
      <c r="K23">
        <v>30.397287614616612</v>
      </c>
      <c r="L23">
        <v>7.5156101036341845</v>
      </c>
      <c r="M23">
        <v>43.922333722044733</v>
      </c>
      <c r="N23">
        <v>4.7474021485623012</v>
      </c>
      <c r="O23">
        <v>11.393610408546326</v>
      </c>
      <c r="P23">
        <v>108.28606128545216</v>
      </c>
    </row>
    <row r="24" spans="1:16">
      <c r="A24" t="s">
        <v>104</v>
      </c>
      <c r="B24" t="s">
        <v>107</v>
      </c>
      <c r="C24" t="s">
        <v>111</v>
      </c>
      <c r="D24">
        <v>186.70996742975942</v>
      </c>
      <c r="E24">
        <v>10.63161995230341</v>
      </c>
      <c r="F24">
        <v>5.4744603670581435</v>
      </c>
      <c r="G24">
        <v>20.721860593399999</v>
      </c>
      <c r="H24">
        <v>1.3115517479999999</v>
      </c>
      <c r="I24">
        <v>0.28083790465233699</v>
      </c>
      <c r="J24">
        <v>8.1539993092000014</v>
      </c>
      <c r="K24">
        <v>32.712977778000003</v>
      </c>
      <c r="L24">
        <v>6.1742527467999997</v>
      </c>
      <c r="M24">
        <v>36.972614712000002</v>
      </c>
      <c r="N24">
        <v>3.9777620888</v>
      </c>
      <c r="O24">
        <v>9.8706555387999995</v>
      </c>
      <c r="P24">
        <v>98.143100078252345</v>
      </c>
    </row>
    <row r="25" spans="1:16">
      <c r="A25" t="s">
        <v>104</v>
      </c>
      <c r="B25" t="s">
        <v>107</v>
      </c>
      <c r="C25" t="s">
        <v>111</v>
      </c>
      <c r="D25">
        <v>196.19287403988562</v>
      </c>
      <c r="E25">
        <v>11.306270451435267</v>
      </c>
      <c r="F25">
        <v>5.7024258890880688</v>
      </c>
      <c r="G25">
        <v>21.04822509472422</v>
      </c>
      <c r="H25">
        <v>1.2965970313749</v>
      </c>
      <c r="I25">
        <v>0.28178788556840245</v>
      </c>
      <c r="J25">
        <v>7.1820444788169473</v>
      </c>
      <c r="K25">
        <v>25.364973491606722</v>
      </c>
      <c r="L25">
        <v>5.8324122260191844</v>
      </c>
      <c r="M25">
        <v>38.611334532374109</v>
      </c>
      <c r="N25">
        <v>3.8320306854516391</v>
      </c>
      <c r="O25">
        <v>10.346007463429258</v>
      </c>
      <c r="P25">
        <v>91.450590763266277</v>
      </c>
    </row>
    <row r="26" spans="1:16" s="74" customFormat="1" ht="13.8">
      <c r="A26" t="s">
        <v>106</v>
      </c>
      <c r="B26" s="70" t="s">
        <v>90</v>
      </c>
      <c r="C26" s="69" t="s">
        <v>91</v>
      </c>
      <c r="D26" s="69" t="s">
        <v>5</v>
      </c>
      <c r="E26" s="69" t="s">
        <v>92</v>
      </c>
      <c r="F26" s="69" t="s">
        <v>93</v>
      </c>
      <c r="G26" s="69" t="s">
        <v>95</v>
      </c>
      <c r="H26" t="s">
        <v>96</v>
      </c>
      <c r="I26" t="s">
        <v>97</v>
      </c>
      <c r="J26" t="s">
        <v>98</v>
      </c>
      <c r="K26" t="s">
        <v>99</v>
      </c>
      <c r="L26" t="s">
        <v>100</v>
      </c>
      <c r="M26" t="s">
        <v>101</v>
      </c>
      <c r="N26" t="s">
        <v>102</v>
      </c>
      <c r="O26" t="s">
        <v>103</v>
      </c>
      <c r="P26" t="s">
        <v>105</v>
      </c>
    </row>
    <row r="27" spans="1:16" ht="16.2">
      <c r="A27" t="s">
        <v>104</v>
      </c>
      <c r="B27" t="s">
        <v>112</v>
      </c>
      <c r="C27" t="s">
        <v>108</v>
      </c>
      <c r="D27" s="18">
        <v>40.662870212977083</v>
      </c>
      <c r="E27" s="18">
        <v>7.3300886674608483</v>
      </c>
      <c r="F27" s="18">
        <v>2.1146920791008688</v>
      </c>
      <c r="G27">
        <v>16.961974127098323</v>
      </c>
      <c r="H27">
        <v>3.0442420103916863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3.6084181117106322</v>
      </c>
      <c r="P27">
        <v>3.6084181117106322</v>
      </c>
    </row>
    <row r="28" spans="1:16" ht="16.2">
      <c r="A28" t="s">
        <v>104</v>
      </c>
      <c r="B28" t="s">
        <v>112</v>
      </c>
      <c r="C28" t="s">
        <v>108</v>
      </c>
      <c r="D28" s="16">
        <v>44.137652302967169</v>
      </c>
      <c r="E28" s="18">
        <v>7.0559340386169289</v>
      </c>
      <c r="F28" s="16">
        <v>2.1500729239712233</v>
      </c>
      <c r="G28">
        <v>18.138492175789054</v>
      </c>
      <c r="H28">
        <v>2.7805373441869747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3.8741229528565713</v>
      </c>
      <c r="P28">
        <v>3.8741229528565713</v>
      </c>
    </row>
    <row r="29" spans="1:16" ht="16.2">
      <c r="A29" t="s">
        <v>104</v>
      </c>
      <c r="B29" t="s">
        <v>112</v>
      </c>
      <c r="C29" t="s">
        <v>108</v>
      </c>
      <c r="D29" s="16">
        <v>44.431139200583907</v>
      </c>
      <c r="E29" s="18">
        <v>8.0355732938581337</v>
      </c>
      <c r="F29" s="16">
        <v>2.4292155661730739</v>
      </c>
      <c r="G29">
        <v>19.257514425149701</v>
      </c>
      <c r="H29">
        <v>2.6226426606786428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3.6932374183632737</v>
      </c>
      <c r="P29">
        <v>3.6932374183632737</v>
      </c>
    </row>
    <row r="30" spans="1:16" ht="16.2">
      <c r="A30" t="s">
        <v>104</v>
      </c>
      <c r="B30" t="s">
        <v>112</v>
      </c>
      <c r="C30" t="s">
        <v>108</v>
      </c>
      <c r="D30" s="16">
        <v>43.709638496839545</v>
      </c>
      <c r="E30" s="18">
        <v>9.6879982779706957</v>
      </c>
      <c r="F30" s="16">
        <v>2.3525133290114044</v>
      </c>
      <c r="G30">
        <v>19.112860176987613</v>
      </c>
      <c r="H30">
        <v>2.6130134508589689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3.6433046288453852</v>
      </c>
      <c r="P30">
        <v>3.6433046288453852</v>
      </c>
    </row>
    <row r="31" spans="1:16" ht="16.2">
      <c r="A31" t="s">
        <v>104</v>
      </c>
      <c r="B31" t="s">
        <v>112</v>
      </c>
      <c r="C31" t="s">
        <v>108</v>
      </c>
      <c r="D31" s="16">
        <v>44.795509826328768</v>
      </c>
      <c r="E31" s="18">
        <v>6.9599072896422856</v>
      </c>
      <c r="F31" s="16">
        <v>2.2635661417807165</v>
      </c>
      <c r="G31">
        <v>21.085872668797439</v>
      </c>
      <c r="H31">
        <v>2.6193726687974426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3.8449799121054729</v>
      </c>
      <c r="P31">
        <v>3.8449799121054729</v>
      </c>
    </row>
    <row r="32" spans="1:16" ht="16.2">
      <c r="A32" t="s">
        <v>104</v>
      </c>
      <c r="B32" t="s">
        <v>112</v>
      </c>
      <c r="C32" t="s">
        <v>108</v>
      </c>
      <c r="D32" s="16">
        <v>44.775696662408265</v>
      </c>
      <c r="E32" s="18">
        <v>8.9643063332973814</v>
      </c>
      <c r="F32" s="16">
        <v>2.2254662950751647</v>
      </c>
      <c r="G32">
        <v>19.976593932</v>
      </c>
      <c r="H32">
        <v>2.5684505909999999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3.7296908356000005</v>
      </c>
      <c r="P32">
        <v>3.7296908356000005</v>
      </c>
    </row>
    <row r="33" spans="1:16" ht="16.2">
      <c r="A33" t="s">
        <v>104</v>
      </c>
      <c r="B33" t="s">
        <v>112</v>
      </c>
      <c r="C33" t="s">
        <v>109</v>
      </c>
      <c r="D33" s="16">
        <v>68.99391108523875</v>
      </c>
      <c r="E33" s="18">
        <v>12.405399643428595</v>
      </c>
      <c r="F33" s="16">
        <v>1.3113883960482284</v>
      </c>
      <c r="G33">
        <v>30.361530739408476</v>
      </c>
      <c r="H33">
        <v>3.8059643465227824</v>
      </c>
      <c r="I33">
        <v>0</v>
      </c>
      <c r="J33">
        <v>0</v>
      </c>
      <c r="K33">
        <v>0</v>
      </c>
      <c r="L33">
        <v>1.2447857418065551</v>
      </c>
      <c r="M33">
        <v>13.96339759192646</v>
      </c>
      <c r="N33">
        <v>4.2263039456434859</v>
      </c>
      <c r="O33">
        <v>5.0353287070343731</v>
      </c>
      <c r="P33">
        <v>28.275780332933657</v>
      </c>
    </row>
    <row r="34" spans="1:16" ht="16.2">
      <c r="A34" t="s">
        <v>104</v>
      </c>
      <c r="B34" t="s">
        <v>112</v>
      </c>
      <c r="C34" t="s">
        <v>109</v>
      </c>
      <c r="D34" s="16">
        <v>66.50970002916948</v>
      </c>
      <c r="E34" s="18">
        <v>15.915009235990917</v>
      </c>
      <c r="F34" s="16">
        <v>1.2467054212526485</v>
      </c>
      <c r="G34">
        <v>29.279242005595528</v>
      </c>
      <c r="H34">
        <v>3.7490391127098324</v>
      </c>
      <c r="I34">
        <v>0</v>
      </c>
      <c r="J34">
        <v>0</v>
      </c>
      <c r="K34">
        <v>0</v>
      </c>
      <c r="L34">
        <v>0.68027991946442845</v>
      </c>
      <c r="M34">
        <v>12.641265847322142</v>
      </c>
      <c r="N34">
        <v>3.5835078633093529</v>
      </c>
      <c r="O34">
        <v>4.6704461231015193</v>
      </c>
      <c r="P34">
        <v>25.324538865907275</v>
      </c>
    </row>
    <row r="35" spans="1:16" ht="16.2">
      <c r="A35" t="s">
        <v>104</v>
      </c>
      <c r="B35" t="s">
        <v>112</v>
      </c>
      <c r="C35" t="s">
        <v>109</v>
      </c>
      <c r="D35" s="16">
        <v>67.100816955762014</v>
      </c>
      <c r="E35" s="18">
        <v>11.069775875804966</v>
      </c>
      <c r="F35" s="16">
        <v>1.3330246025777921</v>
      </c>
      <c r="G35">
        <v>30.115392585229539</v>
      </c>
      <c r="H35">
        <v>3.7549177864271464</v>
      </c>
      <c r="I35">
        <v>0</v>
      </c>
      <c r="J35">
        <v>0</v>
      </c>
      <c r="K35">
        <v>0</v>
      </c>
      <c r="L35">
        <v>1.1591835167664672</v>
      </c>
      <c r="M35">
        <v>13.701472654690617</v>
      </c>
      <c r="N35">
        <v>3.9517466371257486</v>
      </c>
      <c r="O35">
        <v>4.9204811656686633</v>
      </c>
      <c r="P35">
        <v>27.487801760678643</v>
      </c>
    </row>
    <row r="36" spans="1:16" ht="16.2">
      <c r="A36" t="s">
        <v>104</v>
      </c>
      <c r="B36" t="s">
        <v>112</v>
      </c>
      <c r="C36" t="s">
        <v>109</v>
      </c>
      <c r="D36" s="16">
        <v>67.137890052043957</v>
      </c>
      <c r="E36" s="18">
        <v>15.291628352731879</v>
      </c>
      <c r="F36" s="16">
        <v>1.299618031790241</v>
      </c>
      <c r="G36">
        <v>29.380311038015208</v>
      </c>
      <c r="H36">
        <v>3.8154892156862745</v>
      </c>
      <c r="I36">
        <v>0</v>
      </c>
      <c r="J36">
        <v>0</v>
      </c>
      <c r="K36">
        <v>0</v>
      </c>
      <c r="L36">
        <v>0.66745997979191674</v>
      </c>
      <c r="M36">
        <v>12.794726400560222</v>
      </c>
      <c r="N36">
        <v>3.6718661928771508</v>
      </c>
      <c r="O36">
        <v>4.7257879331732697</v>
      </c>
      <c r="P36">
        <v>25.675329722088833</v>
      </c>
    </row>
    <row r="37" spans="1:16" ht="16.2">
      <c r="A37" t="s">
        <v>104</v>
      </c>
      <c r="B37" t="s">
        <v>112</v>
      </c>
      <c r="C37" t="s">
        <v>109</v>
      </c>
      <c r="D37" s="16">
        <v>64.453020696635534</v>
      </c>
      <c r="E37" s="18">
        <v>9.8980341647190215</v>
      </c>
      <c r="F37" s="16">
        <v>1.0847704170596664</v>
      </c>
      <c r="G37">
        <v>28.486978079200004</v>
      </c>
      <c r="H37">
        <v>3.6968597440000002</v>
      </c>
      <c r="I37">
        <v>0</v>
      </c>
      <c r="J37">
        <v>0</v>
      </c>
      <c r="K37">
        <v>0</v>
      </c>
      <c r="L37">
        <v>0.65050977560000001</v>
      </c>
      <c r="M37">
        <v>12.86143058</v>
      </c>
      <c r="N37">
        <v>3.6476707503999997</v>
      </c>
      <c r="O37">
        <v>4.8104678839999995</v>
      </c>
      <c r="P37">
        <v>25.666938733999999</v>
      </c>
    </row>
    <row r="38" spans="1:16" ht="16.2">
      <c r="A38" t="s">
        <v>104</v>
      </c>
      <c r="B38" t="s">
        <v>112</v>
      </c>
      <c r="C38" t="s">
        <v>109</v>
      </c>
      <c r="D38" s="23">
        <v>65.56690293263263</v>
      </c>
      <c r="E38" s="18">
        <v>11.749755644974423</v>
      </c>
      <c r="F38" s="23">
        <v>1.0983961862371552</v>
      </c>
      <c r="G38">
        <v>28.658822219024785</v>
      </c>
      <c r="H38">
        <v>3.7205537170263794</v>
      </c>
      <c r="I38">
        <v>0</v>
      </c>
      <c r="J38">
        <v>0</v>
      </c>
      <c r="K38">
        <v>0</v>
      </c>
      <c r="L38">
        <v>0.67613578317346135</v>
      </c>
      <c r="M38">
        <v>12.783667915667468</v>
      </c>
      <c r="N38">
        <v>3.5834879060751401</v>
      </c>
      <c r="O38">
        <v>4.7380364688249408</v>
      </c>
      <c r="P38">
        <v>25.501881790767388</v>
      </c>
    </row>
    <row r="39" spans="1:16" ht="16.2">
      <c r="A39" t="s">
        <v>104</v>
      </c>
      <c r="B39" t="s">
        <v>112</v>
      </c>
      <c r="C39" t="s">
        <v>110</v>
      </c>
      <c r="D39" s="16">
        <v>45.446256700715047</v>
      </c>
      <c r="E39" s="18">
        <v>5.4612264686460632</v>
      </c>
      <c r="F39" s="16">
        <v>5.9083290185609982</v>
      </c>
      <c r="G39">
        <v>12.904277536</v>
      </c>
      <c r="H39">
        <v>2.2594630620000005</v>
      </c>
      <c r="I39">
        <v>0</v>
      </c>
      <c r="J39">
        <v>0</v>
      </c>
      <c r="K39">
        <v>0</v>
      </c>
      <c r="L39">
        <v>0.99804953539999985</v>
      </c>
      <c r="M39">
        <v>11.461510280000001</v>
      </c>
      <c r="N39">
        <v>0</v>
      </c>
      <c r="O39">
        <v>0</v>
      </c>
      <c r="P39">
        <v>14.7190228774</v>
      </c>
    </row>
    <row r="40" spans="1:16" ht="16.2">
      <c r="A40" t="s">
        <v>104</v>
      </c>
      <c r="B40" t="s">
        <v>112</v>
      </c>
      <c r="C40" t="s">
        <v>110</v>
      </c>
      <c r="D40" s="16">
        <v>43.324265098968937</v>
      </c>
      <c r="E40" s="18">
        <v>5.1400919822686788</v>
      </c>
      <c r="F40" s="16">
        <v>5.5746057742065602</v>
      </c>
      <c r="G40">
        <v>12.65355893253493</v>
      </c>
      <c r="H40">
        <v>2.2092628223552895</v>
      </c>
      <c r="I40">
        <v>0</v>
      </c>
      <c r="J40">
        <v>0</v>
      </c>
      <c r="K40">
        <v>0</v>
      </c>
      <c r="L40">
        <v>0.92834248622754489</v>
      </c>
      <c r="M40">
        <v>11.188230738522954</v>
      </c>
      <c r="N40">
        <v>0</v>
      </c>
      <c r="O40">
        <v>0</v>
      </c>
      <c r="P40">
        <v>14.325836047105788</v>
      </c>
    </row>
    <row r="41" spans="1:16" ht="16.2">
      <c r="A41" t="s">
        <v>104</v>
      </c>
      <c r="B41" t="s">
        <v>112</v>
      </c>
      <c r="C41" t="s">
        <v>110</v>
      </c>
      <c r="D41" s="16">
        <v>40.755942774308153</v>
      </c>
      <c r="E41" s="18">
        <v>6.1734231739847072</v>
      </c>
      <c r="F41" s="16">
        <v>5.8496204080033207</v>
      </c>
      <c r="G41">
        <v>12.705559373899119</v>
      </c>
      <c r="H41">
        <v>2.0277750040032023</v>
      </c>
      <c r="I41">
        <v>0</v>
      </c>
      <c r="J41">
        <v>0</v>
      </c>
      <c r="K41">
        <v>0</v>
      </c>
      <c r="L41">
        <v>0.91387415212169731</v>
      </c>
      <c r="M41">
        <v>11.100696126901521</v>
      </c>
      <c r="N41">
        <v>0</v>
      </c>
      <c r="O41">
        <v>0</v>
      </c>
      <c r="P41">
        <v>14.042345283026421</v>
      </c>
    </row>
    <row r="42" spans="1:16" ht="16.2">
      <c r="A42" t="s">
        <v>104</v>
      </c>
      <c r="B42" t="s">
        <v>112</v>
      </c>
      <c r="C42" t="s">
        <v>110</v>
      </c>
      <c r="D42" s="16">
        <v>40.189850248584037</v>
      </c>
      <c r="E42" s="18">
        <v>7.8206959998388257</v>
      </c>
      <c r="F42" s="16">
        <v>5.8963618113502871</v>
      </c>
      <c r="G42">
        <v>12.620096019192324</v>
      </c>
      <c r="H42">
        <v>1.9908411775289885</v>
      </c>
      <c r="I42">
        <v>0</v>
      </c>
      <c r="J42">
        <v>0</v>
      </c>
      <c r="K42">
        <v>0</v>
      </c>
      <c r="L42">
        <v>0.73445374290283905</v>
      </c>
      <c r="M42">
        <v>11.176170151939225</v>
      </c>
      <c r="N42">
        <v>0</v>
      </c>
      <c r="O42">
        <v>0</v>
      </c>
      <c r="P42">
        <v>13.901465072371053</v>
      </c>
    </row>
    <row r="43" spans="1:16" ht="16.2">
      <c r="A43" t="s">
        <v>104</v>
      </c>
      <c r="B43" t="s">
        <v>112</v>
      </c>
      <c r="C43" t="s">
        <v>110</v>
      </c>
      <c r="D43" s="16">
        <v>43.212470998740898</v>
      </c>
      <c r="E43" s="18">
        <v>7.3021504603085798</v>
      </c>
      <c r="F43" s="16">
        <v>5.0721062028262063</v>
      </c>
      <c r="G43">
        <v>13.134574107285827</v>
      </c>
      <c r="H43">
        <v>2.1644477562049635</v>
      </c>
      <c r="I43">
        <v>0</v>
      </c>
      <c r="J43">
        <v>0</v>
      </c>
      <c r="K43">
        <v>0</v>
      </c>
      <c r="L43">
        <v>1.0280740266212971</v>
      </c>
      <c r="M43">
        <v>11.254725020016012</v>
      </c>
      <c r="N43">
        <v>0</v>
      </c>
      <c r="O43">
        <v>0</v>
      </c>
      <c r="P43">
        <v>14.447246802842272</v>
      </c>
    </row>
    <row r="44" spans="1:16" ht="16.2">
      <c r="A44" t="s">
        <v>104</v>
      </c>
      <c r="B44" t="s">
        <v>112</v>
      </c>
      <c r="C44" t="s">
        <v>110</v>
      </c>
      <c r="D44" s="16">
        <v>42.421958149596314</v>
      </c>
      <c r="E44" s="18">
        <v>6.9088309117768549</v>
      </c>
      <c r="F44" s="16">
        <v>5.1238487303732922</v>
      </c>
      <c r="G44">
        <v>13.040219059200002</v>
      </c>
      <c r="H44">
        <v>2.1546862140000003</v>
      </c>
      <c r="I44">
        <v>0</v>
      </c>
      <c r="J44">
        <v>0</v>
      </c>
      <c r="K44">
        <v>0</v>
      </c>
      <c r="L44">
        <v>0.94645150700000014</v>
      </c>
      <c r="M44">
        <v>11.238546529999999</v>
      </c>
      <c r="N44">
        <v>0</v>
      </c>
      <c r="O44">
        <v>0</v>
      </c>
      <c r="P44">
        <v>14.339684251</v>
      </c>
    </row>
    <row r="45" spans="1:16" ht="16.2">
      <c r="A45" t="s">
        <v>104</v>
      </c>
      <c r="B45" t="s">
        <v>112</v>
      </c>
      <c r="C45" t="s">
        <v>111</v>
      </c>
      <c r="D45" s="16">
        <v>100.50978248926359</v>
      </c>
      <c r="E45" s="18">
        <v>9.5685157239960397</v>
      </c>
      <c r="F45" s="16">
        <v>5.8368999588307755</v>
      </c>
      <c r="G45">
        <v>18.883639767293083</v>
      </c>
      <c r="H45">
        <v>2.1541821191523391</v>
      </c>
      <c r="I45">
        <v>0</v>
      </c>
      <c r="J45">
        <v>0</v>
      </c>
      <c r="K45">
        <v>0</v>
      </c>
      <c r="L45">
        <v>0</v>
      </c>
      <c r="M45">
        <v>12.006435625749701</v>
      </c>
      <c r="N45">
        <v>0</v>
      </c>
      <c r="O45">
        <v>4.6854909656137549</v>
      </c>
      <c r="P45">
        <v>18.846108710515797</v>
      </c>
    </row>
    <row r="46" spans="1:16" ht="16.2">
      <c r="A46" t="s">
        <v>104</v>
      </c>
      <c r="B46" t="s">
        <v>112</v>
      </c>
      <c r="C46" t="s">
        <v>111</v>
      </c>
      <c r="D46" s="16">
        <v>98.931848467078979</v>
      </c>
      <c r="E46" s="18">
        <v>10.44639034281564</v>
      </c>
      <c r="F46" s="16">
        <v>5.6477357817582741</v>
      </c>
      <c r="G46">
        <v>18.681967064799998</v>
      </c>
      <c r="H46">
        <v>2.1725756540000001</v>
      </c>
      <c r="I46">
        <v>0</v>
      </c>
      <c r="J46">
        <v>0</v>
      </c>
      <c r="K46">
        <v>0</v>
      </c>
      <c r="L46">
        <v>0</v>
      </c>
      <c r="M46">
        <v>12.00287567</v>
      </c>
      <c r="N46">
        <v>0</v>
      </c>
      <c r="O46">
        <v>4.6681168139999993</v>
      </c>
      <c r="P46">
        <v>18.843568138000002</v>
      </c>
    </row>
    <row r="47" spans="1:16" ht="16.2">
      <c r="A47" t="s">
        <v>104</v>
      </c>
      <c r="B47" t="s">
        <v>112</v>
      </c>
      <c r="C47" t="s">
        <v>111</v>
      </c>
      <c r="D47" s="16">
        <v>92.605750056387095</v>
      </c>
      <c r="E47" s="18">
        <v>12.313964892405025</v>
      </c>
      <c r="F47" s="16">
        <v>5.6257043650155119</v>
      </c>
      <c r="G47">
        <v>18.416551782939528</v>
      </c>
      <c r="H47">
        <v>2.0470945194233083</v>
      </c>
      <c r="I47">
        <v>0</v>
      </c>
      <c r="J47">
        <v>0</v>
      </c>
      <c r="K47">
        <v>0</v>
      </c>
      <c r="L47">
        <v>0</v>
      </c>
      <c r="M47">
        <v>11.80614397276732</v>
      </c>
      <c r="N47">
        <v>0</v>
      </c>
      <c r="O47">
        <v>4.6609187064477373</v>
      </c>
      <c r="P47">
        <v>18.514157198638365</v>
      </c>
    </row>
    <row r="48" spans="1:16" ht="16.2">
      <c r="A48" t="s">
        <v>104</v>
      </c>
      <c r="B48" t="s">
        <v>112</v>
      </c>
      <c r="C48" t="s">
        <v>111</v>
      </c>
      <c r="D48" s="16">
        <v>92.12561014825414</v>
      </c>
      <c r="E48" s="18">
        <v>9.9126822934376282</v>
      </c>
      <c r="F48" s="16">
        <v>5.6995964299731714</v>
      </c>
      <c r="G48">
        <v>18.458901351740693</v>
      </c>
      <c r="H48">
        <v>2.007895066026411</v>
      </c>
      <c r="I48">
        <v>0</v>
      </c>
      <c r="J48">
        <v>0</v>
      </c>
      <c r="K48">
        <v>0</v>
      </c>
      <c r="L48">
        <v>0</v>
      </c>
      <c r="M48">
        <v>11.866039035614246</v>
      </c>
      <c r="N48">
        <v>0</v>
      </c>
      <c r="O48">
        <v>4.6471211624649857</v>
      </c>
      <c r="P48">
        <v>18.521055264105641</v>
      </c>
    </row>
    <row r="49" spans="1:16" ht="16.2">
      <c r="A49" t="s">
        <v>104</v>
      </c>
      <c r="B49" t="s">
        <v>112</v>
      </c>
      <c r="C49" t="s">
        <v>111</v>
      </c>
      <c r="D49" s="16">
        <v>94.772909854794449</v>
      </c>
      <c r="E49" s="18">
        <v>12.547893648557743</v>
      </c>
      <c r="F49" s="16">
        <v>5.528461753800249</v>
      </c>
      <c r="G49">
        <v>19.89119385771383</v>
      </c>
      <c r="H49">
        <v>2.1321816486810552</v>
      </c>
      <c r="I49">
        <v>0</v>
      </c>
      <c r="J49">
        <v>0</v>
      </c>
      <c r="K49">
        <v>0</v>
      </c>
      <c r="L49">
        <v>0</v>
      </c>
      <c r="M49">
        <v>12.586555325739409</v>
      </c>
      <c r="N49">
        <v>0</v>
      </c>
      <c r="O49">
        <v>4.9930952997601921</v>
      </c>
      <c r="P49">
        <v>19.711832274180658</v>
      </c>
    </row>
    <row r="50" spans="1:16" ht="16.2">
      <c r="A50" t="s">
        <v>104</v>
      </c>
      <c r="B50" t="s">
        <v>112</v>
      </c>
      <c r="C50" t="s">
        <v>111</v>
      </c>
      <c r="D50" s="16">
        <v>96.763942343495117</v>
      </c>
      <c r="E50" s="18">
        <v>12.124784301261995</v>
      </c>
      <c r="F50" s="16">
        <v>5.5181069609992281</v>
      </c>
      <c r="G50">
        <v>19.328697006394883</v>
      </c>
      <c r="H50">
        <v>2.101669332533973</v>
      </c>
      <c r="I50">
        <v>0</v>
      </c>
      <c r="J50">
        <v>0</v>
      </c>
      <c r="K50">
        <v>0</v>
      </c>
      <c r="L50">
        <v>0</v>
      </c>
      <c r="M50">
        <v>11.74461189048761</v>
      </c>
      <c r="N50">
        <v>0</v>
      </c>
      <c r="O50">
        <v>4.6811031454836129</v>
      </c>
      <c r="P50">
        <v>18.527384368505196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opLeftCell="A7" workbookViewId="0">
      <pane xSplit="1" topLeftCell="F1" activePane="topRight" state="frozen"/>
      <selection pane="topRight" activeCell="R3" activeCellId="2" sqref="H3:H26 M3:M26 R3:R26"/>
    </sheetView>
  </sheetViews>
  <sheetFormatPr defaultColWidth="8.88671875" defaultRowHeight="16.2"/>
  <cols>
    <col min="1" max="1" width="8.88671875" style="1"/>
    <col min="2" max="4" width="8.88671875" style="1" customWidth="1"/>
    <col min="5" max="5" width="9.109375" style="1" customWidth="1"/>
    <col min="6" max="6" width="11.21875" style="1" customWidth="1"/>
    <col min="7" max="7" width="9.109375" style="1" customWidth="1"/>
    <col min="8" max="8" width="11.21875" style="1" customWidth="1"/>
    <col min="9" max="10" width="8.88671875" style="1" customWidth="1"/>
    <col min="11" max="11" width="10.109375" style="1" customWidth="1"/>
    <col min="12" max="12" width="9.109375" style="7" customWidth="1"/>
    <col min="13" max="13" width="9.109375" style="1" customWidth="1"/>
    <col min="14" max="15" width="8.88671875" style="1" customWidth="1"/>
    <col min="16" max="16" width="11.21875" style="1" customWidth="1"/>
    <col min="17" max="17" width="9.109375" style="1" customWidth="1"/>
    <col min="18" max="18" width="10.109375" style="1" customWidth="1"/>
    <col min="19" max="20" width="8.88671875" style="1" customWidth="1"/>
    <col min="21" max="16384" width="8.88671875" style="1"/>
  </cols>
  <sheetData>
    <row r="1" spans="1:20">
      <c r="A1" s="82" t="s">
        <v>3</v>
      </c>
      <c r="B1" s="83" t="s">
        <v>4</v>
      </c>
      <c r="C1" s="84" t="s">
        <v>24</v>
      </c>
      <c r="D1" s="86" t="s">
        <v>23</v>
      </c>
      <c r="E1" s="87" t="s">
        <v>22</v>
      </c>
      <c r="F1" s="76" t="s">
        <v>5</v>
      </c>
      <c r="G1" s="77"/>
      <c r="H1" s="77"/>
      <c r="I1" s="77"/>
      <c r="J1" s="78"/>
      <c r="K1" s="76" t="s">
        <v>6</v>
      </c>
      <c r="L1" s="77"/>
      <c r="M1" s="77"/>
      <c r="N1" s="77"/>
      <c r="O1" s="78"/>
      <c r="P1" s="79" t="s">
        <v>20</v>
      </c>
      <c r="Q1" s="80"/>
      <c r="R1" s="80"/>
      <c r="S1" s="80"/>
      <c r="T1" s="81"/>
    </row>
    <row r="2" spans="1:20" ht="32.4">
      <c r="A2" s="82"/>
      <c r="B2" s="83"/>
      <c r="C2" s="85"/>
      <c r="D2" s="86"/>
      <c r="E2" s="88"/>
      <c r="F2" s="6" t="s">
        <v>0</v>
      </c>
      <c r="G2" s="6" t="s">
        <v>7</v>
      </c>
      <c r="H2" s="6" t="s">
        <v>1</v>
      </c>
      <c r="I2" s="6" t="s">
        <v>25</v>
      </c>
      <c r="J2" s="9" t="s">
        <v>26</v>
      </c>
      <c r="K2" s="6" t="s">
        <v>0</v>
      </c>
      <c r="L2" s="38" t="s">
        <v>7</v>
      </c>
      <c r="M2" s="6" t="s">
        <v>2</v>
      </c>
      <c r="N2" s="6" t="s">
        <v>25</v>
      </c>
      <c r="O2" s="9" t="s">
        <v>26</v>
      </c>
      <c r="P2" s="12" t="s">
        <v>21</v>
      </c>
      <c r="Q2" s="11" t="s">
        <v>7</v>
      </c>
      <c r="R2" s="11" t="s">
        <v>2</v>
      </c>
      <c r="S2" s="6" t="s">
        <v>25</v>
      </c>
      <c r="T2" s="9" t="s">
        <v>26</v>
      </c>
    </row>
    <row r="3" spans="1:20">
      <c r="A3" s="1" t="s">
        <v>34</v>
      </c>
      <c r="B3" s="29">
        <v>1</v>
      </c>
      <c r="C3" s="63">
        <v>0.24990000000000001</v>
      </c>
      <c r="D3" s="30">
        <v>50</v>
      </c>
      <c r="E3" s="31">
        <f>'含水量 '!F2</f>
        <v>5.9688062387521921</v>
      </c>
      <c r="F3" s="66">
        <v>255.53537875713999</v>
      </c>
      <c r="G3" s="18">
        <v>1</v>
      </c>
      <c r="H3" s="16">
        <f t="shared" ref="H3:H8" si="0">((F3*G3)*D3*0.001*1.5)/(C3*(1-(E3*0.01)))</f>
        <v>81.559413504761153</v>
      </c>
      <c r="I3" s="19">
        <f>AVERAGE(H3:H4)</f>
        <v>81.951239981116728</v>
      </c>
      <c r="J3" s="20">
        <f>AVEDEV(H3:H4)</f>
        <v>0.39182647635557544</v>
      </c>
      <c r="K3" s="17">
        <v>51.097165991902799</v>
      </c>
      <c r="L3" s="18">
        <v>1</v>
      </c>
      <c r="M3" s="18">
        <f t="shared" ref="M3:M26" si="1">((K3*L3)*D3*0.001)/(C3*(1-(E3*0.01)))</f>
        <v>10.872479863843708</v>
      </c>
      <c r="N3" s="19">
        <f>AVERAGE(M3:M4)</f>
        <v>9.7523116341974738</v>
      </c>
      <c r="O3" s="20">
        <f>AVEDEV(M3:M4)</f>
        <v>1.1201682296462341</v>
      </c>
      <c r="P3" s="26">
        <v>10.00395</v>
      </c>
      <c r="Q3" s="18">
        <f>10/6</f>
        <v>1.6666666666666667</v>
      </c>
      <c r="R3" s="18">
        <f t="shared" ref="R3:R26" si="2">((P3*Q3)*D3*0.001)/(C3*(1-(E3*0.01)))</f>
        <v>3.5477422547966531</v>
      </c>
      <c r="S3" s="19">
        <f>AVERAGE(R3:R4)</f>
        <v>3.5095714127918831</v>
      </c>
      <c r="T3" s="20">
        <f>AVEDEV(R3:R4)</f>
        <v>3.8170842004769945E-2</v>
      </c>
    </row>
    <row r="4" spans="1:20">
      <c r="B4" s="32">
        <v>2</v>
      </c>
      <c r="C4" s="64">
        <v>0.25019999999999998</v>
      </c>
      <c r="D4" s="33">
        <v>50</v>
      </c>
      <c r="E4" s="34">
        <f>'含水量 '!F3</f>
        <v>6.028794241151572</v>
      </c>
      <c r="F4" s="66">
        <v>258.13558475607903</v>
      </c>
      <c r="G4" s="16">
        <v>1</v>
      </c>
      <c r="H4" s="16">
        <f t="shared" si="0"/>
        <v>82.343066457472304</v>
      </c>
      <c r="I4" s="21"/>
      <c r="J4" s="22"/>
      <c r="K4" s="13">
        <v>40.591093117408903</v>
      </c>
      <c r="L4" s="16">
        <v>1</v>
      </c>
      <c r="M4" s="16">
        <f t="shared" si="1"/>
        <v>8.6321434045512397</v>
      </c>
      <c r="N4" s="21"/>
      <c r="O4" s="22"/>
      <c r="P4" s="27">
        <v>9.7941800000000008</v>
      </c>
      <c r="Q4" s="18">
        <f t="shared" ref="Q4:Q5" si="3">10/6</f>
        <v>1.6666666666666667</v>
      </c>
      <c r="R4" s="16">
        <f t="shared" si="2"/>
        <v>3.4714005707871132</v>
      </c>
      <c r="S4" s="21"/>
      <c r="T4" s="22"/>
    </row>
    <row r="5" spans="1:20">
      <c r="A5" s="1" t="s">
        <v>35</v>
      </c>
      <c r="B5" s="32">
        <v>1</v>
      </c>
      <c r="C5" s="64">
        <v>0.24990000000000001</v>
      </c>
      <c r="D5" s="33">
        <v>50</v>
      </c>
      <c r="E5" s="34">
        <f>'含水量 '!F4</f>
        <v>6.0475809676130661</v>
      </c>
      <c r="F5" s="66">
        <v>243.01913293173999</v>
      </c>
      <c r="G5" s="16">
        <v>1</v>
      </c>
      <c r="H5" s="16">
        <f t="shared" si="0"/>
        <v>77.629628482389762</v>
      </c>
      <c r="I5" s="14">
        <f>AVERAGE(H5:H6)</f>
        <v>78.772326380807371</v>
      </c>
      <c r="J5" s="22">
        <f>AVEDEV(H5:H6)</f>
        <v>1.1426978984176088</v>
      </c>
      <c r="K5" s="13">
        <v>44.255060728744901</v>
      </c>
      <c r="L5" s="16">
        <v>1</v>
      </c>
      <c r="M5" s="16">
        <f t="shared" si="1"/>
        <v>9.4245087657440774</v>
      </c>
      <c r="N5" s="14">
        <f>AVERAGE(M5:M6)</f>
        <v>8.2805335259643709</v>
      </c>
      <c r="O5" s="22">
        <f>AVEDEV(M5:M6)</f>
        <v>1.1439752397797065</v>
      </c>
      <c r="P5" s="27">
        <v>11.808960000000001</v>
      </c>
      <c r="Q5" s="18">
        <f t="shared" si="3"/>
        <v>1.6666666666666667</v>
      </c>
      <c r="R5" s="16">
        <f t="shared" si="2"/>
        <v>4.1913717588322754</v>
      </c>
      <c r="S5" s="14">
        <f>AVERAGE(R5:R6)</f>
        <v>4.1642756626731376</v>
      </c>
      <c r="T5" s="22">
        <f>AVEDEV(R5:R6)</f>
        <v>2.7096096159137772E-2</v>
      </c>
    </row>
    <row r="6" spans="1:20">
      <c r="B6" s="32">
        <v>2</v>
      </c>
      <c r="C6" s="64">
        <v>0.25</v>
      </c>
      <c r="D6" s="33">
        <v>50</v>
      </c>
      <c r="E6" s="34">
        <f>'含水量 '!F5</f>
        <v>6.1569215392302397</v>
      </c>
      <c r="F6" s="66">
        <v>249.98239645432099</v>
      </c>
      <c r="G6" s="16">
        <v>1</v>
      </c>
      <c r="H6" s="16">
        <f t="shared" si="0"/>
        <v>79.91502427922498</v>
      </c>
      <c r="I6" s="21"/>
      <c r="J6" s="22"/>
      <c r="K6" s="13">
        <v>33.485829959514199</v>
      </c>
      <c r="L6" s="16">
        <v>1</v>
      </c>
      <c r="M6" s="16">
        <f t="shared" si="1"/>
        <v>7.1365582861846644</v>
      </c>
      <c r="N6" s="21"/>
      <c r="O6" s="22"/>
      <c r="P6" s="27">
        <v>11.64737</v>
      </c>
      <c r="Q6" s="16">
        <f>10/6</f>
        <v>1.6666666666666667</v>
      </c>
      <c r="R6" s="16">
        <f t="shared" si="2"/>
        <v>4.1371795665139999</v>
      </c>
      <c r="S6" s="21"/>
      <c r="T6" s="22"/>
    </row>
    <row r="7" spans="1:20">
      <c r="A7" s="1" t="s">
        <v>36</v>
      </c>
      <c r="B7" s="32">
        <v>1</v>
      </c>
      <c r="C7" s="64">
        <v>0.25040000000000001</v>
      </c>
      <c r="D7" s="33">
        <v>50</v>
      </c>
      <c r="E7" s="34">
        <f>'含水量 '!F6</f>
        <v>6.0993900609938949</v>
      </c>
      <c r="F7" s="66">
        <v>246.941477574207</v>
      </c>
      <c r="G7" s="16">
        <v>1</v>
      </c>
      <c r="H7" s="16">
        <f t="shared" si="0"/>
        <v>78.768498691508256</v>
      </c>
      <c r="I7" s="14">
        <f>AVERAGE(H7:H8)</f>
        <v>79.052964992102744</v>
      </c>
      <c r="J7" s="22">
        <f>AVEDEV(H7:H8)</f>
        <v>0.28446630059448808</v>
      </c>
      <c r="K7" s="13">
        <v>39.336032388664002</v>
      </c>
      <c r="L7" s="16">
        <v>1</v>
      </c>
      <c r="M7" s="16">
        <f t="shared" si="1"/>
        <v>8.3648434875411919</v>
      </c>
      <c r="N7" s="14">
        <f>AVERAGE(M7:M8)</f>
        <v>8.0788268397156333</v>
      </c>
      <c r="O7" s="22">
        <f>AVEDEV(M7:M8)</f>
        <v>0.28601664782555858</v>
      </c>
      <c r="P7" s="27">
        <v>10.159689999999999</v>
      </c>
      <c r="Q7" s="16">
        <f t="shared" ref="Q7:Q26" si="4">10/6</f>
        <v>1.6666666666666667</v>
      </c>
      <c r="R7" s="16">
        <f t="shared" si="2"/>
        <v>3.6007790470681544</v>
      </c>
      <c r="S7" s="14">
        <f>AVERAGE(R7:R8)</f>
        <v>3.5719983362733343</v>
      </c>
      <c r="T7" s="22">
        <f>AVEDEV(R7:R8)</f>
        <v>2.8780710794819919E-2</v>
      </c>
    </row>
    <row r="8" spans="1:20">
      <c r="B8" s="32">
        <v>2</v>
      </c>
      <c r="C8" s="64">
        <v>0.25</v>
      </c>
      <c r="D8" s="33">
        <v>50</v>
      </c>
      <c r="E8" s="34">
        <f>'含水量 '!F7</f>
        <v>6.0069965017489748</v>
      </c>
      <c r="F8" s="66">
        <v>248.572115234558</v>
      </c>
      <c r="G8" s="16">
        <v>1</v>
      </c>
      <c r="H8" s="16">
        <f t="shared" si="0"/>
        <v>79.337431292697232</v>
      </c>
      <c r="I8" s="21"/>
      <c r="J8" s="22"/>
      <c r="K8" s="13">
        <v>36.623481781376498</v>
      </c>
      <c r="L8" s="16">
        <v>1</v>
      </c>
      <c r="M8" s="16">
        <f t="shared" si="1"/>
        <v>7.7928101918900747</v>
      </c>
      <c r="N8" s="21"/>
      <c r="O8" s="22"/>
      <c r="P8" s="27">
        <v>9.9911300000000001</v>
      </c>
      <c r="Q8" s="16">
        <f t="shared" si="4"/>
        <v>1.6666666666666667</v>
      </c>
      <c r="R8" s="16">
        <f t="shared" si="2"/>
        <v>3.5432176254785146</v>
      </c>
      <c r="S8" s="21"/>
      <c r="T8" s="22"/>
    </row>
    <row r="9" spans="1:20">
      <c r="A9" s="1" t="s">
        <v>17</v>
      </c>
      <c r="B9" s="32">
        <v>1</v>
      </c>
      <c r="C9" s="67">
        <v>0.25009999999999999</v>
      </c>
      <c r="D9" s="33">
        <v>50</v>
      </c>
      <c r="E9" s="34">
        <f>'含水量 '!F20</f>
        <v>6.8579426172148352</v>
      </c>
      <c r="F9" s="66">
        <v>334.51112706389102</v>
      </c>
      <c r="G9" s="16">
        <v>1</v>
      </c>
      <c r="H9" s="16">
        <f t="shared" ref="H9:H14" si="5">((F9*G9)*D9*0.001*1.5)/(C9*(1-(E9*0.01)))</f>
        <v>107.69915938379728</v>
      </c>
      <c r="I9" s="14">
        <f>AVERAGE(H9:H10)</f>
        <v>109.20679707651081</v>
      </c>
      <c r="J9" s="22">
        <f>AVEDEV(H9:H10)</f>
        <v>1.50763769271353</v>
      </c>
      <c r="K9" s="13">
        <v>30.085020242915</v>
      </c>
      <c r="L9" s="16">
        <v>2</v>
      </c>
      <c r="M9" s="16">
        <f t="shared" ref="M9:M14" si="6">((K9*L9)*D9*0.001)/(C9*(1-(E9*0.01)))</f>
        <v>12.914892323198607</v>
      </c>
      <c r="N9" s="14">
        <f>AVERAGE(M9:M10)</f>
        <v>13.246400885520696</v>
      </c>
      <c r="O9" s="22">
        <f>AVEDEV(M9:M10)</f>
        <v>0.33150856232208792</v>
      </c>
      <c r="P9" s="27">
        <v>25.462160000000001</v>
      </c>
      <c r="Q9" s="16">
        <f t="shared" si="4"/>
        <v>1.6666666666666667</v>
      </c>
      <c r="R9" s="16">
        <f t="shared" ref="R9:R14" si="7">((P9*Q9)*D9*0.001)/(C9*(1-(E9*0.01)))</f>
        <v>9.1086597266928457</v>
      </c>
      <c r="S9" s="14">
        <f>AVERAGE(R9:R10)</f>
        <v>9.1300836556694254</v>
      </c>
      <c r="T9" s="22">
        <f>AVEDEV(R9:R10)</f>
        <v>2.1423928976579631E-2</v>
      </c>
    </row>
    <row r="10" spans="1:20">
      <c r="B10" s="32">
        <v>2</v>
      </c>
      <c r="C10" s="67">
        <v>0.25040000000000001</v>
      </c>
      <c r="D10" s="33">
        <v>50</v>
      </c>
      <c r="E10" s="34">
        <f>'含水量 '!F21</f>
        <v>6.8086382723452923</v>
      </c>
      <c r="F10" s="66">
        <v>344.47123817847</v>
      </c>
      <c r="G10" s="16">
        <v>1</v>
      </c>
      <c r="H10" s="16">
        <f t="shared" si="5"/>
        <v>110.71443476922434</v>
      </c>
      <c r="I10" s="21"/>
      <c r="J10" s="22"/>
      <c r="K10" s="13">
        <v>31.684210526315798</v>
      </c>
      <c r="L10" s="16">
        <v>2</v>
      </c>
      <c r="M10" s="16">
        <f t="shared" si="6"/>
        <v>13.577909447842783</v>
      </c>
      <c r="N10" s="21"/>
      <c r="O10" s="22"/>
      <c r="P10" s="27">
        <v>25.626180000000002</v>
      </c>
      <c r="Q10" s="16">
        <f t="shared" si="4"/>
        <v>1.6666666666666667</v>
      </c>
      <c r="R10" s="16">
        <f t="shared" si="7"/>
        <v>9.151507584646005</v>
      </c>
      <c r="S10" s="21"/>
      <c r="T10" s="22"/>
    </row>
    <row r="11" spans="1:20">
      <c r="A11" s="1" t="s">
        <v>18</v>
      </c>
      <c r="B11" s="32">
        <v>1</v>
      </c>
      <c r="C11" s="67">
        <v>0.25030000000000002</v>
      </c>
      <c r="D11" s="33">
        <v>50</v>
      </c>
      <c r="E11" s="34">
        <f>'含水量 '!F22</f>
        <v>6.8293170682932409</v>
      </c>
      <c r="F11" s="66">
        <v>338.25718655388698</v>
      </c>
      <c r="G11" s="16">
        <v>1</v>
      </c>
      <c r="H11" s="16">
        <f t="shared" si="5"/>
        <v>108.78478738345363</v>
      </c>
      <c r="I11" s="14">
        <f>AVERAGE(H11:H12)</f>
        <v>110.21915729640975</v>
      </c>
      <c r="J11" s="22">
        <f>AVEDEV(H11:H12)</f>
        <v>1.4343699129561074</v>
      </c>
      <c r="K11" s="13">
        <v>37.615384615384599</v>
      </c>
      <c r="L11" s="16">
        <v>2</v>
      </c>
      <c r="M11" s="16">
        <f t="shared" si="6"/>
        <v>16.129666145140174</v>
      </c>
      <c r="N11" s="14">
        <f>AVERAGE(M11:M12)</f>
        <v>16.140329170674882</v>
      </c>
      <c r="O11" s="22">
        <f>AVEDEV(M11:M12)</f>
        <v>1.0663025534707771E-2</v>
      </c>
      <c r="P11" s="27">
        <v>26.906939999999999</v>
      </c>
      <c r="Q11" s="16">
        <f t="shared" si="4"/>
        <v>1.6666666666666667</v>
      </c>
      <c r="R11" s="16">
        <f t="shared" si="7"/>
        <v>9.6148593548656045</v>
      </c>
      <c r="S11" s="14">
        <f>AVERAGE(R11:R12)</f>
        <v>9.5339081363700036</v>
      </c>
      <c r="T11" s="22">
        <f>AVEDEV(R11:R12)</f>
        <v>8.0951218495600941E-2</v>
      </c>
    </row>
    <row r="12" spans="1:20">
      <c r="B12" s="32">
        <v>2</v>
      </c>
      <c r="C12" s="67">
        <v>0.25</v>
      </c>
      <c r="D12" s="33">
        <v>50</v>
      </c>
      <c r="E12" s="34">
        <f>'含水量 '!F23</f>
        <v>6.8406840684068868</v>
      </c>
      <c r="F12" s="66">
        <v>346.71887387246801</v>
      </c>
      <c r="G12" s="16">
        <v>1</v>
      </c>
      <c r="H12" s="16">
        <f t="shared" si="5"/>
        <v>111.65352720936585</v>
      </c>
      <c r="I12" s="21"/>
      <c r="J12" s="22"/>
      <c r="K12" s="13">
        <v>37.615384615384599</v>
      </c>
      <c r="L12" s="16">
        <v>2</v>
      </c>
      <c r="M12" s="16">
        <f t="shared" si="6"/>
        <v>16.150992196209589</v>
      </c>
      <c r="N12" s="21"/>
      <c r="O12" s="22"/>
      <c r="P12" s="27">
        <v>26.41893</v>
      </c>
      <c r="Q12" s="16">
        <f t="shared" si="4"/>
        <v>1.6666666666666667</v>
      </c>
      <c r="R12" s="16">
        <f t="shared" si="7"/>
        <v>9.4529569178744026</v>
      </c>
      <c r="S12" s="21"/>
      <c r="T12" s="22"/>
    </row>
    <row r="13" spans="1:20">
      <c r="A13" s="1" t="s">
        <v>19</v>
      </c>
      <c r="B13" s="32">
        <v>1</v>
      </c>
      <c r="C13" s="67">
        <v>0.25030000000000002</v>
      </c>
      <c r="D13" s="33">
        <v>50</v>
      </c>
      <c r="E13" s="34">
        <f>'含水量 '!F24</f>
        <v>6.8413682736547772</v>
      </c>
      <c r="F13" s="66">
        <v>344.91195105964601</v>
      </c>
      <c r="G13" s="16">
        <v>1</v>
      </c>
      <c r="H13" s="16">
        <f t="shared" si="5"/>
        <v>110.93933425565751</v>
      </c>
      <c r="I13" s="14">
        <f>AVERAGE(H13:H14)</f>
        <v>109.83376467020028</v>
      </c>
      <c r="J13" s="22">
        <f>AVEDEV(H13:H14)</f>
        <v>1.1055695854572249</v>
      </c>
      <c r="K13" s="13">
        <v>34.680161943319803</v>
      </c>
      <c r="L13" s="16">
        <v>2</v>
      </c>
      <c r="M13" s="16">
        <f t="shared" si="6"/>
        <v>14.872951646742465</v>
      </c>
      <c r="N13" s="14">
        <f>AVERAGE(M13:M14)</f>
        <v>13.9472582740033</v>
      </c>
      <c r="O13" s="22">
        <f>AVEDEV(M13:M14)</f>
        <v>0.92569337273916563</v>
      </c>
      <c r="P13" s="27">
        <v>27.497630000000001</v>
      </c>
      <c r="Q13" s="16">
        <f t="shared" si="4"/>
        <v>1.6666666666666667</v>
      </c>
      <c r="R13" s="16">
        <f t="shared" si="7"/>
        <v>9.8272061622824545</v>
      </c>
      <c r="S13" s="14">
        <f>AVERAGE(R13:R14)</f>
        <v>9.7045214484881619</v>
      </c>
      <c r="T13" s="22">
        <f>AVEDEV(R13:R14)</f>
        <v>0.12268471379429347</v>
      </c>
    </row>
    <row r="14" spans="1:20">
      <c r="B14" s="35">
        <v>2</v>
      </c>
      <c r="C14" s="68">
        <v>0.25</v>
      </c>
      <c r="D14" s="36">
        <v>50</v>
      </c>
      <c r="E14" s="37">
        <f>'含水量 '!F25</f>
        <v>6.8999999999999062</v>
      </c>
      <c r="F14" s="66">
        <v>337.41983207965302</v>
      </c>
      <c r="G14" s="23">
        <v>1</v>
      </c>
      <c r="H14" s="23">
        <f t="shared" si="5"/>
        <v>108.72819508474306</v>
      </c>
      <c r="I14" s="24"/>
      <c r="J14" s="25"/>
      <c r="K14" s="15">
        <v>30.307692307692299</v>
      </c>
      <c r="L14" s="23">
        <v>2</v>
      </c>
      <c r="M14" s="23">
        <f t="shared" si="6"/>
        <v>13.021564901264133</v>
      </c>
      <c r="N14" s="24"/>
      <c r="O14" s="25"/>
      <c r="P14" s="28">
        <v>26.762070000000001</v>
      </c>
      <c r="Q14" s="16">
        <f t="shared" si="4"/>
        <v>1.6666666666666667</v>
      </c>
      <c r="R14" s="23">
        <f t="shared" si="7"/>
        <v>9.5818367346938675</v>
      </c>
      <c r="S14" s="24"/>
      <c r="T14" s="25"/>
    </row>
    <row r="15" spans="1:20">
      <c r="A15" s="1" t="s">
        <v>12</v>
      </c>
      <c r="B15" s="32">
        <v>1</v>
      </c>
      <c r="C15" s="65">
        <v>0.24970000000000001</v>
      </c>
      <c r="D15" s="33">
        <v>50</v>
      </c>
      <c r="E15" s="34">
        <f>'含水量 '!F8</f>
        <v>7.1585682863427422</v>
      </c>
      <c r="F15" s="66">
        <v>235.83551296856999</v>
      </c>
      <c r="G15" s="16">
        <v>1</v>
      </c>
      <c r="H15" s="16">
        <f t="shared" ref="H15:H26" si="8">((F15*G15)*D15*0.001*1.5)/(C15*(1-(E15*0.01)))</f>
        <v>76.297462642602866</v>
      </c>
      <c r="I15" s="14">
        <f>AVERAGE(H15:H16)</f>
        <v>78.032273464661358</v>
      </c>
      <c r="J15" s="22">
        <f>AVEDEV(H15:H16)</f>
        <v>1.7348108220584919</v>
      </c>
      <c r="K15" s="13">
        <v>49.639676113360302</v>
      </c>
      <c r="L15" s="16">
        <v>1</v>
      </c>
      <c r="M15" s="16">
        <f t="shared" si="1"/>
        <v>10.706279378584686</v>
      </c>
      <c r="N15" s="14">
        <f>AVERAGE(M15:M16)</f>
        <v>10.349172987851588</v>
      </c>
      <c r="O15" s="22">
        <f>AVEDEV(M15:M16)</f>
        <v>0.35710639073309736</v>
      </c>
      <c r="P15" s="13">
        <v>8.1496300000000002</v>
      </c>
      <c r="Q15" s="16">
        <f t="shared" si="4"/>
        <v>1.6666666666666667</v>
      </c>
      <c r="R15" s="16">
        <f t="shared" si="2"/>
        <v>2.9295186983372079</v>
      </c>
      <c r="S15" s="14">
        <f>AVERAGE(R15:R16)</f>
        <v>2.919521160675453</v>
      </c>
      <c r="T15" s="22">
        <f>AVEDEV(R15:R16)</f>
        <v>9.9975376617549294E-3</v>
      </c>
    </row>
    <row r="16" spans="1:20">
      <c r="B16" s="32">
        <v>2</v>
      </c>
      <c r="C16" s="65">
        <v>0.24970000000000001</v>
      </c>
      <c r="D16" s="33">
        <v>50</v>
      </c>
      <c r="E16" s="34">
        <f>'含水量 '!F9</f>
        <v>7.2970811675326726</v>
      </c>
      <c r="F16" s="66">
        <v>246.192265676207</v>
      </c>
      <c r="G16" s="16">
        <v>1</v>
      </c>
      <c r="H16" s="16">
        <f t="shared" si="8"/>
        <v>79.76708428671985</v>
      </c>
      <c r="I16" s="21"/>
      <c r="J16" s="22"/>
      <c r="K16" s="13">
        <v>46.2591093117409</v>
      </c>
      <c r="L16" s="16">
        <v>1</v>
      </c>
      <c r="M16" s="16">
        <f t="shared" si="1"/>
        <v>9.992066597118491</v>
      </c>
      <c r="N16" s="21"/>
      <c r="O16" s="22"/>
      <c r="P16" s="13">
        <v>8.0819299999999998</v>
      </c>
      <c r="Q16" s="16">
        <f t="shared" si="4"/>
        <v>1.6666666666666667</v>
      </c>
      <c r="R16" s="16">
        <f t="shared" si="2"/>
        <v>2.909523623013698</v>
      </c>
      <c r="S16" s="21"/>
      <c r="T16" s="22"/>
    </row>
    <row r="17" spans="1:20">
      <c r="A17" s="1" t="s">
        <v>13</v>
      </c>
      <c r="B17" s="32">
        <v>1</v>
      </c>
      <c r="C17" s="65">
        <v>0.25</v>
      </c>
      <c r="D17" s="33">
        <v>50</v>
      </c>
      <c r="E17" s="34">
        <f>'含水量 '!F10</f>
        <v>7.2299999999998477</v>
      </c>
      <c r="F17" s="66">
        <v>236.628796154687</v>
      </c>
      <c r="G17" s="16">
        <v>1</v>
      </c>
      <c r="H17" s="16">
        <f t="shared" si="8"/>
        <v>76.521115496826553</v>
      </c>
      <c r="I17" s="14">
        <f>AVERAGE(H17:H18)</f>
        <v>76.487148660533776</v>
      </c>
      <c r="J17" s="22">
        <f>AVEDEV(H17:H18)</f>
        <v>3.3966836292776748E-2</v>
      </c>
      <c r="K17" s="13">
        <v>40.449392712550598</v>
      </c>
      <c r="L17" s="16">
        <v>1</v>
      </c>
      <c r="M17" s="16">
        <f t="shared" si="1"/>
        <v>8.7203606149726269</v>
      </c>
      <c r="N17" s="14">
        <f>AVERAGE(M17:M18)</f>
        <v>8.1554333122905973</v>
      </c>
      <c r="O17" s="22">
        <f>AVEDEV(M17:M18)</f>
        <v>0.56492730268202918</v>
      </c>
      <c r="P17" s="13">
        <v>7.1708999999999996</v>
      </c>
      <c r="Q17" s="16">
        <f t="shared" si="4"/>
        <v>1.6666666666666667</v>
      </c>
      <c r="R17" s="16">
        <f t="shared" si="2"/>
        <v>2.5765872588121117</v>
      </c>
      <c r="S17" s="14">
        <f>AVERAGE(R17:R18)</f>
        <v>2.6838226842611039</v>
      </c>
      <c r="T17" s="22">
        <f>AVEDEV(R17:R18)</f>
        <v>0.10723542544899245</v>
      </c>
    </row>
    <row r="18" spans="1:20">
      <c r="B18" s="32">
        <v>2</v>
      </c>
      <c r="C18" s="65">
        <v>0.25</v>
      </c>
      <c r="D18" s="33">
        <v>50</v>
      </c>
      <c r="E18" s="34">
        <f>'含水量 '!F11</f>
        <v>7.1821546463938821</v>
      </c>
      <c r="F18" s="66">
        <v>236.54065357845101</v>
      </c>
      <c r="G18" s="16">
        <v>1</v>
      </c>
      <c r="H18" s="16">
        <f t="shared" si="8"/>
        <v>76.453181824241</v>
      </c>
      <c r="I18" s="21"/>
      <c r="J18" s="22"/>
      <c r="K18" s="13">
        <v>35.226720647773298</v>
      </c>
      <c r="L18" s="16">
        <v>1</v>
      </c>
      <c r="M18" s="16">
        <f t="shared" si="1"/>
        <v>7.5905060096085686</v>
      </c>
      <c r="N18" s="21"/>
      <c r="O18" s="22"/>
      <c r="P18" s="13">
        <v>7.7717999999999998</v>
      </c>
      <c r="Q18" s="16">
        <f t="shared" si="4"/>
        <v>1.6666666666666667</v>
      </c>
      <c r="R18" s="16">
        <f t="shared" si="2"/>
        <v>2.7910581097100966</v>
      </c>
      <c r="S18" s="21"/>
      <c r="T18" s="22"/>
    </row>
    <row r="19" spans="1:20">
      <c r="A19" s="1" t="s">
        <v>14</v>
      </c>
      <c r="B19" s="32">
        <v>1</v>
      </c>
      <c r="C19" s="65">
        <v>0.24990000000000001</v>
      </c>
      <c r="D19" s="33">
        <v>50</v>
      </c>
      <c r="E19" s="34">
        <f>'含水量 '!F12</f>
        <v>7.0907090709069092</v>
      </c>
      <c r="F19" s="66">
        <v>272.94353756359402</v>
      </c>
      <c r="G19" s="16">
        <v>1</v>
      </c>
      <c r="H19" s="16">
        <f t="shared" si="8"/>
        <v>88.167530696833239</v>
      </c>
      <c r="I19" s="14">
        <f>AVERAGE(H19:H20)</f>
        <v>86.174162030472928</v>
      </c>
      <c r="J19" s="22">
        <f>AVEDEV(H19:H20)</f>
        <v>1.9933686663603041</v>
      </c>
      <c r="K19" s="13">
        <v>39.255060728745001</v>
      </c>
      <c r="L19" s="16">
        <v>1</v>
      </c>
      <c r="M19" s="16">
        <f t="shared" si="1"/>
        <v>8.4535720041885529</v>
      </c>
      <c r="N19" s="14">
        <f>AVERAGE(M19:M20)</f>
        <v>8.5755205094454254</v>
      </c>
      <c r="O19" s="22">
        <f>AVEDEV(M19:M20)</f>
        <v>0.12194850525687162</v>
      </c>
      <c r="P19" s="13">
        <v>7.4763299999999999</v>
      </c>
      <c r="Q19" s="16">
        <f t="shared" si="4"/>
        <v>1.6666666666666667</v>
      </c>
      <c r="R19" s="16">
        <f t="shared" si="2"/>
        <v>2.6833777526080351</v>
      </c>
      <c r="S19" s="14">
        <f>AVERAGE(R19:R20)</f>
        <v>2.7199054191799004</v>
      </c>
      <c r="T19" s="22">
        <f>AVEDEV(R19:R20)</f>
        <v>3.6527666571865014E-2</v>
      </c>
    </row>
    <row r="20" spans="1:20">
      <c r="B20" s="32">
        <v>2</v>
      </c>
      <c r="C20" s="65">
        <v>0.24990000000000001</v>
      </c>
      <c r="D20" s="33">
        <v>50</v>
      </c>
      <c r="E20" s="34">
        <f>'含水量 '!F13</f>
        <v>6.9486102779445558</v>
      </c>
      <c r="F20" s="66">
        <v>261.00021848372302</v>
      </c>
      <c r="G20" s="16">
        <v>1</v>
      </c>
      <c r="H20" s="16">
        <f t="shared" si="8"/>
        <v>84.180793364112631</v>
      </c>
      <c r="I20" s="21"/>
      <c r="J20" s="22"/>
      <c r="K20" s="13">
        <v>40.449392712550598</v>
      </c>
      <c r="L20" s="16">
        <v>1</v>
      </c>
      <c r="M20" s="16">
        <f t="shared" si="1"/>
        <v>8.6974690147022962</v>
      </c>
      <c r="N20" s="21"/>
      <c r="O20" s="22"/>
      <c r="P20" s="13">
        <v>7.6916200000000003</v>
      </c>
      <c r="Q20" s="16">
        <f t="shared" si="4"/>
        <v>1.6666666666666667</v>
      </c>
      <c r="R20" s="16">
        <f t="shared" si="2"/>
        <v>2.7564330857517652</v>
      </c>
      <c r="S20" s="21"/>
      <c r="T20" s="22"/>
    </row>
    <row r="21" spans="1:20">
      <c r="A21" s="1" t="s">
        <v>41</v>
      </c>
      <c r="B21" s="32">
        <v>1</v>
      </c>
      <c r="C21" s="67">
        <v>0.25</v>
      </c>
      <c r="D21" s="33">
        <v>50</v>
      </c>
      <c r="E21" s="34">
        <f>'含水量 '!F14</f>
        <v>7.2478256523044653</v>
      </c>
      <c r="F21" s="66">
        <v>292.290833047224</v>
      </c>
      <c r="G21" s="16">
        <v>2</v>
      </c>
      <c r="H21" s="16">
        <f t="shared" si="8"/>
        <v>189.07858609429101</v>
      </c>
      <c r="I21" s="14">
        <f>AVERAGE(H21:H22)</f>
        <v>193.17123689112861</v>
      </c>
      <c r="J21" s="22">
        <f>AVEDEV(H21:H22)</f>
        <v>4.0926507968375887</v>
      </c>
      <c r="K21" s="13">
        <v>47.878542510121498</v>
      </c>
      <c r="L21" s="16">
        <v>1</v>
      </c>
      <c r="M21" s="16">
        <f t="shared" si="1"/>
        <v>10.323971992428243</v>
      </c>
      <c r="N21" s="14">
        <f>AVERAGE(M21:M22)</f>
        <v>8.7131102750463434</v>
      </c>
      <c r="O21" s="22">
        <f>AVEDEV(M21:M22)</f>
        <v>1.6108617173818987</v>
      </c>
      <c r="P21" s="13">
        <v>10.22401</v>
      </c>
      <c r="Q21" s="16">
        <f t="shared" si="4"/>
        <v>1.6666666666666667</v>
      </c>
      <c r="R21" s="16">
        <f t="shared" si="2"/>
        <v>3.6743109876410207</v>
      </c>
      <c r="S21" s="14">
        <f>AVERAGE(R21:R22)</f>
        <v>3.7047092403064688</v>
      </c>
      <c r="T21" s="22">
        <f>AVEDEV(R21:R22)</f>
        <v>3.0398252665448044E-2</v>
      </c>
    </row>
    <row r="22" spans="1:20">
      <c r="B22" s="32">
        <v>2</v>
      </c>
      <c r="C22" s="67">
        <v>0.25030000000000002</v>
      </c>
      <c r="D22" s="33">
        <v>50</v>
      </c>
      <c r="E22" s="34">
        <f>'含水量 '!F15</f>
        <v>7.2399999999998244</v>
      </c>
      <c r="F22" s="66">
        <v>305.335934330035</v>
      </c>
      <c r="G22" s="16">
        <v>2</v>
      </c>
      <c r="H22" s="16">
        <f t="shared" si="8"/>
        <v>197.26388768796619</v>
      </c>
      <c r="I22" s="21"/>
      <c r="J22" s="22"/>
      <c r="K22" s="13">
        <v>32.979757085020303</v>
      </c>
      <c r="L22" s="16">
        <v>1</v>
      </c>
      <c r="M22" s="16">
        <f t="shared" si="1"/>
        <v>7.1022485576644456</v>
      </c>
      <c r="N22" s="21"/>
      <c r="O22" s="22"/>
      <c r="P22" s="13">
        <v>10.40653</v>
      </c>
      <c r="Q22" s="16">
        <f t="shared" si="4"/>
        <v>1.6666666666666667</v>
      </c>
      <c r="R22" s="16">
        <f t="shared" si="2"/>
        <v>3.7351074929719168</v>
      </c>
      <c r="S22" s="21"/>
      <c r="T22" s="22"/>
    </row>
    <row r="23" spans="1:20">
      <c r="A23" s="1" t="s">
        <v>43</v>
      </c>
      <c r="B23" s="32">
        <v>1</v>
      </c>
      <c r="C23" s="67">
        <v>0.25030000000000002</v>
      </c>
      <c r="D23" s="33">
        <v>50</v>
      </c>
      <c r="E23" s="34">
        <f>'含水量 '!F16</f>
        <v>6.9700000000000983</v>
      </c>
      <c r="F23" s="66">
        <v>322.038952526608</v>
      </c>
      <c r="G23" s="16">
        <v>2</v>
      </c>
      <c r="H23" s="16">
        <f t="shared" si="8"/>
        <v>207.45112477513814</v>
      </c>
      <c r="I23" s="14">
        <f>AVERAGE(H23:H24)</f>
        <v>215.06217512136942</v>
      </c>
      <c r="J23" s="22">
        <f>AVEDEV(H23:H24)</f>
        <v>7.6110503462312948</v>
      </c>
      <c r="K23" s="13">
        <v>39.072874493927102</v>
      </c>
      <c r="L23" s="16">
        <v>1</v>
      </c>
      <c r="M23" s="16">
        <f t="shared" si="1"/>
        <v>8.3899910226887453</v>
      </c>
      <c r="N23" s="14">
        <f>AVERAGE(M23:M24)</f>
        <v>9.0681879554776366</v>
      </c>
      <c r="O23" s="22">
        <f>AVEDEV(M23:M24)</f>
        <v>0.67819693278889215</v>
      </c>
      <c r="P23" s="13">
        <v>17.022200000000002</v>
      </c>
      <c r="Q23" s="16">
        <f t="shared" si="4"/>
        <v>1.6666666666666667</v>
      </c>
      <c r="R23" s="16">
        <f t="shared" si="2"/>
        <v>6.0918692330749629</v>
      </c>
      <c r="S23" s="14">
        <f>AVERAGE(R23:R24)</f>
        <v>6.1783117894049795</v>
      </c>
      <c r="T23" s="22">
        <f>AVEDEV(R23:R24)</f>
        <v>8.6442556330017073E-2</v>
      </c>
    </row>
    <row r="24" spans="1:20">
      <c r="B24" s="32">
        <v>2</v>
      </c>
      <c r="C24" s="67">
        <v>0.25040000000000001</v>
      </c>
      <c r="D24" s="33">
        <v>50</v>
      </c>
      <c r="E24" s="34">
        <f>'含水量 '!F17</f>
        <v>7.0092990700929958</v>
      </c>
      <c r="F24" s="66">
        <v>345.66116295764499</v>
      </c>
      <c r="G24" s="16">
        <v>2</v>
      </c>
      <c r="H24" s="16">
        <f t="shared" si="8"/>
        <v>222.67322546760073</v>
      </c>
      <c r="I24" s="21"/>
      <c r="J24" s="22"/>
      <c r="K24" s="13">
        <v>45.388663967611301</v>
      </c>
      <c r="L24" s="16">
        <v>1</v>
      </c>
      <c r="M24" s="16">
        <f t="shared" si="1"/>
        <v>9.7463848882665296</v>
      </c>
      <c r="N24" s="21"/>
      <c r="O24" s="22"/>
      <c r="P24" s="13">
        <v>17.50488</v>
      </c>
      <c r="Q24" s="16">
        <f t="shared" si="4"/>
        <v>1.6666666666666667</v>
      </c>
      <c r="R24" s="16">
        <f t="shared" si="2"/>
        <v>6.264754345734997</v>
      </c>
      <c r="S24" s="21"/>
      <c r="T24" s="22"/>
    </row>
    <row r="25" spans="1:20">
      <c r="A25" s="1" t="s">
        <v>45</v>
      </c>
      <c r="B25" s="32">
        <v>1</v>
      </c>
      <c r="C25" s="67">
        <v>0.25</v>
      </c>
      <c r="D25" s="33">
        <v>50</v>
      </c>
      <c r="E25" s="34">
        <f>'含水量 '!F18</f>
        <v>7.1899999999999409</v>
      </c>
      <c r="F25" s="66">
        <v>288.809201285933</v>
      </c>
      <c r="G25" s="16">
        <v>2</v>
      </c>
      <c r="H25" s="16">
        <f t="shared" si="8"/>
        <v>186.70996742975942</v>
      </c>
      <c r="I25" s="14">
        <f>AVERAGE(H25:H26)</f>
        <v>191.45142073482253</v>
      </c>
      <c r="J25" s="22">
        <f>AVEDEV(H25:H26)</f>
        <v>4.7414533050631036</v>
      </c>
      <c r="K25" s="13">
        <v>49.336032388664002</v>
      </c>
      <c r="L25" s="16">
        <v>1</v>
      </c>
      <c r="M25" s="16">
        <f t="shared" si="1"/>
        <v>10.63161995230341</v>
      </c>
      <c r="N25" s="14">
        <f>AVERAGE(M25:M26)</f>
        <v>10.968945201869339</v>
      </c>
      <c r="O25" s="22">
        <f>AVEDEV(M25:M26)</f>
        <v>0.33732524956592869</v>
      </c>
      <c r="P25" s="13">
        <v>15.24254</v>
      </c>
      <c r="Q25" s="16">
        <f t="shared" si="4"/>
        <v>1.6666666666666667</v>
      </c>
      <c r="R25" s="16">
        <f t="shared" si="2"/>
        <v>5.4744603670581435</v>
      </c>
      <c r="S25" s="14">
        <f>AVERAGE(R25:R26)</f>
        <v>5.5884431280731057</v>
      </c>
      <c r="T25" s="22">
        <f>AVEDEV(R25:R26)</f>
        <v>0.11398276101496263</v>
      </c>
    </row>
    <row r="26" spans="1:20">
      <c r="B26" s="32">
        <v>2</v>
      </c>
      <c r="C26" s="67">
        <v>0.25040000000000001</v>
      </c>
      <c r="D26" s="33">
        <v>50</v>
      </c>
      <c r="E26" s="34">
        <f>'含水量 '!F19</f>
        <v>7.0399999999999352</v>
      </c>
      <c r="F26" s="66">
        <v>304.45450856768298</v>
      </c>
      <c r="G26" s="16">
        <v>2</v>
      </c>
      <c r="H26" s="16">
        <f t="shared" si="8"/>
        <v>196.19287403988562</v>
      </c>
      <c r="I26" s="21"/>
      <c r="J26" s="22"/>
      <c r="K26" s="13">
        <v>52.635627530364403</v>
      </c>
      <c r="L26" s="16">
        <v>1</v>
      </c>
      <c r="M26" s="16">
        <f t="shared" si="1"/>
        <v>11.306270451435267</v>
      </c>
      <c r="N26" s="21"/>
      <c r="O26" s="22"/>
      <c r="P26" s="13">
        <v>15.928369999999999</v>
      </c>
      <c r="Q26" s="16">
        <f t="shared" si="4"/>
        <v>1.6666666666666667</v>
      </c>
      <c r="R26" s="16">
        <f t="shared" si="2"/>
        <v>5.7024258890880688</v>
      </c>
      <c r="S26" s="21"/>
      <c r="T26" s="22"/>
    </row>
  </sheetData>
  <mergeCells count="8">
    <mergeCell ref="K1:O1"/>
    <mergeCell ref="P1:T1"/>
    <mergeCell ref="A1:A2"/>
    <mergeCell ref="B1:B2"/>
    <mergeCell ref="C1:C2"/>
    <mergeCell ref="D1:D2"/>
    <mergeCell ref="E1:E2"/>
    <mergeCell ref="F1:J1"/>
  </mergeCells>
  <phoneticPr fontId="5" type="noConversion"/>
  <pageMargins left="0.7" right="0.7" top="0.75" bottom="0.75" header="0.3" footer="0.3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25"/>
  <sheetViews>
    <sheetView topLeftCell="A10" workbookViewId="0">
      <selection activeCell="Y2" sqref="Y2:Z25"/>
    </sheetView>
  </sheetViews>
  <sheetFormatPr defaultRowHeight="13.2"/>
  <cols>
    <col min="1" max="1" width="7.77734375" customWidth="1"/>
    <col min="2" max="2" width="10.5546875" customWidth="1"/>
    <col min="37" max="37" width="8.109375" customWidth="1"/>
  </cols>
  <sheetData>
    <row r="1" spans="1:50" ht="16.2">
      <c r="A1" t="s">
        <v>106</v>
      </c>
      <c r="B1" s="70" t="s">
        <v>90</v>
      </c>
      <c r="C1" s="69" t="s">
        <v>91</v>
      </c>
      <c r="D1" s="69" t="s">
        <v>5</v>
      </c>
      <c r="E1" s="69" t="s">
        <v>92</v>
      </c>
      <c r="F1" s="69" t="s">
        <v>93</v>
      </c>
      <c r="G1" s="69" t="s">
        <v>94</v>
      </c>
      <c r="H1" s="69" t="s">
        <v>95</v>
      </c>
      <c r="I1" s="71" t="s">
        <v>96</v>
      </c>
      <c r="J1" s="71" t="s">
        <v>97</v>
      </c>
      <c r="K1" s="71" t="s">
        <v>98</v>
      </c>
      <c r="L1" s="71" t="s">
        <v>99</v>
      </c>
      <c r="M1" s="71" t="s">
        <v>100</v>
      </c>
      <c r="N1" s="72" t="s">
        <v>101</v>
      </c>
      <c r="O1" s="69" t="s">
        <v>102</v>
      </c>
      <c r="P1" s="69" t="s">
        <v>103</v>
      </c>
      <c r="Q1" s="73" t="s">
        <v>127</v>
      </c>
      <c r="R1" s="74"/>
      <c r="S1" t="s">
        <v>106</v>
      </c>
      <c r="T1" s="70" t="s">
        <v>90</v>
      </c>
      <c r="U1" s="69" t="s">
        <v>91</v>
      </c>
      <c r="V1" s="69" t="s">
        <v>5</v>
      </c>
      <c r="W1" s="69" t="s">
        <v>92</v>
      </c>
      <c r="X1" s="69" t="s">
        <v>93</v>
      </c>
      <c r="Y1" s="69" t="s">
        <v>94</v>
      </c>
      <c r="Z1" s="69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103</v>
      </c>
      <c r="AI1" s="73" t="s">
        <v>127</v>
      </c>
      <c r="AJ1" s="75"/>
      <c r="AK1" s="70" t="s">
        <v>113</v>
      </c>
      <c r="AL1" s="70" t="s">
        <v>114</v>
      </c>
      <c r="AM1" s="70" t="s">
        <v>115</v>
      </c>
      <c r="AN1" s="70" t="s">
        <v>116</v>
      </c>
      <c r="AO1" s="70" t="s">
        <v>117</v>
      </c>
      <c r="AP1" s="70" t="s">
        <v>118</v>
      </c>
      <c r="AQ1" s="70" t="s">
        <v>119</v>
      </c>
      <c r="AR1" s="70" t="s">
        <v>120</v>
      </c>
      <c r="AS1" s="70" t="s">
        <v>121</v>
      </c>
      <c r="AT1" s="70" t="s">
        <v>122</v>
      </c>
      <c r="AU1" s="70" t="s">
        <v>123</v>
      </c>
      <c r="AV1" s="70" t="s">
        <v>124</v>
      </c>
      <c r="AW1" s="70" t="s">
        <v>125</v>
      </c>
      <c r="AX1" s="70" t="s">
        <v>126</v>
      </c>
    </row>
    <row r="2" spans="1:50" ht="16.2">
      <c r="A2" t="s">
        <v>104</v>
      </c>
      <c r="B2" t="s">
        <v>107</v>
      </c>
      <c r="C2" t="s">
        <v>108</v>
      </c>
      <c r="D2">
        <v>81.559413504761153</v>
      </c>
      <c r="E2">
        <v>10.872479863843708</v>
      </c>
      <c r="F2">
        <v>3.5477422547966531</v>
      </c>
      <c r="G2">
        <v>79.378510338627891</v>
      </c>
      <c r="H2">
        <v>17.099713912364948</v>
      </c>
      <c r="I2">
        <v>0.89482062725090006</v>
      </c>
      <c r="J2">
        <v>0.29139361873993375</v>
      </c>
      <c r="K2">
        <v>6.5418787535014014</v>
      </c>
      <c r="L2">
        <v>24.226164160864347</v>
      </c>
      <c r="M2">
        <v>4.7300615136054418</v>
      </c>
      <c r="N2">
        <v>33.189773109243703</v>
      </c>
      <c r="O2">
        <v>3.4704845854341735</v>
      </c>
      <c r="P2">
        <v>6.9287545972388944</v>
      </c>
      <c r="Q2">
        <f>SUM(J2:P2)</f>
        <v>79.378510338627891</v>
      </c>
      <c r="R2" s="75">
        <f>D2-G2</f>
        <v>2.1809031661332625</v>
      </c>
      <c r="S2" t="s">
        <v>104</v>
      </c>
      <c r="T2" t="s">
        <v>112</v>
      </c>
      <c r="U2" t="s">
        <v>108</v>
      </c>
      <c r="V2" s="18">
        <v>40.662870212977083</v>
      </c>
      <c r="W2" s="18">
        <v>7.3300886674608483</v>
      </c>
      <c r="X2" s="18">
        <v>2.1146920791008688</v>
      </c>
      <c r="Y2">
        <v>3.6084181117106322</v>
      </c>
      <c r="Z2">
        <v>16.961974127098323</v>
      </c>
      <c r="AA2">
        <v>3.0442420103916863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3.6084181117106322</v>
      </c>
      <c r="AI2">
        <v>3.6084181117106322</v>
      </c>
      <c r="AJ2" s="75">
        <f t="shared" ref="AJ2:AJ25" si="0">V2-Y2</f>
        <v>37.054452101266449</v>
      </c>
      <c r="AK2" s="75">
        <f>D2-V2</f>
        <v>40.89654329178407</v>
      </c>
      <c r="AL2" s="75">
        <f t="shared" ref="AL2:AX2" si="1">E2-W2</f>
        <v>3.5423911963828596</v>
      </c>
      <c r="AM2" s="75">
        <f t="shared" si="1"/>
        <v>1.4330501756957843</v>
      </c>
      <c r="AN2" s="75">
        <f t="shared" si="1"/>
        <v>75.770092226917257</v>
      </c>
      <c r="AO2" s="75">
        <f t="shared" si="1"/>
        <v>0.13773978526662489</v>
      </c>
      <c r="AP2" s="75">
        <f t="shared" si="1"/>
        <v>-2.149421383140786</v>
      </c>
      <c r="AQ2" s="75">
        <f t="shared" si="1"/>
        <v>0.29139361873993375</v>
      </c>
      <c r="AR2" s="75">
        <f t="shared" si="1"/>
        <v>6.5418787535014014</v>
      </c>
      <c r="AS2" s="75">
        <f t="shared" si="1"/>
        <v>24.226164160864347</v>
      </c>
      <c r="AT2" s="75">
        <f t="shared" si="1"/>
        <v>4.7300615136054418</v>
      </c>
      <c r="AU2" s="75">
        <f t="shared" si="1"/>
        <v>33.189773109243703</v>
      </c>
      <c r="AV2" s="75">
        <f t="shared" si="1"/>
        <v>3.4704845854341735</v>
      </c>
      <c r="AW2" s="75">
        <f t="shared" si="1"/>
        <v>3.3203364855282622</v>
      </c>
      <c r="AX2" s="75">
        <f t="shared" si="1"/>
        <v>75.770092226917257</v>
      </c>
    </row>
    <row r="3" spans="1:50" ht="16.2">
      <c r="A3" t="s">
        <v>104</v>
      </c>
      <c r="B3" t="s">
        <v>107</v>
      </c>
      <c r="C3" t="s">
        <v>108</v>
      </c>
      <c r="D3">
        <v>82.343066457472304</v>
      </c>
      <c r="E3">
        <v>8.6321434045512397</v>
      </c>
      <c r="F3">
        <v>3.4714005707871132</v>
      </c>
      <c r="G3">
        <v>80.036711321525999</v>
      </c>
      <c r="H3">
        <v>16.869749995004</v>
      </c>
      <c r="I3">
        <v>0.89768675159872102</v>
      </c>
      <c r="J3">
        <v>0.29132324718543551</v>
      </c>
      <c r="K3">
        <v>6.6199671930455652</v>
      </c>
      <c r="L3">
        <v>24.061189016786578</v>
      </c>
      <c r="M3">
        <v>4.6500590287769787</v>
      </c>
      <c r="N3">
        <v>33.726418864908084</v>
      </c>
      <c r="O3">
        <v>3.6547839912070348</v>
      </c>
      <c r="P3">
        <v>7.0329699796163085</v>
      </c>
      <c r="Q3">
        <f t="shared" ref="Q3:Q25" si="2">SUM(J3:P3)</f>
        <v>80.036711321525999</v>
      </c>
      <c r="R3" s="75">
        <f t="shared" ref="R3:R25" si="3">D3-G3</f>
        <v>2.3063551359463048</v>
      </c>
      <c r="S3" t="s">
        <v>104</v>
      </c>
      <c r="T3" t="s">
        <v>112</v>
      </c>
      <c r="U3" t="s">
        <v>108</v>
      </c>
      <c r="V3" s="16">
        <v>44.137652302967169</v>
      </c>
      <c r="W3" s="18">
        <v>7.0559340386169289</v>
      </c>
      <c r="X3" s="16">
        <v>2.1500729239712233</v>
      </c>
      <c r="Y3">
        <v>3.8741229528565713</v>
      </c>
      <c r="Z3">
        <v>18.138492175789054</v>
      </c>
      <c r="AA3">
        <v>2.7805373441869747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3.8741229528565713</v>
      </c>
      <c r="AI3">
        <v>3.8741229528565713</v>
      </c>
      <c r="AJ3" s="75">
        <f t="shared" si="0"/>
        <v>40.263529350110595</v>
      </c>
      <c r="AK3" s="75">
        <f t="shared" ref="AK3:AK25" si="4">D3-V3</f>
        <v>38.205414154505135</v>
      </c>
      <c r="AL3" s="75">
        <f t="shared" ref="AL3:AL25" si="5">E3-W3</f>
        <v>1.5762093659343108</v>
      </c>
      <c r="AM3" s="75">
        <f t="shared" ref="AM3:AM25" si="6">F3-X3</f>
        <v>1.3213276468158899</v>
      </c>
      <c r="AN3" s="75">
        <f t="shared" ref="AN3:AN25" si="7">G3-Y3</f>
        <v>76.162588368669432</v>
      </c>
      <c r="AO3" s="75">
        <f t="shared" ref="AO3:AO25" si="8">H3-Z3</f>
        <v>-1.2687421807850541</v>
      </c>
      <c r="AP3" s="75">
        <f t="shared" ref="AP3:AP25" si="9">I3-AA3</f>
        <v>-1.8828505925882537</v>
      </c>
      <c r="AQ3" s="75">
        <f t="shared" ref="AQ3:AQ25" si="10">J3-AB3</f>
        <v>0.29132324718543551</v>
      </c>
      <c r="AR3" s="75">
        <f t="shared" ref="AR3:AR25" si="11">K3-AC3</f>
        <v>6.6199671930455652</v>
      </c>
      <c r="AS3" s="75">
        <f t="shared" ref="AS3:AS25" si="12">L3-AD3</f>
        <v>24.061189016786578</v>
      </c>
      <c r="AT3" s="75">
        <f t="shared" ref="AT3:AT25" si="13">M3-AE3</f>
        <v>4.6500590287769787</v>
      </c>
      <c r="AU3" s="75">
        <f t="shared" ref="AU3:AU25" si="14">N3-AF3</f>
        <v>33.726418864908084</v>
      </c>
      <c r="AV3" s="75">
        <f t="shared" ref="AV3:AV25" si="15">O3-AG3</f>
        <v>3.6547839912070348</v>
      </c>
      <c r="AW3" s="75">
        <f t="shared" ref="AW3:AW25" si="16">P3-AH3</f>
        <v>3.1588470267597373</v>
      </c>
      <c r="AX3" s="75">
        <f t="shared" ref="AX3:AX25" si="17">Q3-AI3</f>
        <v>76.162588368669432</v>
      </c>
    </row>
    <row r="4" spans="1:50" ht="16.2">
      <c r="A4" t="s">
        <v>104</v>
      </c>
      <c r="B4" t="s">
        <v>107</v>
      </c>
      <c r="C4" t="s">
        <v>108</v>
      </c>
      <c r="D4">
        <v>77.629628482389762</v>
      </c>
      <c r="E4">
        <v>9.4245087657440774</v>
      </c>
      <c r="F4">
        <v>4.1913717588322754</v>
      </c>
      <c r="G4">
        <v>76.031658840410614</v>
      </c>
      <c r="H4">
        <v>16.04688888415366</v>
      </c>
      <c r="I4">
        <v>0.84815036114445763</v>
      </c>
      <c r="J4">
        <v>0.29171187022254175</v>
      </c>
      <c r="K4">
        <v>6.818793290916366</v>
      </c>
      <c r="L4">
        <v>22.360371448979592</v>
      </c>
      <c r="M4">
        <v>5.1749310248099238</v>
      </c>
      <c r="N4">
        <v>31.474089635854341</v>
      </c>
      <c r="O4">
        <v>3.2135418603441379</v>
      </c>
      <c r="P4">
        <v>6.6982197092837126</v>
      </c>
      <c r="Q4">
        <f t="shared" si="2"/>
        <v>76.031658840410614</v>
      </c>
      <c r="R4" s="75">
        <f t="shared" si="3"/>
        <v>1.597969641979148</v>
      </c>
      <c r="S4" t="s">
        <v>104</v>
      </c>
      <c r="T4" t="s">
        <v>112</v>
      </c>
      <c r="U4" t="s">
        <v>108</v>
      </c>
      <c r="V4" s="16">
        <v>44.431139200583907</v>
      </c>
      <c r="W4" s="18">
        <v>8.0355732938581337</v>
      </c>
      <c r="X4" s="16">
        <v>2.4292155661730739</v>
      </c>
      <c r="Y4">
        <v>3.6932374183632737</v>
      </c>
      <c r="Z4">
        <v>19.257514425149701</v>
      </c>
      <c r="AA4">
        <v>2.6226426606786428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3.6932374183632737</v>
      </c>
      <c r="AI4">
        <v>3.6932374183632737</v>
      </c>
      <c r="AJ4" s="75">
        <f t="shared" si="0"/>
        <v>40.737901782220632</v>
      </c>
      <c r="AK4" s="75">
        <f t="shared" si="4"/>
        <v>33.198489281805855</v>
      </c>
      <c r="AL4" s="75">
        <f t="shared" si="5"/>
        <v>1.3889354718859437</v>
      </c>
      <c r="AM4" s="75">
        <f t="shared" si="6"/>
        <v>1.7621561926592015</v>
      </c>
      <c r="AN4" s="75">
        <f t="shared" si="7"/>
        <v>72.338421422047347</v>
      </c>
      <c r="AO4" s="75">
        <f t="shared" si="8"/>
        <v>-3.2106255409960411</v>
      </c>
      <c r="AP4" s="75">
        <f t="shared" si="9"/>
        <v>-1.7744922995341852</v>
      </c>
      <c r="AQ4" s="75">
        <f t="shared" si="10"/>
        <v>0.29171187022254175</v>
      </c>
      <c r="AR4" s="75">
        <f t="shared" si="11"/>
        <v>6.818793290916366</v>
      </c>
      <c r="AS4" s="75">
        <f t="shared" si="12"/>
        <v>22.360371448979592</v>
      </c>
      <c r="AT4" s="75">
        <f t="shared" si="13"/>
        <v>5.1749310248099238</v>
      </c>
      <c r="AU4" s="75">
        <f t="shared" si="14"/>
        <v>31.474089635854341</v>
      </c>
      <c r="AV4" s="75">
        <f t="shared" si="15"/>
        <v>3.2135418603441379</v>
      </c>
      <c r="AW4" s="75">
        <f t="shared" si="16"/>
        <v>3.0049822909204389</v>
      </c>
      <c r="AX4" s="75">
        <f t="shared" si="17"/>
        <v>72.338421422047347</v>
      </c>
    </row>
    <row r="5" spans="1:50" ht="16.2">
      <c r="A5" t="s">
        <v>104</v>
      </c>
      <c r="B5" t="s">
        <v>107</v>
      </c>
      <c r="C5" t="s">
        <v>108</v>
      </c>
      <c r="D5">
        <v>79.91502427922498</v>
      </c>
      <c r="E5">
        <v>7.1365582861846644</v>
      </c>
      <c r="F5">
        <v>4.1371795665139999</v>
      </c>
      <c r="G5">
        <v>75.771899481855144</v>
      </c>
      <c r="H5">
        <v>15.955072104399999</v>
      </c>
      <c r="I5">
        <v>0.83071051500000004</v>
      </c>
      <c r="J5">
        <v>0.29014123885513277</v>
      </c>
      <c r="K5">
        <v>6.5271850715999999</v>
      </c>
      <c r="L5">
        <v>21.830195338800003</v>
      </c>
      <c r="M5">
        <v>4.618762865199999</v>
      </c>
      <c r="N5">
        <v>32.580856088000004</v>
      </c>
      <c r="O5">
        <v>3.1340352980000001</v>
      </c>
      <c r="P5">
        <v>6.7907235813999991</v>
      </c>
      <c r="Q5">
        <f t="shared" si="2"/>
        <v>75.771899481855144</v>
      </c>
      <c r="R5" s="75">
        <f t="shared" si="3"/>
        <v>4.1431247973698362</v>
      </c>
      <c r="S5" t="s">
        <v>104</v>
      </c>
      <c r="T5" t="s">
        <v>112</v>
      </c>
      <c r="U5" t="s">
        <v>108</v>
      </c>
      <c r="V5" s="16">
        <v>43.709638496839545</v>
      </c>
      <c r="W5" s="18">
        <v>9.6879982779706957</v>
      </c>
      <c r="X5" s="16">
        <v>2.3525133290114044</v>
      </c>
      <c r="Y5">
        <v>3.6433046288453852</v>
      </c>
      <c r="Z5">
        <v>19.112860176987613</v>
      </c>
      <c r="AA5">
        <v>2.6130134508589689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3.6433046288453852</v>
      </c>
      <c r="AI5">
        <v>3.6433046288453852</v>
      </c>
      <c r="AJ5" s="75">
        <f t="shared" si="0"/>
        <v>40.06633386799416</v>
      </c>
      <c r="AK5" s="75">
        <f t="shared" si="4"/>
        <v>36.205385782385434</v>
      </c>
      <c r="AL5" s="75">
        <f t="shared" si="5"/>
        <v>-2.5514399917860313</v>
      </c>
      <c r="AM5" s="75">
        <f t="shared" si="6"/>
        <v>1.7846662375025955</v>
      </c>
      <c r="AN5" s="75">
        <f t="shared" si="7"/>
        <v>72.128594853009758</v>
      </c>
      <c r="AO5" s="75">
        <f t="shared" si="8"/>
        <v>-3.1577880725876142</v>
      </c>
      <c r="AP5" s="75">
        <f t="shared" si="9"/>
        <v>-1.7823029358589688</v>
      </c>
      <c r="AQ5" s="75">
        <f t="shared" si="10"/>
        <v>0.29014123885513277</v>
      </c>
      <c r="AR5" s="75">
        <f t="shared" si="11"/>
        <v>6.5271850715999999</v>
      </c>
      <c r="AS5" s="75">
        <f t="shared" si="12"/>
        <v>21.830195338800003</v>
      </c>
      <c r="AT5" s="75">
        <f t="shared" si="13"/>
        <v>4.618762865199999</v>
      </c>
      <c r="AU5" s="75">
        <f t="shared" si="14"/>
        <v>32.580856088000004</v>
      </c>
      <c r="AV5" s="75">
        <f t="shared" si="15"/>
        <v>3.1340352980000001</v>
      </c>
      <c r="AW5" s="75">
        <f t="shared" si="16"/>
        <v>3.1474189525546139</v>
      </c>
      <c r="AX5" s="75">
        <f t="shared" si="17"/>
        <v>72.128594853009758</v>
      </c>
    </row>
    <row r="6" spans="1:50" ht="16.2">
      <c r="A6" t="s">
        <v>104</v>
      </c>
      <c r="B6" t="s">
        <v>107</v>
      </c>
      <c r="C6" t="s">
        <v>108</v>
      </c>
      <c r="D6">
        <v>78.768498691508256</v>
      </c>
      <c r="E6">
        <v>8.3648434875411919</v>
      </c>
      <c r="F6">
        <v>3.6007790470681544</v>
      </c>
      <c r="G6">
        <v>75.766140941675445</v>
      </c>
      <c r="H6">
        <v>16.722807590255588</v>
      </c>
      <c r="I6">
        <v>0.86475751098242792</v>
      </c>
      <c r="J6">
        <v>0.2921150894390302</v>
      </c>
      <c r="K6">
        <v>6.251955996805111</v>
      </c>
      <c r="L6">
        <v>22.41076106669329</v>
      </c>
      <c r="M6">
        <v>4.2461340285543132</v>
      </c>
      <c r="N6">
        <v>32.34458466253993</v>
      </c>
      <c r="O6">
        <v>3.3510416892971242</v>
      </c>
      <c r="P6">
        <v>6.8695484083466445</v>
      </c>
      <c r="Q6">
        <f t="shared" si="2"/>
        <v>75.766140941675445</v>
      </c>
      <c r="R6" s="75">
        <f t="shared" si="3"/>
        <v>3.0023577498328109</v>
      </c>
      <c r="S6" t="s">
        <v>104</v>
      </c>
      <c r="T6" t="s">
        <v>112</v>
      </c>
      <c r="U6" t="s">
        <v>108</v>
      </c>
      <c r="V6" s="16">
        <v>44.795509826328768</v>
      </c>
      <c r="W6" s="18">
        <v>6.9599072896422856</v>
      </c>
      <c r="X6" s="16">
        <v>2.2635661417807165</v>
      </c>
      <c r="Y6">
        <v>3.8449799121054729</v>
      </c>
      <c r="Z6">
        <v>21.085872668797439</v>
      </c>
      <c r="AA6">
        <v>2.6193726687974426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3.8449799121054729</v>
      </c>
      <c r="AI6">
        <v>3.8449799121054729</v>
      </c>
      <c r="AJ6" s="75">
        <f t="shared" si="0"/>
        <v>40.950529914223296</v>
      </c>
      <c r="AK6" s="75">
        <f t="shared" si="4"/>
        <v>33.972988865179488</v>
      </c>
      <c r="AL6" s="75">
        <f t="shared" si="5"/>
        <v>1.4049361978989063</v>
      </c>
      <c r="AM6" s="75">
        <f t="shared" si="6"/>
        <v>1.337212905287438</v>
      </c>
      <c r="AN6" s="75">
        <f t="shared" si="7"/>
        <v>71.921161029569973</v>
      </c>
      <c r="AO6" s="75">
        <f t="shared" si="8"/>
        <v>-4.363065078541851</v>
      </c>
      <c r="AP6" s="75">
        <f t="shared" si="9"/>
        <v>-1.7546151578150146</v>
      </c>
      <c r="AQ6" s="75">
        <f t="shared" si="10"/>
        <v>0.2921150894390302</v>
      </c>
      <c r="AR6" s="75">
        <f t="shared" si="11"/>
        <v>6.251955996805111</v>
      </c>
      <c r="AS6" s="75">
        <f t="shared" si="12"/>
        <v>22.41076106669329</v>
      </c>
      <c r="AT6" s="75">
        <f t="shared" si="13"/>
        <v>4.2461340285543132</v>
      </c>
      <c r="AU6" s="75">
        <f t="shared" si="14"/>
        <v>32.34458466253993</v>
      </c>
      <c r="AV6" s="75">
        <f t="shared" si="15"/>
        <v>3.3510416892971242</v>
      </c>
      <c r="AW6" s="75">
        <f t="shared" si="16"/>
        <v>3.0245684962411716</v>
      </c>
      <c r="AX6" s="75">
        <f t="shared" si="17"/>
        <v>71.921161029569973</v>
      </c>
    </row>
    <row r="7" spans="1:50" ht="16.2">
      <c r="A7" t="s">
        <v>104</v>
      </c>
      <c r="B7" t="s">
        <v>107</v>
      </c>
      <c r="C7" t="s">
        <v>108</v>
      </c>
      <c r="D7">
        <v>79.337431292697232</v>
      </c>
      <c r="E7">
        <v>7.7928101918900747</v>
      </c>
      <c r="F7">
        <v>3.5432176254785146</v>
      </c>
      <c r="G7">
        <v>77.83103793075864</v>
      </c>
      <c r="H7">
        <v>16.8585923616</v>
      </c>
      <c r="I7">
        <v>0.86440401</v>
      </c>
      <c r="J7">
        <v>0.29228347235863855</v>
      </c>
      <c r="K7">
        <v>7.0860747988000012</v>
      </c>
      <c r="L7">
        <v>22.633875261600004</v>
      </c>
      <c r="M7">
        <v>4.2807871738000003</v>
      </c>
      <c r="N7">
        <v>32.954516640000001</v>
      </c>
      <c r="O7">
        <v>3.5497183088000002</v>
      </c>
      <c r="P7">
        <v>7.0337822754000001</v>
      </c>
      <c r="Q7">
        <f t="shared" si="2"/>
        <v>77.83103793075864</v>
      </c>
      <c r="R7" s="75">
        <f t="shared" si="3"/>
        <v>1.5063933619385921</v>
      </c>
      <c r="S7" t="s">
        <v>104</v>
      </c>
      <c r="T7" t="s">
        <v>112</v>
      </c>
      <c r="U7" t="s">
        <v>108</v>
      </c>
      <c r="V7" s="16">
        <v>44.775696662408265</v>
      </c>
      <c r="W7" s="18">
        <v>8.9643063332973814</v>
      </c>
      <c r="X7" s="16">
        <v>2.2254662950751647</v>
      </c>
      <c r="Y7">
        <v>3.7296908356000005</v>
      </c>
      <c r="Z7">
        <v>19.976593932</v>
      </c>
      <c r="AA7">
        <v>2.5684505909999999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3.7296908356000005</v>
      </c>
      <c r="AI7">
        <v>3.7296908356000005</v>
      </c>
      <c r="AJ7" s="75">
        <f t="shared" si="0"/>
        <v>41.046005826808262</v>
      </c>
      <c r="AK7" s="75">
        <f t="shared" si="4"/>
        <v>34.561734630288967</v>
      </c>
      <c r="AL7" s="75">
        <f t="shared" si="5"/>
        <v>-1.1714961414073066</v>
      </c>
      <c r="AM7" s="75">
        <f t="shared" si="6"/>
        <v>1.3177513304033499</v>
      </c>
      <c r="AN7" s="75">
        <f t="shared" si="7"/>
        <v>74.101347095158644</v>
      </c>
      <c r="AO7" s="75">
        <f t="shared" si="8"/>
        <v>-3.1180015704000006</v>
      </c>
      <c r="AP7" s="75">
        <f t="shared" si="9"/>
        <v>-1.7040465810000001</v>
      </c>
      <c r="AQ7" s="75">
        <f t="shared" si="10"/>
        <v>0.29228347235863855</v>
      </c>
      <c r="AR7" s="75">
        <f t="shared" si="11"/>
        <v>7.0860747988000012</v>
      </c>
      <c r="AS7" s="75">
        <f t="shared" si="12"/>
        <v>22.633875261600004</v>
      </c>
      <c r="AT7" s="75">
        <f t="shared" si="13"/>
        <v>4.2807871738000003</v>
      </c>
      <c r="AU7" s="75">
        <f t="shared" si="14"/>
        <v>32.954516640000001</v>
      </c>
      <c r="AV7" s="75">
        <f t="shared" si="15"/>
        <v>3.5497183088000002</v>
      </c>
      <c r="AW7" s="75">
        <f t="shared" si="16"/>
        <v>3.3040914397999996</v>
      </c>
      <c r="AX7" s="75">
        <f t="shared" si="17"/>
        <v>74.101347095158644</v>
      </c>
    </row>
    <row r="8" spans="1:50" ht="16.2">
      <c r="A8" t="s">
        <v>104</v>
      </c>
      <c r="B8" t="s">
        <v>107</v>
      </c>
      <c r="C8" t="s">
        <v>109</v>
      </c>
      <c r="D8">
        <v>107.69915938379728</v>
      </c>
      <c r="E8">
        <v>12.914892323198607</v>
      </c>
      <c r="F8">
        <v>9.1086597266928457</v>
      </c>
      <c r="G8">
        <v>97.944429101436612</v>
      </c>
      <c r="H8">
        <v>26.236058974410241</v>
      </c>
      <c r="I8">
        <v>1.2956446351459414</v>
      </c>
      <c r="J8">
        <v>0.30213005005713661</v>
      </c>
      <c r="K8">
        <v>8.2383383178728522</v>
      </c>
      <c r="L8">
        <v>18.36089246341464</v>
      </c>
      <c r="M8">
        <v>2.7726726895241902</v>
      </c>
      <c r="N8">
        <v>53.188654530187925</v>
      </c>
      <c r="O8">
        <v>4.6616207784886052</v>
      </c>
      <c r="P8">
        <v>10.420120271891243</v>
      </c>
      <c r="Q8">
        <f t="shared" si="2"/>
        <v>97.944429101436612</v>
      </c>
      <c r="R8" s="75">
        <f t="shared" si="3"/>
        <v>9.7547302823606685</v>
      </c>
      <c r="S8" t="s">
        <v>104</v>
      </c>
      <c r="T8" t="s">
        <v>112</v>
      </c>
      <c r="U8" t="s">
        <v>109</v>
      </c>
      <c r="V8" s="16">
        <v>68.99391108523875</v>
      </c>
      <c r="W8" s="18">
        <v>12.405399643428595</v>
      </c>
      <c r="X8" s="16">
        <v>1.3113883960482284</v>
      </c>
      <c r="Y8">
        <v>28.275780332933657</v>
      </c>
      <c r="Z8">
        <v>30.361530739408476</v>
      </c>
      <c r="AA8">
        <v>3.8059643465227824</v>
      </c>
      <c r="AB8">
        <v>0</v>
      </c>
      <c r="AC8">
        <v>0</v>
      </c>
      <c r="AD8">
        <v>0</v>
      </c>
      <c r="AE8">
        <v>1.2447857418065551</v>
      </c>
      <c r="AF8">
        <v>13.96339759192646</v>
      </c>
      <c r="AG8">
        <v>4.2263039456434859</v>
      </c>
      <c r="AH8">
        <v>5.0353287070343731</v>
      </c>
      <c r="AI8">
        <v>28.275780332933657</v>
      </c>
      <c r="AJ8" s="75">
        <f t="shared" si="0"/>
        <v>40.718130752305093</v>
      </c>
      <c r="AK8" s="75">
        <f t="shared" si="4"/>
        <v>38.70524829855853</v>
      </c>
      <c r="AL8" s="75">
        <f t="shared" si="5"/>
        <v>0.50949267977001256</v>
      </c>
      <c r="AM8" s="75">
        <f t="shared" si="6"/>
        <v>7.7972713306446177</v>
      </c>
      <c r="AN8" s="75">
        <f t="shared" si="7"/>
        <v>69.668648768502948</v>
      </c>
      <c r="AO8" s="75">
        <f t="shared" si="8"/>
        <v>-4.1254717649982346</v>
      </c>
      <c r="AP8" s="75">
        <f t="shared" si="9"/>
        <v>-2.510319711376841</v>
      </c>
      <c r="AQ8" s="75">
        <f t="shared" si="10"/>
        <v>0.30213005005713661</v>
      </c>
      <c r="AR8" s="75">
        <f t="shared" si="11"/>
        <v>8.2383383178728522</v>
      </c>
      <c r="AS8" s="75">
        <f t="shared" si="12"/>
        <v>18.36089246341464</v>
      </c>
      <c r="AT8" s="75">
        <f t="shared" si="13"/>
        <v>1.5278869477176351</v>
      </c>
      <c r="AU8" s="75">
        <f t="shared" si="14"/>
        <v>39.225256938261467</v>
      </c>
      <c r="AV8" s="75">
        <f t="shared" si="15"/>
        <v>0.43531683284511935</v>
      </c>
      <c r="AW8" s="75">
        <f t="shared" si="16"/>
        <v>5.3847915648568696</v>
      </c>
      <c r="AX8" s="75">
        <f t="shared" si="17"/>
        <v>69.668648768502948</v>
      </c>
    </row>
    <row r="9" spans="1:50" ht="16.2">
      <c r="A9" t="s">
        <v>104</v>
      </c>
      <c r="B9" t="s">
        <v>107</v>
      </c>
      <c r="C9" t="s">
        <v>109</v>
      </c>
      <c r="D9">
        <v>110.71443476922434</v>
      </c>
      <c r="E9">
        <v>13.577909447842783</v>
      </c>
      <c r="F9">
        <v>9.151507584646005</v>
      </c>
      <c r="G9">
        <v>100.05094277073643</v>
      </c>
      <c r="H9">
        <v>27.07487497064697</v>
      </c>
      <c r="I9">
        <v>1.3349100758785941</v>
      </c>
      <c r="J9">
        <v>0.3010664690191619</v>
      </c>
      <c r="K9">
        <v>8.5313894448881804</v>
      </c>
      <c r="L9">
        <v>18.989155609025559</v>
      </c>
      <c r="M9">
        <v>2.9576112971246005</v>
      </c>
      <c r="N9">
        <v>54.01117408546326</v>
      </c>
      <c r="O9">
        <v>4.7838577232428117</v>
      </c>
      <c r="P9">
        <v>10.476688141972843</v>
      </c>
      <c r="Q9">
        <f t="shared" si="2"/>
        <v>100.05094277073643</v>
      </c>
      <c r="R9" s="75">
        <f t="shared" si="3"/>
        <v>10.663491998487913</v>
      </c>
      <c r="S9" t="s">
        <v>104</v>
      </c>
      <c r="T9" t="s">
        <v>112</v>
      </c>
      <c r="U9" t="s">
        <v>109</v>
      </c>
      <c r="V9" s="16">
        <v>66.50970002916948</v>
      </c>
      <c r="W9" s="18">
        <v>15.915009235990917</v>
      </c>
      <c r="X9" s="16">
        <v>1.2467054212526485</v>
      </c>
      <c r="Y9">
        <v>25.324538865907275</v>
      </c>
      <c r="Z9">
        <v>29.279242005595528</v>
      </c>
      <c r="AA9">
        <v>3.7490391127098324</v>
      </c>
      <c r="AB9">
        <v>0</v>
      </c>
      <c r="AC9">
        <v>0</v>
      </c>
      <c r="AD9">
        <v>0</v>
      </c>
      <c r="AE9">
        <v>0.68027991946442845</v>
      </c>
      <c r="AF9">
        <v>12.641265847322142</v>
      </c>
      <c r="AG9">
        <v>3.5835078633093529</v>
      </c>
      <c r="AH9">
        <v>4.6704461231015193</v>
      </c>
      <c r="AI9">
        <v>25.324538865907275</v>
      </c>
      <c r="AJ9" s="75">
        <f t="shared" si="0"/>
        <v>41.185161163262208</v>
      </c>
      <c r="AK9" s="75">
        <f t="shared" si="4"/>
        <v>44.20473474005486</v>
      </c>
      <c r="AL9" s="75">
        <f t="shared" si="5"/>
        <v>-2.3370997881481337</v>
      </c>
      <c r="AM9" s="75">
        <f t="shared" si="6"/>
        <v>7.9048021633933567</v>
      </c>
      <c r="AN9" s="75">
        <f t="shared" si="7"/>
        <v>74.726403904829155</v>
      </c>
      <c r="AO9" s="75">
        <f t="shared" si="8"/>
        <v>-2.2043670349485573</v>
      </c>
      <c r="AP9" s="75">
        <f t="shared" si="9"/>
        <v>-2.4141290368312385</v>
      </c>
      <c r="AQ9" s="75">
        <f t="shared" si="10"/>
        <v>0.3010664690191619</v>
      </c>
      <c r="AR9" s="75">
        <f t="shared" si="11"/>
        <v>8.5313894448881804</v>
      </c>
      <c r="AS9" s="75">
        <f t="shared" si="12"/>
        <v>18.989155609025559</v>
      </c>
      <c r="AT9" s="75">
        <f t="shared" si="13"/>
        <v>2.2773313776601718</v>
      </c>
      <c r="AU9" s="75">
        <f t="shared" si="14"/>
        <v>41.369908238141122</v>
      </c>
      <c r="AV9" s="75">
        <f t="shared" si="15"/>
        <v>1.2003498599334588</v>
      </c>
      <c r="AW9" s="75">
        <f t="shared" si="16"/>
        <v>5.8062420188713242</v>
      </c>
      <c r="AX9" s="75">
        <f t="shared" si="17"/>
        <v>74.726403904829155</v>
      </c>
    </row>
    <row r="10" spans="1:50" ht="16.2">
      <c r="A10" t="s">
        <v>104</v>
      </c>
      <c r="B10" t="s">
        <v>107</v>
      </c>
      <c r="C10" t="s">
        <v>109</v>
      </c>
      <c r="D10">
        <v>108.78478738345363</v>
      </c>
      <c r="E10">
        <v>16.129666145140174</v>
      </c>
      <c r="F10">
        <v>9.6148593548656045</v>
      </c>
      <c r="G10">
        <v>95.512496780705916</v>
      </c>
      <c r="H10">
        <v>26.578735624051141</v>
      </c>
      <c r="I10">
        <v>1.5726624400719134</v>
      </c>
      <c r="J10">
        <v>0.30311913807706503</v>
      </c>
      <c r="K10">
        <v>8.6607177043547754</v>
      </c>
      <c r="L10">
        <v>17.468406818617659</v>
      </c>
      <c r="M10">
        <v>2.5863174712345178</v>
      </c>
      <c r="N10">
        <v>51.739260655213748</v>
      </c>
      <c r="O10">
        <v>4.8419991426288451</v>
      </c>
      <c r="P10">
        <v>9.9126758505793031</v>
      </c>
      <c r="Q10">
        <f t="shared" si="2"/>
        <v>95.512496780705916</v>
      </c>
      <c r="R10" s="75">
        <f t="shared" si="3"/>
        <v>13.272290602747717</v>
      </c>
      <c r="S10" t="s">
        <v>104</v>
      </c>
      <c r="T10" t="s">
        <v>112</v>
      </c>
      <c r="U10" t="s">
        <v>109</v>
      </c>
      <c r="V10" s="16">
        <v>67.100816955762014</v>
      </c>
      <c r="W10" s="18">
        <v>11.069775875804966</v>
      </c>
      <c r="X10" s="16">
        <v>1.3330246025777921</v>
      </c>
      <c r="Y10">
        <v>27.487801760678643</v>
      </c>
      <c r="Z10">
        <v>30.115392585229539</v>
      </c>
      <c r="AA10">
        <v>3.7549177864271464</v>
      </c>
      <c r="AB10">
        <v>0</v>
      </c>
      <c r="AC10">
        <v>0</v>
      </c>
      <c r="AD10">
        <v>0</v>
      </c>
      <c r="AE10">
        <v>1.1591835167664672</v>
      </c>
      <c r="AF10">
        <v>13.701472654690617</v>
      </c>
      <c r="AG10">
        <v>3.9517466371257486</v>
      </c>
      <c r="AH10">
        <v>4.9204811656686633</v>
      </c>
      <c r="AI10">
        <v>27.487801760678643</v>
      </c>
      <c r="AJ10" s="75">
        <f t="shared" si="0"/>
        <v>39.613015195083371</v>
      </c>
      <c r="AK10" s="75">
        <f t="shared" si="4"/>
        <v>41.683970427691619</v>
      </c>
      <c r="AL10" s="75">
        <f t="shared" si="5"/>
        <v>5.0598902693352077</v>
      </c>
      <c r="AM10" s="75">
        <f t="shared" si="6"/>
        <v>8.2818347522878124</v>
      </c>
      <c r="AN10" s="75">
        <f t="shared" si="7"/>
        <v>68.024695020027281</v>
      </c>
      <c r="AO10" s="75">
        <f t="shared" si="8"/>
        <v>-3.536656961178398</v>
      </c>
      <c r="AP10" s="75">
        <f t="shared" si="9"/>
        <v>-2.182255346355233</v>
      </c>
      <c r="AQ10" s="75">
        <f t="shared" si="10"/>
        <v>0.30311913807706503</v>
      </c>
      <c r="AR10" s="75">
        <f t="shared" si="11"/>
        <v>8.6607177043547754</v>
      </c>
      <c r="AS10" s="75">
        <f t="shared" si="12"/>
        <v>17.468406818617659</v>
      </c>
      <c r="AT10" s="75">
        <f t="shared" si="13"/>
        <v>1.4271339544680506</v>
      </c>
      <c r="AU10" s="75">
        <f t="shared" si="14"/>
        <v>38.037788000523129</v>
      </c>
      <c r="AV10" s="75">
        <f t="shared" si="15"/>
        <v>0.89025250550309654</v>
      </c>
      <c r="AW10" s="75">
        <f t="shared" si="16"/>
        <v>4.9921946849106398</v>
      </c>
      <c r="AX10" s="75">
        <f t="shared" si="17"/>
        <v>68.024695020027281</v>
      </c>
    </row>
    <row r="11" spans="1:50" ht="16.2">
      <c r="A11" t="s">
        <v>104</v>
      </c>
      <c r="B11" t="s">
        <v>107</v>
      </c>
      <c r="C11" t="s">
        <v>109</v>
      </c>
      <c r="D11">
        <v>111.65352720936585</v>
      </c>
      <c r="E11">
        <v>16.150992196209589</v>
      </c>
      <c r="F11">
        <v>9.4529569178744026</v>
      </c>
      <c r="G11">
        <v>97.66257174815722</v>
      </c>
      <c r="H11">
        <v>26.882818963600005</v>
      </c>
      <c r="I11">
        <v>1.4407730639999998</v>
      </c>
      <c r="J11">
        <v>0.29982697595721886</v>
      </c>
      <c r="K11">
        <v>8.7318979668000019</v>
      </c>
      <c r="L11">
        <v>18.226234842</v>
      </c>
      <c r="M11">
        <v>2.6299261197999999</v>
      </c>
      <c r="N11">
        <v>52.489046672000008</v>
      </c>
      <c r="O11">
        <v>5.0150029448</v>
      </c>
      <c r="P11">
        <v>10.270636226799999</v>
      </c>
      <c r="Q11">
        <f t="shared" si="2"/>
        <v>97.66257174815722</v>
      </c>
      <c r="R11" s="75">
        <f t="shared" si="3"/>
        <v>13.990955461208628</v>
      </c>
      <c r="S11" t="s">
        <v>104</v>
      </c>
      <c r="T11" t="s">
        <v>112</v>
      </c>
      <c r="U11" t="s">
        <v>109</v>
      </c>
      <c r="V11" s="16">
        <v>67.137890052043957</v>
      </c>
      <c r="W11" s="18">
        <v>15.291628352731879</v>
      </c>
      <c r="X11" s="16">
        <v>1.299618031790241</v>
      </c>
      <c r="Y11">
        <v>25.675329722088833</v>
      </c>
      <c r="Z11">
        <v>29.380311038015208</v>
      </c>
      <c r="AA11">
        <v>3.8154892156862745</v>
      </c>
      <c r="AB11">
        <v>0</v>
      </c>
      <c r="AC11">
        <v>0</v>
      </c>
      <c r="AD11">
        <v>0</v>
      </c>
      <c r="AE11">
        <v>0.66745997979191674</v>
      </c>
      <c r="AF11">
        <v>12.794726400560222</v>
      </c>
      <c r="AG11">
        <v>3.6718661928771508</v>
      </c>
      <c r="AH11">
        <v>4.7257879331732697</v>
      </c>
      <c r="AI11">
        <v>25.675329722088833</v>
      </c>
      <c r="AJ11" s="75">
        <f t="shared" si="0"/>
        <v>41.462560329955124</v>
      </c>
      <c r="AK11" s="75">
        <f t="shared" si="4"/>
        <v>44.515637157321891</v>
      </c>
      <c r="AL11" s="75">
        <f t="shared" si="5"/>
        <v>0.85936384347771089</v>
      </c>
      <c r="AM11" s="75">
        <f t="shared" si="6"/>
        <v>8.1533388860841622</v>
      </c>
      <c r="AN11" s="75">
        <f t="shared" si="7"/>
        <v>71.987242026068387</v>
      </c>
      <c r="AO11" s="75">
        <f t="shared" si="8"/>
        <v>-2.4974920744152023</v>
      </c>
      <c r="AP11" s="75">
        <f t="shared" si="9"/>
        <v>-2.3747161516862745</v>
      </c>
      <c r="AQ11" s="75">
        <f t="shared" si="10"/>
        <v>0.29982697595721886</v>
      </c>
      <c r="AR11" s="75">
        <f t="shared" si="11"/>
        <v>8.7318979668000019</v>
      </c>
      <c r="AS11" s="75">
        <f t="shared" si="12"/>
        <v>18.226234842</v>
      </c>
      <c r="AT11" s="75">
        <f t="shared" si="13"/>
        <v>1.9624661400080832</v>
      </c>
      <c r="AU11" s="75">
        <f t="shared" si="14"/>
        <v>39.694320271439786</v>
      </c>
      <c r="AV11" s="75">
        <f t="shared" si="15"/>
        <v>1.3431367519228492</v>
      </c>
      <c r="AW11" s="75">
        <f t="shared" si="16"/>
        <v>5.5448482936267292</v>
      </c>
      <c r="AX11" s="75">
        <f t="shared" si="17"/>
        <v>71.987242026068387</v>
      </c>
    </row>
    <row r="12" spans="1:50" ht="16.2">
      <c r="A12" t="s">
        <v>104</v>
      </c>
      <c r="B12" t="s">
        <v>107</v>
      </c>
      <c r="C12" t="s">
        <v>109</v>
      </c>
      <c r="D12">
        <v>110.93933425565751</v>
      </c>
      <c r="E12">
        <v>14.872951646742465</v>
      </c>
      <c r="F12">
        <v>9.8272061622824545</v>
      </c>
      <c r="G12">
        <v>102.6014635715017</v>
      </c>
      <c r="H12">
        <v>28.321629302037557</v>
      </c>
      <c r="I12">
        <v>1.4446063713543746</v>
      </c>
      <c r="J12">
        <v>0.30101435735868104</v>
      </c>
      <c r="K12">
        <v>8.75450464562525</v>
      </c>
      <c r="L12">
        <v>18.77553456172593</v>
      </c>
      <c r="M12">
        <v>2.9326692712744706</v>
      </c>
      <c r="N12">
        <v>56.109785059928079</v>
      </c>
      <c r="O12">
        <v>4.9584035497403116</v>
      </c>
      <c r="P12">
        <v>10.76955212584898</v>
      </c>
      <c r="Q12">
        <f t="shared" si="2"/>
        <v>102.6014635715017</v>
      </c>
      <c r="R12" s="75">
        <f t="shared" si="3"/>
        <v>8.337870684155817</v>
      </c>
      <c r="S12" t="s">
        <v>104</v>
      </c>
      <c r="T12" t="s">
        <v>112</v>
      </c>
      <c r="U12" t="s">
        <v>109</v>
      </c>
      <c r="V12" s="16">
        <v>64.453020696635534</v>
      </c>
      <c r="W12" s="18">
        <v>9.8980341647190215</v>
      </c>
      <c r="X12" s="16">
        <v>1.0847704170596664</v>
      </c>
      <c r="Y12">
        <v>25.666938733999999</v>
      </c>
      <c r="Z12">
        <v>28.486978079200004</v>
      </c>
      <c r="AA12">
        <v>3.6968597440000002</v>
      </c>
      <c r="AB12">
        <v>0</v>
      </c>
      <c r="AC12">
        <v>0</v>
      </c>
      <c r="AD12">
        <v>0</v>
      </c>
      <c r="AE12">
        <v>0.65050977560000001</v>
      </c>
      <c r="AF12">
        <v>12.86143058</v>
      </c>
      <c r="AG12">
        <v>3.6476707503999997</v>
      </c>
      <c r="AH12">
        <v>4.8104678839999995</v>
      </c>
      <c r="AI12">
        <v>25.666938733999999</v>
      </c>
      <c r="AJ12" s="75">
        <f t="shared" si="0"/>
        <v>38.786081962635535</v>
      </c>
      <c r="AK12" s="75">
        <f t="shared" si="4"/>
        <v>46.48631355902198</v>
      </c>
      <c r="AL12" s="75">
        <f t="shared" si="5"/>
        <v>4.974917482023443</v>
      </c>
      <c r="AM12" s="75">
        <f t="shared" si="6"/>
        <v>8.7424357452227888</v>
      </c>
      <c r="AN12" s="75">
        <f t="shared" si="7"/>
        <v>76.934524837501698</v>
      </c>
      <c r="AO12" s="75">
        <f t="shared" si="8"/>
        <v>-0.16534877716244623</v>
      </c>
      <c r="AP12" s="75">
        <f t="shared" si="9"/>
        <v>-2.2522533726456255</v>
      </c>
      <c r="AQ12" s="75">
        <f t="shared" si="10"/>
        <v>0.30101435735868104</v>
      </c>
      <c r="AR12" s="75">
        <f t="shared" si="11"/>
        <v>8.75450464562525</v>
      </c>
      <c r="AS12" s="75">
        <f t="shared" si="12"/>
        <v>18.77553456172593</v>
      </c>
      <c r="AT12" s="75">
        <f t="shared" si="13"/>
        <v>2.2821594956744704</v>
      </c>
      <c r="AU12" s="75">
        <f t="shared" si="14"/>
        <v>43.248354479928082</v>
      </c>
      <c r="AV12" s="75">
        <f t="shared" si="15"/>
        <v>1.3107327993403119</v>
      </c>
      <c r="AW12" s="75">
        <f t="shared" si="16"/>
        <v>5.9590842418489807</v>
      </c>
      <c r="AX12" s="75">
        <f t="shared" si="17"/>
        <v>76.934524837501698</v>
      </c>
    </row>
    <row r="13" spans="1:50" ht="16.2">
      <c r="A13" t="s">
        <v>104</v>
      </c>
      <c r="B13" t="s">
        <v>107</v>
      </c>
      <c r="C13" t="s">
        <v>109</v>
      </c>
      <c r="D13">
        <v>108.72819508474306</v>
      </c>
      <c r="E13">
        <v>13.021564901264133</v>
      </c>
      <c r="F13">
        <v>9.5818367346938675</v>
      </c>
      <c r="G13">
        <v>101.74493714207966</v>
      </c>
      <c r="H13">
        <v>27.859430886000002</v>
      </c>
      <c r="I13">
        <v>1.4373977019999999</v>
      </c>
      <c r="J13">
        <v>0.29546673507965837</v>
      </c>
      <c r="K13">
        <v>8.8859852356000015</v>
      </c>
      <c r="L13">
        <v>19.408959927600002</v>
      </c>
      <c r="M13">
        <v>3.0203757157999997</v>
      </c>
      <c r="N13">
        <v>54.616053774000001</v>
      </c>
      <c r="O13">
        <v>5.0321753804</v>
      </c>
      <c r="P13">
        <v>10.485920373599999</v>
      </c>
      <c r="Q13">
        <f t="shared" si="2"/>
        <v>101.74493714207966</v>
      </c>
      <c r="R13" s="75">
        <f t="shared" si="3"/>
        <v>6.9832579426633998</v>
      </c>
      <c r="S13" t="s">
        <v>104</v>
      </c>
      <c r="T13" t="s">
        <v>112</v>
      </c>
      <c r="U13" t="s">
        <v>109</v>
      </c>
      <c r="V13" s="23">
        <v>65.56690293263263</v>
      </c>
      <c r="W13" s="18">
        <v>11.749755644974423</v>
      </c>
      <c r="X13" s="23">
        <v>1.0983961862371552</v>
      </c>
      <c r="Y13">
        <v>25.501881790767388</v>
      </c>
      <c r="Z13">
        <v>28.658822219024785</v>
      </c>
      <c r="AA13">
        <v>3.7205537170263794</v>
      </c>
      <c r="AB13">
        <v>0</v>
      </c>
      <c r="AC13">
        <v>0</v>
      </c>
      <c r="AD13">
        <v>0</v>
      </c>
      <c r="AE13">
        <v>0.67613578317346135</v>
      </c>
      <c r="AF13">
        <v>12.783667915667468</v>
      </c>
      <c r="AG13">
        <v>3.5834879060751401</v>
      </c>
      <c r="AH13">
        <v>4.7380364688249408</v>
      </c>
      <c r="AI13">
        <v>25.501881790767388</v>
      </c>
      <c r="AJ13" s="75">
        <f t="shared" si="0"/>
        <v>40.065021141865245</v>
      </c>
      <c r="AK13" s="75">
        <f t="shared" si="4"/>
        <v>43.161292152110434</v>
      </c>
      <c r="AL13" s="75">
        <f t="shared" si="5"/>
        <v>1.2718092562897105</v>
      </c>
      <c r="AM13" s="75">
        <f t="shared" si="6"/>
        <v>8.4834405484567128</v>
      </c>
      <c r="AN13" s="75">
        <f t="shared" si="7"/>
        <v>76.243055351312279</v>
      </c>
      <c r="AO13" s="75">
        <f t="shared" si="8"/>
        <v>-0.79939133302478282</v>
      </c>
      <c r="AP13" s="75">
        <f t="shared" si="9"/>
        <v>-2.2831560150263792</v>
      </c>
      <c r="AQ13" s="75">
        <f t="shared" si="10"/>
        <v>0.29546673507965837</v>
      </c>
      <c r="AR13" s="75">
        <f t="shared" si="11"/>
        <v>8.8859852356000015</v>
      </c>
      <c r="AS13" s="75">
        <f t="shared" si="12"/>
        <v>19.408959927600002</v>
      </c>
      <c r="AT13" s="75">
        <f t="shared" si="13"/>
        <v>2.3442399326265386</v>
      </c>
      <c r="AU13" s="75">
        <f t="shared" si="14"/>
        <v>41.832385858332529</v>
      </c>
      <c r="AV13" s="75">
        <f t="shared" si="15"/>
        <v>1.4486874743248599</v>
      </c>
      <c r="AW13" s="75">
        <f t="shared" si="16"/>
        <v>5.7478839047750583</v>
      </c>
      <c r="AX13" s="75">
        <f t="shared" si="17"/>
        <v>76.243055351312279</v>
      </c>
    </row>
    <row r="14" spans="1:50" ht="16.2">
      <c r="A14" t="s">
        <v>104</v>
      </c>
      <c r="B14" t="s">
        <v>107</v>
      </c>
      <c r="C14" t="s">
        <v>110</v>
      </c>
      <c r="D14">
        <v>76.297462642602866</v>
      </c>
      <c r="E14">
        <v>10.706279378584686</v>
      </c>
      <c r="F14">
        <v>2.9295186983372079</v>
      </c>
      <c r="G14">
        <v>73.980131247673782</v>
      </c>
      <c r="H14">
        <v>12.727534237685223</v>
      </c>
      <c r="I14">
        <v>0.7710693512214658</v>
      </c>
      <c r="J14">
        <v>0.2878265238051369</v>
      </c>
      <c r="K14">
        <v>6.3240369567480981</v>
      </c>
      <c r="L14">
        <v>23.792880412094512</v>
      </c>
      <c r="M14">
        <v>3.8132872164597518</v>
      </c>
      <c r="N14">
        <v>30.423950847016421</v>
      </c>
      <c r="O14">
        <v>3.1219202579094918</v>
      </c>
      <c r="P14">
        <v>6.2162290336403689</v>
      </c>
      <c r="Q14">
        <f t="shared" si="2"/>
        <v>73.980131247673782</v>
      </c>
      <c r="R14" s="75">
        <f t="shared" si="3"/>
        <v>2.3173313949290844</v>
      </c>
      <c r="S14" t="s">
        <v>104</v>
      </c>
      <c r="T14" t="s">
        <v>112</v>
      </c>
      <c r="U14" t="s">
        <v>110</v>
      </c>
      <c r="V14" s="16">
        <v>45.446256700715047</v>
      </c>
      <c r="W14" s="18">
        <v>5.4612264686460632</v>
      </c>
      <c r="X14" s="16">
        <v>5.9083290185609982</v>
      </c>
      <c r="Y14">
        <v>14.7190228774</v>
      </c>
      <c r="Z14">
        <v>12.904277536</v>
      </c>
      <c r="AA14">
        <v>2.2594630620000005</v>
      </c>
      <c r="AB14">
        <v>0</v>
      </c>
      <c r="AC14">
        <v>0</v>
      </c>
      <c r="AD14">
        <v>0</v>
      </c>
      <c r="AE14">
        <v>0.99804953539999985</v>
      </c>
      <c r="AF14">
        <v>11.461510280000001</v>
      </c>
      <c r="AG14">
        <v>0</v>
      </c>
      <c r="AH14">
        <v>0</v>
      </c>
      <c r="AI14">
        <v>14.7190228774</v>
      </c>
      <c r="AJ14" s="75">
        <f t="shared" si="0"/>
        <v>30.727233823315046</v>
      </c>
      <c r="AK14" s="75">
        <f t="shared" si="4"/>
        <v>30.85120594188782</v>
      </c>
      <c r="AL14" s="75">
        <f t="shared" si="5"/>
        <v>5.2450529099386225</v>
      </c>
      <c r="AM14" s="75">
        <f t="shared" si="6"/>
        <v>-2.9788103202237903</v>
      </c>
      <c r="AN14" s="75">
        <f t="shared" si="7"/>
        <v>59.261108370273782</v>
      </c>
      <c r="AO14" s="75">
        <f t="shared" si="8"/>
        <v>-0.17674329831477742</v>
      </c>
      <c r="AP14" s="75">
        <f t="shared" si="9"/>
        <v>-1.4883937107785346</v>
      </c>
      <c r="AQ14" s="75">
        <f t="shared" si="10"/>
        <v>0.2878265238051369</v>
      </c>
      <c r="AR14" s="75">
        <f t="shared" si="11"/>
        <v>6.3240369567480981</v>
      </c>
      <c r="AS14" s="75">
        <f t="shared" si="12"/>
        <v>23.792880412094512</v>
      </c>
      <c r="AT14" s="75">
        <f t="shared" si="13"/>
        <v>2.8152376810597519</v>
      </c>
      <c r="AU14" s="75">
        <f t="shared" si="14"/>
        <v>18.962440567016422</v>
      </c>
      <c r="AV14" s="75">
        <f t="shared" si="15"/>
        <v>3.1219202579094918</v>
      </c>
      <c r="AW14" s="75">
        <f t="shared" si="16"/>
        <v>6.2162290336403689</v>
      </c>
      <c r="AX14" s="75">
        <f t="shared" si="17"/>
        <v>59.261108370273782</v>
      </c>
    </row>
    <row r="15" spans="1:50" ht="16.2">
      <c r="A15" t="s">
        <v>104</v>
      </c>
      <c r="B15" t="s">
        <v>107</v>
      </c>
      <c r="C15" t="s">
        <v>110</v>
      </c>
      <c r="D15">
        <v>79.76708428671985</v>
      </c>
      <c r="E15">
        <v>9.992066597118491</v>
      </c>
      <c r="F15">
        <v>2.909523623013698</v>
      </c>
      <c r="G15">
        <v>77.306896243109463</v>
      </c>
      <c r="H15">
        <v>12.976020803764518</v>
      </c>
      <c r="I15">
        <v>0.7843676061273529</v>
      </c>
      <c r="J15">
        <v>0.28589898980549799</v>
      </c>
      <c r="K15">
        <v>6.6018111081297564</v>
      </c>
      <c r="L15">
        <v>24.792077957949541</v>
      </c>
      <c r="M15">
        <v>4.1267957330796952</v>
      </c>
      <c r="N15">
        <v>31.730886764116946</v>
      </c>
      <c r="O15">
        <v>3.3345094849819783</v>
      </c>
      <c r="P15">
        <v>6.4349162050460551</v>
      </c>
      <c r="Q15">
        <f t="shared" si="2"/>
        <v>77.306896243109463</v>
      </c>
      <c r="R15" s="75">
        <f t="shared" si="3"/>
        <v>2.4601880436103869</v>
      </c>
      <c r="S15" t="s">
        <v>104</v>
      </c>
      <c r="T15" t="s">
        <v>112</v>
      </c>
      <c r="U15" t="s">
        <v>110</v>
      </c>
      <c r="V15" s="16">
        <v>43.324265098968937</v>
      </c>
      <c r="W15" s="18">
        <v>5.1400919822686788</v>
      </c>
      <c r="X15" s="16">
        <v>5.5746057742065602</v>
      </c>
      <c r="Y15">
        <v>14.325836047105788</v>
      </c>
      <c r="Z15">
        <v>12.65355893253493</v>
      </c>
      <c r="AA15">
        <v>2.2092628223552895</v>
      </c>
      <c r="AB15">
        <v>0</v>
      </c>
      <c r="AC15">
        <v>0</v>
      </c>
      <c r="AD15">
        <v>0</v>
      </c>
      <c r="AE15">
        <v>0.92834248622754489</v>
      </c>
      <c r="AF15">
        <v>11.188230738522954</v>
      </c>
      <c r="AG15">
        <v>0</v>
      </c>
      <c r="AH15">
        <v>0</v>
      </c>
      <c r="AI15">
        <v>14.325836047105788</v>
      </c>
      <c r="AJ15" s="75">
        <f t="shared" si="0"/>
        <v>28.998429051863148</v>
      </c>
      <c r="AK15" s="75">
        <f t="shared" si="4"/>
        <v>36.442819187750914</v>
      </c>
      <c r="AL15" s="75">
        <f t="shared" si="5"/>
        <v>4.8519746148498122</v>
      </c>
      <c r="AM15" s="75">
        <f t="shared" si="6"/>
        <v>-2.6650821511928622</v>
      </c>
      <c r="AN15" s="75">
        <f t="shared" si="7"/>
        <v>62.981060196003675</v>
      </c>
      <c r="AO15" s="75">
        <f t="shared" si="8"/>
        <v>0.32246187122958858</v>
      </c>
      <c r="AP15" s="75">
        <f t="shared" si="9"/>
        <v>-1.4248952162279367</v>
      </c>
      <c r="AQ15" s="75">
        <f t="shared" si="10"/>
        <v>0.28589898980549799</v>
      </c>
      <c r="AR15" s="75">
        <f t="shared" si="11"/>
        <v>6.6018111081297564</v>
      </c>
      <c r="AS15" s="75">
        <f t="shared" si="12"/>
        <v>24.792077957949541</v>
      </c>
      <c r="AT15" s="75">
        <f t="shared" si="13"/>
        <v>3.19845324685215</v>
      </c>
      <c r="AU15" s="75">
        <f t="shared" si="14"/>
        <v>20.542656025593992</v>
      </c>
      <c r="AV15" s="75">
        <f t="shared" si="15"/>
        <v>3.3345094849819783</v>
      </c>
      <c r="AW15" s="75">
        <f t="shared" si="16"/>
        <v>6.4349162050460551</v>
      </c>
      <c r="AX15" s="75">
        <f t="shared" si="17"/>
        <v>62.981060196003675</v>
      </c>
    </row>
    <row r="16" spans="1:50" ht="16.2">
      <c r="A16" t="s">
        <v>104</v>
      </c>
      <c r="B16" t="s">
        <v>107</v>
      </c>
      <c r="C16" t="s">
        <v>110</v>
      </c>
      <c r="D16">
        <v>76.521115496826553</v>
      </c>
      <c r="E16">
        <v>8.7203606149726269</v>
      </c>
      <c r="F16">
        <v>2.5765872588121117</v>
      </c>
      <c r="G16">
        <v>74.001683351183416</v>
      </c>
      <c r="H16">
        <v>12.728559177199999</v>
      </c>
      <c r="I16">
        <v>0.53307788999999994</v>
      </c>
      <c r="J16">
        <v>0.285333469783416</v>
      </c>
      <c r="K16">
        <v>6.8714787952000007</v>
      </c>
      <c r="L16">
        <v>24.450637750800006</v>
      </c>
      <c r="M16">
        <v>4.1662614217999998</v>
      </c>
      <c r="N16">
        <v>29.358528327999998</v>
      </c>
      <c r="O16">
        <v>2.9708874812000001</v>
      </c>
      <c r="P16">
        <v>5.8985561043999999</v>
      </c>
      <c r="Q16">
        <f t="shared" si="2"/>
        <v>74.001683351183416</v>
      </c>
      <c r="R16" s="75">
        <f t="shared" si="3"/>
        <v>2.5194321456431368</v>
      </c>
      <c r="S16" t="s">
        <v>104</v>
      </c>
      <c r="T16" t="s">
        <v>112</v>
      </c>
      <c r="U16" t="s">
        <v>110</v>
      </c>
      <c r="V16" s="16">
        <v>40.755942774308153</v>
      </c>
      <c r="W16" s="18">
        <v>6.1734231739847072</v>
      </c>
      <c r="X16" s="16">
        <v>5.8496204080033207</v>
      </c>
      <c r="Y16">
        <v>14.042345283026421</v>
      </c>
      <c r="Z16">
        <v>12.705559373899119</v>
      </c>
      <c r="AA16">
        <v>2.0277750040032023</v>
      </c>
      <c r="AB16">
        <v>0</v>
      </c>
      <c r="AC16">
        <v>0</v>
      </c>
      <c r="AD16">
        <v>0</v>
      </c>
      <c r="AE16">
        <v>0.91387415212169731</v>
      </c>
      <c r="AF16">
        <v>11.100696126901521</v>
      </c>
      <c r="AG16">
        <v>0</v>
      </c>
      <c r="AH16">
        <v>0</v>
      </c>
      <c r="AI16">
        <v>14.042345283026421</v>
      </c>
      <c r="AJ16" s="75">
        <f t="shared" si="0"/>
        <v>26.713597491281732</v>
      </c>
      <c r="AK16" s="75">
        <f t="shared" si="4"/>
        <v>35.7651727225184</v>
      </c>
      <c r="AL16" s="75">
        <f t="shared" si="5"/>
        <v>2.5469374409879197</v>
      </c>
      <c r="AM16" s="75">
        <f t="shared" si="6"/>
        <v>-3.273033149191209</v>
      </c>
      <c r="AN16" s="75">
        <f t="shared" si="7"/>
        <v>59.959338068156995</v>
      </c>
      <c r="AO16" s="75">
        <f t="shared" si="8"/>
        <v>2.2999803300880473E-2</v>
      </c>
      <c r="AP16" s="75">
        <f t="shared" si="9"/>
        <v>-1.4946971140032024</v>
      </c>
      <c r="AQ16" s="75">
        <f t="shared" si="10"/>
        <v>0.285333469783416</v>
      </c>
      <c r="AR16" s="75">
        <f t="shared" si="11"/>
        <v>6.8714787952000007</v>
      </c>
      <c r="AS16" s="75">
        <f t="shared" si="12"/>
        <v>24.450637750800006</v>
      </c>
      <c r="AT16" s="75">
        <f t="shared" si="13"/>
        <v>3.2523872696783025</v>
      </c>
      <c r="AU16" s="75">
        <f t="shared" si="14"/>
        <v>18.257832201098477</v>
      </c>
      <c r="AV16" s="75">
        <f t="shared" si="15"/>
        <v>2.9708874812000001</v>
      </c>
      <c r="AW16" s="75">
        <f t="shared" si="16"/>
        <v>5.8985561043999999</v>
      </c>
      <c r="AX16" s="75">
        <f t="shared" si="17"/>
        <v>59.959338068156995</v>
      </c>
    </row>
    <row r="17" spans="1:50" ht="16.2">
      <c r="A17" t="s">
        <v>104</v>
      </c>
      <c r="B17" t="s">
        <v>107</v>
      </c>
      <c r="C17" t="s">
        <v>110</v>
      </c>
      <c r="D17">
        <v>76.453181824241</v>
      </c>
      <c r="E17">
        <v>7.5905060096085686</v>
      </c>
      <c r="F17">
        <v>2.7910581097100966</v>
      </c>
      <c r="G17">
        <v>72.029831062854484</v>
      </c>
      <c r="H17">
        <v>12.2508484138</v>
      </c>
      <c r="I17">
        <v>0.71189023200000001</v>
      </c>
      <c r="J17">
        <v>0.28739528285448684</v>
      </c>
      <c r="K17">
        <v>6.1845619600000008</v>
      </c>
      <c r="L17">
        <v>23.0550108684</v>
      </c>
      <c r="M17">
        <v>4.0123322131999997</v>
      </c>
      <c r="N17">
        <v>29.516360287999998</v>
      </c>
      <c r="O17">
        <v>2.9772141392</v>
      </c>
      <c r="P17">
        <v>5.9969563111999999</v>
      </c>
      <c r="Q17">
        <f t="shared" si="2"/>
        <v>72.029831062854484</v>
      </c>
      <c r="R17" s="75">
        <f t="shared" si="3"/>
        <v>4.4233507613865157</v>
      </c>
      <c r="S17" t="s">
        <v>104</v>
      </c>
      <c r="T17" t="s">
        <v>112</v>
      </c>
      <c r="U17" t="s">
        <v>110</v>
      </c>
      <c r="V17" s="16">
        <v>40.189850248584037</v>
      </c>
      <c r="W17" s="18">
        <v>7.8206959998388257</v>
      </c>
      <c r="X17" s="16">
        <v>5.8963618113502871</v>
      </c>
      <c r="Y17">
        <v>13.901465072371053</v>
      </c>
      <c r="Z17">
        <v>12.620096019192324</v>
      </c>
      <c r="AA17">
        <v>1.9908411775289885</v>
      </c>
      <c r="AB17">
        <v>0</v>
      </c>
      <c r="AC17">
        <v>0</v>
      </c>
      <c r="AD17">
        <v>0</v>
      </c>
      <c r="AE17">
        <v>0.73445374290283905</v>
      </c>
      <c r="AF17">
        <v>11.176170151939225</v>
      </c>
      <c r="AG17">
        <v>0</v>
      </c>
      <c r="AH17">
        <v>0</v>
      </c>
      <c r="AI17">
        <v>13.901465072371053</v>
      </c>
      <c r="AJ17" s="75">
        <f t="shared" si="0"/>
        <v>26.288385176212984</v>
      </c>
      <c r="AK17" s="75">
        <f t="shared" si="4"/>
        <v>36.263331575656963</v>
      </c>
      <c r="AL17" s="75">
        <f t="shared" si="5"/>
        <v>-0.2301899902302571</v>
      </c>
      <c r="AM17" s="75">
        <f t="shared" si="6"/>
        <v>-3.1053037016401905</v>
      </c>
      <c r="AN17" s="75">
        <f t="shared" si="7"/>
        <v>58.128365990483431</v>
      </c>
      <c r="AO17" s="75">
        <f t="shared" si="8"/>
        <v>-0.36924760539232437</v>
      </c>
      <c r="AP17" s="75">
        <f t="shared" si="9"/>
        <v>-1.2789509455289885</v>
      </c>
      <c r="AQ17" s="75">
        <f t="shared" si="10"/>
        <v>0.28739528285448684</v>
      </c>
      <c r="AR17" s="75">
        <f t="shared" si="11"/>
        <v>6.1845619600000008</v>
      </c>
      <c r="AS17" s="75">
        <f t="shared" si="12"/>
        <v>23.0550108684</v>
      </c>
      <c r="AT17" s="75">
        <f t="shared" si="13"/>
        <v>3.2778784702971606</v>
      </c>
      <c r="AU17" s="75">
        <f t="shared" si="14"/>
        <v>18.340190136060773</v>
      </c>
      <c r="AV17" s="75">
        <f t="shared" si="15"/>
        <v>2.9772141392</v>
      </c>
      <c r="AW17" s="75">
        <f t="shared" si="16"/>
        <v>5.9969563111999999</v>
      </c>
      <c r="AX17" s="75">
        <f t="shared" si="17"/>
        <v>58.128365990483431</v>
      </c>
    </row>
    <row r="18" spans="1:50" ht="16.2">
      <c r="A18" t="s">
        <v>104</v>
      </c>
      <c r="B18" t="s">
        <v>107</v>
      </c>
      <c r="C18" t="s">
        <v>110</v>
      </c>
      <c r="D18">
        <v>88.167530696833239</v>
      </c>
      <c r="E18">
        <v>8.4535720041885529</v>
      </c>
      <c r="F18">
        <v>2.6833777526080351</v>
      </c>
      <c r="G18">
        <v>81.318911928647481</v>
      </c>
      <c r="H18">
        <v>12.599627730892355</v>
      </c>
      <c r="I18">
        <v>0.69492746098439373</v>
      </c>
      <c r="J18">
        <v>0.28478251308125974</v>
      </c>
      <c r="K18">
        <v>7.2422853705482195</v>
      </c>
      <c r="L18">
        <v>27.189631702280909</v>
      </c>
      <c r="M18">
        <v>3.016615382753101</v>
      </c>
      <c r="N18">
        <v>33.749064215686275</v>
      </c>
      <c r="O18">
        <v>3.0489625374149658</v>
      </c>
      <c r="P18">
        <v>6.7875702068827515</v>
      </c>
      <c r="Q18">
        <f t="shared" si="2"/>
        <v>81.318911928647481</v>
      </c>
      <c r="R18" s="75">
        <f t="shared" si="3"/>
        <v>6.8486187681857587</v>
      </c>
      <c r="S18" t="s">
        <v>104</v>
      </c>
      <c r="T18" t="s">
        <v>112</v>
      </c>
      <c r="U18" t="s">
        <v>110</v>
      </c>
      <c r="V18" s="16">
        <v>43.212470998740898</v>
      </c>
      <c r="W18" s="18">
        <v>7.3021504603085798</v>
      </c>
      <c r="X18" s="16">
        <v>5.0721062028262063</v>
      </c>
      <c r="Y18">
        <v>14.447246802842272</v>
      </c>
      <c r="Z18">
        <v>13.134574107285827</v>
      </c>
      <c r="AA18">
        <v>2.1644477562049635</v>
      </c>
      <c r="AB18">
        <v>0</v>
      </c>
      <c r="AC18">
        <v>0</v>
      </c>
      <c r="AD18">
        <v>0</v>
      </c>
      <c r="AE18">
        <v>1.0280740266212971</v>
      </c>
      <c r="AF18">
        <v>11.254725020016012</v>
      </c>
      <c r="AG18">
        <v>0</v>
      </c>
      <c r="AH18">
        <v>0</v>
      </c>
      <c r="AI18">
        <v>14.447246802842272</v>
      </c>
      <c r="AJ18" s="75">
        <f t="shared" si="0"/>
        <v>28.765224195898625</v>
      </c>
      <c r="AK18" s="75">
        <f t="shared" si="4"/>
        <v>44.955059698092342</v>
      </c>
      <c r="AL18" s="75">
        <f t="shared" si="5"/>
        <v>1.1514215438799731</v>
      </c>
      <c r="AM18" s="75">
        <f t="shared" si="6"/>
        <v>-2.3887284502181712</v>
      </c>
      <c r="AN18" s="75">
        <f t="shared" si="7"/>
        <v>66.871665125805208</v>
      </c>
      <c r="AO18" s="75">
        <f t="shared" si="8"/>
        <v>-0.53494637639347253</v>
      </c>
      <c r="AP18" s="75">
        <f t="shared" si="9"/>
        <v>-1.4695202952205699</v>
      </c>
      <c r="AQ18" s="75">
        <f t="shared" si="10"/>
        <v>0.28478251308125974</v>
      </c>
      <c r="AR18" s="75">
        <f t="shared" si="11"/>
        <v>7.2422853705482195</v>
      </c>
      <c r="AS18" s="75">
        <f t="shared" si="12"/>
        <v>27.189631702280909</v>
      </c>
      <c r="AT18" s="75">
        <f t="shared" si="13"/>
        <v>1.9885413561318039</v>
      </c>
      <c r="AU18" s="75">
        <f t="shared" si="14"/>
        <v>22.494339195670264</v>
      </c>
      <c r="AV18" s="75">
        <f t="shared" si="15"/>
        <v>3.0489625374149658</v>
      </c>
      <c r="AW18" s="75">
        <f t="shared" si="16"/>
        <v>6.7875702068827515</v>
      </c>
      <c r="AX18" s="75">
        <f t="shared" si="17"/>
        <v>66.871665125805208</v>
      </c>
    </row>
    <row r="19" spans="1:50" ht="16.2">
      <c r="A19" t="s">
        <v>104</v>
      </c>
      <c r="B19" t="s">
        <v>107</v>
      </c>
      <c r="C19" t="s">
        <v>110</v>
      </c>
      <c r="D19">
        <v>84.180793364112631</v>
      </c>
      <c r="E19">
        <v>8.6974690147022962</v>
      </c>
      <c r="F19">
        <v>2.7564330857517652</v>
      </c>
      <c r="G19">
        <v>81.387546403197547</v>
      </c>
      <c r="H19">
        <v>12.662785943177271</v>
      </c>
      <c r="I19">
        <v>0.72194797318927584</v>
      </c>
      <c r="J19">
        <v>0.28457077374575401</v>
      </c>
      <c r="K19">
        <v>7.4104342204881952</v>
      </c>
      <c r="L19">
        <v>27.227036339735893</v>
      </c>
      <c r="M19">
        <v>4.9242332454981996</v>
      </c>
      <c r="N19">
        <v>31.879475126050419</v>
      </c>
      <c r="O19">
        <v>3.2337196550620253</v>
      </c>
      <c r="P19">
        <v>6.4280770426170459</v>
      </c>
      <c r="Q19">
        <f t="shared" si="2"/>
        <v>81.387546403197547</v>
      </c>
      <c r="R19" s="75">
        <f t="shared" si="3"/>
        <v>2.7932469609150843</v>
      </c>
      <c r="S19" t="s">
        <v>104</v>
      </c>
      <c r="T19" t="s">
        <v>112</v>
      </c>
      <c r="U19" t="s">
        <v>110</v>
      </c>
      <c r="V19" s="16">
        <v>42.421958149596314</v>
      </c>
      <c r="W19" s="18">
        <v>6.9088309117768549</v>
      </c>
      <c r="X19" s="16">
        <v>5.1238487303732922</v>
      </c>
      <c r="Y19">
        <v>14.339684251</v>
      </c>
      <c r="Z19">
        <v>13.040219059200002</v>
      </c>
      <c r="AA19">
        <v>2.1546862140000003</v>
      </c>
      <c r="AB19">
        <v>0</v>
      </c>
      <c r="AC19">
        <v>0</v>
      </c>
      <c r="AD19">
        <v>0</v>
      </c>
      <c r="AE19">
        <v>0.94645150700000014</v>
      </c>
      <c r="AF19">
        <v>11.238546529999999</v>
      </c>
      <c r="AG19">
        <v>0</v>
      </c>
      <c r="AH19">
        <v>0</v>
      </c>
      <c r="AI19">
        <v>14.339684251</v>
      </c>
      <c r="AJ19" s="75">
        <f t="shared" si="0"/>
        <v>28.082273898596313</v>
      </c>
      <c r="AK19" s="75">
        <f t="shared" si="4"/>
        <v>41.758835214516317</v>
      </c>
      <c r="AL19" s="75">
        <f t="shared" si="5"/>
        <v>1.7886381029254412</v>
      </c>
      <c r="AM19" s="75">
        <f t="shared" si="6"/>
        <v>-2.3674156446215271</v>
      </c>
      <c r="AN19" s="75">
        <f t="shared" si="7"/>
        <v>67.047862152197553</v>
      </c>
      <c r="AO19" s="75">
        <f t="shared" si="8"/>
        <v>-0.37743311602273089</v>
      </c>
      <c r="AP19" s="75">
        <f t="shared" si="9"/>
        <v>-1.4327382408107243</v>
      </c>
      <c r="AQ19" s="75">
        <f t="shared" si="10"/>
        <v>0.28457077374575401</v>
      </c>
      <c r="AR19" s="75">
        <f t="shared" si="11"/>
        <v>7.4104342204881952</v>
      </c>
      <c r="AS19" s="75">
        <f t="shared" si="12"/>
        <v>27.227036339735893</v>
      </c>
      <c r="AT19" s="75">
        <f t="shared" si="13"/>
        <v>3.9777817384981997</v>
      </c>
      <c r="AU19" s="75">
        <f t="shared" si="14"/>
        <v>20.640928596050422</v>
      </c>
      <c r="AV19" s="75">
        <f t="shared" si="15"/>
        <v>3.2337196550620253</v>
      </c>
      <c r="AW19" s="75">
        <f t="shared" si="16"/>
        <v>6.4280770426170459</v>
      </c>
      <c r="AX19" s="75">
        <f t="shared" si="17"/>
        <v>67.047862152197553</v>
      </c>
    </row>
    <row r="20" spans="1:50" ht="16.2">
      <c r="A20" t="s">
        <v>104</v>
      </c>
      <c r="B20" t="s">
        <v>107</v>
      </c>
      <c r="C20" t="s">
        <v>111</v>
      </c>
      <c r="D20">
        <v>189.07858609429101</v>
      </c>
      <c r="E20">
        <v>10.323971992428243</v>
      </c>
      <c r="F20">
        <v>3.6743109876410207</v>
      </c>
      <c r="G20">
        <v>99.544609974750685</v>
      </c>
      <c r="H20">
        <v>17.825122147999998</v>
      </c>
      <c r="I20">
        <v>1.2190461239999997</v>
      </c>
      <c r="J20">
        <v>0.28130485495067736</v>
      </c>
      <c r="K20">
        <v>8.0992205656000014</v>
      </c>
      <c r="L20">
        <v>33.579150734400002</v>
      </c>
      <c r="M20">
        <v>6.3964988153999993</v>
      </c>
      <c r="N20">
        <v>37.136662764</v>
      </c>
      <c r="O20">
        <v>4.1402064800000007</v>
      </c>
      <c r="P20">
        <v>9.9115657604000003</v>
      </c>
      <c r="Q20">
        <f t="shared" si="2"/>
        <v>99.544609974750685</v>
      </c>
      <c r="R20" s="75">
        <f t="shared" si="3"/>
        <v>89.533976119540327</v>
      </c>
      <c r="S20" t="s">
        <v>104</v>
      </c>
      <c r="T20" t="s">
        <v>112</v>
      </c>
      <c r="U20" t="s">
        <v>111</v>
      </c>
      <c r="V20" s="16">
        <v>100.50978248926359</v>
      </c>
      <c r="W20" s="18">
        <v>9.5685157239960397</v>
      </c>
      <c r="X20" s="16">
        <v>5.8368999588307755</v>
      </c>
      <c r="Y20">
        <v>18.846108710515797</v>
      </c>
      <c r="Z20">
        <v>18.883639767293083</v>
      </c>
      <c r="AA20">
        <v>2.1541821191523391</v>
      </c>
      <c r="AB20">
        <v>0</v>
      </c>
      <c r="AC20">
        <v>0</v>
      </c>
      <c r="AD20">
        <v>0</v>
      </c>
      <c r="AE20">
        <v>0</v>
      </c>
      <c r="AF20">
        <v>12.006435625749701</v>
      </c>
      <c r="AG20">
        <v>0</v>
      </c>
      <c r="AH20">
        <v>4.6854909656137549</v>
      </c>
      <c r="AI20">
        <v>18.846108710515797</v>
      </c>
      <c r="AJ20" s="75">
        <f t="shared" si="0"/>
        <v>81.663673778747793</v>
      </c>
      <c r="AK20" s="75">
        <f t="shared" si="4"/>
        <v>88.568803605027426</v>
      </c>
      <c r="AL20" s="75">
        <f t="shared" si="5"/>
        <v>0.75545626843220326</v>
      </c>
      <c r="AM20" s="75">
        <f t="shared" si="6"/>
        <v>-2.1625889711897548</v>
      </c>
      <c r="AN20" s="75">
        <f t="shared" si="7"/>
        <v>80.698501264234892</v>
      </c>
      <c r="AO20" s="75">
        <f t="shared" si="8"/>
        <v>-1.0585176192930845</v>
      </c>
      <c r="AP20" s="75">
        <f t="shared" si="9"/>
        <v>-0.93513599515233947</v>
      </c>
      <c r="AQ20" s="75">
        <f t="shared" si="10"/>
        <v>0.28130485495067736</v>
      </c>
      <c r="AR20" s="75">
        <f t="shared" si="11"/>
        <v>8.0992205656000014</v>
      </c>
      <c r="AS20" s="75">
        <f t="shared" si="12"/>
        <v>33.579150734400002</v>
      </c>
      <c r="AT20" s="75">
        <f t="shared" si="13"/>
        <v>6.3964988153999993</v>
      </c>
      <c r="AU20" s="75">
        <f t="shared" si="14"/>
        <v>25.130227138250298</v>
      </c>
      <c r="AV20" s="75">
        <f t="shared" si="15"/>
        <v>4.1402064800000007</v>
      </c>
      <c r="AW20" s="75">
        <f t="shared" si="16"/>
        <v>5.2260747947862454</v>
      </c>
      <c r="AX20" s="75">
        <f t="shared" si="17"/>
        <v>80.698501264234892</v>
      </c>
    </row>
    <row r="21" spans="1:50" ht="16.2">
      <c r="A21" t="s">
        <v>104</v>
      </c>
      <c r="B21" t="s">
        <v>107</v>
      </c>
      <c r="C21" t="s">
        <v>111</v>
      </c>
      <c r="D21">
        <v>197.26388768796619</v>
      </c>
      <c r="E21">
        <v>7.1022485576644456</v>
      </c>
      <c r="F21">
        <v>3.7351074929719168</v>
      </c>
      <c r="G21">
        <v>90.842431822204489</v>
      </c>
      <c r="H21">
        <v>17.35688592608869</v>
      </c>
      <c r="I21">
        <v>1.1493438214143026</v>
      </c>
      <c r="J21">
        <v>0.28278278724643746</v>
      </c>
      <c r="K21">
        <v>6.8850933819416698</v>
      </c>
      <c r="L21">
        <v>25.139320751098683</v>
      </c>
      <c r="M21">
        <v>5.8375114650419491</v>
      </c>
      <c r="N21">
        <v>38.398186624051135</v>
      </c>
      <c r="O21">
        <v>4.0299299804234918</v>
      </c>
      <c r="P21">
        <v>10.269606832401118</v>
      </c>
      <c r="Q21">
        <f t="shared" si="2"/>
        <v>90.842431822204489</v>
      </c>
      <c r="R21" s="75">
        <f t="shared" si="3"/>
        <v>106.4214558657617</v>
      </c>
      <c r="S21" t="s">
        <v>104</v>
      </c>
      <c r="T21" t="s">
        <v>112</v>
      </c>
      <c r="U21" t="s">
        <v>111</v>
      </c>
      <c r="V21" s="16">
        <v>98.931848467078979</v>
      </c>
      <c r="W21" s="18">
        <v>10.44639034281564</v>
      </c>
      <c r="X21" s="16">
        <v>5.6477357817582741</v>
      </c>
      <c r="Y21">
        <v>18.843568138000002</v>
      </c>
      <c r="Z21">
        <v>18.681967064799998</v>
      </c>
      <c r="AA21">
        <v>2.1725756540000001</v>
      </c>
      <c r="AB21">
        <v>0</v>
      </c>
      <c r="AC21">
        <v>0</v>
      </c>
      <c r="AD21">
        <v>0</v>
      </c>
      <c r="AE21">
        <v>0</v>
      </c>
      <c r="AF21">
        <v>12.00287567</v>
      </c>
      <c r="AG21">
        <v>0</v>
      </c>
      <c r="AH21">
        <v>4.6681168139999993</v>
      </c>
      <c r="AI21">
        <v>18.843568138000002</v>
      </c>
      <c r="AJ21" s="75">
        <f t="shared" si="0"/>
        <v>80.08828032907897</v>
      </c>
      <c r="AK21" s="75">
        <f t="shared" si="4"/>
        <v>98.332039220887211</v>
      </c>
      <c r="AL21" s="75">
        <f t="shared" si="5"/>
        <v>-3.3441417851511943</v>
      </c>
      <c r="AM21" s="75">
        <f t="shared" si="6"/>
        <v>-1.9126282887863573</v>
      </c>
      <c r="AN21" s="75">
        <f t="shared" si="7"/>
        <v>71.99886368420448</v>
      </c>
      <c r="AO21" s="75">
        <f t="shared" si="8"/>
        <v>-1.3250811387113082</v>
      </c>
      <c r="AP21" s="75">
        <f t="shared" si="9"/>
        <v>-1.0232318325856975</v>
      </c>
      <c r="AQ21" s="75">
        <f t="shared" si="10"/>
        <v>0.28278278724643746</v>
      </c>
      <c r="AR21" s="75">
        <f t="shared" si="11"/>
        <v>6.8850933819416698</v>
      </c>
      <c r="AS21" s="75">
        <f t="shared" si="12"/>
        <v>25.139320751098683</v>
      </c>
      <c r="AT21" s="75">
        <f t="shared" si="13"/>
        <v>5.8375114650419491</v>
      </c>
      <c r="AU21" s="75">
        <f t="shared" si="14"/>
        <v>26.395310954051133</v>
      </c>
      <c r="AV21" s="75">
        <f t="shared" si="15"/>
        <v>4.0299299804234918</v>
      </c>
      <c r="AW21" s="75">
        <f t="shared" si="16"/>
        <v>5.6014900184011189</v>
      </c>
      <c r="AX21" s="75">
        <f t="shared" si="17"/>
        <v>71.99886368420448</v>
      </c>
    </row>
    <row r="22" spans="1:50" ht="16.2">
      <c r="A22" t="s">
        <v>104</v>
      </c>
      <c r="B22" t="s">
        <v>107</v>
      </c>
      <c r="C22" t="s">
        <v>111</v>
      </c>
      <c r="D22">
        <v>207.45112477513814</v>
      </c>
      <c r="E22">
        <v>8.3899910226887453</v>
      </c>
      <c r="F22">
        <v>6.0918692330749629</v>
      </c>
      <c r="G22">
        <v>101.18405289882382</v>
      </c>
      <c r="H22">
        <v>20.080620909109069</v>
      </c>
      <c r="I22">
        <v>1.1327250489412701</v>
      </c>
      <c r="J22">
        <v>0.28035713474073043</v>
      </c>
      <c r="K22">
        <v>9.6815966400319624</v>
      </c>
      <c r="L22">
        <v>29.231719884139029</v>
      </c>
      <c r="M22">
        <v>7.2500006857770662</v>
      </c>
      <c r="N22">
        <v>40.194241747902517</v>
      </c>
      <c r="O22">
        <v>4.118473616460248</v>
      </c>
      <c r="P22">
        <v>10.427663189772273</v>
      </c>
      <c r="Q22">
        <f t="shared" si="2"/>
        <v>101.18405289882382</v>
      </c>
      <c r="R22" s="75">
        <f t="shared" si="3"/>
        <v>106.26707187631432</v>
      </c>
      <c r="S22" t="s">
        <v>104</v>
      </c>
      <c r="T22" t="s">
        <v>112</v>
      </c>
      <c r="U22" t="s">
        <v>111</v>
      </c>
      <c r="V22" s="16">
        <v>92.605750056387095</v>
      </c>
      <c r="W22" s="18">
        <v>12.313964892405025</v>
      </c>
      <c r="X22" s="16">
        <v>5.6257043650155119</v>
      </c>
      <c r="Y22">
        <v>18.514157198638365</v>
      </c>
      <c r="Z22">
        <v>18.416551782939528</v>
      </c>
      <c r="AA22">
        <v>2.0470945194233083</v>
      </c>
      <c r="AB22">
        <v>0</v>
      </c>
      <c r="AC22">
        <v>0</v>
      </c>
      <c r="AD22">
        <v>0</v>
      </c>
      <c r="AE22">
        <v>0</v>
      </c>
      <c r="AF22">
        <v>11.80614397276732</v>
      </c>
      <c r="AG22">
        <v>0</v>
      </c>
      <c r="AH22">
        <v>4.6609187064477373</v>
      </c>
      <c r="AI22">
        <v>18.514157198638365</v>
      </c>
      <c r="AJ22" s="75">
        <f t="shared" si="0"/>
        <v>74.091592857748736</v>
      </c>
      <c r="AK22" s="75">
        <f t="shared" si="4"/>
        <v>114.84537471875105</v>
      </c>
      <c r="AL22" s="75">
        <f t="shared" si="5"/>
        <v>-3.9239738697162796</v>
      </c>
      <c r="AM22" s="75">
        <f t="shared" si="6"/>
        <v>0.46616486805945101</v>
      </c>
      <c r="AN22" s="75">
        <f t="shared" si="7"/>
        <v>82.669895700185464</v>
      </c>
      <c r="AO22" s="75">
        <f t="shared" si="8"/>
        <v>1.6640691261695402</v>
      </c>
      <c r="AP22" s="75">
        <f t="shared" si="9"/>
        <v>-0.9143694704820382</v>
      </c>
      <c r="AQ22" s="75">
        <f t="shared" si="10"/>
        <v>0.28035713474073043</v>
      </c>
      <c r="AR22" s="75">
        <f t="shared" si="11"/>
        <v>9.6815966400319624</v>
      </c>
      <c r="AS22" s="75">
        <f t="shared" si="12"/>
        <v>29.231719884139029</v>
      </c>
      <c r="AT22" s="75">
        <f t="shared" si="13"/>
        <v>7.2500006857770662</v>
      </c>
      <c r="AU22" s="75">
        <f t="shared" si="14"/>
        <v>28.388097775135197</v>
      </c>
      <c r="AV22" s="75">
        <f t="shared" si="15"/>
        <v>4.118473616460248</v>
      </c>
      <c r="AW22" s="75">
        <f t="shared" si="16"/>
        <v>5.766744483324536</v>
      </c>
      <c r="AX22" s="75">
        <f t="shared" si="17"/>
        <v>82.669895700185464</v>
      </c>
    </row>
    <row r="23" spans="1:50" ht="16.2">
      <c r="A23" t="s">
        <v>104</v>
      </c>
      <c r="B23" t="s">
        <v>107</v>
      </c>
      <c r="C23" t="s">
        <v>111</v>
      </c>
      <c r="D23">
        <v>222.67322546760073</v>
      </c>
      <c r="E23">
        <v>9.7463848882665296</v>
      </c>
      <c r="F23">
        <v>6.264754345734997</v>
      </c>
      <c r="G23">
        <v>108.28606128545216</v>
      </c>
      <c r="H23">
        <v>20.532147010183706</v>
      </c>
      <c r="I23">
        <v>1.1460089327076677</v>
      </c>
      <c r="J23">
        <v>0.28015106600327061</v>
      </c>
      <c r="K23">
        <v>10.029666222044732</v>
      </c>
      <c r="L23">
        <v>30.397287614616612</v>
      </c>
      <c r="M23">
        <v>7.5156101036341845</v>
      </c>
      <c r="N23">
        <v>43.922333722044733</v>
      </c>
      <c r="O23">
        <v>4.7474021485623012</v>
      </c>
      <c r="P23">
        <v>11.393610408546326</v>
      </c>
      <c r="Q23">
        <f t="shared" si="2"/>
        <v>108.28606128545216</v>
      </c>
      <c r="R23" s="75">
        <f t="shared" si="3"/>
        <v>114.38716418214857</v>
      </c>
      <c r="S23" t="s">
        <v>104</v>
      </c>
      <c r="T23" t="s">
        <v>112</v>
      </c>
      <c r="U23" t="s">
        <v>111</v>
      </c>
      <c r="V23" s="16">
        <v>92.12561014825414</v>
      </c>
      <c r="W23" s="18">
        <v>9.9126822934376282</v>
      </c>
      <c r="X23" s="16">
        <v>5.6995964299731714</v>
      </c>
      <c r="Y23">
        <v>18.521055264105641</v>
      </c>
      <c r="Z23">
        <v>18.458901351740693</v>
      </c>
      <c r="AA23">
        <v>2.007895066026411</v>
      </c>
      <c r="AB23">
        <v>0</v>
      </c>
      <c r="AC23">
        <v>0</v>
      </c>
      <c r="AD23">
        <v>0</v>
      </c>
      <c r="AE23">
        <v>0</v>
      </c>
      <c r="AF23">
        <v>11.866039035614246</v>
      </c>
      <c r="AG23">
        <v>0</v>
      </c>
      <c r="AH23">
        <v>4.6471211624649857</v>
      </c>
      <c r="AI23">
        <v>18.521055264105641</v>
      </c>
      <c r="AJ23" s="75">
        <f t="shared" si="0"/>
        <v>73.604554884148499</v>
      </c>
      <c r="AK23" s="75">
        <f t="shared" si="4"/>
        <v>130.54761531934659</v>
      </c>
      <c r="AL23" s="75">
        <f t="shared" si="5"/>
        <v>-0.16629740517109859</v>
      </c>
      <c r="AM23" s="75">
        <f t="shared" si="6"/>
        <v>0.56515791576182561</v>
      </c>
      <c r="AN23" s="75">
        <f t="shared" si="7"/>
        <v>89.765006021346522</v>
      </c>
      <c r="AO23" s="75">
        <f t="shared" si="8"/>
        <v>2.0732456584430139</v>
      </c>
      <c r="AP23" s="75">
        <f t="shared" si="9"/>
        <v>-0.86188613331874331</v>
      </c>
      <c r="AQ23" s="75">
        <f t="shared" si="10"/>
        <v>0.28015106600327061</v>
      </c>
      <c r="AR23" s="75">
        <f t="shared" si="11"/>
        <v>10.029666222044732</v>
      </c>
      <c r="AS23" s="75">
        <f t="shared" si="12"/>
        <v>30.397287614616612</v>
      </c>
      <c r="AT23" s="75">
        <f t="shared" si="13"/>
        <v>7.5156101036341845</v>
      </c>
      <c r="AU23" s="75">
        <f t="shared" si="14"/>
        <v>32.056294686430491</v>
      </c>
      <c r="AV23" s="75">
        <f t="shared" si="15"/>
        <v>4.7474021485623012</v>
      </c>
      <c r="AW23" s="75">
        <f t="shared" si="16"/>
        <v>6.7464892460813406</v>
      </c>
      <c r="AX23" s="75">
        <f t="shared" si="17"/>
        <v>89.765006021346522</v>
      </c>
    </row>
    <row r="24" spans="1:50" ht="16.2">
      <c r="A24" t="s">
        <v>104</v>
      </c>
      <c r="B24" t="s">
        <v>107</v>
      </c>
      <c r="C24" t="s">
        <v>111</v>
      </c>
      <c r="D24">
        <v>186.70996742975942</v>
      </c>
      <c r="E24">
        <v>10.63161995230341</v>
      </c>
      <c r="F24">
        <v>5.4744603670581435</v>
      </c>
      <c r="G24">
        <v>98.143100078252345</v>
      </c>
      <c r="H24">
        <v>20.721860593399999</v>
      </c>
      <c r="I24">
        <v>1.3115517479999999</v>
      </c>
      <c r="J24">
        <v>0.28083790465233699</v>
      </c>
      <c r="K24">
        <v>8.1539993092000014</v>
      </c>
      <c r="L24">
        <v>32.712977778000003</v>
      </c>
      <c r="M24">
        <v>6.1742527467999997</v>
      </c>
      <c r="N24">
        <v>36.972614712000002</v>
      </c>
      <c r="O24">
        <v>3.9777620888</v>
      </c>
      <c r="P24">
        <v>9.8706555387999995</v>
      </c>
      <c r="Q24">
        <f t="shared" si="2"/>
        <v>98.143100078252345</v>
      </c>
      <c r="R24" s="75">
        <f t="shared" si="3"/>
        <v>88.566867351507071</v>
      </c>
      <c r="S24" t="s">
        <v>104</v>
      </c>
      <c r="T24" t="s">
        <v>112</v>
      </c>
      <c r="U24" t="s">
        <v>111</v>
      </c>
      <c r="V24" s="16">
        <v>94.772909854794449</v>
      </c>
      <c r="W24" s="18">
        <v>12.547893648557743</v>
      </c>
      <c r="X24" s="16">
        <v>5.528461753800249</v>
      </c>
      <c r="Y24">
        <v>19.711832274180658</v>
      </c>
      <c r="Z24">
        <v>19.89119385771383</v>
      </c>
      <c r="AA24">
        <v>2.1321816486810552</v>
      </c>
      <c r="AB24">
        <v>0</v>
      </c>
      <c r="AC24">
        <v>0</v>
      </c>
      <c r="AD24">
        <v>0</v>
      </c>
      <c r="AE24">
        <v>0</v>
      </c>
      <c r="AF24">
        <v>12.586555325739409</v>
      </c>
      <c r="AG24">
        <v>0</v>
      </c>
      <c r="AH24">
        <v>4.9930952997601921</v>
      </c>
      <c r="AI24">
        <v>19.711832274180658</v>
      </c>
      <c r="AJ24" s="75">
        <f t="shared" si="0"/>
        <v>75.061077580613784</v>
      </c>
      <c r="AK24" s="75">
        <f t="shared" si="4"/>
        <v>91.937057574964967</v>
      </c>
      <c r="AL24" s="75">
        <f t="shared" si="5"/>
        <v>-1.9162736962543327</v>
      </c>
      <c r="AM24" s="75">
        <f t="shared" si="6"/>
        <v>-5.4001386742105417E-2</v>
      </c>
      <c r="AN24" s="75">
        <f t="shared" si="7"/>
        <v>78.431267804071695</v>
      </c>
      <c r="AO24" s="75">
        <f t="shared" si="8"/>
        <v>0.83066673568616878</v>
      </c>
      <c r="AP24" s="75">
        <f t="shared" si="9"/>
        <v>-0.82062990068105535</v>
      </c>
      <c r="AQ24" s="75">
        <f t="shared" si="10"/>
        <v>0.28083790465233699</v>
      </c>
      <c r="AR24" s="75">
        <f t="shared" si="11"/>
        <v>8.1539993092000014</v>
      </c>
      <c r="AS24" s="75">
        <f t="shared" si="12"/>
        <v>32.712977778000003</v>
      </c>
      <c r="AT24" s="75">
        <f t="shared" si="13"/>
        <v>6.1742527467999997</v>
      </c>
      <c r="AU24" s="75">
        <f t="shared" si="14"/>
        <v>24.386059386260591</v>
      </c>
      <c r="AV24" s="75">
        <f t="shared" si="15"/>
        <v>3.9777620888</v>
      </c>
      <c r="AW24" s="75">
        <f t="shared" si="16"/>
        <v>4.8775602390398074</v>
      </c>
      <c r="AX24" s="75">
        <f t="shared" si="17"/>
        <v>78.431267804071695</v>
      </c>
    </row>
    <row r="25" spans="1:50" ht="16.2">
      <c r="A25" t="s">
        <v>104</v>
      </c>
      <c r="B25" t="s">
        <v>107</v>
      </c>
      <c r="C25" t="s">
        <v>111</v>
      </c>
      <c r="D25">
        <v>196.19287403988562</v>
      </c>
      <c r="E25">
        <v>11.306270451435267</v>
      </c>
      <c r="F25">
        <v>5.7024258890880688</v>
      </c>
      <c r="G25">
        <v>91.450590763266277</v>
      </c>
      <c r="H25">
        <v>21.04822509472422</v>
      </c>
      <c r="I25">
        <v>1.2965970313749</v>
      </c>
      <c r="J25">
        <v>0.28178788556840245</v>
      </c>
      <c r="K25">
        <v>7.1820444788169473</v>
      </c>
      <c r="L25">
        <v>25.364973491606722</v>
      </c>
      <c r="M25">
        <v>5.8324122260191844</v>
      </c>
      <c r="N25">
        <v>38.611334532374109</v>
      </c>
      <c r="O25">
        <v>3.8320306854516391</v>
      </c>
      <c r="P25">
        <v>10.346007463429258</v>
      </c>
      <c r="Q25">
        <f t="shared" si="2"/>
        <v>91.450590763266277</v>
      </c>
      <c r="R25" s="75">
        <f t="shared" si="3"/>
        <v>104.74228327661935</v>
      </c>
      <c r="S25" t="s">
        <v>104</v>
      </c>
      <c r="T25" t="s">
        <v>112</v>
      </c>
      <c r="U25" t="s">
        <v>111</v>
      </c>
      <c r="V25" s="16">
        <v>96.763942343495117</v>
      </c>
      <c r="W25" s="18">
        <v>12.124784301261995</v>
      </c>
      <c r="X25" s="16">
        <v>5.5181069609992281</v>
      </c>
      <c r="Y25">
        <v>18.527384368505196</v>
      </c>
      <c r="Z25">
        <v>19.328697006394883</v>
      </c>
      <c r="AA25">
        <v>2.101669332533973</v>
      </c>
      <c r="AB25">
        <v>0</v>
      </c>
      <c r="AC25">
        <v>0</v>
      </c>
      <c r="AD25">
        <v>0</v>
      </c>
      <c r="AE25">
        <v>0</v>
      </c>
      <c r="AF25">
        <v>11.74461189048761</v>
      </c>
      <c r="AG25">
        <v>0</v>
      </c>
      <c r="AH25">
        <v>4.6811031454836129</v>
      </c>
      <c r="AI25">
        <v>18.527384368505196</v>
      </c>
      <c r="AJ25" s="75">
        <f t="shared" si="0"/>
        <v>78.236557974989921</v>
      </c>
      <c r="AK25" s="75">
        <f t="shared" si="4"/>
        <v>99.428931696390507</v>
      </c>
      <c r="AL25" s="75">
        <f t="shared" si="5"/>
        <v>-0.81851384982672748</v>
      </c>
      <c r="AM25" s="75">
        <f t="shared" si="6"/>
        <v>0.18431892808884065</v>
      </c>
      <c r="AN25" s="75">
        <f t="shared" si="7"/>
        <v>72.923206394761081</v>
      </c>
      <c r="AO25" s="75">
        <f t="shared" si="8"/>
        <v>1.7195280883293371</v>
      </c>
      <c r="AP25" s="75">
        <f t="shared" si="9"/>
        <v>-0.80507230115907302</v>
      </c>
      <c r="AQ25" s="75">
        <f t="shared" si="10"/>
        <v>0.28178788556840245</v>
      </c>
      <c r="AR25" s="75">
        <f t="shared" si="11"/>
        <v>7.1820444788169473</v>
      </c>
      <c r="AS25" s="75">
        <f t="shared" si="12"/>
        <v>25.364973491606722</v>
      </c>
      <c r="AT25" s="75">
        <f t="shared" si="13"/>
        <v>5.8324122260191844</v>
      </c>
      <c r="AU25" s="75">
        <f t="shared" si="14"/>
        <v>26.866722641886497</v>
      </c>
      <c r="AV25" s="75">
        <f t="shared" si="15"/>
        <v>3.8320306854516391</v>
      </c>
      <c r="AW25" s="75">
        <f t="shared" si="16"/>
        <v>5.6649043179456449</v>
      </c>
      <c r="AX25" s="75">
        <f t="shared" si="17"/>
        <v>72.923206394761081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9"/>
  <sheetViews>
    <sheetView workbookViewId="0">
      <pane xSplit="1" topLeftCell="F1" activePane="topRight" state="frozen"/>
      <selection pane="topRight" activeCell="R3" activeCellId="2" sqref="H3:H26 M3:M26 R3:R26"/>
    </sheetView>
  </sheetViews>
  <sheetFormatPr defaultRowHeight="16.2"/>
  <cols>
    <col min="1" max="1" width="8.88671875" style="1"/>
    <col min="2" max="20" width="8.88671875" style="1" customWidth="1"/>
    <col min="21" max="16384" width="8.88671875" style="1"/>
  </cols>
  <sheetData>
    <row r="1" spans="1:20">
      <c r="A1" s="82" t="s">
        <v>3</v>
      </c>
      <c r="B1" s="83" t="s">
        <v>4</v>
      </c>
      <c r="C1" s="84" t="s">
        <v>24</v>
      </c>
      <c r="D1" s="86" t="s">
        <v>23</v>
      </c>
      <c r="E1" s="87" t="s">
        <v>22</v>
      </c>
      <c r="F1" s="76" t="s">
        <v>5</v>
      </c>
      <c r="G1" s="77"/>
      <c r="H1" s="77"/>
      <c r="I1" s="77"/>
      <c r="J1" s="78"/>
      <c r="K1" s="76" t="s">
        <v>6</v>
      </c>
      <c r="L1" s="77"/>
      <c r="M1" s="77"/>
      <c r="N1" s="77"/>
      <c r="O1" s="78"/>
      <c r="P1" s="79" t="s">
        <v>20</v>
      </c>
      <c r="Q1" s="80"/>
      <c r="R1" s="80"/>
      <c r="S1" s="80"/>
      <c r="T1" s="81"/>
    </row>
    <row r="2" spans="1:20" ht="32.4">
      <c r="A2" s="82"/>
      <c r="B2" s="83"/>
      <c r="C2" s="85"/>
      <c r="D2" s="86"/>
      <c r="E2" s="88"/>
      <c r="F2" s="6" t="s">
        <v>0</v>
      </c>
      <c r="G2" s="38" t="s">
        <v>7</v>
      </c>
      <c r="H2" s="6" t="s">
        <v>1</v>
      </c>
      <c r="I2" s="6" t="s">
        <v>25</v>
      </c>
      <c r="J2" s="9" t="s">
        <v>26</v>
      </c>
      <c r="K2" s="6" t="s">
        <v>0</v>
      </c>
      <c r="L2" s="6" t="s">
        <v>7</v>
      </c>
      <c r="M2" s="6" t="s">
        <v>2</v>
      </c>
      <c r="N2" s="6" t="s">
        <v>25</v>
      </c>
      <c r="O2" s="9" t="s">
        <v>26</v>
      </c>
      <c r="P2" s="12" t="s">
        <v>21</v>
      </c>
      <c r="Q2" s="12" t="s">
        <v>7</v>
      </c>
      <c r="R2" s="12" t="s">
        <v>2</v>
      </c>
      <c r="S2" s="6" t="s">
        <v>25</v>
      </c>
      <c r="T2" s="9" t="s">
        <v>26</v>
      </c>
    </row>
    <row r="3" spans="1:20">
      <c r="A3" s="1" t="s">
        <v>37</v>
      </c>
      <c r="B3" s="29">
        <v>1</v>
      </c>
      <c r="C3" s="63">
        <v>0.25019999999999998</v>
      </c>
      <c r="D3" s="30">
        <v>50</v>
      </c>
      <c r="E3" s="31">
        <f>'含水量 '!F26</f>
        <v>3.4086365453817167</v>
      </c>
      <c r="F3" s="1">
        <v>131.02747405034401</v>
      </c>
      <c r="G3" s="18">
        <v>1</v>
      </c>
      <c r="H3" s="18">
        <f t="shared" ref="H3:H26" si="0">((F3*G3)*D3*0.001*1.5)/(C3*(1-(E3*0.01)))</f>
        <v>40.662870212977083</v>
      </c>
      <c r="I3" s="19">
        <f>AVERAGE(H3:H4)</f>
        <v>42.400261257972126</v>
      </c>
      <c r="J3" s="20">
        <f>AVEDEV(H3:H4)</f>
        <v>1.7373910449950429</v>
      </c>
      <c r="K3" s="66">
        <v>35.429483862009803</v>
      </c>
      <c r="L3" s="18">
        <v>1</v>
      </c>
      <c r="M3" s="18">
        <f>((K3*L3)*D3*0.001)/(C3*(1-(E3*0.01)))</f>
        <v>7.3300886674608483</v>
      </c>
      <c r="N3" s="19">
        <f>AVERAGE(M3:M4)</f>
        <v>7.1930113530388891</v>
      </c>
      <c r="O3" s="20">
        <f>AVEDEV(M3:M4)</f>
        <v>0.1370773144219597</v>
      </c>
      <c r="P3" s="17">
        <v>10.221220000000001</v>
      </c>
      <c r="Q3" s="18">
        <v>1</v>
      </c>
      <c r="R3" s="18">
        <f t="shared" ref="R3:R26" si="1">((P3*Q3)*D3*0.001)/(C3*(1-(E3*0.01)))</f>
        <v>2.1146920791008688</v>
      </c>
      <c r="S3" s="19">
        <f>AVERAGE(R3:R4)</f>
        <v>2.1323825015360462</v>
      </c>
      <c r="T3" s="20">
        <f>AVEDEV(R3:R4)</f>
        <v>1.7690422435177267E-2</v>
      </c>
    </row>
    <row r="4" spans="1:20">
      <c r="B4" s="32">
        <v>2</v>
      </c>
      <c r="C4" s="65">
        <v>0.25030000000000002</v>
      </c>
      <c r="D4" s="33">
        <v>50</v>
      </c>
      <c r="E4" s="34">
        <f>'含水量 '!F27</f>
        <v>3.3293341331734205</v>
      </c>
      <c r="F4" s="1">
        <v>142.397880580394</v>
      </c>
      <c r="G4" s="16">
        <v>1</v>
      </c>
      <c r="H4" s="16">
        <f t="shared" si="0"/>
        <v>44.137652302967169</v>
      </c>
      <c r="I4" s="21"/>
      <c r="J4" s="22"/>
      <c r="K4" s="66">
        <v>34.146018201784798</v>
      </c>
      <c r="L4" s="16">
        <v>1</v>
      </c>
      <c r="M4" s="18">
        <f t="shared" ref="M4:M26" si="2">((K4*L4)*D4*0.001)/(C4*(1-(E4*0.01)))</f>
        <v>7.0559340386169289</v>
      </c>
      <c r="N4" s="21"/>
      <c r="O4" s="22"/>
      <c r="P4" s="13">
        <v>10.404920000000001</v>
      </c>
      <c r="Q4" s="18">
        <v>1</v>
      </c>
      <c r="R4" s="16">
        <f t="shared" si="1"/>
        <v>2.1500729239712233</v>
      </c>
      <c r="S4" s="21"/>
      <c r="T4" s="22"/>
    </row>
    <row r="5" spans="1:20">
      <c r="A5" s="1" t="s">
        <v>38</v>
      </c>
      <c r="B5" s="32">
        <v>1</v>
      </c>
      <c r="C5" s="65">
        <v>0.2505</v>
      </c>
      <c r="D5" s="33">
        <v>50</v>
      </c>
      <c r="E5" s="34">
        <f>'含水量 '!F28</f>
        <v>3.5099999999999909</v>
      </c>
      <c r="F5" s="1">
        <v>143.19116475690899</v>
      </c>
      <c r="G5" s="16">
        <v>1</v>
      </c>
      <c r="H5" s="16">
        <f t="shared" si="0"/>
        <v>44.431139200583907</v>
      </c>
      <c r="I5" s="14">
        <f>AVERAGE(H5:H6)</f>
        <v>44.07038884871173</v>
      </c>
      <c r="J5" s="22">
        <f>AVEDEV(H5:H6)</f>
        <v>0.36075035187218063</v>
      </c>
      <c r="K5" s="66">
        <v>38.845158602931001</v>
      </c>
      <c r="L5" s="16">
        <v>1</v>
      </c>
      <c r="M5" s="18">
        <f t="shared" si="2"/>
        <v>8.0355732938581337</v>
      </c>
      <c r="N5" s="14">
        <f>AVERAGE(M5:M6)</f>
        <v>8.8617857859144138</v>
      </c>
      <c r="O5" s="22">
        <f>AVEDEV(M5:M6)</f>
        <v>0.826212492056281</v>
      </c>
      <c r="P5" s="13">
        <v>11.74319</v>
      </c>
      <c r="Q5" s="18">
        <v>1</v>
      </c>
      <c r="R5" s="16">
        <f t="shared" si="1"/>
        <v>2.4292155661730739</v>
      </c>
      <c r="S5" s="14">
        <f>AVERAGE(R5:R6)</f>
        <v>2.3908644475922394</v>
      </c>
      <c r="T5" s="22">
        <f>AVEDEV(R5:R6)</f>
        <v>3.8351118580834731E-2</v>
      </c>
    </row>
    <row r="6" spans="1:20">
      <c r="B6" s="32">
        <v>2</v>
      </c>
      <c r="C6" s="65">
        <v>0.25030000000000002</v>
      </c>
      <c r="D6" s="33">
        <v>50</v>
      </c>
      <c r="E6" s="34">
        <f>'含水量 '!F29</f>
        <v>3.4703470347035545</v>
      </c>
      <c r="F6" s="1">
        <v>140.811312227363</v>
      </c>
      <c r="G6" s="16">
        <v>1</v>
      </c>
      <c r="H6" s="16">
        <f t="shared" si="0"/>
        <v>43.709638496839545</v>
      </c>
      <c r="I6" s="21"/>
      <c r="J6" s="22"/>
      <c r="K6" s="66">
        <v>46.815066331747097</v>
      </c>
      <c r="L6" s="16">
        <v>1</v>
      </c>
      <c r="M6" s="18">
        <f t="shared" si="2"/>
        <v>9.6879982779706957</v>
      </c>
      <c r="N6" s="21"/>
      <c r="O6" s="22"/>
      <c r="P6" s="13">
        <v>11.367990000000001</v>
      </c>
      <c r="Q6" s="18">
        <v>1</v>
      </c>
      <c r="R6" s="16">
        <f t="shared" si="1"/>
        <v>2.3525133290114044</v>
      </c>
      <c r="S6" s="21"/>
      <c r="T6" s="22"/>
    </row>
    <row r="7" spans="1:20">
      <c r="A7" s="1" t="s">
        <v>39</v>
      </c>
      <c r="B7" s="32">
        <v>1</v>
      </c>
      <c r="C7" s="65">
        <v>0.25030000000000002</v>
      </c>
      <c r="D7" s="33">
        <v>50</v>
      </c>
      <c r="E7" s="34">
        <f>'含水量 '!F30</f>
        <v>3.5403540354034613</v>
      </c>
      <c r="F7" s="1">
        <v>144.20480564912199</v>
      </c>
      <c r="G7" s="16">
        <v>1</v>
      </c>
      <c r="H7" s="16">
        <f t="shared" si="0"/>
        <v>44.795509826328768</v>
      </c>
      <c r="I7" s="14">
        <f>AVERAGE(H7:H8)</f>
        <v>44.785603244368517</v>
      </c>
      <c r="J7" s="22">
        <f>AVEDEV(H7:H8)</f>
        <v>9.9065819602515148E-3</v>
      </c>
      <c r="K7" s="66">
        <v>33.607790666851798</v>
      </c>
      <c r="L7" s="16">
        <v>1</v>
      </c>
      <c r="M7" s="18">
        <f t="shared" si="2"/>
        <v>6.9599072896422856</v>
      </c>
      <c r="N7" s="14">
        <f>AVERAGE(M7:M8)</f>
        <v>7.9621068114698339</v>
      </c>
      <c r="O7" s="22">
        <f>AVEDEV(M7:M8)</f>
        <v>1.0021995218275479</v>
      </c>
      <c r="P7" s="13">
        <v>10.93024</v>
      </c>
      <c r="Q7" s="18">
        <v>1</v>
      </c>
      <c r="R7" s="16">
        <f t="shared" si="1"/>
        <v>2.2635661417807165</v>
      </c>
      <c r="S7" s="14">
        <f>AVERAGE(R7:R8)</f>
        <v>2.2445162184279406</v>
      </c>
      <c r="T7" s="22">
        <f>AVEDEV(R7:R8)</f>
        <v>1.9049923352775888E-2</v>
      </c>
    </row>
    <row r="8" spans="1:20">
      <c r="B8" s="32">
        <v>2</v>
      </c>
      <c r="C8" s="65">
        <v>0.25</v>
      </c>
      <c r="D8" s="33">
        <v>50</v>
      </c>
      <c r="E8" s="34">
        <f>'含水量 '!F31</f>
        <v>3.5885645741701366</v>
      </c>
      <c r="F8" s="1">
        <v>143.896306247144</v>
      </c>
      <c r="G8" s="16">
        <v>1</v>
      </c>
      <c r="H8" s="16">
        <f t="shared" si="0"/>
        <v>44.775696662408265</v>
      </c>
      <c r="I8" s="21"/>
      <c r="J8" s="22"/>
      <c r="K8" s="66">
        <v>43.213082059502902</v>
      </c>
      <c r="L8" s="16">
        <v>1</v>
      </c>
      <c r="M8" s="18">
        <f t="shared" si="2"/>
        <v>8.9643063332973814</v>
      </c>
      <c r="N8" s="21"/>
      <c r="O8" s="22"/>
      <c r="P8" s="13">
        <v>10.728020000000001</v>
      </c>
      <c r="Q8" s="18">
        <v>1</v>
      </c>
      <c r="R8" s="16">
        <f t="shared" si="1"/>
        <v>2.2254662950751647</v>
      </c>
      <c r="S8" s="21"/>
      <c r="T8" s="22"/>
    </row>
    <row r="9" spans="1:20">
      <c r="A9" s="1" t="s">
        <v>31</v>
      </c>
      <c r="B9" s="32">
        <v>1</v>
      </c>
      <c r="C9" s="33">
        <v>0.25019999999999998</v>
      </c>
      <c r="D9" s="33">
        <v>50</v>
      </c>
      <c r="E9" s="34">
        <f>'含水量 '!F44</f>
        <v>2.4595080983802751</v>
      </c>
      <c r="F9" s="1">
        <v>224.502792849706</v>
      </c>
      <c r="G9" s="16">
        <v>1</v>
      </c>
      <c r="H9" s="16">
        <f t="shared" ref="H9:H14" si="3">((F9*G9)*D9*0.001*1.5)/(C9*(1-(E9*0.01)))</f>
        <v>68.99391108523875</v>
      </c>
      <c r="I9" s="14">
        <f>AVERAGE(H9:H10)</f>
        <v>67.751805557204108</v>
      </c>
      <c r="J9" s="22">
        <f>AVEDEV(H9:H10)</f>
        <v>1.2421055280346351</v>
      </c>
      <c r="K9" s="66">
        <v>30.274920162074199</v>
      </c>
      <c r="L9" s="16">
        <v>2</v>
      </c>
      <c r="M9" s="18">
        <f t="shared" ref="M9:M14" si="4">((K9*L9)*D9*0.001)/(C9*(1-(E9*0.01)))</f>
        <v>12.405399643428595</v>
      </c>
      <c r="N9" s="14">
        <f>AVERAGE(M9:M10)</f>
        <v>14.160204439709755</v>
      </c>
      <c r="O9" s="22">
        <f>AVEDEV(M9:M10)</f>
        <v>1.754804796281161</v>
      </c>
      <c r="P9" s="13">
        <v>6.4007899999999998</v>
      </c>
      <c r="Q9" s="18">
        <v>1</v>
      </c>
      <c r="R9" s="16">
        <f t="shared" ref="R9:R14" si="5">((P9*Q9)*D9*0.001)/(C9*(1-(E9*0.01)))</f>
        <v>1.3113883960482284</v>
      </c>
      <c r="S9" s="14">
        <f>AVERAGE(R9:R10)</f>
        <v>1.2790469086504386</v>
      </c>
      <c r="T9" s="22">
        <f>AVEDEV(R9:R10)</f>
        <v>3.234148739778997E-2</v>
      </c>
    </row>
    <row r="10" spans="1:20">
      <c r="B10" s="32">
        <v>2</v>
      </c>
      <c r="C10" s="33">
        <v>0.25019999999999998</v>
      </c>
      <c r="D10" s="33">
        <v>50</v>
      </c>
      <c r="E10" s="34">
        <f>'含水量 '!F45</f>
        <v>2.5505101020201453</v>
      </c>
      <c r="F10" s="1">
        <v>216.217380339437</v>
      </c>
      <c r="G10" s="16">
        <v>1</v>
      </c>
      <c r="H10" s="16">
        <f t="shared" si="3"/>
        <v>66.50970002916948</v>
      </c>
      <c r="I10" s="21"/>
      <c r="J10" s="22"/>
      <c r="K10" s="66">
        <v>38.8037564848592</v>
      </c>
      <c r="L10" s="16">
        <v>2</v>
      </c>
      <c r="M10" s="18">
        <f t="shared" si="4"/>
        <v>15.915009235990917</v>
      </c>
      <c r="N10" s="21"/>
      <c r="O10" s="22"/>
      <c r="P10" s="13">
        <v>6.0793999999999997</v>
      </c>
      <c r="Q10" s="18">
        <v>1</v>
      </c>
      <c r="R10" s="16">
        <f t="shared" si="5"/>
        <v>1.2467054212526485</v>
      </c>
      <c r="S10" s="21"/>
      <c r="T10" s="22"/>
    </row>
    <row r="11" spans="1:20">
      <c r="A11" s="1" t="s">
        <v>32</v>
      </c>
      <c r="B11" s="32">
        <v>1</v>
      </c>
      <c r="C11" s="33">
        <v>0.2505</v>
      </c>
      <c r="D11" s="33">
        <v>50</v>
      </c>
      <c r="E11" s="34">
        <f>'含水量 '!F46</f>
        <v>3.2886845261896722</v>
      </c>
      <c r="F11" s="1">
        <v>216.74623645711401</v>
      </c>
      <c r="G11" s="16">
        <v>1</v>
      </c>
      <c r="H11" s="16">
        <f t="shared" si="3"/>
        <v>67.100816955762014</v>
      </c>
      <c r="I11" s="14">
        <f>AVERAGE(H11:H12)</f>
        <v>67.119353503902985</v>
      </c>
      <c r="J11" s="22">
        <f>AVEDEV(H11:H12)</f>
        <v>1.8536548140971831E-2</v>
      </c>
      <c r="K11" s="66">
        <v>26.817843303081201</v>
      </c>
      <c r="L11" s="16">
        <v>2</v>
      </c>
      <c r="M11" s="18">
        <f t="shared" si="4"/>
        <v>11.069775875804966</v>
      </c>
      <c r="N11" s="14">
        <f>AVERAGE(M11:M12)</f>
        <v>13.180702114268422</v>
      </c>
      <c r="O11" s="22">
        <f>AVEDEV(M11:M12)</f>
        <v>2.1109262384634562</v>
      </c>
      <c r="P11" s="13">
        <v>6.4588200000000002</v>
      </c>
      <c r="Q11" s="18">
        <v>1</v>
      </c>
      <c r="R11" s="16">
        <f t="shared" si="5"/>
        <v>1.3330246025777921</v>
      </c>
      <c r="S11" s="14">
        <f>AVERAGE(R11:R12)</f>
        <v>1.3163213171840167</v>
      </c>
      <c r="T11" s="22">
        <f>AVEDEV(R11:R12)</f>
        <v>1.6703285393775524E-2</v>
      </c>
    </row>
    <row r="12" spans="1:20">
      <c r="B12" s="32">
        <v>2</v>
      </c>
      <c r="C12" s="33">
        <v>0.24990000000000001</v>
      </c>
      <c r="D12" s="33">
        <v>50</v>
      </c>
      <c r="E12" s="34">
        <f>'含水量 '!F47</f>
        <v>2.518992403038951</v>
      </c>
      <c r="F12" s="1">
        <v>218.06837675130501</v>
      </c>
      <c r="G12" s="16">
        <v>1</v>
      </c>
      <c r="H12" s="16">
        <f t="shared" si="3"/>
        <v>67.137890052043957</v>
      </c>
      <c r="I12" s="21"/>
      <c r="J12" s="22"/>
      <c r="K12" s="66">
        <v>37.251177057167801</v>
      </c>
      <c r="L12" s="16">
        <v>2</v>
      </c>
      <c r="M12" s="18">
        <f t="shared" si="4"/>
        <v>15.291628352731879</v>
      </c>
      <c r="N12" s="21"/>
      <c r="O12" s="22"/>
      <c r="P12" s="13">
        <v>6.3318700000000003</v>
      </c>
      <c r="Q12" s="18">
        <v>1</v>
      </c>
      <c r="R12" s="16">
        <f t="shared" si="5"/>
        <v>1.299618031790241</v>
      </c>
      <c r="S12" s="21"/>
      <c r="T12" s="22"/>
    </row>
    <row r="13" spans="1:20">
      <c r="A13" s="1" t="s">
        <v>33</v>
      </c>
      <c r="B13" s="32">
        <v>1</v>
      </c>
      <c r="C13" s="33">
        <v>0.25</v>
      </c>
      <c r="D13" s="33">
        <v>50</v>
      </c>
      <c r="E13" s="34">
        <f>'含水量 '!F48</f>
        <v>2.4990003998399222</v>
      </c>
      <c r="F13" s="1">
        <v>209.47446483905901</v>
      </c>
      <c r="G13" s="16">
        <v>1</v>
      </c>
      <c r="H13" s="16">
        <f t="shared" si="3"/>
        <v>64.453020696635534</v>
      </c>
      <c r="I13" s="14">
        <f>AVERAGE(H13:H14)</f>
        <v>65.009961814634082</v>
      </c>
      <c r="J13" s="22">
        <f>AVEDEV(H13:H14)</f>
        <v>0.55694111799854795</v>
      </c>
      <c r="K13" s="66">
        <v>24.126705628416001</v>
      </c>
      <c r="L13" s="16">
        <v>2</v>
      </c>
      <c r="M13" s="18">
        <f t="shared" si="4"/>
        <v>9.8980341647190215</v>
      </c>
      <c r="N13" s="14">
        <f>AVERAGE(M13:M14)</f>
        <v>10.823894904846721</v>
      </c>
      <c r="O13" s="22">
        <f>AVEDEV(M13:M14)</f>
        <v>0.92586074012770059</v>
      </c>
      <c r="P13" s="13">
        <v>5.2883100000000001</v>
      </c>
      <c r="Q13" s="18">
        <v>1</v>
      </c>
      <c r="R13" s="16">
        <f t="shared" si="5"/>
        <v>1.0847704170596664</v>
      </c>
      <c r="S13" s="14">
        <f>AVERAGE(R13:R14)</f>
        <v>1.0915833016484107</v>
      </c>
      <c r="T13" s="22">
        <f>AVEDEV(R13:R14)</f>
        <v>6.8128845887444056E-3</v>
      </c>
    </row>
    <row r="14" spans="1:20">
      <c r="B14" s="35">
        <v>2</v>
      </c>
      <c r="C14" s="36">
        <v>0.25019999999999998</v>
      </c>
      <c r="D14" s="36">
        <v>50</v>
      </c>
      <c r="E14" s="37">
        <f>'含水量 '!F49</f>
        <v>2.438780609694795</v>
      </c>
      <c r="F14" s="1">
        <v>213.39681437849401</v>
      </c>
      <c r="G14" s="23">
        <v>1</v>
      </c>
      <c r="H14" s="23">
        <f t="shared" si="3"/>
        <v>65.56690293263263</v>
      </c>
      <c r="I14" s="24"/>
      <c r="J14" s="25"/>
      <c r="K14" s="66">
        <v>28.6809386163109</v>
      </c>
      <c r="L14" s="23">
        <v>2</v>
      </c>
      <c r="M14" s="18">
        <f t="shared" si="4"/>
        <v>11.749755644974423</v>
      </c>
      <c r="N14" s="24"/>
      <c r="O14" s="25"/>
      <c r="P14" s="15">
        <v>5.36233</v>
      </c>
      <c r="Q14" s="18">
        <v>1</v>
      </c>
      <c r="R14" s="23">
        <f t="shared" si="5"/>
        <v>1.0983961862371552</v>
      </c>
      <c r="S14" s="24"/>
      <c r="T14" s="25"/>
    </row>
    <row r="15" spans="1:20">
      <c r="A15" s="1" t="s">
        <v>11</v>
      </c>
      <c r="B15" s="32">
        <v>1</v>
      </c>
      <c r="C15" s="33">
        <v>0.25</v>
      </c>
      <c r="D15" s="33">
        <v>50</v>
      </c>
      <c r="E15" s="34">
        <f>'含水量 '!F32</f>
        <v>4.1383446621350899</v>
      </c>
      <c r="F15" s="1">
        <v>145.21844654133599</v>
      </c>
      <c r="G15" s="16">
        <v>1</v>
      </c>
      <c r="H15" s="16">
        <f t="shared" si="0"/>
        <v>45.446256700715047</v>
      </c>
      <c r="I15" s="14">
        <f>AVERAGE(H15:H16)</f>
        <v>44.385260899841995</v>
      </c>
      <c r="J15" s="22">
        <f>AVEDEV(H15:H16)</f>
        <v>1.0609958008730551</v>
      </c>
      <c r="K15" s="66">
        <v>26.176110472968698</v>
      </c>
      <c r="L15" s="16">
        <v>1</v>
      </c>
      <c r="M15" s="18">
        <f t="shared" si="2"/>
        <v>5.4612264686460632</v>
      </c>
      <c r="N15" s="14">
        <f>AVERAGE(M15:M16)</f>
        <v>5.3006592254573714</v>
      </c>
      <c r="O15" s="22">
        <f>AVEDEV(M15:M16)</f>
        <v>0.1605672431886922</v>
      </c>
      <c r="P15" s="13">
        <v>28.319109999999998</v>
      </c>
      <c r="Q15" s="18">
        <v>1</v>
      </c>
      <c r="R15" s="16">
        <f t="shared" si="1"/>
        <v>5.9083290185609982</v>
      </c>
      <c r="S15" s="14">
        <f>AVERAGE(R15:R16)</f>
        <v>5.7414673963837792</v>
      </c>
      <c r="T15" s="22">
        <f>AVEDEV(R15:R16)</f>
        <v>0.166861622177219</v>
      </c>
    </row>
    <row r="16" spans="1:20">
      <c r="B16" s="32">
        <v>2</v>
      </c>
      <c r="C16" s="33">
        <v>0.2505</v>
      </c>
      <c r="D16" s="33">
        <v>50</v>
      </c>
      <c r="E16" s="34">
        <f>'含水量 '!F33</f>
        <v>4.0599999999997749</v>
      </c>
      <c r="F16" s="1">
        <v>138.82810178607599</v>
      </c>
      <c r="G16" s="16">
        <v>1</v>
      </c>
      <c r="H16" s="16">
        <f t="shared" si="0"/>
        <v>43.324265098968937</v>
      </c>
      <c r="I16" s="21"/>
      <c r="J16" s="22"/>
      <c r="K16" s="66">
        <v>24.706335281420799</v>
      </c>
      <c r="L16" s="16">
        <v>1</v>
      </c>
      <c r="M16" s="18">
        <f t="shared" si="2"/>
        <v>5.1400919822686788</v>
      </c>
      <c r="N16" s="21"/>
      <c r="O16" s="22"/>
      <c r="P16" s="13">
        <v>16.076920000000001</v>
      </c>
      <c r="Q16" s="18">
        <f>10/6</f>
        <v>1.6666666666666667</v>
      </c>
      <c r="R16" s="16">
        <f t="shared" si="1"/>
        <v>5.5746057742065602</v>
      </c>
      <c r="S16" s="21"/>
      <c r="T16" s="22"/>
    </row>
    <row r="17" spans="1:20">
      <c r="A17" s="1" t="s">
        <v>15</v>
      </c>
      <c r="B17" s="32">
        <v>1</v>
      </c>
      <c r="C17" s="33">
        <v>0.24979999999999999</v>
      </c>
      <c r="D17" s="33">
        <v>50</v>
      </c>
      <c r="E17" s="34">
        <f>'含水量 '!F34</f>
        <v>4.1891621675663142</v>
      </c>
      <c r="F17" s="1">
        <v>130.05790450127</v>
      </c>
      <c r="G17" s="16">
        <v>1</v>
      </c>
      <c r="H17" s="16">
        <f t="shared" si="0"/>
        <v>40.755942774308153</v>
      </c>
      <c r="I17" s="14">
        <f>AVERAGE(H17:H18)</f>
        <v>40.472896511446095</v>
      </c>
      <c r="J17" s="22">
        <f>AVEDEV(H17:H18)</f>
        <v>0.28304626286205803</v>
      </c>
      <c r="K17" s="66">
        <v>29.550383095818098</v>
      </c>
      <c r="L17" s="16">
        <v>1</v>
      </c>
      <c r="M17" s="18">
        <f t="shared" si="2"/>
        <v>6.1734231739847072</v>
      </c>
      <c r="N17" s="14">
        <f>AVERAGE(M17:M18)</f>
        <v>6.9970595869117664</v>
      </c>
      <c r="O17" s="22">
        <f>AVEDEV(M17:M18)</f>
        <v>0.82363641292705925</v>
      </c>
      <c r="P17" s="13">
        <v>16.800260000000002</v>
      </c>
      <c r="Q17" s="18">
        <f t="shared" ref="Q17:Q20" si="6">10/6</f>
        <v>1.6666666666666667</v>
      </c>
      <c r="R17" s="16">
        <f t="shared" si="1"/>
        <v>5.8496204080033207</v>
      </c>
      <c r="S17" s="14">
        <f>AVERAGE(R17:R18)</f>
        <v>5.8729911096768035</v>
      </c>
      <c r="T17" s="22">
        <f>AVEDEV(R17:R18)</f>
        <v>2.3370701673483207E-2</v>
      </c>
    </row>
    <row r="18" spans="1:20">
      <c r="B18" s="32">
        <v>2</v>
      </c>
      <c r="C18" s="33">
        <v>0.25009999999999999</v>
      </c>
      <c r="D18" s="33">
        <v>50</v>
      </c>
      <c r="E18" s="34">
        <f>'含水量 '!F35</f>
        <v>4.1399999999999437</v>
      </c>
      <c r="F18" s="1">
        <v>128.47133614824</v>
      </c>
      <c r="G18" s="16">
        <v>1</v>
      </c>
      <c r="H18" s="16">
        <f t="shared" si="0"/>
        <v>40.189850248584037</v>
      </c>
      <c r="I18" s="21"/>
      <c r="J18" s="22"/>
      <c r="K18" s="66">
        <v>37.499589765598401</v>
      </c>
      <c r="L18" s="16">
        <v>1</v>
      </c>
      <c r="M18" s="18">
        <f t="shared" si="2"/>
        <v>7.8206959998388257</v>
      </c>
      <c r="N18" s="21"/>
      <c r="O18" s="22"/>
      <c r="P18" s="13">
        <v>16.963539999999998</v>
      </c>
      <c r="Q18" s="18">
        <f t="shared" si="6"/>
        <v>1.6666666666666667</v>
      </c>
      <c r="R18" s="16">
        <f t="shared" si="1"/>
        <v>5.8963618113502871</v>
      </c>
      <c r="S18" s="21"/>
      <c r="T18" s="22"/>
    </row>
    <row r="19" spans="1:20">
      <c r="A19" s="1" t="s">
        <v>16</v>
      </c>
      <c r="B19" s="32">
        <v>1</v>
      </c>
      <c r="C19" s="33">
        <v>0.24979999999999999</v>
      </c>
      <c r="D19" s="33">
        <v>50</v>
      </c>
      <c r="E19" s="34">
        <f>'含水量 '!F36</f>
        <v>3.8484606157536079</v>
      </c>
      <c r="F19" s="1">
        <v>138.387388354678</v>
      </c>
      <c r="G19" s="16">
        <v>1</v>
      </c>
      <c r="H19" s="16">
        <f t="shared" si="0"/>
        <v>43.212470998740898</v>
      </c>
      <c r="I19" s="14">
        <f>AVERAGE(H19:H20)</f>
        <v>42.817214574168602</v>
      </c>
      <c r="J19" s="22">
        <f>AVEDEV(H19:H20)</f>
        <v>0.39525642457229182</v>
      </c>
      <c r="K19" s="66">
        <v>35.077565858399701</v>
      </c>
      <c r="L19" s="16">
        <v>1</v>
      </c>
      <c r="M19" s="18">
        <f t="shared" si="2"/>
        <v>7.3021504603085798</v>
      </c>
      <c r="N19" s="14">
        <f>AVERAGE(M19:M20)</f>
        <v>7.1054906860427174</v>
      </c>
      <c r="O19" s="22">
        <f>AVEDEV(M19:M20)</f>
        <v>0.19665977426586245</v>
      </c>
      <c r="P19" s="13">
        <v>14.619020000000001</v>
      </c>
      <c r="Q19" s="18">
        <f t="shared" si="6"/>
        <v>1.6666666666666667</v>
      </c>
      <c r="R19" s="16">
        <f t="shared" si="1"/>
        <v>5.0721062028262063</v>
      </c>
      <c r="S19" s="14">
        <f>AVERAGE(R19:R20)</f>
        <v>5.0979774665997493</v>
      </c>
      <c r="T19" s="22">
        <f>AVEDEV(R19:R20)</f>
        <v>2.5871263773542985E-2</v>
      </c>
    </row>
    <row r="20" spans="1:20">
      <c r="B20" s="32">
        <v>2</v>
      </c>
      <c r="C20" s="33">
        <v>0.25</v>
      </c>
      <c r="D20" s="33">
        <v>50</v>
      </c>
      <c r="E20" s="34">
        <f>'含水量 '!F37</f>
        <v>3.8492301539691152</v>
      </c>
      <c r="F20" s="1">
        <v>135.96346448199299</v>
      </c>
      <c r="G20" s="16">
        <v>1</v>
      </c>
      <c r="H20" s="16">
        <f t="shared" si="0"/>
        <v>42.421958149596314</v>
      </c>
      <c r="I20" s="21"/>
      <c r="J20" s="22"/>
      <c r="K20" s="66">
        <v>33.214470545170002</v>
      </c>
      <c r="L20" s="16">
        <v>1</v>
      </c>
      <c r="M20" s="18">
        <f t="shared" si="2"/>
        <v>6.9088309117768549</v>
      </c>
      <c r="N20" s="21"/>
      <c r="O20" s="22"/>
      <c r="P20" s="13">
        <v>14.779859999999999</v>
      </c>
      <c r="Q20" s="18">
        <f t="shared" si="6"/>
        <v>1.6666666666666667</v>
      </c>
      <c r="R20" s="16">
        <f t="shared" si="1"/>
        <v>5.1238487303732922</v>
      </c>
      <c r="S20" s="21"/>
      <c r="T20" s="22"/>
    </row>
    <row r="21" spans="1:20">
      <c r="A21" s="1" t="s">
        <v>46</v>
      </c>
      <c r="B21" s="32">
        <v>1</v>
      </c>
      <c r="C21" s="33">
        <v>0.25009999999999999</v>
      </c>
      <c r="D21" s="33">
        <v>50</v>
      </c>
      <c r="E21" s="34">
        <f>'含水量 '!F38</f>
        <v>2.878848460615437</v>
      </c>
      <c r="F21" s="1">
        <v>162.758841110948</v>
      </c>
      <c r="G21" s="16">
        <v>2</v>
      </c>
      <c r="H21" s="16">
        <f t="shared" si="0"/>
        <v>100.50978248926359</v>
      </c>
      <c r="I21" s="14">
        <f>AVERAGE(H21:H22)</f>
        <v>99.720815478171289</v>
      </c>
      <c r="J21" s="22">
        <f>AVEDEV(H21:H22)</f>
        <v>0.78896701109230349</v>
      </c>
      <c r="K21" s="66">
        <v>46.483849387172903</v>
      </c>
      <c r="L21" s="16">
        <v>1</v>
      </c>
      <c r="M21" s="18">
        <f t="shared" si="2"/>
        <v>9.5685157239960397</v>
      </c>
      <c r="N21" s="14">
        <f>AVERAGE(M21:M22)</f>
        <v>10.00745303340584</v>
      </c>
      <c r="O21" s="22">
        <f>AVEDEV(M21:M22)</f>
        <v>0.43893730940980014</v>
      </c>
      <c r="P21" s="13">
        <v>28.35566</v>
      </c>
      <c r="Q21" s="18">
        <v>1</v>
      </c>
      <c r="R21" s="16">
        <f t="shared" si="1"/>
        <v>5.8368999588307755</v>
      </c>
      <c r="S21" s="14">
        <f>AVERAGE(R21:R22)</f>
        <v>5.7423178702945243</v>
      </c>
      <c r="T21" s="22">
        <f>AVEDEV(R21:R22)</f>
        <v>9.4582088536250719E-2</v>
      </c>
    </row>
    <row r="22" spans="1:20">
      <c r="B22" s="32">
        <v>2</v>
      </c>
      <c r="C22" s="33">
        <v>0.25</v>
      </c>
      <c r="D22" s="33">
        <v>50</v>
      </c>
      <c r="E22" s="34">
        <f>'含水量 '!F39</f>
        <v>2.8405681136225005</v>
      </c>
      <c r="F22" s="1">
        <v>160.20270320884299</v>
      </c>
      <c r="G22" s="16">
        <v>2</v>
      </c>
      <c r="H22" s="16">
        <f t="shared" si="0"/>
        <v>98.931848467078979</v>
      </c>
      <c r="I22" s="21"/>
      <c r="J22" s="22"/>
      <c r="K22" s="66">
        <v>50.748267548565401</v>
      </c>
      <c r="L22" s="16">
        <v>1</v>
      </c>
      <c r="M22" s="18">
        <f t="shared" si="2"/>
        <v>10.44639034281564</v>
      </c>
      <c r="N22" s="21"/>
      <c r="O22" s="22"/>
      <c r="P22" s="13">
        <v>27.436540000000001</v>
      </c>
      <c r="Q22" s="18">
        <v>1</v>
      </c>
      <c r="R22" s="16">
        <f t="shared" si="1"/>
        <v>5.6477357817582741</v>
      </c>
      <c r="S22" s="21"/>
      <c r="T22" s="22"/>
    </row>
    <row r="23" spans="1:20">
      <c r="A23" s="1" t="s">
        <v>47</v>
      </c>
      <c r="B23" s="32">
        <v>1</v>
      </c>
      <c r="C23" s="33">
        <v>0.24970000000000001</v>
      </c>
      <c r="D23" s="33">
        <v>50</v>
      </c>
      <c r="E23" s="34">
        <f>'含水量 '!F40</f>
        <v>2.9685157421287642</v>
      </c>
      <c r="F23" s="1">
        <v>149.58150951216899</v>
      </c>
      <c r="G23" s="16">
        <v>2</v>
      </c>
      <c r="H23" s="16">
        <f t="shared" si="0"/>
        <v>92.605750056387095</v>
      </c>
      <c r="I23" s="14">
        <f>AVERAGE(H23:H24)</f>
        <v>92.365680102320624</v>
      </c>
      <c r="J23" s="22">
        <f>AVEDEV(H23:H24)</f>
        <v>0.24006995406647746</v>
      </c>
      <c r="K23" s="66">
        <v>59.670423993032301</v>
      </c>
      <c r="L23" s="16">
        <v>1</v>
      </c>
      <c r="M23" s="18">
        <f t="shared" si="2"/>
        <v>12.313964892405025</v>
      </c>
      <c r="N23" s="14">
        <f>AVERAGE(M23:M24)</f>
        <v>11.113323592921326</v>
      </c>
      <c r="O23" s="22">
        <f>AVEDEV(M23:M24)</f>
        <v>1.2006412994836984</v>
      </c>
      <c r="P23" s="13">
        <v>27.260770000000001</v>
      </c>
      <c r="Q23" s="18">
        <v>1</v>
      </c>
      <c r="R23" s="16">
        <f t="shared" si="1"/>
        <v>5.6257043650155119</v>
      </c>
      <c r="S23" s="14">
        <f>AVERAGE(R23:R24)</f>
        <v>5.6626503974943416</v>
      </c>
      <c r="T23" s="22">
        <f>AVEDEV(R23:R24)</f>
        <v>3.6946032478829771E-2</v>
      </c>
    </row>
    <row r="24" spans="1:20">
      <c r="B24" s="32">
        <v>2</v>
      </c>
      <c r="C24" s="33">
        <v>0.24990000000000001</v>
      </c>
      <c r="D24" s="33">
        <v>50</v>
      </c>
      <c r="E24" s="34">
        <f>'含水量 '!F41</f>
        <v>3.000300030003114</v>
      </c>
      <c r="F24" s="1">
        <v>148.87636802193299</v>
      </c>
      <c r="G24" s="16">
        <v>2</v>
      </c>
      <c r="H24" s="16">
        <f t="shared" si="0"/>
        <v>92.12561014825414</v>
      </c>
      <c r="I24" s="21"/>
      <c r="J24" s="22"/>
      <c r="K24" s="66">
        <v>48.057129873900301</v>
      </c>
      <c r="L24" s="16">
        <v>1</v>
      </c>
      <c r="M24" s="18">
        <f t="shared" si="2"/>
        <v>9.9126822934376282</v>
      </c>
      <c r="N24" s="21"/>
      <c r="O24" s="22"/>
      <c r="P24" s="13">
        <v>27.631900000000002</v>
      </c>
      <c r="Q24" s="18">
        <v>1</v>
      </c>
      <c r="R24" s="16">
        <f t="shared" si="1"/>
        <v>5.6995964299731714</v>
      </c>
      <c r="S24" s="21"/>
      <c r="T24" s="22"/>
    </row>
    <row r="25" spans="1:20">
      <c r="A25" s="1" t="s">
        <v>52</v>
      </c>
      <c r="B25" s="32">
        <v>1</v>
      </c>
      <c r="C25" s="33">
        <v>0.25019999999999998</v>
      </c>
      <c r="D25" s="33">
        <v>50</v>
      </c>
      <c r="E25" s="34">
        <f>'含水量 '!F42</f>
        <v>2.5610244097639789</v>
      </c>
      <c r="F25" s="1">
        <v>154.032715169282</v>
      </c>
      <c r="G25" s="16">
        <v>2</v>
      </c>
      <c r="H25" s="16">
        <f t="shared" si="0"/>
        <v>94.772909854794449</v>
      </c>
      <c r="I25" s="14">
        <f>AVERAGE(H25:H26)</f>
        <v>95.76842609914479</v>
      </c>
      <c r="J25" s="22">
        <f>AVEDEV(H25:H26)</f>
        <v>0.99551624435033403</v>
      </c>
      <c r="K25" s="66">
        <v>61.181601302651998</v>
      </c>
      <c r="L25" s="16">
        <v>1</v>
      </c>
      <c r="M25" s="18">
        <f t="shared" si="2"/>
        <v>12.547893648557743</v>
      </c>
      <c r="N25" s="14">
        <f>AVERAGE(M25:M26)</f>
        <v>12.336338974909868</v>
      </c>
      <c r="O25" s="22">
        <f>AVEDEV(M25:M26)</f>
        <v>0.21155467364787395</v>
      </c>
      <c r="P25" s="13">
        <v>26.955929999999999</v>
      </c>
      <c r="Q25" s="18">
        <v>1</v>
      </c>
      <c r="R25" s="16">
        <f t="shared" si="1"/>
        <v>5.528461753800249</v>
      </c>
      <c r="S25" s="14">
        <f>AVERAGE(R25:R26)</f>
        <v>5.5232843573997386</v>
      </c>
      <c r="T25" s="22">
        <f>AVEDEV(R25:R26)</f>
        <v>5.1773964005104034E-3</v>
      </c>
    </row>
    <row r="26" spans="1:20">
      <c r="B26" s="32">
        <v>2</v>
      </c>
      <c r="C26" s="33">
        <v>0.25019999999999998</v>
      </c>
      <c r="D26" s="33">
        <v>50</v>
      </c>
      <c r="E26" s="34">
        <f>'含水量 '!F43</f>
        <v>2.7091872438269311</v>
      </c>
      <c r="F26" s="1">
        <v>157.02956650278301</v>
      </c>
      <c r="G26" s="16">
        <v>2</v>
      </c>
      <c r="H26" s="16">
        <f t="shared" si="0"/>
        <v>96.763942343495117</v>
      </c>
      <c r="I26" s="21"/>
      <c r="J26" s="22"/>
      <c r="K26" s="66">
        <v>59.028691162919898</v>
      </c>
      <c r="L26" s="16">
        <v>1</v>
      </c>
      <c r="M26" s="18">
        <f t="shared" si="2"/>
        <v>12.124784301261995</v>
      </c>
      <c r="N26" s="21"/>
      <c r="O26" s="22"/>
      <c r="P26" s="13">
        <v>26.864529999999998</v>
      </c>
      <c r="Q26" s="18">
        <v>1</v>
      </c>
      <c r="R26" s="16">
        <f t="shared" si="1"/>
        <v>5.5181069609992281</v>
      </c>
      <c r="S26" s="21"/>
      <c r="T26" s="22"/>
    </row>
    <row r="29" spans="1:20">
      <c r="P29" s="13"/>
    </row>
  </sheetData>
  <mergeCells count="8">
    <mergeCell ref="F1:J1"/>
    <mergeCell ref="K1:O1"/>
    <mergeCell ref="P1:T1"/>
    <mergeCell ref="A1:A2"/>
    <mergeCell ref="B1:B2"/>
    <mergeCell ref="C1:C2"/>
    <mergeCell ref="D1:D2"/>
    <mergeCell ref="E1:E2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2"/>
  <sheetViews>
    <sheetView topLeftCell="G1" workbookViewId="0">
      <selection activeCell="P1" sqref="P1:AB26"/>
    </sheetView>
  </sheetViews>
  <sheetFormatPr defaultRowHeight="16.2"/>
  <cols>
    <col min="1" max="2" width="8.88671875" style="1"/>
    <col min="3" max="4" width="9.109375" style="1" bestFit="1" customWidth="1"/>
    <col min="6" max="12" width="9.109375" style="1" bestFit="1" customWidth="1"/>
    <col min="13" max="13" width="10.109375" style="1" bestFit="1" customWidth="1"/>
    <col min="14" max="16" width="8.88671875" style="1"/>
    <col min="17" max="17" width="6" style="3" bestFit="1" customWidth="1"/>
    <col min="18" max="19" width="8.88671875" style="1"/>
    <col min="21" max="16384" width="8.88671875" style="1"/>
  </cols>
  <sheetData>
    <row r="1" spans="1:28">
      <c r="A1" s="39" t="s">
        <v>80</v>
      </c>
      <c r="B1" s="39"/>
      <c r="C1" s="44"/>
      <c r="D1" s="45" t="s">
        <v>54</v>
      </c>
      <c r="F1" s="45" t="s">
        <v>53</v>
      </c>
      <c r="G1" s="45" t="s">
        <v>55</v>
      </c>
      <c r="H1" s="45" t="s">
        <v>56</v>
      </c>
      <c r="I1" s="45" t="s">
        <v>57</v>
      </c>
      <c r="J1" s="45" t="s">
        <v>58</v>
      </c>
      <c r="K1" s="45" t="s">
        <v>59</v>
      </c>
      <c r="L1" s="45" t="s">
        <v>60</v>
      </c>
      <c r="M1" s="46"/>
      <c r="P1" s="39" t="s">
        <v>81</v>
      </c>
      <c r="Q1" s="57"/>
      <c r="R1" s="44"/>
      <c r="S1" s="45" t="s">
        <v>54</v>
      </c>
      <c r="U1" s="45" t="s">
        <v>53</v>
      </c>
      <c r="V1" s="45" t="s">
        <v>55</v>
      </c>
      <c r="W1" s="45" t="s">
        <v>56</v>
      </c>
      <c r="X1" s="45" t="s">
        <v>57</v>
      </c>
      <c r="Y1" s="45" t="s">
        <v>58</v>
      </c>
      <c r="Z1" s="45" t="s">
        <v>59</v>
      </c>
      <c r="AA1" s="45" t="s">
        <v>60</v>
      </c>
      <c r="AB1" s="46"/>
    </row>
    <row r="2" spans="1:28">
      <c r="A2" s="47" t="s">
        <v>61</v>
      </c>
      <c r="B2" s="48" t="s">
        <v>62</v>
      </c>
      <c r="C2" s="62" t="s">
        <v>63</v>
      </c>
      <c r="D2" s="49" t="s">
        <v>65</v>
      </c>
      <c r="F2" s="49" t="s">
        <v>64</v>
      </c>
      <c r="G2" s="49" t="s">
        <v>66</v>
      </c>
      <c r="H2" s="49" t="s">
        <v>67</v>
      </c>
      <c r="I2" s="49" t="s">
        <v>57</v>
      </c>
      <c r="J2" s="49" t="s">
        <v>68</v>
      </c>
      <c r="K2" s="49" t="s">
        <v>59</v>
      </c>
      <c r="L2" s="50" t="s">
        <v>69</v>
      </c>
      <c r="M2" s="60" t="s">
        <v>70</v>
      </c>
      <c r="P2" s="47" t="s">
        <v>61</v>
      </c>
      <c r="Q2" s="51" t="s">
        <v>62</v>
      </c>
      <c r="R2" s="62" t="s">
        <v>63</v>
      </c>
      <c r="S2" s="49" t="s">
        <v>65</v>
      </c>
      <c r="U2" s="49" t="s">
        <v>64</v>
      </c>
      <c r="V2" s="49" t="s">
        <v>66</v>
      </c>
      <c r="W2" s="49" t="s">
        <v>67</v>
      </c>
      <c r="X2" s="49" t="s">
        <v>57</v>
      </c>
      <c r="Y2" s="49" t="s">
        <v>68</v>
      </c>
      <c r="Z2" s="49" t="s">
        <v>59</v>
      </c>
      <c r="AA2" s="50" t="s">
        <v>69</v>
      </c>
      <c r="AB2" s="60" t="s">
        <v>70</v>
      </c>
    </row>
    <row r="3" spans="1:28" s="39" customFormat="1">
      <c r="A3" s="52" t="s">
        <v>49</v>
      </c>
      <c r="B3" s="53" t="s">
        <v>71</v>
      </c>
      <c r="C3" s="61">
        <v>17.099713912364948</v>
      </c>
      <c r="D3" s="40">
        <v>0.89482062725090006</v>
      </c>
      <c r="F3" s="40">
        <v>0.29139361873993375</v>
      </c>
      <c r="G3" s="40">
        <v>6.5418787535014014</v>
      </c>
      <c r="H3" s="41">
        <v>24.226164160864347</v>
      </c>
      <c r="I3" s="41">
        <v>4.7300615136054418</v>
      </c>
      <c r="J3" s="41">
        <v>33.189773109243703</v>
      </c>
      <c r="K3" s="41">
        <v>3.4704845854341735</v>
      </c>
      <c r="L3" s="41">
        <v>6.9287545972388944</v>
      </c>
      <c r="M3" s="61">
        <f t="shared" ref="M3:M26" si="0">SUM(F3:L3)</f>
        <v>79.378510338627891</v>
      </c>
      <c r="N3" s="54"/>
      <c r="O3" s="42"/>
      <c r="P3" s="39" t="s">
        <v>77</v>
      </c>
      <c r="Q3" s="55" t="s">
        <v>73</v>
      </c>
      <c r="R3" s="61">
        <v>16.961974127098323</v>
      </c>
      <c r="S3" s="40">
        <v>3.0442420103916863</v>
      </c>
      <c r="U3" s="40">
        <v>0</v>
      </c>
      <c r="V3" s="40">
        <v>0</v>
      </c>
      <c r="W3" s="40">
        <v>0</v>
      </c>
      <c r="X3" s="40">
        <v>0</v>
      </c>
      <c r="Y3" s="40">
        <v>0</v>
      </c>
      <c r="Z3" s="40">
        <v>0</v>
      </c>
      <c r="AA3" s="40">
        <v>3.6084181117106322</v>
      </c>
      <c r="AB3" s="61">
        <f t="shared" ref="AB3:AB8" si="1">SUM(U3:AA3)</f>
        <v>3.6084181117106322</v>
      </c>
    </row>
    <row r="4" spans="1:28" s="39" customFormat="1">
      <c r="A4" s="58"/>
      <c r="B4" s="53" t="s">
        <v>72</v>
      </c>
      <c r="C4" s="61">
        <v>16.869749995004</v>
      </c>
      <c r="D4" s="40">
        <v>0.89768675159872102</v>
      </c>
      <c r="F4" s="40">
        <v>0.29132324718543551</v>
      </c>
      <c r="G4" s="40">
        <v>6.6199671930455652</v>
      </c>
      <c r="H4" s="40">
        <v>24.061189016786578</v>
      </c>
      <c r="I4" s="40">
        <v>4.6500590287769787</v>
      </c>
      <c r="J4" s="40">
        <v>33.726418864908084</v>
      </c>
      <c r="K4" s="40">
        <v>3.6547839912070348</v>
      </c>
      <c r="L4" s="40">
        <v>7.0329699796163085</v>
      </c>
      <c r="M4" s="61">
        <f t="shared" si="0"/>
        <v>80.036711321525999</v>
      </c>
      <c r="N4" s="54"/>
      <c r="O4" s="42"/>
      <c r="Q4" s="55" t="s">
        <v>75</v>
      </c>
      <c r="R4" s="61">
        <v>18.138492175789054</v>
      </c>
      <c r="S4" s="40">
        <v>2.7805373441869747</v>
      </c>
      <c r="U4" s="40">
        <v>0</v>
      </c>
      <c r="V4" s="40">
        <v>0</v>
      </c>
      <c r="W4" s="40">
        <v>0</v>
      </c>
      <c r="X4" s="40">
        <v>0</v>
      </c>
      <c r="Y4" s="40">
        <v>0</v>
      </c>
      <c r="Z4" s="40">
        <v>0</v>
      </c>
      <c r="AA4" s="40">
        <v>3.8741229528565713</v>
      </c>
      <c r="AB4" s="61">
        <f t="shared" si="1"/>
        <v>3.8741229528565713</v>
      </c>
    </row>
    <row r="5" spans="1:28" s="39" customFormat="1">
      <c r="A5" s="52" t="s">
        <v>50</v>
      </c>
      <c r="B5" s="53" t="s">
        <v>73</v>
      </c>
      <c r="C5" s="61">
        <v>16.04688888415366</v>
      </c>
      <c r="D5" s="40">
        <v>0.84815036114445763</v>
      </c>
      <c r="F5" s="40">
        <v>0.29171187022254175</v>
      </c>
      <c r="G5" s="40">
        <v>6.818793290916366</v>
      </c>
      <c r="H5" s="40">
        <v>22.360371448979592</v>
      </c>
      <c r="I5" s="40">
        <v>5.1749310248099238</v>
      </c>
      <c r="J5" s="40">
        <v>31.474089635854341</v>
      </c>
      <c r="K5" s="40">
        <v>3.2135418603441379</v>
      </c>
      <c r="L5" s="40">
        <v>6.6982197092837126</v>
      </c>
      <c r="M5" s="61">
        <f t="shared" si="0"/>
        <v>76.031658840410614</v>
      </c>
      <c r="N5" s="54"/>
      <c r="O5" s="42"/>
      <c r="P5" s="39" t="s">
        <v>78</v>
      </c>
      <c r="Q5" s="55" t="s">
        <v>73</v>
      </c>
      <c r="R5" s="61">
        <v>19.257514425149701</v>
      </c>
      <c r="S5" s="40">
        <v>2.6226426606786428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0">
        <v>3.6932374183632737</v>
      </c>
      <c r="AB5" s="61">
        <f t="shared" si="1"/>
        <v>3.6932374183632737</v>
      </c>
    </row>
    <row r="6" spans="1:28" s="39" customFormat="1">
      <c r="A6" s="58"/>
      <c r="B6" s="53" t="s">
        <v>72</v>
      </c>
      <c r="C6" s="61">
        <v>15.955072104399999</v>
      </c>
      <c r="D6" s="40">
        <v>0.83071051500000004</v>
      </c>
      <c r="F6" s="43">
        <v>0.29014123885513277</v>
      </c>
      <c r="G6" s="41">
        <v>6.5271850715999999</v>
      </c>
      <c r="H6" s="41">
        <v>21.830195338800003</v>
      </c>
      <c r="I6" s="41">
        <v>4.618762865199999</v>
      </c>
      <c r="J6" s="41">
        <v>32.580856088000004</v>
      </c>
      <c r="K6" s="41">
        <v>3.1340352980000001</v>
      </c>
      <c r="L6" s="41">
        <v>6.7907235813999991</v>
      </c>
      <c r="M6" s="61">
        <f t="shared" si="0"/>
        <v>75.771899481855144</v>
      </c>
      <c r="N6" s="54"/>
      <c r="Q6" s="55" t="s">
        <v>75</v>
      </c>
      <c r="R6" s="61">
        <v>19.112860176987613</v>
      </c>
      <c r="S6" s="40">
        <v>2.6130134508589689</v>
      </c>
      <c r="U6" s="40">
        <v>0</v>
      </c>
      <c r="V6" s="40">
        <v>0</v>
      </c>
      <c r="W6" s="40">
        <v>0</v>
      </c>
      <c r="X6" s="40">
        <v>0</v>
      </c>
      <c r="Y6" s="40">
        <v>0</v>
      </c>
      <c r="Z6" s="40">
        <v>0</v>
      </c>
      <c r="AA6" s="40">
        <v>3.6433046288453852</v>
      </c>
      <c r="AB6" s="61">
        <f t="shared" si="1"/>
        <v>3.6433046288453852</v>
      </c>
    </row>
    <row r="7" spans="1:28" s="39" customFormat="1">
      <c r="A7" s="52" t="s">
        <v>51</v>
      </c>
      <c r="B7" s="53" t="s">
        <v>74</v>
      </c>
      <c r="C7" s="61">
        <v>16.722807590255588</v>
      </c>
      <c r="D7" s="40">
        <v>0.86475751098242792</v>
      </c>
      <c r="F7" s="40">
        <v>0.2921150894390302</v>
      </c>
      <c r="G7" s="41">
        <v>6.251955996805111</v>
      </c>
      <c r="H7" s="41">
        <v>22.41076106669329</v>
      </c>
      <c r="I7" s="41">
        <v>4.2461340285543132</v>
      </c>
      <c r="J7" s="41">
        <v>32.34458466253993</v>
      </c>
      <c r="K7" s="41">
        <v>3.3510416892971242</v>
      </c>
      <c r="L7" s="41">
        <v>6.8695484083466445</v>
      </c>
      <c r="M7" s="61">
        <f t="shared" si="0"/>
        <v>75.766140941675445</v>
      </c>
      <c r="N7" s="54"/>
      <c r="P7" s="39" t="s">
        <v>79</v>
      </c>
      <c r="Q7" s="55" t="s">
        <v>73</v>
      </c>
      <c r="R7" s="61">
        <v>21.085872668797439</v>
      </c>
      <c r="S7" s="41">
        <v>2.6193726687974426</v>
      </c>
      <c r="U7" s="43">
        <v>0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1">
        <v>3.8449799121054729</v>
      </c>
      <c r="AB7" s="61">
        <f t="shared" si="1"/>
        <v>3.8449799121054729</v>
      </c>
    </row>
    <row r="8" spans="1:28" s="39" customFormat="1">
      <c r="A8" s="58"/>
      <c r="B8" s="53" t="s">
        <v>72</v>
      </c>
      <c r="C8" s="61">
        <v>16.8585923616</v>
      </c>
      <c r="D8" s="40">
        <v>0.86440401</v>
      </c>
      <c r="F8" s="40">
        <v>0.29228347235863855</v>
      </c>
      <c r="G8" s="40">
        <v>7.0860747988000012</v>
      </c>
      <c r="H8" s="41">
        <v>22.633875261600004</v>
      </c>
      <c r="I8" s="41">
        <v>4.2807871738000003</v>
      </c>
      <c r="J8" s="41">
        <v>32.954516640000001</v>
      </c>
      <c r="K8" s="41">
        <v>3.5497183088000002</v>
      </c>
      <c r="L8" s="41">
        <v>7.0337822754000001</v>
      </c>
      <c r="M8" s="61">
        <f t="shared" si="0"/>
        <v>77.83103793075864</v>
      </c>
      <c r="N8" s="54"/>
      <c r="Q8" s="55" t="s">
        <v>75</v>
      </c>
      <c r="R8" s="61">
        <v>19.976593932</v>
      </c>
      <c r="S8" s="41">
        <v>2.5684505909999999</v>
      </c>
      <c r="U8" s="43">
        <v>0</v>
      </c>
      <c r="V8" s="40">
        <v>0</v>
      </c>
      <c r="W8" s="40">
        <v>0</v>
      </c>
      <c r="X8" s="40">
        <v>0</v>
      </c>
      <c r="Y8" s="40">
        <v>0</v>
      </c>
      <c r="Z8" s="40">
        <v>0</v>
      </c>
      <c r="AA8" s="41">
        <v>3.7296908356000005</v>
      </c>
      <c r="AB8" s="61">
        <f t="shared" si="1"/>
        <v>3.7296908356000005</v>
      </c>
    </row>
    <row r="9" spans="1:28" s="39" customFormat="1">
      <c r="A9" s="56" t="s">
        <v>17</v>
      </c>
      <c r="B9" s="53" t="s">
        <v>71</v>
      </c>
      <c r="C9" s="61">
        <v>26.236058974410241</v>
      </c>
      <c r="D9" s="40">
        <v>1.2956446351459414</v>
      </c>
      <c r="F9" s="40">
        <v>0.30213005005713661</v>
      </c>
      <c r="G9" s="40">
        <v>8.2383383178728522</v>
      </c>
      <c r="H9" s="40">
        <v>18.36089246341464</v>
      </c>
      <c r="I9" s="40">
        <v>2.7726726895241902</v>
      </c>
      <c r="J9" s="40">
        <v>53.188654530187925</v>
      </c>
      <c r="K9" s="40">
        <v>4.6616207784886052</v>
      </c>
      <c r="L9" s="40">
        <v>10.420120271891243</v>
      </c>
      <c r="M9" s="61">
        <f t="shared" si="0"/>
        <v>97.944429101436612</v>
      </c>
      <c r="P9" s="39" t="s">
        <v>82</v>
      </c>
      <c r="Q9" s="57" t="s">
        <v>87</v>
      </c>
      <c r="R9" s="61">
        <v>30.361530739408476</v>
      </c>
      <c r="S9" s="40">
        <v>3.8059643465227824</v>
      </c>
      <c r="U9" s="40">
        <v>0</v>
      </c>
      <c r="V9" s="40">
        <v>0</v>
      </c>
      <c r="W9" s="40">
        <v>0</v>
      </c>
      <c r="X9" s="40">
        <v>1.2447857418065551</v>
      </c>
      <c r="Y9" s="40">
        <v>13.96339759192646</v>
      </c>
      <c r="Z9" s="40">
        <v>4.2263039456434859</v>
      </c>
      <c r="AA9" s="40">
        <v>5.0353287070343731</v>
      </c>
      <c r="AB9" s="61">
        <v>28.275780332933657</v>
      </c>
    </row>
    <row r="10" spans="1:28" s="39" customFormat="1">
      <c r="A10" s="58"/>
      <c r="B10" s="53" t="s">
        <v>75</v>
      </c>
      <c r="C10" s="61">
        <v>27.07487497064697</v>
      </c>
      <c r="D10" s="40">
        <v>1.3349100758785941</v>
      </c>
      <c r="F10" s="40">
        <v>0.3010664690191619</v>
      </c>
      <c r="G10" s="40">
        <v>8.5313894448881804</v>
      </c>
      <c r="H10" s="40">
        <v>18.989155609025559</v>
      </c>
      <c r="I10" s="40">
        <v>2.9576112971246005</v>
      </c>
      <c r="J10" s="40">
        <v>54.01117408546326</v>
      </c>
      <c r="K10" s="40">
        <v>4.7838577232428117</v>
      </c>
      <c r="L10" s="40">
        <v>10.476688141972843</v>
      </c>
      <c r="M10" s="61">
        <f t="shared" si="0"/>
        <v>100.05094277073643</v>
      </c>
      <c r="Q10" s="57" t="s">
        <v>88</v>
      </c>
      <c r="R10" s="61">
        <v>29.279242005595528</v>
      </c>
      <c r="S10" s="40">
        <v>3.7490391127098324</v>
      </c>
      <c r="U10" s="40">
        <v>0</v>
      </c>
      <c r="V10" s="40">
        <v>0</v>
      </c>
      <c r="W10" s="40">
        <v>0</v>
      </c>
      <c r="X10" s="40">
        <v>0.68027991946442845</v>
      </c>
      <c r="Y10" s="40">
        <v>12.641265847322142</v>
      </c>
      <c r="Z10" s="40">
        <v>3.5835078633093529</v>
      </c>
      <c r="AA10" s="40">
        <v>4.6704461231015193</v>
      </c>
      <c r="AB10" s="61">
        <v>25.324538865907275</v>
      </c>
    </row>
    <row r="11" spans="1:28" s="39" customFormat="1">
      <c r="A11" s="56" t="s">
        <v>18</v>
      </c>
      <c r="B11" s="53" t="s">
        <v>73</v>
      </c>
      <c r="C11" s="61">
        <v>26.578735624051141</v>
      </c>
      <c r="D11" s="41">
        <v>1.5726624400719134</v>
      </c>
      <c r="F11" s="43">
        <v>0.30311913807706503</v>
      </c>
      <c r="G11" s="41">
        <v>8.6607177043547754</v>
      </c>
      <c r="H11" s="41">
        <v>17.468406818617659</v>
      </c>
      <c r="I11" s="41">
        <v>2.5863174712345178</v>
      </c>
      <c r="J11" s="41">
        <v>51.739260655213748</v>
      </c>
      <c r="K11" s="41">
        <v>4.8419991426288451</v>
      </c>
      <c r="L11" s="41">
        <v>9.9126758505793031</v>
      </c>
      <c r="M11" s="61">
        <f t="shared" si="0"/>
        <v>95.512496780705916</v>
      </c>
      <c r="P11" s="39" t="s">
        <v>83</v>
      </c>
      <c r="Q11" s="57" t="s">
        <v>87</v>
      </c>
      <c r="R11" s="61">
        <v>30.115392585229539</v>
      </c>
      <c r="S11" s="40">
        <v>3.7549177864271464</v>
      </c>
      <c r="U11" s="40">
        <v>0</v>
      </c>
      <c r="V11" s="40">
        <v>0</v>
      </c>
      <c r="W11" s="40">
        <v>0</v>
      </c>
      <c r="X11" s="40">
        <v>1.1591835167664672</v>
      </c>
      <c r="Y11" s="40">
        <v>13.701472654690617</v>
      </c>
      <c r="Z11" s="40">
        <v>3.9517466371257486</v>
      </c>
      <c r="AA11" s="40">
        <v>4.9204811656686633</v>
      </c>
      <c r="AB11" s="61">
        <v>27.487801760678643</v>
      </c>
    </row>
    <row r="12" spans="1:28" s="39" customFormat="1">
      <c r="A12" s="58"/>
      <c r="B12" s="53" t="s">
        <v>72</v>
      </c>
      <c r="C12" s="61">
        <v>26.882818963600005</v>
      </c>
      <c r="D12" s="40">
        <v>1.4407730639999998</v>
      </c>
      <c r="F12" s="40">
        <v>0.29982697595721886</v>
      </c>
      <c r="G12" s="40">
        <v>8.7318979668000019</v>
      </c>
      <c r="H12" s="41">
        <v>18.226234842</v>
      </c>
      <c r="I12" s="41">
        <v>2.6299261197999999</v>
      </c>
      <c r="J12" s="41">
        <v>52.489046672000008</v>
      </c>
      <c r="K12" s="41">
        <v>5.0150029448</v>
      </c>
      <c r="L12" s="41">
        <v>10.270636226799999</v>
      </c>
      <c r="M12" s="61">
        <f t="shared" si="0"/>
        <v>97.66257174815722</v>
      </c>
      <c r="Q12" s="57" t="s">
        <v>88</v>
      </c>
      <c r="R12" s="61">
        <v>29.380311038015208</v>
      </c>
      <c r="S12" s="40">
        <v>3.8154892156862745</v>
      </c>
      <c r="U12" s="40">
        <v>0</v>
      </c>
      <c r="V12" s="40">
        <v>0</v>
      </c>
      <c r="W12" s="40">
        <v>0</v>
      </c>
      <c r="X12" s="40">
        <v>0.66745997979191674</v>
      </c>
      <c r="Y12" s="40">
        <v>12.794726400560222</v>
      </c>
      <c r="Z12" s="40">
        <v>3.6718661928771508</v>
      </c>
      <c r="AA12" s="40">
        <v>4.7257879331732697</v>
      </c>
      <c r="AB12" s="61">
        <v>25.675329722088833</v>
      </c>
    </row>
    <row r="13" spans="1:28" s="39" customFormat="1">
      <c r="A13" s="56" t="s">
        <v>19</v>
      </c>
      <c r="B13" s="53" t="s">
        <v>73</v>
      </c>
      <c r="C13" s="61">
        <v>28.321629302037557</v>
      </c>
      <c r="D13" s="40">
        <v>1.4446063713543746</v>
      </c>
      <c r="F13" s="40">
        <v>0.30101435735868104</v>
      </c>
      <c r="G13" s="40">
        <v>8.75450464562525</v>
      </c>
      <c r="H13" s="41">
        <v>18.77553456172593</v>
      </c>
      <c r="I13" s="41">
        <v>2.9326692712744706</v>
      </c>
      <c r="J13" s="41">
        <v>56.109785059928079</v>
      </c>
      <c r="K13" s="41">
        <v>4.9584035497403116</v>
      </c>
      <c r="L13" s="41">
        <v>10.76955212584898</v>
      </c>
      <c r="M13" s="61">
        <f t="shared" si="0"/>
        <v>102.6014635715017</v>
      </c>
      <c r="P13" s="39" t="s">
        <v>84</v>
      </c>
      <c r="Q13" s="57" t="s">
        <v>87</v>
      </c>
      <c r="R13" s="61">
        <v>28.486978079200004</v>
      </c>
      <c r="S13" s="40">
        <v>3.6968597440000002</v>
      </c>
      <c r="U13" s="40">
        <v>0</v>
      </c>
      <c r="V13" s="40">
        <v>0</v>
      </c>
      <c r="W13" s="40">
        <v>0</v>
      </c>
      <c r="X13" s="40">
        <v>0.65050977560000001</v>
      </c>
      <c r="Y13" s="40">
        <v>12.86143058</v>
      </c>
      <c r="Z13" s="40">
        <v>3.6476707503999997</v>
      </c>
      <c r="AA13" s="40">
        <v>4.8104678839999995</v>
      </c>
      <c r="AB13" s="61">
        <v>25.666938733999999</v>
      </c>
    </row>
    <row r="14" spans="1:28" s="39" customFormat="1">
      <c r="A14" s="59"/>
      <c r="B14" s="53" t="s">
        <v>75</v>
      </c>
      <c r="C14" s="61">
        <v>27.859430886000002</v>
      </c>
      <c r="D14" s="40">
        <v>1.4373977019999999</v>
      </c>
      <c r="F14" s="40">
        <v>0.29546673507965837</v>
      </c>
      <c r="G14" s="40">
        <v>8.8859852356000015</v>
      </c>
      <c r="H14" s="40">
        <v>19.408959927600002</v>
      </c>
      <c r="I14" s="40">
        <v>3.0203757157999997</v>
      </c>
      <c r="J14" s="40">
        <v>54.616053774000001</v>
      </c>
      <c r="K14" s="40">
        <v>5.0321753804</v>
      </c>
      <c r="L14" s="40">
        <v>10.485920373599999</v>
      </c>
      <c r="M14" s="61">
        <f t="shared" si="0"/>
        <v>101.74493714207966</v>
      </c>
      <c r="Q14" s="57" t="s">
        <v>88</v>
      </c>
      <c r="R14" s="61">
        <v>28.658822219024785</v>
      </c>
      <c r="S14" s="40">
        <v>3.7205537170263794</v>
      </c>
      <c r="U14" s="40">
        <v>0</v>
      </c>
      <c r="V14" s="40">
        <v>0</v>
      </c>
      <c r="W14" s="40">
        <v>0</v>
      </c>
      <c r="X14" s="40">
        <v>0.67613578317346135</v>
      </c>
      <c r="Y14" s="40">
        <v>12.783667915667468</v>
      </c>
      <c r="Z14" s="40">
        <v>3.5834879060751401</v>
      </c>
      <c r="AA14" s="40">
        <v>4.7380364688249408</v>
      </c>
      <c r="AB14" s="61">
        <v>25.501881790767388</v>
      </c>
    </row>
    <row r="15" spans="1:28" s="39" customFormat="1">
      <c r="A15" s="59" t="s">
        <v>12</v>
      </c>
      <c r="B15" s="53" t="s">
        <v>73</v>
      </c>
      <c r="C15" s="61">
        <v>12.727534237685223</v>
      </c>
      <c r="D15" s="40">
        <v>0.7710693512214658</v>
      </c>
      <c r="F15" s="40">
        <v>0.2878265238051369</v>
      </c>
      <c r="G15" s="40">
        <v>6.3240369567480981</v>
      </c>
      <c r="H15" s="40">
        <v>23.792880412094512</v>
      </c>
      <c r="I15" s="40">
        <v>3.8132872164597518</v>
      </c>
      <c r="J15" s="40">
        <v>30.423950847016421</v>
      </c>
      <c r="K15" s="40">
        <v>3.1219202579094918</v>
      </c>
      <c r="L15" s="40">
        <v>6.2162290336403689</v>
      </c>
      <c r="M15" s="61">
        <f t="shared" si="0"/>
        <v>73.980131247673782</v>
      </c>
      <c r="P15" s="39" t="s">
        <v>11</v>
      </c>
      <c r="Q15" s="57" t="s">
        <v>87</v>
      </c>
      <c r="R15" s="61">
        <v>12.904277536</v>
      </c>
      <c r="S15" s="40">
        <v>2.2594630620000005</v>
      </c>
      <c r="U15" s="40">
        <v>0</v>
      </c>
      <c r="V15" s="40">
        <v>0</v>
      </c>
      <c r="W15" s="40">
        <v>0</v>
      </c>
      <c r="X15" s="40">
        <v>0.99804953539999985</v>
      </c>
      <c r="Y15" s="40">
        <v>11.461510280000001</v>
      </c>
      <c r="Z15" s="40">
        <v>0</v>
      </c>
      <c r="AA15" s="40">
        <v>0</v>
      </c>
      <c r="AB15" s="61">
        <v>14.7190228774</v>
      </c>
    </row>
    <row r="16" spans="1:28" s="39" customFormat="1">
      <c r="B16" s="53" t="s">
        <v>75</v>
      </c>
      <c r="C16" s="61">
        <v>12.976020803764518</v>
      </c>
      <c r="D16" s="41">
        <v>0.7843676061273529</v>
      </c>
      <c r="F16" s="43">
        <v>0.28589898980549799</v>
      </c>
      <c r="G16" s="41">
        <v>6.6018111081297564</v>
      </c>
      <c r="H16" s="41">
        <v>24.792077957949541</v>
      </c>
      <c r="I16" s="41">
        <v>4.1267957330796952</v>
      </c>
      <c r="J16" s="41">
        <v>31.730886764116946</v>
      </c>
      <c r="K16" s="41">
        <v>3.3345094849819783</v>
      </c>
      <c r="L16" s="41">
        <v>6.4349162050460551</v>
      </c>
      <c r="M16" s="61">
        <f t="shared" si="0"/>
        <v>77.306896243109463</v>
      </c>
      <c r="Q16" s="57" t="s">
        <v>88</v>
      </c>
      <c r="R16" s="61">
        <v>12.65355893253493</v>
      </c>
      <c r="S16" s="40">
        <v>2.2092628223552895</v>
      </c>
      <c r="U16" s="40">
        <v>0</v>
      </c>
      <c r="V16" s="40">
        <v>0</v>
      </c>
      <c r="W16" s="40">
        <v>0</v>
      </c>
      <c r="X16" s="40">
        <v>0.92834248622754489</v>
      </c>
      <c r="Y16" s="40">
        <v>11.188230738522954</v>
      </c>
      <c r="Z16" s="40">
        <v>0</v>
      </c>
      <c r="AA16" s="40">
        <v>0</v>
      </c>
      <c r="AB16" s="61">
        <v>14.325836047105788</v>
      </c>
    </row>
    <row r="17" spans="1:28" s="39" customFormat="1">
      <c r="A17" s="59" t="s">
        <v>13</v>
      </c>
      <c r="B17" s="53" t="s">
        <v>71</v>
      </c>
      <c r="C17" s="61">
        <v>12.728559177199999</v>
      </c>
      <c r="D17" s="40">
        <v>0.53307788999999994</v>
      </c>
      <c r="F17" s="40">
        <v>0.285333469783416</v>
      </c>
      <c r="G17" s="40">
        <v>6.8714787952000007</v>
      </c>
      <c r="H17" s="41">
        <v>24.450637750800006</v>
      </c>
      <c r="I17" s="41">
        <v>4.1662614217999998</v>
      </c>
      <c r="J17" s="41">
        <v>29.358528327999998</v>
      </c>
      <c r="K17" s="41">
        <v>2.9708874812000001</v>
      </c>
      <c r="L17" s="41">
        <v>5.8985561043999999</v>
      </c>
      <c r="M17" s="61">
        <f t="shared" si="0"/>
        <v>74.001683351183416</v>
      </c>
      <c r="P17" s="39" t="s">
        <v>15</v>
      </c>
      <c r="Q17" s="57">
        <v>1</v>
      </c>
      <c r="R17" s="61">
        <v>12.705559373899119</v>
      </c>
      <c r="S17" s="40">
        <v>2.0277750040032023</v>
      </c>
      <c r="U17" s="40">
        <v>0</v>
      </c>
      <c r="V17" s="40">
        <v>0</v>
      </c>
      <c r="W17" s="40">
        <v>0</v>
      </c>
      <c r="X17" s="40">
        <v>0.91387415212169731</v>
      </c>
      <c r="Y17" s="40">
        <v>11.100696126901521</v>
      </c>
      <c r="Z17" s="40">
        <v>0</v>
      </c>
      <c r="AA17" s="40">
        <v>0</v>
      </c>
      <c r="AB17" s="61">
        <v>14.042345283026421</v>
      </c>
    </row>
    <row r="18" spans="1:28" s="39" customFormat="1">
      <c r="B18" s="53" t="s">
        <v>75</v>
      </c>
      <c r="C18" s="61">
        <v>12.2508484138</v>
      </c>
      <c r="D18" s="41">
        <v>0.71189023200000001</v>
      </c>
      <c r="F18" s="40">
        <v>0.28739528285448684</v>
      </c>
      <c r="G18" s="41">
        <v>6.1845619600000008</v>
      </c>
      <c r="H18" s="41">
        <v>23.0550108684</v>
      </c>
      <c r="I18" s="41">
        <v>4.0123322131999997</v>
      </c>
      <c r="J18" s="41">
        <v>29.516360287999998</v>
      </c>
      <c r="K18" s="41">
        <v>2.9772141392</v>
      </c>
      <c r="L18" s="41">
        <v>5.9969563111999999</v>
      </c>
      <c r="M18" s="61">
        <f t="shared" si="0"/>
        <v>72.029831062854484</v>
      </c>
      <c r="Q18" s="57" t="s">
        <v>88</v>
      </c>
      <c r="R18" s="61">
        <v>12.620096019192324</v>
      </c>
      <c r="S18" s="40">
        <v>1.9908411775289885</v>
      </c>
      <c r="U18" s="40">
        <v>0</v>
      </c>
      <c r="V18" s="40">
        <v>0</v>
      </c>
      <c r="W18" s="40">
        <v>0</v>
      </c>
      <c r="X18" s="40">
        <v>0.73445374290283905</v>
      </c>
      <c r="Y18" s="40">
        <v>11.176170151939225</v>
      </c>
      <c r="Z18" s="40">
        <v>0</v>
      </c>
      <c r="AA18" s="40">
        <v>0</v>
      </c>
      <c r="AB18" s="61">
        <v>13.901465072371053</v>
      </c>
    </row>
    <row r="19" spans="1:28" s="39" customFormat="1">
      <c r="A19" s="59" t="s">
        <v>14</v>
      </c>
      <c r="B19" s="53" t="s">
        <v>73</v>
      </c>
      <c r="C19" s="61">
        <v>12.599627730892355</v>
      </c>
      <c r="D19" s="40">
        <v>0.69492746098439373</v>
      </c>
      <c r="F19" s="40">
        <v>0.28478251308125974</v>
      </c>
      <c r="G19" s="40">
        <v>7.2422853705482195</v>
      </c>
      <c r="H19" s="40">
        <v>27.189631702280909</v>
      </c>
      <c r="I19" s="40">
        <v>3.016615382753101</v>
      </c>
      <c r="J19" s="40">
        <v>33.749064215686275</v>
      </c>
      <c r="K19" s="40">
        <v>3.0489625374149658</v>
      </c>
      <c r="L19" s="40">
        <v>6.7875702068827515</v>
      </c>
      <c r="M19" s="61">
        <f t="shared" si="0"/>
        <v>81.318911928647481</v>
      </c>
      <c r="P19" s="39" t="s">
        <v>16</v>
      </c>
      <c r="Q19" s="57" t="s">
        <v>87</v>
      </c>
      <c r="R19" s="61">
        <v>13.134574107285827</v>
      </c>
      <c r="S19" s="40">
        <v>2.1644477562049635</v>
      </c>
      <c r="U19" s="40">
        <v>0</v>
      </c>
      <c r="V19" s="40">
        <v>0</v>
      </c>
      <c r="W19" s="40">
        <v>0</v>
      </c>
      <c r="X19" s="40">
        <v>1.0280740266212971</v>
      </c>
      <c r="Y19" s="40">
        <v>11.254725020016012</v>
      </c>
      <c r="Z19" s="40">
        <v>0</v>
      </c>
      <c r="AA19" s="40">
        <v>0</v>
      </c>
      <c r="AB19" s="61">
        <v>14.447246802842272</v>
      </c>
    </row>
    <row r="20" spans="1:28" s="39" customFormat="1">
      <c r="B20" s="53" t="s">
        <v>75</v>
      </c>
      <c r="C20" s="61">
        <v>12.662785943177271</v>
      </c>
      <c r="D20" s="40">
        <v>0.72194797318927584</v>
      </c>
      <c r="F20" s="40">
        <v>0.28457077374575401</v>
      </c>
      <c r="G20" s="40">
        <v>7.4104342204881952</v>
      </c>
      <c r="H20" s="40">
        <v>27.227036339735893</v>
      </c>
      <c r="I20" s="40">
        <v>4.9242332454981996</v>
      </c>
      <c r="J20" s="40">
        <v>31.879475126050419</v>
      </c>
      <c r="K20" s="40">
        <v>3.2337196550620253</v>
      </c>
      <c r="L20" s="40">
        <v>6.4280770426170459</v>
      </c>
      <c r="M20" s="61">
        <f t="shared" si="0"/>
        <v>81.387546403197547</v>
      </c>
      <c r="Q20" s="57" t="s">
        <v>88</v>
      </c>
      <c r="R20" s="61">
        <v>13.040219059200002</v>
      </c>
      <c r="S20" s="40">
        <v>2.1546862140000003</v>
      </c>
      <c r="U20" s="40">
        <v>0</v>
      </c>
      <c r="V20" s="40">
        <v>0</v>
      </c>
      <c r="W20" s="40">
        <v>0</v>
      </c>
      <c r="X20" s="40">
        <v>0.94645150700000014</v>
      </c>
      <c r="Y20" s="40">
        <v>11.238546529999999</v>
      </c>
      <c r="Z20" s="40">
        <v>0</v>
      </c>
      <c r="AA20" s="40">
        <v>0</v>
      </c>
      <c r="AB20" s="61">
        <v>14.339684251</v>
      </c>
    </row>
    <row r="21" spans="1:28" s="39" customFormat="1">
      <c r="A21" s="39" t="s">
        <v>40</v>
      </c>
      <c r="B21" s="53" t="s">
        <v>71</v>
      </c>
      <c r="C21" s="61">
        <v>17.825122147999998</v>
      </c>
      <c r="D21" s="41">
        <v>1.2190461239999997</v>
      </c>
      <c r="F21" s="43">
        <v>0.28130485495067736</v>
      </c>
      <c r="G21" s="41">
        <v>8.0992205656000014</v>
      </c>
      <c r="H21" s="41">
        <v>33.579150734400002</v>
      </c>
      <c r="I21" s="41">
        <v>6.3964988153999993</v>
      </c>
      <c r="J21" s="41">
        <v>37.136662764</v>
      </c>
      <c r="K21" s="41">
        <v>4.1402064800000007</v>
      </c>
      <c r="L21" s="41">
        <v>9.9115657604000003</v>
      </c>
      <c r="M21" s="61">
        <f t="shared" si="0"/>
        <v>99.544609974750685</v>
      </c>
      <c r="P21" s="39" t="s">
        <v>85</v>
      </c>
      <c r="Q21" s="57" t="s">
        <v>87</v>
      </c>
      <c r="R21" s="61">
        <v>18.883639767293083</v>
      </c>
      <c r="S21" s="40">
        <v>2.1541821191523391</v>
      </c>
      <c r="U21" s="40">
        <v>0</v>
      </c>
      <c r="V21" s="40">
        <v>0</v>
      </c>
      <c r="W21" s="40">
        <v>0</v>
      </c>
      <c r="X21" s="40">
        <v>0</v>
      </c>
      <c r="Y21" s="40">
        <v>12.006435625749701</v>
      </c>
      <c r="Z21" s="40">
        <v>0</v>
      </c>
      <c r="AA21" s="40">
        <v>4.6854909656137549</v>
      </c>
      <c r="AB21" s="61">
        <v>18.846108710515797</v>
      </c>
    </row>
    <row r="22" spans="1:28" s="39" customFormat="1">
      <c r="B22" s="53" t="s">
        <v>75</v>
      </c>
      <c r="C22" s="61">
        <v>17.35688592608869</v>
      </c>
      <c r="D22" s="41">
        <v>1.1493438214143026</v>
      </c>
      <c r="F22" s="40">
        <v>0.28278278724643746</v>
      </c>
      <c r="G22" s="41">
        <v>6.8850933819416698</v>
      </c>
      <c r="H22" s="41">
        <v>25.139320751098683</v>
      </c>
      <c r="I22" s="41">
        <v>5.8375114650419491</v>
      </c>
      <c r="J22" s="41">
        <v>38.398186624051135</v>
      </c>
      <c r="K22" s="41">
        <v>4.0299299804234918</v>
      </c>
      <c r="L22" s="41">
        <v>10.269606832401118</v>
      </c>
      <c r="M22" s="61">
        <f t="shared" si="0"/>
        <v>90.842431822204489</v>
      </c>
      <c r="Q22" s="57" t="s">
        <v>88</v>
      </c>
      <c r="R22" s="61">
        <v>18.681967064799998</v>
      </c>
      <c r="S22" s="40">
        <v>2.1725756540000001</v>
      </c>
      <c r="U22" s="40">
        <v>0</v>
      </c>
      <c r="V22" s="40">
        <v>0</v>
      </c>
      <c r="W22" s="40">
        <v>0</v>
      </c>
      <c r="X22" s="40">
        <v>0</v>
      </c>
      <c r="Y22" s="40">
        <v>12.00287567</v>
      </c>
      <c r="Z22" s="40">
        <v>0</v>
      </c>
      <c r="AA22" s="40">
        <v>4.6681168139999993</v>
      </c>
      <c r="AB22" s="61">
        <v>18.843568138000002</v>
      </c>
    </row>
    <row r="23" spans="1:28" s="39" customFormat="1">
      <c r="A23" s="39" t="s">
        <v>42</v>
      </c>
      <c r="B23" s="53" t="s">
        <v>73</v>
      </c>
      <c r="C23" s="61">
        <v>20.080620909109069</v>
      </c>
      <c r="D23" s="14">
        <v>1.1327250489412701</v>
      </c>
      <c r="F23" s="40">
        <v>0.28035713474073043</v>
      </c>
      <c r="G23" s="14">
        <v>9.6815966400319624</v>
      </c>
      <c r="H23" s="41">
        <v>29.231719884139029</v>
      </c>
      <c r="I23" s="41">
        <v>7.2500006857770662</v>
      </c>
      <c r="J23" s="41">
        <v>40.194241747902517</v>
      </c>
      <c r="K23" s="41">
        <v>4.118473616460248</v>
      </c>
      <c r="L23" s="41">
        <v>10.427663189772273</v>
      </c>
      <c r="M23" s="61">
        <f t="shared" si="0"/>
        <v>101.18405289882382</v>
      </c>
      <c r="P23" s="39" t="s">
        <v>89</v>
      </c>
      <c r="Q23" s="57" t="s">
        <v>87</v>
      </c>
      <c r="R23" s="61">
        <v>18.416551782939528</v>
      </c>
      <c r="S23" s="40">
        <v>2.0470945194233083</v>
      </c>
      <c r="U23" s="40">
        <v>0</v>
      </c>
      <c r="V23" s="40">
        <v>0</v>
      </c>
      <c r="W23" s="40">
        <v>0</v>
      </c>
      <c r="X23" s="40">
        <v>0</v>
      </c>
      <c r="Y23" s="40">
        <v>11.80614397276732</v>
      </c>
      <c r="Z23" s="40">
        <v>0</v>
      </c>
      <c r="AA23" s="40">
        <v>4.6609187064477373</v>
      </c>
      <c r="AB23" s="61">
        <v>18.514157198638365</v>
      </c>
    </row>
    <row r="24" spans="1:28" s="39" customFormat="1">
      <c r="B24" s="53" t="s">
        <v>75</v>
      </c>
      <c r="C24" s="61">
        <v>20.532147010183706</v>
      </c>
      <c r="D24" s="40">
        <v>1.1460089327076677</v>
      </c>
      <c r="F24" s="40">
        <v>0.28015106600327061</v>
      </c>
      <c r="G24" s="40">
        <v>10.029666222044732</v>
      </c>
      <c r="H24" s="40">
        <v>30.397287614616612</v>
      </c>
      <c r="I24" s="40">
        <v>7.5156101036341845</v>
      </c>
      <c r="J24" s="40">
        <v>43.922333722044733</v>
      </c>
      <c r="K24" s="40">
        <v>4.7474021485623012</v>
      </c>
      <c r="L24" s="40">
        <v>11.393610408546326</v>
      </c>
      <c r="M24" s="61">
        <f t="shared" si="0"/>
        <v>108.28606128545216</v>
      </c>
      <c r="Q24" s="57" t="s">
        <v>88</v>
      </c>
      <c r="R24" s="61">
        <v>18.458901351740693</v>
      </c>
      <c r="S24" s="40">
        <v>2.007895066026411</v>
      </c>
      <c r="U24" s="40">
        <v>0</v>
      </c>
      <c r="V24" s="40">
        <v>0</v>
      </c>
      <c r="W24" s="40">
        <v>0</v>
      </c>
      <c r="X24" s="40">
        <v>0</v>
      </c>
      <c r="Y24" s="40">
        <v>11.866039035614246</v>
      </c>
      <c r="Z24" s="40">
        <v>0</v>
      </c>
      <c r="AA24" s="40">
        <v>4.6471211624649857</v>
      </c>
      <c r="AB24" s="61">
        <v>18.521055264105641</v>
      </c>
    </row>
    <row r="25" spans="1:28" s="39" customFormat="1">
      <c r="A25" s="39" t="s">
        <v>44</v>
      </c>
      <c r="B25" s="53" t="s">
        <v>73</v>
      </c>
      <c r="C25" s="61">
        <v>20.721860593399999</v>
      </c>
      <c r="D25" s="40">
        <v>1.3115517479999999</v>
      </c>
      <c r="F25" s="40">
        <v>0.28083790465233699</v>
      </c>
      <c r="G25" s="40">
        <v>8.1539993092000014</v>
      </c>
      <c r="H25" s="40">
        <v>32.712977778000003</v>
      </c>
      <c r="I25" s="40">
        <v>6.1742527467999997</v>
      </c>
      <c r="J25" s="40">
        <v>36.972614712000002</v>
      </c>
      <c r="K25" s="40">
        <v>3.9777620888</v>
      </c>
      <c r="L25" s="40">
        <v>9.8706555387999995</v>
      </c>
      <c r="M25" s="61">
        <f t="shared" si="0"/>
        <v>98.143100078252345</v>
      </c>
      <c r="P25" s="39" t="s">
        <v>86</v>
      </c>
      <c r="Q25" s="57" t="s">
        <v>87</v>
      </c>
      <c r="R25" s="61">
        <v>19.89119385771383</v>
      </c>
      <c r="S25" s="40">
        <v>2.1321816486810552</v>
      </c>
      <c r="U25" s="40">
        <v>0</v>
      </c>
      <c r="V25" s="40">
        <v>0</v>
      </c>
      <c r="W25" s="40">
        <v>0</v>
      </c>
      <c r="X25" s="40">
        <v>0</v>
      </c>
      <c r="Y25" s="40">
        <v>12.586555325739409</v>
      </c>
      <c r="Z25" s="40">
        <v>0</v>
      </c>
      <c r="AA25" s="40">
        <v>4.9930952997601921</v>
      </c>
      <c r="AB25" s="61">
        <v>19.711832274180658</v>
      </c>
    </row>
    <row r="26" spans="1:28" s="39" customFormat="1">
      <c r="B26" s="53" t="s">
        <v>76</v>
      </c>
      <c r="C26" s="61">
        <v>21.04822509472422</v>
      </c>
      <c r="D26" s="41">
        <v>1.2965970313749</v>
      </c>
      <c r="F26" s="43">
        <v>0.28178788556840245</v>
      </c>
      <c r="G26" s="41">
        <v>7.1820444788169473</v>
      </c>
      <c r="H26" s="41">
        <v>25.364973491606722</v>
      </c>
      <c r="I26" s="41">
        <v>5.8324122260191844</v>
      </c>
      <c r="J26" s="41">
        <v>38.611334532374109</v>
      </c>
      <c r="K26" s="41">
        <v>3.8320306854516391</v>
      </c>
      <c r="L26" s="41">
        <v>10.346007463429258</v>
      </c>
      <c r="M26" s="61">
        <f t="shared" si="0"/>
        <v>91.450590763266277</v>
      </c>
      <c r="Q26" s="57" t="s">
        <v>88</v>
      </c>
      <c r="R26" s="61">
        <v>19.328697006394883</v>
      </c>
      <c r="S26" s="40">
        <v>2.101669332533973</v>
      </c>
      <c r="U26" s="40">
        <v>0</v>
      </c>
      <c r="V26" s="40">
        <v>0</v>
      </c>
      <c r="W26" s="40">
        <v>0</v>
      </c>
      <c r="X26" s="40">
        <v>0</v>
      </c>
      <c r="Y26" s="40">
        <v>11.74461189048761</v>
      </c>
      <c r="Z26" s="40">
        <v>0</v>
      </c>
      <c r="AA26" s="40">
        <v>4.6811031454836129</v>
      </c>
      <c r="AB26" s="61">
        <v>18.527384368505196</v>
      </c>
    </row>
    <row r="27" spans="1:28" s="39" customFormat="1">
      <c r="Q27" s="57"/>
    </row>
    <row r="28" spans="1:28" s="39" customFormat="1">
      <c r="Q28" s="57"/>
    </row>
    <row r="29" spans="1:28" s="39" customFormat="1">
      <c r="Q29" s="57"/>
    </row>
    <row r="30" spans="1:28" s="39" customFormat="1">
      <c r="Q30" s="57"/>
    </row>
    <row r="31" spans="1:28" s="39" customFormat="1">
      <c r="Q31" s="57"/>
    </row>
    <row r="32" spans="1:28" s="39" customFormat="1">
      <c r="Q32" s="57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9"/>
  <sheetViews>
    <sheetView workbookViewId="0">
      <selection activeCell="E14" sqref="E14"/>
    </sheetView>
  </sheetViews>
  <sheetFormatPr defaultRowHeight="16.2"/>
  <cols>
    <col min="1" max="1" width="10.44140625" style="1" bestFit="1" customWidth="1"/>
    <col min="2" max="2" width="6.6640625" style="4" bestFit="1" customWidth="1"/>
    <col min="3" max="3" width="10.44140625" bestFit="1" customWidth="1"/>
    <col min="5" max="5" width="9.5546875" bestFit="1" customWidth="1"/>
  </cols>
  <sheetData>
    <row r="1" spans="1:6" ht="19.8">
      <c r="A1" s="8" t="s">
        <v>3</v>
      </c>
      <c r="B1" s="2" t="s">
        <v>4</v>
      </c>
      <c r="C1" s="5" t="s">
        <v>8</v>
      </c>
      <c r="D1" s="10" t="s">
        <v>9</v>
      </c>
      <c r="E1" s="10" t="s">
        <v>10</v>
      </c>
      <c r="F1" s="10" t="s">
        <v>27</v>
      </c>
    </row>
    <row r="2" spans="1:6">
      <c r="A2" s="1" t="s">
        <v>49</v>
      </c>
      <c r="B2" s="3">
        <v>1</v>
      </c>
      <c r="C2">
        <v>20.145700000000001</v>
      </c>
      <c r="D2">
        <v>1.0002</v>
      </c>
      <c r="E2">
        <v>21.086200000000002</v>
      </c>
      <c r="F2">
        <f t="shared" ref="F2:F19" si="0">(((C2+D2)-E2)/D2)*100</f>
        <v>5.9688062387521921</v>
      </c>
    </row>
    <row r="3" spans="1:6">
      <c r="B3" s="3">
        <v>2</v>
      </c>
      <c r="C3">
        <v>20.9589</v>
      </c>
      <c r="D3">
        <v>1.0002</v>
      </c>
      <c r="E3">
        <v>21.898800000000001</v>
      </c>
      <c r="F3">
        <f t="shared" si="0"/>
        <v>6.028794241151572</v>
      </c>
    </row>
    <row r="4" spans="1:6">
      <c r="A4" s="1" t="s">
        <v>50</v>
      </c>
      <c r="B4" s="3">
        <v>1</v>
      </c>
      <c r="C4">
        <v>21.494700000000002</v>
      </c>
      <c r="D4">
        <v>1.0004</v>
      </c>
      <c r="E4">
        <v>22.4346</v>
      </c>
      <c r="F4">
        <f t="shared" si="0"/>
        <v>6.0475809676130661</v>
      </c>
    </row>
    <row r="5" spans="1:6">
      <c r="B5" s="3">
        <v>2</v>
      </c>
      <c r="C5">
        <v>22.207999999999998</v>
      </c>
      <c r="D5">
        <v>1.0004999999999999</v>
      </c>
      <c r="E5">
        <v>23.146899999999999</v>
      </c>
      <c r="F5">
        <f t="shared" si="0"/>
        <v>6.1569215392302397</v>
      </c>
    </row>
    <row r="6" spans="1:6">
      <c r="A6" s="1" t="s">
        <v>51</v>
      </c>
      <c r="B6" s="3">
        <v>1</v>
      </c>
      <c r="C6">
        <v>19.904900000000001</v>
      </c>
      <c r="D6">
        <v>1.0001</v>
      </c>
      <c r="E6">
        <v>20.844000000000001</v>
      </c>
      <c r="F6">
        <f t="shared" si="0"/>
        <v>6.0993900609938949</v>
      </c>
    </row>
    <row r="7" spans="1:6">
      <c r="B7" s="3">
        <v>2</v>
      </c>
      <c r="C7">
        <v>19.813099999999999</v>
      </c>
      <c r="D7">
        <v>1.0004999999999999</v>
      </c>
      <c r="E7">
        <v>20.753499999999999</v>
      </c>
      <c r="F7">
        <f t="shared" si="0"/>
        <v>6.0069965017489748</v>
      </c>
    </row>
    <row r="8" spans="1:6">
      <c r="A8" s="1" t="s">
        <v>12</v>
      </c>
      <c r="B8" s="3">
        <v>1</v>
      </c>
      <c r="C8">
        <v>21.1172</v>
      </c>
      <c r="D8">
        <v>1.0002</v>
      </c>
      <c r="E8">
        <v>22.0458</v>
      </c>
      <c r="F8">
        <f t="shared" si="0"/>
        <v>7.1585682863427422</v>
      </c>
    </row>
    <row r="9" spans="1:6">
      <c r="B9" s="3">
        <v>2</v>
      </c>
      <c r="C9">
        <v>22.820499999999999</v>
      </c>
      <c r="D9">
        <v>1.0004</v>
      </c>
      <c r="E9">
        <v>23.747900000000001</v>
      </c>
      <c r="F9">
        <f t="shared" si="0"/>
        <v>7.2970811675326726</v>
      </c>
    </row>
    <row r="10" spans="1:6">
      <c r="A10" s="1" t="s">
        <v>13</v>
      </c>
      <c r="B10" s="3">
        <v>1</v>
      </c>
      <c r="C10">
        <v>22.703199999999999</v>
      </c>
      <c r="D10">
        <v>1</v>
      </c>
      <c r="E10">
        <v>23.6309</v>
      </c>
      <c r="F10">
        <f t="shared" si="0"/>
        <v>7.2299999999998477</v>
      </c>
    </row>
    <row r="11" spans="1:6">
      <c r="B11" s="3">
        <v>2</v>
      </c>
      <c r="C11">
        <v>23.8626</v>
      </c>
      <c r="D11">
        <v>0.99970000000000003</v>
      </c>
      <c r="E11">
        <v>24.790500000000002</v>
      </c>
      <c r="F11">
        <f t="shared" si="0"/>
        <v>7.1821546463938821</v>
      </c>
    </row>
    <row r="12" spans="1:6">
      <c r="A12" s="1" t="s">
        <v>14</v>
      </c>
      <c r="B12" s="3">
        <v>1</v>
      </c>
      <c r="C12">
        <v>20.200199999999999</v>
      </c>
      <c r="D12">
        <v>0.99990000000000001</v>
      </c>
      <c r="E12">
        <v>21.129200000000001</v>
      </c>
      <c r="F12">
        <f t="shared" si="0"/>
        <v>7.0907090709069092</v>
      </c>
    </row>
    <row r="13" spans="1:6">
      <c r="B13" s="3">
        <v>2</v>
      </c>
      <c r="C13">
        <v>19.304300000000001</v>
      </c>
      <c r="D13">
        <v>1.0002</v>
      </c>
      <c r="E13">
        <v>20.234999999999999</v>
      </c>
      <c r="F13">
        <f t="shared" si="0"/>
        <v>6.9486102779445558</v>
      </c>
    </row>
    <row r="14" spans="1:6">
      <c r="A14" s="1" t="s">
        <v>40</v>
      </c>
      <c r="B14" s="3">
        <v>1</v>
      </c>
      <c r="C14">
        <v>23.478100000000001</v>
      </c>
      <c r="D14">
        <v>1.0003</v>
      </c>
      <c r="E14">
        <v>24.405899999999999</v>
      </c>
      <c r="F14">
        <f t="shared" si="0"/>
        <v>7.2478256523044653</v>
      </c>
    </row>
    <row r="15" spans="1:6">
      <c r="B15" s="3">
        <v>2</v>
      </c>
      <c r="C15">
        <v>20.959</v>
      </c>
      <c r="D15">
        <v>1</v>
      </c>
      <c r="E15">
        <v>21.886600000000001</v>
      </c>
      <c r="F15">
        <f t="shared" si="0"/>
        <v>7.2399999999998244</v>
      </c>
    </row>
    <row r="16" spans="1:6">
      <c r="A16" s="1" t="s">
        <v>42</v>
      </c>
      <c r="B16" s="3">
        <v>1</v>
      </c>
      <c r="C16">
        <v>23.196400000000001</v>
      </c>
      <c r="D16">
        <v>1</v>
      </c>
      <c r="E16">
        <v>24.1267</v>
      </c>
      <c r="F16">
        <f t="shared" si="0"/>
        <v>6.9700000000000983</v>
      </c>
    </row>
    <row r="17" spans="1:6">
      <c r="B17" s="3">
        <v>2</v>
      </c>
      <c r="C17">
        <v>18.9495</v>
      </c>
      <c r="D17">
        <v>1.0001</v>
      </c>
      <c r="E17">
        <v>19.8795</v>
      </c>
      <c r="F17">
        <f t="shared" si="0"/>
        <v>7.0092990700929958</v>
      </c>
    </row>
    <row r="18" spans="1:6">
      <c r="A18" s="1" t="s">
        <v>44</v>
      </c>
      <c r="B18" s="3">
        <v>1</v>
      </c>
      <c r="C18">
        <v>22.667899999999999</v>
      </c>
      <c r="D18">
        <v>1</v>
      </c>
      <c r="E18">
        <v>23.596</v>
      </c>
      <c r="F18">
        <f t="shared" si="0"/>
        <v>7.1899999999999409</v>
      </c>
    </row>
    <row r="19" spans="1:6">
      <c r="B19" s="3">
        <v>2</v>
      </c>
      <c r="C19">
        <v>22.703199999999999</v>
      </c>
      <c r="D19">
        <v>1</v>
      </c>
      <c r="E19">
        <v>23.6328</v>
      </c>
      <c r="F19">
        <f t="shared" si="0"/>
        <v>7.0399999999999352</v>
      </c>
    </row>
    <row r="20" spans="1:6">
      <c r="A20" s="1" t="s">
        <v>17</v>
      </c>
      <c r="B20" s="3">
        <v>1</v>
      </c>
      <c r="C20">
        <v>19.379899999999999</v>
      </c>
      <c r="D20">
        <v>1.0003</v>
      </c>
      <c r="E20">
        <v>20.311599999999999</v>
      </c>
      <c r="F20">
        <f t="shared" ref="F20:F49" si="1">(((C20+D20)-E20)/D20)*100</f>
        <v>6.8579426172148352</v>
      </c>
    </row>
    <row r="21" spans="1:6">
      <c r="B21" s="3">
        <v>2</v>
      </c>
      <c r="C21">
        <v>18.395199999999999</v>
      </c>
      <c r="D21">
        <v>1.0002</v>
      </c>
      <c r="E21">
        <v>19.327300000000001</v>
      </c>
      <c r="F21">
        <f t="shared" si="1"/>
        <v>6.8086382723452923</v>
      </c>
    </row>
    <row r="22" spans="1:6">
      <c r="A22" s="1" t="s">
        <v>18</v>
      </c>
      <c r="B22" s="3">
        <v>1</v>
      </c>
      <c r="C22">
        <v>18.4206</v>
      </c>
      <c r="D22">
        <v>1.0001</v>
      </c>
      <c r="E22">
        <v>19.352399999999999</v>
      </c>
      <c r="F22">
        <f t="shared" si="1"/>
        <v>6.8293170682932409</v>
      </c>
    </row>
    <row r="23" spans="1:6">
      <c r="B23" s="3">
        <v>2</v>
      </c>
      <c r="C23">
        <v>18.338200000000001</v>
      </c>
      <c r="D23">
        <v>0.99990000000000001</v>
      </c>
      <c r="E23">
        <v>19.2697</v>
      </c>
      <c r="F23">
        <f t="shared" si="1"/>
        <v>6.8406840684068868</v>
      </c>
    </row>
    <row r="24" spans="1:6">
      <c r="A24" s="1" t="s">
        <v>19</v>
      </c>
      <c r="B24" s="3">
        <v>1</v>
      </c>
      <c r="C24">
        <v>23.3249</v>
      </c>
      <c r="D24">
        <v>0.99980000000000002</v>
      </c>
      <c r="E24">
        <v>24.2563</v>
      </c>
      <c r="F24">
        <f t="shared" si="1"/>
        <v>6.8413682736547772</v>
      </c>
    </row>
    <row r="25" spans="1:6">
      <c r="B25" s="3">
        <v>2</v>
      </c>
      <c r="C25">
        <v>18.6173</v>
      </c>
      <c r="D25">
        <v>1</v>
      </c>
      <c r="E25">
        <v>19.548300000000001</v>
      </c>
      <c r="F25">
        <f t="shared" si="1"/>
        <v>6.8999999999999062</v>
      </c>
    </row>
    <row r="26" spans="1:6">
      <c r="A26" s="1" t="s">
        <v>37</v>
      </c>
      <c r="B26" s="3">
        <v>1</v>
      </c>
      <c r="C26">
        <v>22.703199999999999</v>
      </c>
      <c r="D26">
        <v>1.0004</v>
      </c>
      <c r="E26">
        <v>23.669499999999999</v>
      </c>
      <c r="F26">
        <f t="shared" si="1"/>
        <v>3.4086365453817167</v>
      </c>
    </row>
    <row r="27" spans="1:6">
      <c r="B27" s="3">
        <v>2</v>
      </c>
      <c r="C27">
        <v>22.6676</v>
      </c>
      <c r="D27">
        <v>1.0002</v>
      </c>
      <c r="E27">
        <v>23.634499999999999</v>
      </c>
      <c r="F27">
        <f t="shared" si="1"/>
        <v>3.3293341331734205</v>
      </c>
    </row>
    <row r="28" spans="1:6">
      <c r="A28" s="1" t="s">
        <v>38</v>
      </c>
      <c r="B28" s="3">
        <v>1</v>
      </c>
      <c r="C28">
        <v>23.478100000000001</v>
      </c>
      <c r="D28">
        <v>1</v>
      </c>
      <c r="E28">
        <v>24.443000000000001</v>
      </c>
      <c r="F28">
        <f t="shared" si="1"/>
        <v>3.5099999999999909</v>
      </c>
    </row>
    <row r="29" spans="1:6">
      <c r="B29" s="3">
        <v>2</v>
      </c>
      <c r="C29">
        <v>23.493400000000001</v>
      </c>
      <c r="D29">
        <v>0.99990000000000001</v>
      </c>
      <c r="E29">
        <v>24.458600000000001</v>
      </c>
      <c r="F29">
        <f t="shared" si="1"/>
        <v>3.4703470347035545</v>
      </c>
    </row>
    <row r="30" spans="1:6">
      <c r="A30" s="1" t="s">
        <v>39</v>
      </c>
      <c r="B30" s="3">
        <v>1</v>
      </c>
      <c r="C30">
        <v>24.043099999999999</v>
      </c>
      <c r="D30">
        <v>0.99990000000000001</v>
      </c>
      <c r="E30">
        <v>25.0076</v>
      </c>
      <c r="F30">
        <f t="shared" si="1"/>
        <v>3.5403540354034613</v>
      </c>
    </row>
    <row r="31" spans="1:6">
      <c r="B31" s="3">
        <v>2</v>
      </c>
      <c r="C31">
        <v>18.950099999999999</v>
      </c>
      <c r="D31">
        <v>1.0004</v>
      </c>
      <c r="E31">
        <v>19.9146</v>
      </c>
      <c r="F31">
        <f t="shared" si="1"/>
        <v>3.5885645741701366</v>
      </c>
    </row>
    <row r="32" spans="1:6">
      <c r="A32" s="1" t="s">
        <v>11</v>
      </c>
      <c r="B32" s="3">
        <v>1</v>
      </c>
      <c r="C32">
        <v>23.196000000000002</v>
      </c>
      <c r="D32">
        <v>1.0004</v>
      </c>
      <c r="E32">
        <v>24.155000000000001</v>
      </c>
      <c r="F32">
        <f t="shared" si="1"/>
        <v>4.1383446621350899</v>
      </c>
    </row>
    <row r="33" spans="1:6">
      <c r="B33" s="3">
        <v>2</v>
      </c>
      <c r="C33">
        <v>21.973299999999998</v>
      </c>
      <c r="D33">
        <v>1</v>
      </c>
      <c r="E33">
        <v>22.932700000000001</v>
      </c>
      <c r="F33">
        <f t="shared" si="1"/>
        <v>4.0599999999997749</v>
      </c>
    </row>
    <row r="34" spans="1:6">
      <c r="A34" s="1" t="s">
        <v>15</v>
      </c>
      <c r="B34" s="3">
        <v>1</v>
      </c>
      <c r="C34">
        <v>19.8339</v>
      </c>
      <c r="D34">
        <v>1.0002</v>
      </c>
      <c r="E34">
        <v>20.792200000000001</v>
      </c>
      <c r="F34">
        <f t="shared" si="1"/>
        <v>4.1891621675663142</v>
      </c>
    </row>
    <row r="35" spans="1:6">
      <c r="B35" s="3">
        <v>2</v>
      </c>
      <c r="C35">
        <v>17.9514</v>
      </c>
      <c r="D35">
        <v>1</v>
      </c>
      <c r="E35">
        <v>18.91</v>
      </c>
      <c r="F35">
        <f t="shared" si="1"/>
        <v>4.1399999999999437</v>
      </c>
    </row>
    <row r="36" spans="1:6">
      <c r="A36" s="1" t="s">
        <v>16</v>
      </c>
      <c r="B36" s="3">
        <v>1</v>
      </c>
      <c r="C36">
        <v>22.826499999999999</v>
      </c>
      <c r="D36">
        <v>1.0004</v>
      </c>
      <c r="E36">
        <v>23.788399999999999</v>
      </c>
      <c r="F36">
        <f t="shared" si="1"/>
        <v>3.8484606157536079</v>
      </c>
    </row>
    <row r="37" spans="1:6">
      <c r="B37" s="3">
        <v>2</v>
      </c>
      <c r="C37">
        <v>18.617000000000001</v>
      </c>
      <c r="D37">
        <v>1.0002</v>
      </c>
      <c r="E37">
        <v>19.578700000000001</v>
      </c>
      <c r="F37">
        <f t="shared" si="1"/>
        <v>3.8492301539691152</v>
      </c>
    </row>
    <row r="38" spans="1:6">
      <c r="A38" s="1" t="s">
        <v>46</v>
      </c>
      <c r="B38" s="3">
        <v>1</v>
      </c>
      <c r="C38">
        <v>22.826799999999999</v>
      </c>
      <c r="D38">
        <v>1.0004</v>
      </c>
      <c r="E38">
        <v>23.798400000000001</v>
      </c>
      <c r="F38">
        <f t="shared" si="1"/>
        <v>2.878848460615437</v>
      </c>
    </row>
    <row r="39" spans="1:6">
      <c r="B39" s="3">
        <v>2</v>
      </c>
      <c r="C39">
        <v>22.703199999999999</v>
      </c>
      <c r="D39">
        <v>0.99980000000000002</v>
      </c>
      <c r="E39">
        <v>23.674600000000002</v>
      </c>
      <c r="F39">
        <f t="shared" si="1"/>
        <v>2.8405681136225005</v>
      </c>
    </row>
    <row r="40" spans="1:6">
      <c r="A40" s="1" t="s">
        <v>47</v>
      </c>
      <c r="B40" s="3">
        <v>1</v>
      </c>
      <c r="C40">
        <v>22.8201</v>
      </c>
      <c r="D40">
        <v>1.0004999999999999</v>
      </c>
      <c r="E40">
        <v>23.790900000000001</v>
      </c>
      <c r="F40">
        <f t="shared" si="1"/>
        <v>2.9685157421287642</v>
      </c>
    </row>
    <row r="41" spans="1:6">
      <c r="B41" s="3">
        <v>2</v>
      </c>
      <c r="C41">
        <v>23.498200000000001</v>
      </c>
      <c r="D41">
        <v>0.99990000000000001</v>
      </c>
      <c r="E41">
        <v>24.4681</v>
      </c>
      <c r="F41">
        <f t="shared" si="1"/>
        <v>3.000300030003114</v>
      </c>
    </row>
    <row r="42" spans="1:6">
      <c r="A42" s="1" t="s">
        <v>48</v>
      </c>
      <c r="B42" s="3">
        <v>1</v>
      </c>
      <c r="C42">
        <v>22.207799999999999</v>
      </c>
      <c r="D42">
        <v>0.99960000000000004</v>
      </c>
      <c r="E42">
        <v>23.181799999999999</v>
      </c>
      <c r="F42">
        <f t="shared" si="1"/>
        <v>2.5610244097639789</v>
      </c>
    </row>
    <row r="43" spans="1:6">
      <c r="B43" s="3">
        <v>2</v>
      </c>
      <c r="C43">
        <v>23.862400000000001</v>
      </c>
      <c r="D43">
        <v>1.0003</v>
      </c>
      <c r="E43">
        <v>24.835599999999999</v>
      </c>
      <c r="F43">
        <f t="shared" si="1"/>
        <v>2.7091872438269311</v>
      </c>
    </row>
    <row r="44" spans="1:6">
      <c r="A44" s="1" t="s">
        <v>28</v>
      </c>
      <c r="B44" s="3">
        <v>1</v>
      </c>
      <c r="C44">
        <v>19.2226</v>
      </c>
      <c r="D44">
        <v>1.0002</v>
      </c>
      <c r="E44">
        <v>20.1982</v>
      </c>
      <c r="F44">
        <f t="shared" si="1"/>
        <v>2.4595080983802751</v>
      </c>
    </row>
    <row r="45" spans="1:6">
      <c r="B45" s="3">
        <v>2</v>
      </c>
      <c r="C45">
        <v>23.410799999999998</v>
      </c>
      <c r="D45">
        <v>0.99980000000000002</v>
      </c>
      <c r="E45">
        <v>24.385100000000001</v>
      </c>
      <c r="F45">
        <f t="shared" si="1"/>
        <v>2.5505101020201453</v>
      </c>
    </row>
    <row r="46" spans="1:6">
      <c r="A46" s="1" t="s">
        <v>29</v>
      </c>
      <c r="B46" s="3">
        <v>1</v>
      </c>
      <c r="C46">
        <v>19.840800000000002</v>
      </c>
      <c r="D46">
        <v>1.0004</v>
      </c>
      <c r="E46">
        <v>20.808299999999999</v>
      </c>
      <c r="F46">
        <f t="shared" si="1"/>
        <v>3.2886845261896722</v>
      </c>
    </row>
    <row r="47" spans="1:6">
      <c r="B47" s="3">
        <v>2</v>
      </c>
      <c r="C47">
        <v>23.684000000000001</v>
      </c>
      <c r="D47">
        <v>1.0004</v>
      </c>
      <c r="E47">
        <v>24.659199999999998</v>
      </c>
      <c r="F47">
        <f t="shared" si="1"/>
        <v>2.518992403038951</v>
      </c>
    </row>
    <row r="48" spans="1:6">
      <c r="A48" s="1" t="s">
        <v>30</v>
      </c>
      <c r="B48" s="3">
        <v>1</v>
      </c>
      <c r="C48">
        <v>23.196400000000001</v>
      </c>
      <c r="D48">
        <v>1.0004</v>
      </c>
      <c r="E48">
        <v>24.171800000000001</v>
      </c>
      <c r="F48">
        <f t="shared" si="1"/>
        <v>2.4990003998399222</v>
      </c>
    </row>
    <row r="49" spans="2:6">
      <c r="B49" s="3">
        <v>2</v>
      </c>
      <c r="C49">
        <v>24.043199999999999</v>
      </c>
      <c r="D49">
        <v>1.0004999999999999</v>
      </c>
      <c r="E49">
        <v>25.019300000000001</v>
      </c>
      <c r="F49">
        <f t="shared" si="1"/>
        <v>2.438780609694795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統計</vt:lpstr>
      <vt:lpstr>第6水茶菁</vt:lpstr>
      <vt:lpstr>工作表2</vt:lpstr>
      <vt:lpstr>第6水茶乾</vt:lpstr>
      <vt:lpstr>第六水個別兒茶素</vt:lpstr>
      <vt:lpstr>含水量 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5061</dc:creator>
  <cp:lastModifiedBy>和本科</cp:lastModifiedBy>
  <dcterms:created xsi:type="dcterms:W3CDTF">2019-07-19T02:09:50Z</dcterms:created>
  <dcterms:modified xsi:type="dcterms:W3CDTF">2022-03-02T06:28:12Z</dcterms:modified>
</cp:coreProperties>
</file>