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採前\"/>
    </mc:Choice>
  </mc:AlternateContent>
  <xr:revisionPtr revIDLastSave="0" documentId="13_ncr:1_{736AD603-DA0A-4E3A-AECB-39DEC497C9CE}" xr6:coauthVersionLast="36" xr6:coauthVersionMax="36" xr10:uidLastSave="{00000000-0000-0000-0000-000000000000}"/>
  <bookViews>
    <workbookView xWindow="-108" yWindow="-12" windowWidth="23256" windowHeight="12480" tabRatio="740" activeTab="6" xr2:uid="{00000000-000D-0000-FFFF-FFFF00000000}"/>
  </bookViews>
  <sheets>
    <sheet name="台茶8號" sheetId="6" r:id="rId1"/>
    <sheet name="台茶12號" sheetId="2" r:id="rId2"/>
    <sheet name="台茶17號" sheetId="5" r:id="rId3"/>
    <sheet name="台茶18號" sheetId="9" r:id="rId4"/>
    <sheet name="台茶20號" sheetId="7" r:id="rId5"/>
    <sheet name="青心大冇" sheetId="8" r:id="rId6"/>
    <sheet name="四季春" sheetId="4" r:id="rId7"/>
  </sheets>
  <calcPr calcId="191029"/>
</workbook>
</file>

<file path=xl/calcChain.xml><?xml version="1.0" encoding="utf-8"?>
<calcChain xmlns="http://schemas.openxmlformats.org/spreadsheetml/2006/main">
  <c r="H16" i="5" l="1"/>
  <c r="H17" i="5"/>
  <c r="H18" i="5"/>
  <c r="H19" i="5"/>
  <c r="H20" i="5"/>
  <c r="H21" i="5"/>
  <c r="G28" i="4" l="1"/>
  <c r="D28" i="4"/>
  <c r="G21" i="4"/>
  <c r="D21" i="4"/>
  <c r="D13" i="4"/>
  <c r="G13" i="4"/>
  <c r="G28" i="8"/>
  <c r="G20" i="8"/>
  <c r="G13" i="8"/>
  <c r="G27" i="7"/>
  <c r="G20" i="7"/>
  <c r="G13" i="7"/>
  <c r="G27" i="9"/>
  <c r="G20" i="9"/>
  <c r="G13" i="9"/>
  <c r="G30" i="5"/>
  <c r="D30" i="5"/>
  <c r="G22" i="5"/>
  <c r="G14" i="5"/>
  <c r="D14" i="5"/>
  <c r="G27" i="2"/>
  <c r="D27" i="2"/>
  <c r="G20" i="2"/>
  <c r="D20" i="2"/>
  <c r="G13" i="2"/>
  <c r="D13" i="2"/>
  <c r="H27" i="6"/>
  <c r="H20" i="6"/>
  <c r="E22" i="6" l="1"/>
  <c r="E23" i="6"/>
  <c r="E24" i="6"/>
  <c r="E25" i="6"/>
  <c r="E26" i="6"/>
  <c r="E21" i="6"/>
  <c r="E27" i="6" s="1"/>
  <c r="E15" i="6"/>
  <c r="E16" i="6"/>
  <c r="E17" i="6"/>
  <c r="E18" i="6"/>
  <c r="E19" i="6"/>
  <c r="E14" i="6"/>
  <c r="E8" i="6"/>
  <c r="E9" i="6"/>
  <c r="E10" i="6"/>
  <c r="E11" i="6"/>
  <c r="E12" i="6"/>
  <c r="E7" i="6"/>
  <c r="H15" i="5"/>
  <c r="H22" i="5" s="1"/>
  <c r="D22" i="5"/>
  <c r="E13" i="6" l="1"/>
  <c r="E20" i="6"/>
  <c r="F22" i="9"/>
  <c r="F23" i="9"/>
  <c r="F16" i="9"/>
  <c r="H10" i="9"/>
  <c r="H11" i="9"/>
  <c r="H12" i="9"/>
  <c r="H9" i="9"/>
  <c r="D27" i="9"/>
  <c r="D20" i="9"/>
  <c r="E9" i="9"/>
  <c r="F9" i="9" s="1"/>
  <c r="D13" i="9"/>
  <c r="E8" i="9"/>
  <c r="F8" i="9" s="1"/>
  <c r="E10" i="9"/>
  <c r="E13" i="9" s="1"/>
  <c r="E11" i="9"/>
  <c r="F11" i="9" s="1"/>
  <c r="E12" i="9"/>
  <c r="F12" i="9" s="1"/>
  <c r="E14" i="9"/>
  <c r="F14" i="9" s="1"/>
  <c r="E15" i="9"/>
  <c r="F15" i="9" s="1"/>
  <c r="E16" i="9"/>
  <c r="E17" i="9"/>
  <c r="F17" i="9" s="1"/>
  <c r="E18" i="9"/>
  <c r="F18" i="9" s="1"/>
  <c r="E19" i="9"/>
  <c r="F19" i="9" s="1"/>
  <c r="E21" i="9"/>
  <c r="F21" i="9" s="1"/>
  <c r="E22" i="9"/>
  <c r="E23" i="9"/>
  <c r="E24" i="9"/>
  <c r="F24" i="9" s="1"/>
  <c r="E25" i="9"/>
  <c r="F25" i="9" s="1"/>
  <c r="E26" i="9"/>
  <c r="F26" i="9" s="1"/>
  <c r="E7" i="9"/>
  <c r="F7" i="9" s="1"/>
  <c r="D28" i="8"/>
  <c r="E27" i="8"/>
  <c r="F27" i="8" s="1"/>
  <c r="E22" i="8"/>
  <c r="F22" i="8" s="1"/>
  <c r="E23" i="8"/>
  <c r="F23" i="8" s="1"/>
  <c r="E24" i="8"/>
  <c r="F24" i="8" s="1"/>
  <c r="E25" i="8"/>
  <c r="F25" i="8" s="1"/>
  <c r="E26" i="8"/>
  <c r="F26" i="8" s="1"/>
  <c r="E21" i="8"/>
  <c r="F21" i="8" s="1"/>
  <c r="D20" i="8"/>
  <c r="F17" i="8"/>
  <c r="F19" i="8"/>
  <c r="E16" i="8"/>
  <c r="F16" i="8" s="1"/>
  <c r="E17" i="8"/>
  <c r="E18" i="8"/>
  <c r="F18" i="8" s="1"/>
  <c r="E15" i="8"/>
  <c r="D13" i="8"/>
  <c r="H7" i="8"/>
  <c r="E8" i="8"/>
  <c r="F8" i="8" s="1"/>
  <c r="E9" i="8"/>
  <c r="F9" i="8" s="1"/>
  <c r="E10" i="8"/>
  <c r="F10" i="8" s="1"/>
  <c r="E11" i="8"/>
  <c r="F11" i="8" s="1"/>
  <c r="E12" i="8"/>
  <c r="F12" i="8" s="1"/>
  <c r="E7" i="8"/>
  <c r="F7" i="8" s="1"/>
  <c r="H22" i="7"/>
  <c r="H23" i="7"/>
  <c r="H24" i="7"/>
  <c r="H25" i="7"/>
  <c r="H26" i="7"/>
  <c r="H21" i="7"/>
  <c r="F25" i="7"/>
  <c r="F26" i="7"/>
  <c r="D27" i="7"/>
  <c r="D20" i="7"/>
  <c r="H15" i="7"/>
  <c r="H16" i="7"/>
  <c r="H17" i="7"/>
  <c r="H18" i="7"/>
  <c r="H14" i="7"/>
  <c r="F19" i="7"/>
  <c r="E25" i="7"/>
  <c r="E24" i="7"/>
  <c r="F24" i="7" s="1"/>
  <c r="E23" i="7"/>
  <c r="F23" i="7" s="1"/>
  <c r="E22" i="7"/>
  <c r="F22" i="7" s="1"/>
  <c r="E21" i="7"/>
  <c r="E18" i="7"/>
  <c r="F18" i="7" s="1"/>
  <c r="E17" i="7"/>
  <c r="F17" i="7" s="1"/>
  <c r="E16" i="7"/>
  <c r="F16" i="7" s="1"/>
  <c r="E15" i="7"/>
  <c r="F15" i="7" s="1"/>
  <c r="E14" i="7"/>
  <c r="F14" i="7" s="1"/>
  <c r="H8" i="7"/>
  <c r="H9" i="7"/>
  <c r="H10" i="7"/>
  <c r="H11" i="7"/>
  <c r="H12" i="7"/>
  <c r="H7" i="7"/>
  <c r="F12" i="7"/>
  <c r="F7" i="7"/>
  <c r="D13" i="7"/>
  <c r="E8" i="7"/>
  <c r="F8" i="7" s="1"/>
  <c r="E9" i="7"/>
  <c r="F9" i="7" s="1"/>
  <c r="E10" i="7"/>
  <c r="F10" i="7" s="1"/>
  <c r="E11" i="7"/>
  <c r="F11" i="7" s="1"/>
  <c r="E7" i="7"/>
  <c r="I22" i="6"/>
  <c r="I23" i="6"/>
  <c r="I24" i="6"/>
  <c r="I25" i="6"/>
  <c r="I26" i="6"/>
  <c r="I21" i="6"/>
  <c r="G22" i="6"/>
  <c r="D27" i="6"/>
  <c r="I15" i="6"/>
  <c r="I16" i="6"/>
  <c r="I17" i="6"/>
  <c r="I18" i="6"/>
  <c r="I19" i="6"/>
  <c r="I14" i="6"/>
  <c r="G15" i="6"/>
  <c r="G14" i="6"/>
  <c r="D20" i="6"/>
  <c r="H13" i="6"/>
  <c r="G26" i="6"/>
  <c r="G25" i="6"/>
  <c r="G23" i="6"/>
  <c r="G21" i="6"/>
  <c r="G19" i="6"/>
  <c r="G18" i="6"/>
  <c r="G17" i="6"/>
  <c r="I8" i="6"/>
  <c r="I9" i="6"/>
  <c r="I10" i="6"/>
  <c r="I11" i="6"/>
  <c r="I12" i="6"/>
  <c r="I7" i="6"/>
  <c r="D13" i="6"/>
  <c r="G8" i="6"/>
  <c r="G9" i="6"/>
  <c r="G10" i="6"/>
  <c r="G11" i="6"/>
  <c r="H10" i="5"/>
  <c r="H11" i="5"/>
  <c r="H12" i="5"/>
  <c r="H13" i="5"/>
  <c r="H9" i="5"/>
  <c r="C7" i="5"/>
  <c r="H26" i="5"/>
  <c r="H27" i="5"/>
  <c r="H28" i="5"/>
  <c r="H25" i="5"/>
  <c r="E28" i="5"/>
  <c r="F28" i="5" s="1"/>
  <c r="E27" i="5"/>
  <c r="F27" i="5" s="1"/>
  <c r="E26" i="5"/>
  <c r="F26" i="5" s="1"/>
  <c r="E25" i="5"/>
  <c r="F25" i="5" s="1"/>
  <c r="E24" i="5"/>
  <c r="E23" i="5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15" i="5"/>
  <c r="E10" i="5"/>
  <c r="F10" i="5" s="1"/>
  <c r="E11" i="5"/>
  <c r="F11" i="5" s="1"/>
  <c r="E12" i="5"/>
  <c r="F12" i="5" s="1"/>
  <c r="E13" i="5"/>
  <c r="F13" i="5" s="1"/>
  <c r="E9" i="5"/>
  <c r="H9" i="4"/>
  <c r="H8" i="4"/>
  <c r="F8" i="4"/>
  <c r="H23" i="4"/>
  <c r="H24" i="4"/>
  <c r="H25" i="4"/>
  <c r="H26" i="4"/>
  <c r="H22" i="4"/>
  <c r="H15" i="4"/>
  <c r="H16" i="4"/>
  <c r="H17" i="4"/>
  <c r="H14" i="4"/>
  <c r="F17" i="4"/>
  <c r="E23" i="4"/>
  <c r="F23" i="4" s="1"/>
  <c r="E24" i="4"/>
  <c r="F24" i="4" s="1"/>
  <c r="E25" i="4"/>
  <c r="F25" i="4" s="1"/>
  <c r="E26" i="4"/>
  <c r="F26" i="4" s="1"/>
  <c r="E27" i="4"/>
  <c r="F27" i="4" s="1"/>
  <c r="E22" i="4"/>
  <c r="F22" i="4" s="1"/>
  <c r="E15" i="4"/>
  <c r="F15" i="4" s="1"/>
  <c r="E16" i="4"/>
  <c r="F16" i="4" s="1"/>
  <c r="E17" i="4"/>
  <c r="E18" i="4"/>
  <c r="F18" i="4" s="1"/>
  <c r="E19" i="4"/>
  <c r="F19" i="4" s="1"/>
  <c r="E20" i="4"/>
  <c r="F20" i="4" s="1"/>
  <c r="E14" i="4"/>
  <c r="E9" i="4"/>
  <c r="F9" i="4" s="1"/>
  <c r="E10" i="4"/>
  <c r="F10" i="4" s="1"/>
  <c r="E11" i="4"/>
  <c r="F11" i="4" s="1"/>
  <c r="E8" i="4"/>
  <c r="E24" i="2"/>
  <c r="E25" i="2"/>
  <c r="E26" i="2"/>
  <c r="E23" i="2"/>
  <c r="E17" i="2"/>
  <c r="E18" i="2"/>
  <c r="E19" i="2"/>
  <c r="E16" i="2"/>
  <c r="E10" i="2"/>
  <c r="E11" i="2"/>
  <c r="E9" i="2"/>
  <c r="F20" i="7" l="1"/>
  <c r="H13" i="7"/>
  <c r="F20" i="9"/>
  <c r="E13" i="7"/>
  <c r="E20" i="8"/>
  <c r="F27" i="9"/>
  <c r="E13" i="2"/>
  <c r="E27" i="2"/>
  <c r="E20" i="2"/>
  <c r="F13" i="8"/>
  <c r="F21" i="4"/>
  <c r="F13" i="7"/>
  <c r="E28" i="8"/>
  <c r="E13" i="4"/>
  <c r="G7" i="6"/>
  <c r="I13" i="6"/>
  <c r="F15" i="8"/>
  <c r="F20" i="8" s="1"/>
  <c r="E27" i="9"/>
  <c r="E21" i="4"/>
  <c r="E20" i="9"/>
  <c r="E22" i="5"/>
  <c r="F15" i="5"/>
  <c r="F22" i="5" s="1"/>
  <c r="G16" i="6"/>
  <c r="G20" i="6" s="1"/>
  <c r="G24" i="6"/>
  <c r="G27" i="6" s="1"/>
  <c r="E13" i="8"/>
  <c r="F10" i="9"/>
  <c r="F13" i="9" s="1"/>
  <c r="E14" i="5"/>
  <c r="E30" i="5"/>
  <c r="F9" i="5"/>
  <c r="I20" i="6"/>
  <c r="E27" i="7"/>
  <c r="F21" i="7"/>
  <c r="F27" i="7" s="1"/>
  <c r="H27" i="7"/>
  <c r="F28" i="8"/>
  <c r="F28" i="4"/>
  <c r="E20" i="7"/>
  <c r="E28" i="4"/>
  <c r="I27" i="6"/>
  <c r="G12" i="6"/>
  <c r="G13" i="6" l="1"/>
  <c r="C21" i="9"/>
  <c r="H24" i="9" s="1"/>
  <c r="C14" i="9"/>
  <c r="H16" i="9" s="1"/>
  <c r="C7" i="9"/>
  <c r="H25" i="9" l="1"/>
  <c r="H7" i="9"/>
  <c r="H8" i="9"/>
  <c r="H21" i="9"/>
  <c r="H17" i="9"/>
  <c r="H22" i="9"/>
  <c r="H14" i="9"/>
  <c r="H18" i="9"/>
  <c r="H23" i="9"/>
  <c r="H15" i="9"/>
  <c r="H19" i="9"/>
  <c r="H26" i="9"/>
  <c r="C21" i="8"/>
  <c r="H25" i="8" s="1"/>
  <c r="C14" i="8"/>
  <c r="C7" i="8"/>
  <c r="H12" i="8" s="1"/>
  <c r="H13" i="9" l="1"/>
  <c r="H27" i="9"/>
  <c r="H26" i="8"/>
  <c r="H20" i="9"/>
  <c r="H17" i="8"/>
  <c r="H9" i="8"/>
  <c r="F14" i="8"/>
  <c r="H22" i="8"/>
  <c r="H27" i="8"/>
  <c r="H14" i="8"/>
  <c r="H18" i="8"/>
  <c r="H23" i="8"/>
  <c r="H15" i="8"/>
  <c r="H19" i="8"/>
  <c r="H10" i="8"/>
  <c r="H11" i="8"/>
  <c r="H24" i="8"/>
  <c r="H16" i="8"/>
  <c r="H8" i="8"/>
  <c r="H21" i="8"/>
  <c r="C21" i="7"/>
  <c r="C14" i="7"/>
  <c r="H19" i="7" s="1"/>
  <c r="H20" i="7" s="1"/>
  <c r="C7" i="7"/>
  <c r="H28" i="8" l="1"/>
  <c r="H13" i="8"/>
  <c r="H20" i="8"/>
  <c r="C21" i="6"/>
  <c r="C14" i="6"/>
  <c r="C7" i="6"/>
  <c r="C23" i="5" l="1"/>
  <c r="H23" i="5" l="1"/>
  <c r="H30" i="5" s="1"/>
  <c r="H24" i="5"/>
  <c r="H29" i="5"/>
  <c r="H7" i="5"/>
  <c r="F29" i="5"/>
  <c r="H8" i="5"/>
  <c r="F8" i="5"/>
  <c r="F24" i="5"/>
  <c r="F23" i="5"/>
  <c r="F7" i="5"/>
  <c r="F14" i="5" l="1"/>
  <c r="H14" i="5"/>
  <c r="F30" i="5"/>
  <c r="C22" i="4"/>
  <c r="H27" i="4" s="1"/>
  <c r="H28" i="4" s="1"/>
  <c r="C14" i="4"/>
  <c r="C7" i="4"/>
  <c r="H19" i="4" l="1"/>
  <c r="H18" i="4"/>
  <c r="H20" i="4"/>
  <c r="H12" i="4"/>
  <c r="H7" i="4"/>
  <c r="F12" i="4"/>
  <c r="H10" i="4"/>
  <c r="H11" i="4"/>
  <c r="F7" i="4"/>
  <c r="C14" i="2"/>
  <c r="C21" i="2"/>
  <c r="C7" i="2"/>
  <c r="H13" i="4" l="1"/>
  <c r="H21" i="4"/>
  <c r="F13" i="4"/>
  <c r="F10" i="2"/>
  <c r="F9" i="2"/>
  <c r="F11" i="2"/>
  <c r="F25" i="2"/>
  <c r="F24" i="2"/>
  <c r="F23" i="2"/>
  <c r="F26" i="2"/>
  <c r="H17" i="2"/>
  <c r="F19" i="2"/>
  <c r="F18" i="2"/>
  <c r="F17" i="2"/>
  <c r="H23" i="2"/>
  <c r="H24" i="2"/>
  <c r="H9" i="2"/>
  <c r="H25" i="2"/>
  <c r="H11" i="2"/>
  <c r="H10" i="2"/>
  <c r="F21" i="2"/>
  <c r="H18" i="2"/>
  <c r="F22" i="2"/>
  <c r="H16" i="2"/>
  <c r="H20" i="2" s="1"/>
  <c r="F14" i="2"/>
  <c r="F15" i="2"/>
  <c r="F8" i="2"/>
  <c r="F7" i="2"/>
  <c r="F27" i="2" l="1"/>
  <c r="H27" i="2"/>
  <c r="H13" i="2"/>
  <c r="F20" i="2"/>
  <c r="F13" i="2"/>
</calcChain>
</file>

<file path=xl/sharedStrings.xml><?xml version="1.0" encoding="utf-8"?>
<sst xmlns="http://schemas.openxmlformats.org/spreadsheetml/2006/main" count="298" uniqueCount="90">
  <si>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</si>
  <si>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</si>
  <si>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</si>
  <si>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</si>
  <si>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</si>
  <si>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</si>
  <si>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</si>
  <si>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</si>
  <si>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</si>
  <si>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</si>
  <si>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</si>
  <si>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1心1葉</t>
    <phoneticPr fontId="2" type="noConversion"/>
  </si>
  <si>
    <t>1心2葉</t>
  </si>
  <si>
    <t>1心3葉</t>
  </si>
  <si>
    <t>1心4葉</t>
  </si>
  <si>
    <t>台茶12號</t>
    <phoneticPr fontId="2" type="noConversion"/>
  </si>
  <si>
    <t>6區</t>
    <phoneticPr fontId="2" type="noConversion"/>
  </si>
  <si>
    <t>第二水</t>
    <phoneticPr fontId="2" type="noConversion"/>
  </si>
  <si>
    <t>1心5葉</t>
    <phoneticPr fontId="2" type="noConversion"/>
  </si>
  <si>
    <t>1心6葉</t>
    <phoneticPr fontId="2" type="noConversion"/>
  </si>
  <si>
    <t>總芽數</t>
    <phoneticPr fontId="2" type="noConversion"/>
  </si>
  <si>
    <t>開面茶芽數</t>
    <phoneticPr fontId="2" type="noConversion"/>
  </si>
  <si>
    <t>6-3 050</t>
    <phoneticPr fontId="2" type="noConversion"/>
  </si>
  <si>
    <t>6-4 090</t>
    <phoneticPr fontId="2" type="noConversion"/>
  </si>
  <si>
    <t>6-2 020</t>
    <phoneticPr fontId="2" type="noConversion"/>
  </si>
  <si>
    <t>前一水採收/修剪日期：</t>
    <phoneticPr fontId="2" type="noConversion"/>
  </si>
  <si>
    <t>四季春</t>
    <phoneticPr fontId="2" type="noConversion"/>
  </si>
  <si>
    <t>1心7葉</t>
    <phoneticPr fontId="2" type="noConversion"/>
  </si>
  <si>
    <t>1心8葉</t>
    <phoneticPr fontId="2" type="noConversion"/>
  </si>
  <si>
    <t>5-2 130</t>
    <phoneticPr fontId="2" type="noConversion"/>
  </si>
  <si>
    <t>5-2 110</t>
    <phoneticPr fontId="2" type="noConversion"/>
  </si>
  <si>
    <t>5-1 040</t>
    <phoneticPr fontId="2" type="noConversion"/>
  </si>
  <si>
    <t>台茶17號</t>
    <phoneticPr fontId="2" type="noConversion"/>
  </si>
  <si>
    <t>3區</t>
    <phoneticPr fontId="2" type="noConversion"/>
  </si>
  <si>
    <t>3-3 150</t>
    <phoneticPr fontId="2" type="noConversion"/>
  </si>
  <si>
    <t>3-2 129</t>
    <phoneticPr fontId="2" type="noConversion"/>
  </si>
  <si>
    <t>3-1 100</t>
    <phoneticPr fontId="2" type="noConversion"/>
  </si>
  <si>
    <t>5區</t>
    <phoneticPr fontId="2" type="noConversion"/>
  </si>
  <si>
    <t>第二水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</si>
  <si>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</si>
  <si>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</si>
  <si>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</si>
  <si>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</si>
  <si>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</si>
  <si>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</si>
  <si>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台茶8號</t>
    <phoneticPr fontId="2" type="noConversion"/>
  </si>
  <si>
    <t>11-2</t>
    <phoneticPr fontId="2" type="noConversion"/>
  </si>
  <si>
    <t>020 北西</t>
    <phoneticPr fontId="2" type="noConversion"/>
  </si>
  <si>
    <t>050 中中</t>
    <phoneticPr fontId="2" type="noConversion"/>
  </si>
  <si>
    <t>090 南東</t>
    <phoneticPr fontId="2" type="noConversion"/>
  </si>
  <si>
    <t>台茶20號</t>
    <phoneticPr fontId="2" type="noConversion"/>
  </si>
  <si>
    <t>11-1</t>
    <phoneticPr fontId="2" type="noConversion"/>
  </si>
  <si>
    <t>050 北東</t>
    <phoneticPr fontId="2" type="noConversion"/>
  </si>
  <si>
    <t>090 中西</t>
    <phoneticPr fontId="2" type="noConversion"/>
  </si>
  <si>
    <t>120 南中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</si>
  <si>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</si>
  <si>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</si>
  <si>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</si>
  <si>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青心大冇</t>
    <phoneticPr fontId="2" type="noConversion"/>
  </si>
  <si>
    <t>9-2,9-3</t>
    <phoneticPr fontId="2" type="noConversion"/>
  </si>
  <si>
    <t>9-3 060 南東</t>
    <phoneticPr fontId="2" type="noConversion"/>
  </si>
  <si>
    <t>9-2 040 中中</t>
    <phoneticPr fontId="2" type="noConversion"/>
  </si>
  <si>
    <t>茶菁3</t>
    <phoneticPr fontId="2" type="noConversion"/>
  </si>
  <si>
    <t>茶菁2</t>
    <phoneticPr fontId="2" type="noConversion"/>
  </si>
  <si>
    <t>茶菁1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</si>
  <si>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</si>
  <si>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</si>
  <si>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</si>
  <si>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台茶18號</t>
    <phoneticPr fontId="2" type="noConversion"/>
  </si>
  <si>
    <t>12-1</t>
    <phoneticPr fontId="2" type="noConversion"/>
  </si>
  <si>
    <t>180 南東</t>
    <phoneticPr fontId="2" type="noConversion"/>
  </si>
  <si>
    <t>150 中中</t>
    <phoneticPr fontId="2" type="noConversion"/>
  </si>
  <si>
    <t>111 北西</t>
    <phoneticPr fontId="2" type="noConversion"/>
  </si>
  <si>
    <t>9-2 020 北西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</si>
  <si>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</si>
  <si>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</si>
  <si>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</si>
  <si>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1葉</t>
    <phoneticPr fontId="2" type="noConversion"/>
  </si>
  <si>
    <t>2葉</t>
  </si>
  <si>
    <t>3葉</t>
  </si>
  <si>
    <t>4葉</t>
  </si>
  <si>
    <t>5葉</t>
  </si>
  <si>
    <t>6葉</t>
  </si>
  <si>
    <t>未開面</t>
    <phoneticPr fontId="2" type="noConversion"/>
  </si>
  <si>
    <t>未開面茶芽數</t>
    <phoneticPr fontId="2" type="noConversion"/>
  </si>
  <si>
    <t>2葉</t>
    <phoneticPr fontId="2" type="noConversion"/>
  </si>
  <si>
    <t>7葉</t>
  </si>
  <si>
    <t>8葉</t>
  </si>
  <si>
    <t>占比</t>
    <phoneticPr fontId="2" type="noConversion"/>
  </si>
  <si>
    <t>芽數量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</si>
</sst>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d&quot;日&quot;"/>
    <numFmt numFmtId="177" formatCode="0.0%"/>
    <numFmt numFmtId="178" formatCode="0_ "/>
    <numFmt numFmtId="179" formatCode="m&quot;月&quot;d&quot;日&quot;;@"/>
    <numFmt numFmtId="180" formatCode="0.0_ "/>
  </numFmts>
  <fonts count="6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F21" sqref="F21:F26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6" width="13.33203125" style="9" customWidth="1"/>
    <col min="7" max="7" width="16.109375" style="23" customWidth="1"/>
    <col min="8" max="8" width="16.109375" style="13" customWidth="1"/>
    <col min="9" max="9" width="15.33203125" style="16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43592</v>
      </c>
      <c r="C2" s="8"/>
      <c r="D2" s="47" t="s">
        <v>25</v>
      </c>
      <c r="E2" s="47"/>
      <c r="F2" s="47"/>
      <c r="G2" s="47"/>
      <c r="H2" s="21">
        <v>43544</v>
      </c>
    </row>
    <row r="3" spans="1:10">
      <c r="A3" s="2" t="s">
        <v>2</v>
      </c>
      <c r="B3" t="s">
        <v>45</v>
      </c>
    </row>
    <row r="4" spans="1:10">
      <c r="A4" s="2" t="s">
        <v>3</v>
      </c>
      <c r="B4" s="26" t="s">
        <v>46</v>
      </c>
    </row>
    <row r="5" spans="1:10">
      <c r="A5" s="2" t="s">
        <v>4</v>
      </c>
      <c r="B5" t="s">
        <v>17</v>
      </c>
    </row>
    <row r="6" spans="1:10" ht="48.6">
      <c r="A6" s="24" t="s">
        <v>5</v>
      </c>
      <c r="B6" s="24" t="s">
        <v>6</v>
      </c>
      <c r="C6" s="24" t="s">
        <v>20</v>
      </c>
      <c r="D6" s="24" t="s">
        <v>89</v>
      </c>
      <c r="E6" s="39" t="s">
        <v>88</v>
      </c>
      <c r="F6" s="14" t="s">
        <v>84</v>
      </c>
      <c r="G6" s="11" t="s">
        <v>8</v>
      </c>
      <c r="H6" s="14" t="s">
        <v>21</v>
      </c>
      <c r="I6" s="17" t="s">
        <v>9</v>
      </c>
      <c r="J6" s="5" t="s">
        <v>10</v>
      </c>
    </row>
    <row r="7" spans="1:10">
      <c r="A7" s="44">
        <v>1</v>
      </c>
      <c r="B7" s="25" t="s">
        <v>12</v>
      </c>
      <c r="C7" s="44">
        <f>SUM(D7:D12)</f>
        <v>47</v>
      </c>
      <c r="D7" s="25">
        <v>5</v>
      </c>
      <c r="E7" s="39">
        <f>D7/47*100</f>
        <v>10.638297872340425</v>
      </c>
      <c r="F7" s="15">
        <v>0</v>
      </c>
      <c r="G7" s="12">
        <f t="shared" ref="G7:G12" si="0">F7/47</f>
        <v>0</v>
      </c>
      <c r="H7" s="15">
        <v>5</v>
      </c>
      <c r="I7" s="12">
        <f t="shared" ref="I7:I12" si="1">H7/47</f>
        <v>0.10638297872340426</v>
      </c>
      <c r="J7" s="19" t="s">
        <v>47</v>
      </c>
    </row>
    <row r="8" spans="1:10">
      <c r="A8" s="45"/>
      <c r="B8" s="25" t="s">
        <v>13</v>
      </c>
      <c r="C8" s="45"/>
      <c r="D8" s="25">
        <v>16</v>
      </c>
      <c r="E8" s="39">
        <f t="shared" ref="E8:E12" si="2">D8/47*100</f>
        <v>34.042553191489361</v>
      </c>
      <c r="F8" s="15">
        <v>0</v>
      </c>
      <c r="G8" s="12">
        <f t="shared" si="0"/>
        <v>0</v>
      </c>
      <c r="H8" s="15">
        <v>16</v>
      </c>
      <c r="I8" s="12">
        <f t="shared" si="1"/>
        <v>0.34042553191489361</v>
      </c>
      <c r="J8" s="4" t="s">
        <v>57</v>
      </c>
    </row>
    <row r="9" spans="1:10">
      <c r="A9" s="45"/>
      <c r="B9" s="25" t="s">
        <v>14</v>
      </c>
      <c r="C9" s="45"/>
      <c r="D9" s="25">
        <v>11</v>
      </c>
      <c r="E9" s="39">
        <f t="shared" si="2"/>
        <v>23.404255319148938</v>
      </c>
      <c r="F9" s="15">
        <v>0</v>
      </c>
      <c r="G9" s="12">
        <f t="shared" si="0"/>
        <v>0</v>
      </c>
      <c r="H9" s="15">
        <v>11</v>
      </c>
      <c r="I9" s="12">
        <f t="shared" si="1"/>
        <v>0.23404255319148937</v>
      </c>
      <c r="J9" s="4"/>
    </row>
    <row r="10" spans="1:10">
      <c r="A10" s="45"/>
      <c r="B10" s="25" t="s">
        <v>18</v>
      </c>
      <c r="C10" s="45"/>
      <c r="D10" s="25">
        <v>9</v>
      </c>
      <c r="E10" s="39">
        <f t="shared" si="2"/>
        <v>19.148936170212767</v>
      </c>
      <c r="F10" s="15">
        <v>5</v>
      </c>
      <c r="G10" s="12">
        <f t="shared" si="0"/>
        <v>0.10638297872340426</v>
      </c>
      <c r="H10" s="15">
        <v>4</v>
      </c>
      <c r="I10" s="12">
        <f t="shared" si="1"/>
        <v>8.5106382978723402E-2</v>
      </c>
      <c r="J10" s="4"/>
    </row>
    <row r="11" spans="1:10">
      <c r="A11" s="45"/>
      <c r="B11" s="25" t="s">
        <v>19</v>
      </c>
      <c r="C11" s="45"/>
      <c r="D11" s="25">
        <v>4</v>
      </c>
      <c r="E11" s="39">
        <f t="shared" si="2"/>
        <v>8.5106382978723403</v>
      </c>
      <c r="F11" s="15">
        <v>3</v>
      </c>
      <c r="G11" s="12">
        <f t="shared" si="0"/>
        <v>6.3829787234042548E-2</v>
      </c>
      <c r="H11" s="15">
        <v>1</v>
      </c>
      <c r="I11" s="12">
        <f t="shared" si="1"/>
        <v>2.1276595744680851E-2</v>
      </c>
      <c r="J11" s="6"/>
    </row>
    <row r="12" spans="1:10">
      <c r="A12" s="46"/>
      <c r="B12" s="24" t="s">
        <v>27</v>
      </c>
      <c r="C12" s="46"/>
      <c r="D12" s="24">
        <v>2</v>
      </c>
      <c r="E12" s="39">
        <f t="shared" si="2"/>
        <v>4.2553191489361701</v>
      </c>
      <c r="F12" s="15">
        <v>2</v>
      </c>
      <c r="G12" s="12">
        <f t="shared" si="0"/>
        <v>4.2553191489361701E-2</v>
      </c>
      <c r="H12" s="15">
        <v>0</v>
      </c>
      <c r="I12" s="12">
        <f t="shared" si="1"/>
        <v>0</v>
      </c>
      <c r="J12" s="6"/>
    </row>
    <row r="13" spans="1:10">
      <c r="A13" s="36"/>
      <c r="B13" s="38"/>
      <c r="C13" s="36"/>
      <c r="D13" s="38">
        <f t="shared" ref="D13:H13" si="3">SUM(D7:D12)</f>
        <v>47</v>
      </c>
      <c r="E13" s="39">
        <f t="shared" si="3"/>
        <v>100</v>
      </c>
      <c r="F13" s="15">
        <v>10</v>
      </c>
      <c r="G13" s="40">
        <f>SUM(G7:G12)*100</f>
        <v>21.276595744680851</v>
      </c>
      <c r="H13" s="15">
        <f t="shared" si="3"/>
        <v>37</v>
      </c>
      <c r="I13" s="40">
        <f>SUM(I7:I12)*100</f>
        <v>78.723404255319153</v>
      </c>
      <c r="J13" s="6"/>
    </row>
    <row r="14" spans="1:10">
      <c r="A14" s="44">
        <v>2</v>
      </c>
      <c r="B14" s="24" t="s">
        <v>11</v>
      </c>
      <c r="C14" s="44">
        <f>SUM(D14:D19)</f>
        <v>58</v>
      </c>
      <c r="D14" s="24"/>
      <c r="E14" s="39">
        <f>D14/58*100</f>
        <v>0</v>
      </c>
      <c r="F14" s="15">
        <v>0</v>
      </c>
      <c r="G14" s="12">
        <f t="shared" ref="G14:G19" si="4">F14/58</f>
        <v>0</v>
      </c>
      <c r="H14" s="15"/>
      <c r="I14" s="12">
        <f t="shared" ref="I14:I19" si="5">H14/58</f>
        <v>0</v>
      </c>
      <c r="J14" s="6" t="s">
        <v>48</v>
      </c>
    </row>
    <row r="15" spans="1:10">
      <c r="A15" s="45"/>
      <c r="B15" s="24" t="s">
        <v>12</v>
      </c>
      <c r="C15" s="45"/>
      <c r="D15" s="24">
        <v>5</v>
      </c>
      <c r="E15" s="39">
        <f t="shared" ref="E15:E19" si="6">D15/58*100</f>
        <v>8.6206896551724146</v>
      </c>
      <c r="F15" s="15">
        <v>0</v>
      </c>
      <c r="G15" s="12">
        <f t="shared" si="4"/>
        <v>0</v>
      </c>
      <c r="H15" s="15">
        <v>5</v>
      </c>
      <c r="I15" s="12">
        <f t="shared" si="5"/>
        <v>8.6206896551724144E-2</v>
      </c>
      <c r="J15" s="6" t="s">
        <v>55</v>
      </c>
    </row>
    <row r="16" spans="1:10">
      <c r="A16" s="45"/>
      <c r="B16" s="24" t="s">
        <v>13</v>
      </c>
      <c r="C16" s="45"/>
      <c r="D16" s="24">
        <v>20</v>
      </c>
      <c r="E16" s="39">
        <f t="shared" si="6"/>
        <v>34.482758620689658</v>
      </c>
      <c r="F16" s="15">
        <v>0</v>
      </c>
      <c r="G16" s="12">
        <f t="shared" si="4"/>
        <v>0</v>
      </c>
      <c r="H16" s="15">
        <v>20</v>
      </c>
      <c r="I16" s="12">
        <f t="shared" si="5"/>
        <v>0.34482758620689657</v>
      </c>
      <c r="J16" s="6"/>
    </row>
    <row r="17" spans="1:11">
      <c r="A17" s="45"/>
      <c r="B17" s="24" t="s">
        <v>14</v>
      </c>
      <c r="C17" s="45"/>
      <c r="D17" s="24">
        <v>23</v>
      </c>
      <c r="E17" s="39">
        <f t="shared" si="6"/>
        <v>39.655172413793103</v>
      </c>
      <c r="F17" s="15">
        <v>0</v>
      </c>
      <c r="G17" s="12">
        <f t="shared" si="4"/>
        <v>0</v>
      </c>
      <c r="H17" s="15">
        <v>23</v>
      </c>
      <c r="I17" s="12">
        <f t="shared" si="5"/>
        <v>0.39655172413793105</v>
      </c>
      <c r="J17" s="6"/>
    </row>
    <row r="18" spans="1:11">
      <c r="A18" s="45"/>
      <c r="B18" s="24" t="s">
        <v>18</v>
      </c>
      <c r="C18" s="45"/>
      <c r="D18" s="24">
        <v>4</v>
      </c>
      <c r="E18" s="39">
        <f t="shared" si="6"/>
        <v>6.8965517241379306</v>
      </c>
      <c r="F18" s="15">
        <v>0</v>
      </c>
      <c r="G18" s="12">
        <f t="shared" si="4"/>
        <v>0</v>
      </c>
      <c r="H18" s="15">
        <v>4</v>
      </c>
      <c r="I18" s="12">
        <f t="shared" si="5"/>
        <v>6.8965517241379309E-2</v>
      </c>
      <c r="J18" s="6"/>
    </row>
    <row r="19" spans="1:11">
      <c r="A19" s="46"/>
      <c r="B19" s="24" t="s">
        <v>19</v>
      </c>
      <c r="C19" s="46"/>
      <c r="D19" s="24">
        <v>6</v>
      </c>
      <c r="E19" s="39">
        <f t="shared" si="6"/>
        <v>10.344827586206897</v>
      </c>
      <c r="F19" s="15">
        <v>2</v>
      </c>
      <c r="G19" s="12">
        <f t="shared" si="4"/>
        <v>3.4482758620689655E-2</v>
      </c>
      <c r="H19" s="15">
        <v>4</v>
      </c>
      <c r="I19" s="12">
        <f t="shared" si="5"/>
        <v>6.8965517241379309E-2</v>
      </c>
      <c r="J19" s="6"/>
    </row>
    <row r="20" spans="1:11">
      <c r="A20" s="36"/>
      <c r="B20" s="38"/>
      <c r="C20" s="36"/>
      <c r="D20" s="38">
        <f>SUM(D15:D19)</f>
        <v>58</v>
      </c>
      <c r="E20" s="39">
        <f>SUM(E14:E19)</f>
        <v>100</v>
      </c>
      <c r="F20" s="38">
        <v>2</v>
      </c>
      <c r="G20" s="40">
        <f>SUM(G15:G19)*100</f>
        <v>3.4482758620689653</v>
      </c>
      <c r="H20" s="40">
        <f t="shared" ref="H20" si="7">SUM(H15:H19)</f>
        <v>56</v>
      </c>
      <c r="I20" s="40">
        <f>SUM(I15:I19)*100</f>
        <v>96.551724137931046</v>
      </c>
      <c r="J20" s="6"/>
    </row>
    <row r="21" spans="1:11">
      <c r="A21" s="44">
        <v>3</v>
      </c>
      <c r="B21" s="27" t="s">
        <v>12</v>
      </c>
      <c r="C21" s="44">
        <f>SUM(D21:D26)</f>
        <v>57</v>
      </c>
      <c r="D21" s="24">
        <v>5</v>
      </c>
      <c r="E21" s="39">
        <f>D21/57*100</f>
        <v>8.7719298245614024</v>
      </c>
      <c r="F21" s="15">
        <v>0</v>
      </c>
      <c r="G21" s="12">
        <f t="shared" ref="G21:G26" si="8">F21/57</f>
        <v>0</v>
      </c>
      <c r="H21" s="15">
        <v>5</v>
      </c>
      <c r="I21" s="12">
        <f t="shared" ref="I21:I26" si="9">H21/57</f>
        <v>8.771929824561403E-2</v>
      </c>
      <c r="J21" s="6" t="s">
        <v>49</v>
      </c>
    </row>
    <row r="22" spans="1:11">
      <c r="A22" s="45"/>
      <c r="B22" s="27" t="s">
        <v>13</v>
      </c>
      <c r="C22" s="45"/>
      <c r="D22" s="24">
        <v>9</v>
      </c>
      <c r="E22" s="39">
        <f t="shared" ref="E22:E26" si="10">D22/57*100</f>
        <v>15.789473684210526</v>
      </c>
      <c r="F22" s="15">
        <v>0</v>
      </c>
      <c r="G22" s="12">
        <f t="shared" si="8"/>
        <v>0</v>
      </c>
      <c r="H22" s="15">
        <v>9</v>
      </c>
      <c r="I22" s="12">
        <f t="shared" si="9"/>
        <v>0.15789473684210525</v>
      </c>
      <c r="J22" s="6" t="s">
        <v>56</v>
      </c>
    </row>
    <row r="23" spans="1:11">
      <c r="A23" s="45"/>
      <c r="B23" s="27" t="s">
        <v>14</v>
      </c>
      <c r="C23" s="45"/>
      <c r="D23" s="24">
        <v>18</v>
      </c>
      <c r="E23" s="39">
        <f t="shared" si="10"/>
        <v>31.578947368421051</v>
      </c>
      <c r="F23" s="15">
        <v>4</v>
      </c>
      <c r="G23" s="12">
        <f t="shared" si="8"/>
        <v>7.0175438596491224E-2</v>
      </c>
      <c r="H23" s="15">
        <v>14</v>
      </c>
      <c r="I23" s="12">
        <f t="shared" si="9"/>
        <v>0.24561403508771928</v>
      </c>
      <c r="J23" s="6"/>
    </row>
    <row r="24" spans="1:11">
      <c r="A24" s="45"/>
      <c r="B24" s="27" t="s">
        <v>18</v>
      </c>
      <c r="C24" s="45"/>
      <c r="D24" s="24">
        <v>15</v>
      </c>
      <c r="E24" s="39">
        <f t="shared" si="10"/>
        <v>26.315789473684209</v>
      </c>
      <c r="F24" s="15">
        <v>2</v>
      </c>
      <c r="G24" s="12">
        <f t="shared" si="8"/>
        <v>3.5087719298245612E-2</v>
      </c>
      <c r="H24" s="15">
        <v>13</v>
      </c>
      <c r="I24" s="12">
        <f t="shared" si="9"/>
        <v>0.22807017543859648</v>
      </c>
      <c r="J24" s="6"/>
    </row>
    <row r="25" spans="1:11">
      <c r="A25" s="45"/>
      <c r="B25" s="27" t="s">
        <v>19</v>
      </c>
      <c r="C25" s="45"/>
      <c r="D25" s="24">
        <v>8</v>
      </c>
      <c r="E25" s="39">
        <f t="shared" si="10"/>
        <v>14.035087719298245</v>
      </c>
      <c r="F25" s="15">
        <v>4</v>
      </c>
      <c r="G25" s="12">
        <f t="shared" si="8"/>
        <v>7.0175438596491224E-2</v>
      </c>
      <c r="H25" s="15">
        <v>4</v>
      </c>
      <c r="I25" s="12">
        <f t="shared" si="9"/>
        <v>7.0175438596491224E-2</v>
      </c>
      <c r="J25" s="6"/>
    </row>
    <row r="26" spans="1:11">
      <c r="A26" s="46"/>
      <c r="B26" s="24" t="s">
        <v>27</v>
      </c>
      <c r="C26" s="46"/>
      <c r="D26" s="24">
        <v>2</v>
      </c>
      <c r="E26" s="39">
        <f t="shared" si="10"/>
        <v>3.5087719298245612</v>
      </c>
      <c r="F26" s="15">
        <v>2</v>
      </c>
      <c r="G26" s="12">
        <f t="shared" si="8"/>
        <v>3.5087719298245612E-2</v>
      </c>
      <c r="H26" s="15">
        <v>0</v>
      </c>
      <c r="I26" s="12">
        <f t="shared" si="9"/>
        <v>0</v>
      </c>
      <c r="J26" s="6"/>
    </row>
    <row r="27" spans="1:11">
      <c r="D27" s="9">
        <f t="shared" ref="D27:F27" si="11">SUM(D21:D26)</f>
        <v>57</v>
      </c>
      <c r="E27" s="9">
        <f t="shared" si="11"/>
        <v>100</v>
      </c>
      <c r="F27" s="9">
        <v>12</v>
      </c>
      <c r="G27" s="9">
        <f>SUM(G21:G26)*100</f>
        <v>21.052631578947366</v>
      </c>
      <c r="H27" s="9">
        <f t="shared" ref="H27" si="12">SUM(H21:H26)</f>
        <v>45</v>
      </c>
      <c r="I27" s="9">
        <f>SUM(I21:I26)*100</f>
        <v>78.94736842105263</v>
      </c>
    </row>
    <row r="28" spans="1:11">
      <c r="A28" s="7"/>
    </row>
    <row r="30" spans="1:11">
      <c r="E30" s="39"/>
      <c r="F30" s="41"/>
      <c r="G30" s="42"/>
      <c r="H30" s="42"/>
      <c r="I30" s="42"/>
      <c r="J30" s="42"/>
      <c r="K30" s="42"/>
    </row>
    <row r="31" spans="1:11">
      <c r="F31" s="42"/>
      <c r="G31" s="42"/>
      <c r="H31" s="42"/>
      <c r="I31" s="42"/>
      <c r="J31" s="42"/>
      <c r="K31" s="43"/>
    </row>
    <row r="32" spans="1:11">
      <c r="F32" s="42"/>
      <c r="G32" s="42"/>
      <c r="H32" s="42"/>
      <c r="I32" s="42"/>
      <c r="J32" s="42"/>
      <c r="K32" s="42"/>
    </row>
    <row r="33" spans="6:11">
      <c r="F33" s="42"/>
      <c r="G33" s="42"/>
      <c r="H33" s="42"/>
      <c r="I33" s="42"/>
      <c r="J33" s="42"/>
      <c r="K33" s="42"/>
    </row>
  </sheetData>
  <mergeCells count="7">
    <mergeCell ref="A21:A26"/>
    <mergeCell ref="C21:C26"/>
    <mergeCell ref="D2:G2"/>
    <mergeCell ref="A7:A12"/>
    <mergeCell ref="C7:C12"/>
    <mergeCell ref="A14:A19"/>
    <mergeCell ref="C14:C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D30" sqref="D30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10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43580</v>
      </c>
      <c r="C2" s="8"/>
      <c r="D2" s="47" t="s">
        <v>25</v>
      </c>
      <c r="E2" s="47"/>
      <c r="F2" s="47"/>
      <c r="G2" s="21">
        <v>43535</v>
      </c>
    </row>
    <row r="3" spans="1:9">
      <c r="A3" s="2" t="s">
        <v>2</v>
      </c>
      <c r="B3" t="s">
        <v>15</v>
      </c>
    </row>
    <row r="4" spans="1:9">
      <c r="A4" s="2" t="s">
        <v>3</v>
      </c>
      <c r="B4" t="s">
        <v>16</v>
      </c>
    </row>
    <row r="5" spans="1:9">
      <c r="A5" s="2" t="s">
        <v>4</v>
      </c>
      <c r="B5" t="s">
        <v>17</v>
      </c>
    </row>
    <row r="6" spans="1:9" ht="48.6">
      <c r="A6" s="3" t="s">
        <v>5</v>
      </c>
      <c r="B6" s="3" t="s">
        <v>6</v>
      </c>
      <c r="C6" s="3" t="s">
        <v>20</v>
      </c>
      <c r="D6" s="3" t="s">
        <v>7</v>
      </c>
      <c r="E6" s="38" t="s">
        <v>83</v>
      </c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3" t="s">
        <v>77</v>
      </c>
      <c r="C7" s="44">
        <f>SUM(D7:D12)</f>
        <v>47</v>
      </c>
      <c r="D7" s="3"/>
      <c r="E7" s="38"/>
      <c r="F7" s="12">
        <f>D7/C7</f>
        <v>0</v>
      </c>
      <c r="G7" s="15"/>
      <c r="H7" s="12"/>
      <c r="I7" s="19" t="s">
        <v>22</v>
      </c>
    </row>
    <row r="8" spans="1:9">
      <c r="A8" s="45"/>
      <c r="B8" s="38" t="s">
        <v>78</v>
      </c>
      <c r="C8" s="45"/>
      <c r="D8" s="3"/>
      <c r="E8" s="38"/>
      <c r="F8" s="12">
        <f>D8/C7</f>
        <v>0</v>
      </c>
      <c r="G8" s="15"/>
      <c r="H8" s="12"/>
      <c r="I8" s="4" t="s">
        <v>40</v>
      </c>
    </row>
    <row r="9" spans="1:9">
      <c r="A9" s="45"/>
      <c r="B9" s="38" t="s">
        <v>79</v>
      </c>
      <c r="C9" s="45"/>
      <c r="D9" s="3">
        <v>13</v>
      </c>
      <c r="E9" s="15">
        <f>D9-G9</f>
        <v>2</v>
      </c>
      <c r="F9" s="12">
        <f>E9/C7</f>
        <v>4.2553191489361701E-2</v>
      </c>
      <c r="G9" s="15">
        <v>11</v>
      </c>
      <c r="H9" s="12">
        <f>G9/C7</f>
        <v>0.23404255319148937</v>
      </c>
      <c r="I9" s="4"/>
    </row>
    <row r="10" spans="1:9">
      <c r="A10" s="45"/>
      <c r="B10" s="38" t="s">
        <v>80</v>
      </c>
      <c r="C10" s="45"/>
      <c r="D10" s="3">
        <v>21</v>
      </c>
      <c r="E10" s="15">
        <f>D10-G10</f>
        <v>9</v>
      </c>
      <c r="F10" s="12">
        <f>E10/C7</f>
        <v>0.19148936170212766</v>
      </c>
      <c r="G10" s="15">
        <v>12</v>
      </c>
      <c r="H10" s="12">
        <f>G10/C7</f>
        <v>0.25531914893617019</v>
      </c>
      <c r="I10" s="4"/>
    </row>
    <row r="11" spans="1:9">
      <c r="A11" s="45"/>
      <c r="B11" s="38" t="s">
        <v>81</v>
      </c>
      <c r="C11" s="45"/>
      <c r="D11" s="3">
        <v>13</v>
      </c>
      <c r="E11" s="15">
        <f>D11-G11</f>
        <v>7</v>
      </c>
      <c r="F11" s="12">
        <f>E11/C7</f>
        <v>0.14893617021276595</v>
      </c>
      <c r="G11" s="15">
        <v>6</v>
      </c>
      <c r="H11" s="12">
        <f>G11/C7</f>
        <v>0.1276595744680851</v>
      </c>
      <c r="I11" s="6"/>
    </row>
    <row r="12" spans="1:9">
      <c r="A12" s="46"/>
      <c r="B12" s="38" t="s">
        <v>82</v>
      </c>
      <c r="C12" s="46"/>
      <c r="D12" s="3"/>
      <c r="E12" s="38"/>
      <c r="F12" s="12"/>
      <c r="G12" s="15"/>
      <c r="H12" s="18"/>
      <c r="I12" s="6"/>
    </row>
    <row r="13" spans="1:9">
      <c r="A13" s="36"/>
      <c r="B13" s="38"/>
      <c r="C13" s="36"/>
      <c r="D13" s="38">
        <f>SUM(D7:D12)</f>
        <v>47</v>
      </c>
      <c r="E13" s="40">
        <f t="shared" ref="E13:G13" si="0">SUM(E7:E12)</f>
        <v>18</v>
      </c>
      <c r="F13" s="40">
        <f>SUM(F7:F12)*100</f>
        <v>38.297872340425535</v>
      </c>
      <c r="G13" s="40">
        <f t="shared" si="0"/>
        <v>29</v>
      </c>
      <c r="H13" s="40">
        <f>SUM(H7:H12)*100</f>
        <v>61.702127659574465</v>
      </c>
      <c r="I13" s="6"/>
    </row>
    <row r="14" spans="1:9">
      <c r="A14" s="44">
        <v>2</v>
      </c>
      <c r="B14" s="3" t="s">
        <v>77</v>
      </c>
      <c r="C14" s="44">
        <f>SUM(D14:D19)</f>
        <v>37</v>
      </c>
      <c r="D14" s="3"/>
      <c r="E14" s="38"/>
      <c r="F14" s="12">
        <f>D14/C14</f>
        <v>0</v>
      </c>
      <c r="G14" s="15"/>
      <c r="H14" s="12"/>
      <c r="I14" s="6" t="s">
        <v>23</v>
      </c>
    </row>
    <row r="15" spans="1:9">
      <c r="A15" s="45"/>
      <c r="B15" s="38" t="s">
        <v>78</v>
      </c>
      <c r="C15" s="45"/>
      <c r="D15" s="3"/>
      <c r="E15" s="38"/>
      <c r="F15" s="12">
        <f>D15/C14</f>
        <v>0</v>
      </c>
      <c r="G15" s="15"/>
      <c r="H15" s="12"/>
      <c r="I15" s="6" t="s">
        <v>39</v>
      </c>
    </row>
    <row r="16" spans="1:9">
      <c r="A16" s="45"/>
      <c r="B16" s="38" t="s">
        <v>79</v>
      </c>
      <c r="C16" s="45"/>
      <c r="D16" s="3">
        <v>2</v>
      </c>
      <c r="E16" s="15">
        <f>D16-G16</f>
        <v>0</v>
      </c>
      <c r="F16" s="12">
        <v>0</v>
      </c>
      <c r="G16" s="15">
        <v>2</v>
      </c>
      <c r="H16" s="12">
        <f>G16/C14</f>
        <v>5.4054054054054057E-2</v>
      </c>
      <c r="I16" s="6"/>
    </row>
    <row r="17" spans="1:9">
      <c r="A17" s="45"/>
      <c r="B17" s="38" t="s">
        <v>80</v>
      </c>
      <c r="C17" s="45"/>
      <c r="D17" s="3">
        <v>17</v>
      </c>
      <c r="E17" s="15">
        <f>D17-G17</f>
        <v>6</v>
      </c>
      <c r="F17" s="12">
        <f>E17/C14</f>
        <v>0.16216216216216217</v>
      </c>
      <c r="G17" s="15">
        <v>11</v>
      </c>
      <c r="H17" s="12">
        <f>G17/C14</f>
        <v>0.29729729729729731</v>
      </c>
      <c r="I17" s="6"/>
    </row>
    <row r="18" spans="1:9">
      <c r="A18" s="45"/>
      <c r="B18" s="38" t="s">
        <v>81</v>
      </c>
      <c r="C18" s="45"/>
      <c r="D18" s="3">
        <v>17</v>
      </c>
      <c r="E18" s="15">
        <f>D18-G18</f>
        <v>11</v>
      </c>
      <c r="F18" s="12">
        <f>E18/C14</f>
        <v>0.29729729729729731</v>
      </c>
      <c r="G18" s="15">
        <v>6</v>
      </c>
      <c r="H18" s="12">
        <f>G18/C14</f>
        <v>0.16216216216216217</v>
      </c>
      <c r="I18" s="6"/>
    </row>
    <row r="19" spans="1:9">
      <c r="A19" s="46"/>
      <c r="B19" s="38" t="s">
        <v>82</v>
      </c>
      <c r="C19" s="46"/>
      <c r="D19" s="3">
        <v>1</v>
      </c>
      <c r="E19" s="15">
        <f>D19-G19</f>
        <v>1</v>
      </c>
      <c r="F19" s="12">
        <f>E19/C14</f>
        <v>2.7027027027027029E-2</v>
      </c>
      <c r="G19" s="15"/>
      <c r="H19" s="18"/>
      <c r="I19" s="6"/>
    </row>
    <row r="20" spans="1:9">
      <c r="A20" s="36"/>
      <c r="B20" s="38"/>
      <c r="C20" s="36"/>
      <c r="D20" s="38">
        <f>SUM(D14:D19)</f>
        <v>37</v>
      </c>
      <c r="E20" s="40">
        <f t="shared" ref="E20:G20" si="1">SUM(E14:E19)</f>
        <v>18</v>
      </c>
      <c r="F20" s="40">
        <f>SUM(F14:F19)*100</f>
        <v>48.648648648648653</v>
      </c>
      <c r="G20" s="40">
        <f t="shared" si="1"/>
        <v>19</v>
      </c>
      <c r="H20" s="40">
        <f>SUM(H14:H19)*100</f>
        <v>51.351351351351362</v>
      </c>
      <c r="I20" s="6"/>
    </row>
    <row r="21" spans="1:9">
      <c r="A21" s="44">
        <v>3</v>
      </c>
      <c r="B21" s="38" t="s">
        <v>77</v>
      </c>
      <c r="C21" s="44">
        <f>SUM(D21:D26)</f>
        <v>31</v>
      </c>
      <c r="D21" s="3"/>
      <c r="E21" s="38"/>
      <c r="F21" s="12">
        <f>D21/C21</f>
        <v>0</v>
      </c>
      <c r="G21" s="15"/>
      <c r="H21" s="12"/>
      <c r="I21" s="6" t="s">
        <v>24</v>
      </c>
    </row>
    <row r="22" spans="1:9">
      <c r="A22" s="45"/>
      <c r="B22" s="38" t="s">
        <v>78</v>
      </c>
      <c r="C22" s="45"/>
      <c r="D22" s="3"/>
      <c r="E22" s="38"/>
      <c r="F22" s="12">
        <f>D22/C21</f>
        <v>0</v>
      </c>
      <c r="G22" s="15"/>
      <c r="H22" s="12"/>
      <c r="I22" s="6" t="s">
        <v>41</v>
      </c>
    </row>
    <row r="23" spans="1:9">
      <c r="A23" s="45"/>
      <c r="B23" s="38" t="s">
        <v>79</v>
      </c>
      <c r="C23" s="45"/>
      <c r="D23" s="3">
        <v>7</v>
      </c>
      <c r="E23" s="15">
        <f>D23-G23</f>
        <v>1</v>
      </c>
      <c r="F23" s="12">
        <f>E23/C21</f>
        <v>3.2258064516129031E-2</v>
      </c>
      <c r="G23" s="15">
        <v>6</v>
      </c>
      <c r="H23" s="12">
        <f>G23/C21</f>
        <v>0.19354838709677419</v>
      </c>
      <c r="I23" s="6"/>
    </row>
    <row r="24" spans="1:9">
      <c r="A24" s="45"/>
      <c r="B24" s="38" t="s">
        <v>80</v>
      </c>
      <c r="C24" s="45"/>
      <c r="D24" s="3">
        <v>10</v>
      </c>
      <c r="E24" s="15">
        <f>D24-G24</f>
        <v>3</v>
      </c>
      <c r="F24" s="12">
        <f>E24/C21</f>
        <v>9.6774193548387094E-2</v>
      </c>
      <c r="G24" s="15">
        <v>7</v>
      </c>
      <c r="H24" s="12">
        <f>G24/C21</f>
        <v>0.22580645161290322</v>
      </c>
      <c r="I24" s="6"/>
    </row>
    <row r="25" spans="1:9">
      <c r="A25" s="45"/>
      <c r="B25" s="38" t="s">
        <v>81</v>
      </c>
      <c r="C25" s="45"/>
      <c r="D25" s="3">
        <v>13</v>
      </c>
      <c r="E25" s="15">
        <f>D25-G25</f>
        <v>4</v>
      </c>
      <c r="F25" s="12">
        <f>E25/C21</f>
        <v>0.12903225806451613</v>
      </c>
      <c r="G25" s="15">
        <v>9</v>
      </c>
      <c r="H25" s="12">
        <f>G25/C21</f>
        <v>0.29032258064516131</v>
      </c>
      <c r="I25" s="6"/>
    </row>
    <row r="26" spans="1:9">
      <c r="A26" s="46"/>
      <c r="B26" s="38" t="s">
        <v>82</v>
      </c>
      <c r="C26" s="46"/>
      <c r="D26" s="3">
        <v>1</v>
      </c>
      <c r="E26" s="15">
        <f>D26-G26</f>
        <v>1</v>
      </c>
      <c r="F26" s="12">
        <f>E26/C21</f>
        <v>3.2258064516129031E-2</v>
      </c>
      <c r="G26" s="15">
        <v>0</v>
      </c>
      <c r="H26" s="18">
        <v>0</v>
      </c>
      <c r="I26" s="6"/>
    </row>
    <row r="27" spans="1:9">
      <c r="D27" s="9">
        <f>SUM(D21:D26)</f>
        <v>31</v>
      </c>
      <c r="E27" s="9">
        <f t="shared" ref="E27:G27" si="2">SUM(E21:E26)</f>
        <v>9</v>
      </c>
      <c r="F27" s="9">
        <f>SUM(F21:F26)*100</f>
        <v>29.032258064516125</v>
      </c>
      <c r="G27" s="9">
        <f t="shared" si="2"/>
        <v>22</v>
      </c>
      <c r="H27" s="9">
        <f>SUM(H21:H26)*100</f>
        <v>70.967741935483872</v>
      </c>
    </row>
    <row r="28" spans="1:9">
      <c r="A28" s="7"/>
    </row>
  </sheetData>
  <mergeCells count="7">
    <mergeCell ref="D2:F2"/>
    <mergeCell ref="A7:A12"/>
    <mergeCell ref="A14:A19"/>
    <mergeCell ref="A21:A26"/>
    <mergeCell ref="C7:C12"/>
    <mergeCell ref="C14:C19"/>
    <mergeCell ref="C21:C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opLeftCell="A4" workbookViewId="0">
      <selection activeCell="G34" sqref="G34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22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43584</v>
      </c>
      <c r="C2" s="8"/>
      <c r="D2" s="47" t="s">
        <v>25</v>
      </c>
      <c r="E2" s="47"/>
      <c r="F2" s="47"/>
      <c r="G2" s="21">
        <v>43532</v>
      </c>
    </row>
    <row r="3" spans="1:9">
      <c r="A3" s="2" t="s">
        <v>2</v>
      </c>
      <c r="B3" t="s">
        <v>32</v>
      </c>
    </row>
    <row r="4" spans="1:9">
      <c r="A4" s="2" t="s">
        <v>3</v>
      </c>
      <c r="B4" t="s">
        <v>33</v>
      </c>
    </row>
    <row r="5" spans="1:9">
      <c r="A5" s="2" t="s">
        <v>4</v>
      </c>
      <c r="B5" t="s">
        <v>17</v>
      </c>
    </row>
    <row r="6" spans="1:9" ht="48.6">
      <c r="A6" s="3" t="s">
        <v>5</v>
      </c>
      <c r="B6" s="3" t="s">
        <v>6</v>
      </c>
      <c r="C6" s="3" t="s">
        <v>20</v>
      </c>
      <c r="D6" s="3" t="s">
        <v>7</v>
      </c>
      <c r="E6" s="14" t="s">
        <v>84</v>
      </c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3" t="s">
        <v>12</v>
      </c>
      <c r="C7" s="44">
        <f>SUM(D7:D13)</f>
        <v>38</v>
      </c>
      <c r="D7" s="3"/>
      <c r="E7" s="38"/>
      <c r="F7" s="12">
        <f>D7/C7</f>
        <v>0</v>
      </c>
      <c r="G7" s="15"/>
      <c r="H7" s="12">
        <f>G7/C7</f>
        <v>0</v>
      </c>
      <c r="I7" s="19" t="s">
        <v>34</v>
      </c>
    </row>
    <row r="8" spans="1:9">
      <c r="A8" s="45"/>
      <c r="B8" s="3" t="s">
        <v>13</v>
      </c>
      <c r="C8" s="45"/>
      <c r="D8" s="3"/>
      <c r="E8" s="38"/>
      <c r="F8" s="12">
        <f>D8/C7</f>
        <v>0</v>
      </c>
      <c r="G8" s="15"/>
      <c r="H8" s="12">
        <f>G8/C7</f>
        <v>0</v>
      </c>
      <c r="I8" s="4" t="s">
        <v>44</v>
      </c>
    </row>
    <row r="9" spans="1:9">
      <c r="A9" s="45"/>
      <c r="B9" s="3" t="s">
        <v>14</v>
      </c>
      <c r="C9" s="45"/>
      <c r="D9" s="3">
        <v>6</v>
      </c>
      <c r="E9" s="15">
        <f>D9-G9</f>
        <v>0</v>
      </c>
      <c r="F9" s="12">
        <f>E9/38</f>
        <v>0</v>
      </c>
      <c r="G9" s="15">
        <v>6</v>
      </c>
      <c r="H9" s="12">
        <f>G9/38</f>
        <v>0.15789473684210525</v>
      </c>
      <c r="I9" s="4"/>
    </row>
    <row r="10" spans="1:9">
      <c r="A10" s="45"/>
      <c r="B10" s="3" t="s">
        <v>18</v>
      </c>
      <c r="C10" s="45"/>
      <c r="D10" s="3">
        <v>12</v>
      </c>
      <c r="E10" s="15">
        <f>D10-G10</f>
        <v>3</v>
      </c>
      <c r="F10" s="12">
        <f>E10/38</f>
        <v>7.8947368421052627E-2</v>
      </c>
      <c r="G10" s="15">
        <v>9</v>
      </c>
      <c r="H10" s="12">
        <f>G10/38</f>
        <v>0.23684210526315788</v>
      </c>
      <c r="I10" s="4"/>
    </row>
    <row r="11" spans="1:9">
      <c r="A11" s="45"/>
      <c r="B11" s="3" t="s">
        <v>19</v>
      </c>
      <c r="C11" s="45"/>
      <c r="D11" s="3">
        <v>11</v>
      </c>
      <c r="E11" s="15">
        <f>D11-G11</f>
        <v>1</v>
      </c>
      <c r="F11" s="12">
        <f>E11/38</f>
        <v>2.6315789473684209E-2</v>
      </c>
      <c r="G11" s="15">
        <v>10</v>
      </c>
      <c r="H11" s="12">
        <f>G11/38</f>
        <v>0.26315789473684209</v>
      </c>
      <c r="I11" s="6"/>
    </row>
    <row r="12" spans="1:9">
      <c r="A12" s="45"/>
      <c r="B12" s="3" t="s">
        <v>27</v>
      </c>
      <c r="C12" s="45"/>
      <c r="D12" s="3">
        <v>8</v>
      </c>
      <c r="E12" s="15">
        <f>D12-G12</f>
        <v>1</v>
      </c>
      <c r="F12" s="12">
        <f>E12/38</f>
        <v>2.6315789473684209E-2</v>
      </c>
      <c r="G12" s="15">
        <v>7</v>
      </c>
      <c r="H12" s="12">
        <f>G12/38</f>
        <v>0.18421052631578946</v>
      </c>
      <c r="I12" s="6"/>
    </row>
    <row r="13" spans="1:9">
      <c r="A13" s="46"/>
      <c r="B13" s="3" t="s">
        <v>28</v>
      </c>
      <c r="C13" s="46"/>
      <c r="D13" s="3">
        <v>1</v>
      </c>
      <c r="E13" s="15">
        <f>D13-G13</f>
        <v>0</v>
      </c>
      <c r="F13" s="12">
        <f>E13/38</f>
        <v>0</v>
      </c>
      <c r="G13" s="15">
        <v>1</v>
      </c>
      <c r="H13" s="12">
        <f>G13/38</f>
        <v>2.6315789473684209E-2</v>
      </c>
      <c r="I13" s="6"/>
    </row>
    <row r="14" spans="1:9">
      <c r="A14" s="36"/>
      <c r="B14" s="38"/>
      <c r="C14" s="36"/>
      <c r="D14" s="38">
        <f>SUM(D7:D13)</f>
        <v>38</v>
      </c>
      <c r="E14" s="40">
        <f t="shared" ref="E14:G14" si="0">SUM(E7:E13)</f>
        <v>5</v>
      </c>
      <c r="F14" s="40">
        <f>SUM(F7:F13)*100</f>
        <v>13.157894736842104</v>
      </c>
      <c r="G14" s="40">
        <f t="shared" si="0"/>
        <v>33</v>
      </c>
      <c r="H14" s="40">
        <f>SUM(H7:H13)*100</f>
        <v>86.842105263157904</v>
      </c>
      <c r="I14" s="6"/>
    </row>
    <row r="15" spans="1:9">
      <c r="A15" s="44">
        <v>2</v>
      </c>
      <c r="B15" s="3" t="s">
        <v>12</v>
      </c>
      <c r="C15" s="44">
        <v>42</v>
      </c>
      <c r="D15" s="3">
        <v>2</v>
      </c>
      <c r="E15" s="15">
        <f>D15-G15</f>
        <v>0</v>
      </c>
      <c r="F15" s="12">
        <f>E15/42</f>
        <v>0</v>
      </c>
      <c r="G15" s="15">
        <v>2</v>
      </c>
      <c r="H15" s="12">
        <f>G15/42</f>
        <v>4.7619047619047616E-2</v>
      </c>
      <c r="I15" s="6" t="s">
        <v>35</v>
      </c>
    </row>
    <row r="16" spans="1:9">
      <c r="A16" s="45"/>
      <c r="B16" s="3" t="s">
        <v>13</v>
      </c>
      <c r="C16" s="45"/>
      <c r="D16" s="3">
        <v>3</v>
      </c>
      <c r="E16" s="15">
        <f t="shared" ref="E16:E21" si="1">D16-G16</f>
        <v>2</v>
      </c>
      <c r="F16" s="12">
        <f t="shared" ref="F16:F21" si="2">E16/42</f>
        <v>4.7619047619047616E-2</v>
      </c>
      <c r="G16" s="15">
        <v>1</v>
      </c>
      <c r="H16" s="12">
        <f t="shared" ref="H16:H21" si="3">G16/42</f>
        <v>2.3809523809523808E-2</v>
      </c>
      <c r="I16" s="6" t="s">
        <v>43</v>
      </c>
    </row>
    <row r="17" spans="1:9">
      <c r="A17" s="45"/>
      <c r="B17" s="3" t="s">
        <v>14</v>
      </c>
      <c r="C17" s="45"/>
      <c r="D17" s="3">
        <v>7</v>
      </c>
      <c r="E17" s="15">
        <f t="shared" si="1"/>
        <v>0</v>
      </c>
      <c r="F17" s="12">
        <f t="shared" si="2"/>
        <v>0</v>
      </c>
      <c r="G17" s="15">
        <v>7</v>
      </c>
      <c r="H17" s="12">
        <f t="shared" si="3"/>
        <v>0.16666666666666666</v>
      </c>
      <c r="I17" s="6"/>
    </row>
    <row r="18" spans="1:9">
      <c r="A18" s="45"/>
      <c r="B18" s="3" t="s">
        <v>18</v>
      </c>
      <c r="C18" s="45"/>
      <c r="D18" s="3">
        <v>12</v>
      </c>
      <c r="E18" s="15">
        <f t="shared" si="1"/>
        <v>5</v>
      </c>
      <c r="F18" s="12">
        <f t="shared" si="2"/>
        <v>0.11904761904761904</v>
      </c>
      <c r="G18" s="15">
        <v>7</v>
      </c>
      <c r="H18" s="12">
        <f t="shared" si="3"/>
        <v>0.16666666666666666</v>
      </c>
      <c r="I18" s="6"/>
    </row>
    <row r="19" spans="1:9">
      <c r="A19" s="45"/>
      <c r="B19" s="3" t="s">
        <v>19</v>
      </c>
      <c r="C19" s="45"/>
      <c r="D19" s="3">
        <v>13</v>
      </c>
      <c r="E19" s="15">
        <f t="shared" si="1"/>
        <v>6</v>
      </c>
      <c r="F19" s="12">
        <f t="shared" si="2"/>
        <v>0.14285714285714285</v>
      </c>
      <c r="G19" s="15">
        <v>7</v>
      </c>
      <c r="H19" s="12">
        <f t="shared" si="3"/>
        <v>0.16666666666666666</v>
      </c>
      <c r="I19" s="6"/>
    </row>
    <row r="20" spans="1:9">
      <c r="A20" s="45"/>
      <c r="B20" s="3" t="s">
        <v>27</v>
      </c>
      <c r="C20" s="45"/>
      <c r="D20" s="3">
        <v>4</v>
      </c>
      <c r="E20" s="15">
        <f t="shared" si="1"/>
        <v>3</v>
      </c>
      <c r="F20" s="12">
        <f t="shared" si="2"/>
        <v>7.1428571428571425E-2</v>
      </c>
      <c r="G20" s="15">
        <v>1</v>
      </c>
      <c r="H20" s="12">
        <f t="shared" si="3"/>
        <v>2.3809523809523808E-2</v>
      </c>
      <c r="I20" s="6"/>
    </row>
    <row r="21" spans="1:9">
      <c r="A21" s="46"/>
      <c r="B21" s="3" t="s">
        <v>28</v>
      </c>
      <c r="C21" s="46"/>
      <c r="D21" s="3">
        <v>1</v>
      </c>
      <c r="E21" s="15">
        <f t="shared" si="1"/>
        <v>1</v>
      </c>
      <c r="F21" s="12">
        <f t="shared" si="2"/>
        <v>2.3809523809523808E-2</v>
      </c>
      <c r="G21" s="15">
        <v>0</v>
      </c>
      <c r="H21" s="12">
        <f t="shared" si="3"/>
        <v>0</v>
      </c>
      <c r="I21" s="6"/>
    </row>
    <row r="22" spans="1:9">
      <c r="A22" s="37"/>
      <c r="B22" s="38"/>
      <c r="C22" s="37"/>
      <c r="D22" s="38">
        <f>SUM(D15:D21)</f>
        <v>42</v>
      </c>
      <c r="E22" s="40">
        <f t="shared" ref="E22:G22" si="4">SUM(E15:E21)</f>
        <v>17</v>
      </c>
      <c r="F22" s="40">
        <f>SUM(F15:F21)*100</f>
        <v>40.476190476190474</v>
      </c>
      <c r="G22" s="40">
        <f t="shared" si="4"/>
        <v>25</v>
      </c>
      <c r="H22" s="40">
        <f>SUM(H15:H21)*100</f>
        <v>59.523809523809526</v>
      </c>
      <c r="I22" s="6"/>
    </row>
    <row r="23" spans="1:9">
      <c r="A23" s="48">
        <v>3</v>
      </c>
      <c r="B23" s="3" t="s">
        <v>12</v>
      </c>
      <c r="C23" s="48">
        <f>SUM(D23:D28)</f>
        <v>41</v>
      </c>
      <c r="D23" s="3"/>
      <c r="E23" s="15">
        <f>D23-G23</f>
        <v>0</v>
      </c>
      <c r="F23" s="12">
        <f>D23/C23</f>
        <v>0</v>
      </c>
      <c r="G23" s="15"/>
      <c r="H23" s="12">
        <f>G23/C23</f>
        <v>0</v>
      </c>
      <c r="I23" s="6" t="s">
        <v>36</v>
      </c>
    </row>
    <row r="24" spans="1:9">
      <c r="A24" s="48"/>
      <c r="B24" s="3" t="s">
        <v>13</v>
      </c>
      <c r="C24" s="48"/>
      <c r="D24" s="3"/>
      <c r="E24" s="15">
        <f t="shared" ref="E24:E28" si="5">D24-G24</f>
        <v>0</v>
      </c>
      <c r="F24" s="12">
        <f>D24/C23</f>
        <v>0</v>
      </c>
      <c r="G24" s="15"/>
      <c r="H24" s="12">
        <f>G24/C23</f>
        <v>0</v>
      </c>
      <c r="I24" s="6" t="s">
        <v>42</v>
      </c>
    </row>
    <row r="25" spans="1:9">
      <c r="A25" s="48"/>
      <c r="B25" s="3" t="s">
        <v>14</v>
      </c>
      <c r="C25" s="48"/>
      <c r="D25" s="3">
        <v>4</v>
      </c>
      <c r="E25" s="15">
        <f t="shared" si="5"/>
        <v>0</v>
      </c>
      <c r="F25" s="12">
        <f>E25/41</f>
        <v>0</v>
      </c>
      <c r="G25" s="15">
        <v>4</v>
      </c>
      <c r="H25" s="12">
        <f>G25/41</f>
        <v>9.7560975609756101E-2</v>
      </c>
      <c r="I25" s="6"/>
    </row>
    <row r="26" spans="1:9">
      <c r="A26" s="48"/>
      <c r="B26" s="3" t="s">
        <v>18</v>
      </c>
      <c r="C26" s="48"/>
      <c r="D26" s="3">
        <v>9</v>
      </c>
      <c r="E26" s="15">
        <f t="shared" si="5"/>
        <v>0</v>
      </c>
      <c r="F26" s="12">
        <f>E26/41</f>
        <v>0</v>
      </c>
      <c r="G26" s="15">
        <v>9</v>
      </c>
      <c r="H26" s="12">
        <f>G26/41</f>
        <v>0.21951219512195122</v>
      </c>
      <c r="I26" s="6"/>
    </row>
    <row r="27" spans="1:9">
      <c r="A27" s="48"/>
      <c r="B27" s="3" t="s">
        <v>19</v>
      </c>
      <c r="C27" s="48"/>
      <c r="D27" s="3">
        <v>23</v>
      </c>
      <c r="E27" s="15">
        <f t="shared" si="5"/>
        <v>7</v>
      </c>
      <c r="F27" s="12">
        <f>E27/41</f>
        <v>0.17073170731707318</v>
      </c>
      <c r="G27" s="15">
        <v>16</v>
      </c>
      <c r="H27" s="12">
        <f>G27/41</f>
        <v>0.3902439024390244</v>
      </c>
      <c r="I27" s="6"/>
    </row>
    <row r="28" spans="1:9">
      <c r="A28" s="48"/>
      <c r="B28" s="3" t="s">
        <v>27</v>
      </c>
      <c r="C28" s="48"/>
      <c r="D28" s="3">
        <v>5</v>
      </c>
      <c r="E28" s="15">
        <f t="shared" si="5"/>
        <v>2</v>
      </c>
      <c r="F28" s="12">
        <f>E28/41</f>
        <v>4.878048780487805E-2</v>
      </c>
      <c r="G28" s="15">
        <v>3</v>
      </c>
      <c r="H28" s="12">
        <f>G28/41</f>
        <v>7.3170731707317069E-2</v>
      </c>
      <c r="I28" s="6"/>
    </row>
    <row r="29" spans="1:9">
      <c r="A29" s="48"/>
      <c r="B29" s="3" t="s">
        <v>28</v>
      </c>
      <c r="C29" s="48"/>
      <c r="D29" s="3"/>
      <c r="E29" s="15"/>
      <c r="F29" s="12">
        <f>D29/C23</f>
        <v>0</v>
      </c>
      <c r="G29" s="15"/>
      <c r="H29" s="12">
        <f>G29/C23</f>
        <v>0</v>
      </c>
      <c r="I29" s="6"/>
    </row>
    <row r="30" spans="1:9">
      <c r="A30" s="7"/>
      <c r="D30" s="9">
        <f>SUM(D23:D29)</f>
        <v>41</v>
      </c>
      <c r="E30" s="9">
        <f t="shared" ref="E30:G30" si="6">SUM(E23:E29)</f>
        <v>9</v>
      </c>
      <c r="F30" s="9">
        <f>SUM(F23:F29)*100</f>
        <v>21.951219512195124</v>
      </c>
      <c r="G30" s="9">
        <f t="shared" si="6"/>
        <v>32</v>
      </c>
      <c r="H30" s="9">
        <f>SUM(H23:H29)*100</f>
        <v>78.048780487804876</v>
      </c>
    </row>
  </sheetData>
  <mergeCells count="7">
    <mergeCell ref="C15:C21"/>
    <mergeCell ref="A23:A29"/>
    <mergeCell ref="C23:C29"/>
    <mergeCell ref="D2:F2"/>
    <mergeCell ref="A7:A13"/>
    <mergeCell ref="C7:C13"/>
    <mergeCell ref="A15:A21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E7" sqref="E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32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43599</v>
      </c>
      <c r="C2" s="8"/>
      <c r="D2" s="47" t="s">
        <v>25</v>
      </c>
      <c r="E2" s="47"/>
      <c r="F2" s="47"/>
      <c r="G2" s="21">
        <v>43545</v>
      </c>
    </row>
    <row r="3" spans="1:9">
      <c r="A3" s="2" t="s">
        <v>2</v>
      </c>
      <c r="B3" t="s">
        <v>68</v>
      </c>
    </row>
    <row r="4" spans="1:9">
      <c r="A4" s="2" t="s">
        <v>3</v>
      </c>
      <c r="B4" s="26" t="s">
        <v>69</v>
      </c>
    </row>
    <row r="5" spans="1:9">
      <c r="A5" s="2" t="s">
        <v>4</v>
      </c>
      <c r="B5" t="s">
        <v>17</v>
      </c>
    </row>
    <row r="6" spans="1:9" ht="48.6">
      <c r="A6" s="33" t="s">
        <v>5</v>
      </c>
      <c r="B6" s="33" t="s">
        <v>6</v>
      </c>
      <c r="C6" s="33" t="s">
        <v>20</v>
      </c>
      <c r="D6" s="33" t="s">
        <v>7</v>
      </c>
      <c r="E6" s="38"/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33" t="s">
        <v>11</v>
      </c>
      <c r="C7" s="44">
        <f>SUM(D7:D12)</f>
        <v>47</v>
      </c>
      <c r="D7" s="33">
        <v>1</v>
      </c>
      <c r="E7" s="15">
        <f>D7-G7</f>
        <v>1</v>
      </c>
      <c r="F7" s="12">
        <f t="shared" ref="F7:F12" si="0">E7/47</f>
        <v>2.1276595744680851E-2</v>
      </c>
      <c r="G7" s="15"/>
      <c r="H7" s="12">
        <f>G7/C7</f>
        <v>0</v>
      </c>
      <c r="I7" s="19" t="s">
        <v>70</v>
      </c>
    </row>
    <row r="8" spans="1:9">
      <c r="A8" s="45"/>
      <c r="B8" s="33" t="s">
        <v>12</v>
      </c>
      <c r="C8" s="45"/>
      <c r="D8" s="33">
        <v>2</v>
      </c>
      <c r="E8" s="15">
        <f t="shared" ref="E8:E26" si="1">D8-G8</f>
        <v>2</v>
      </c>
      <c r="F8" s="12">
        <f t="shared" si="0"/>
        <v>4.2553191489361701E-2</v>
      </c>
      <c r="G8" s="15"/>
      <c r="H8" s="12">
        <f>G8/C7</f>
        <v>0</v>
      </c>
      <c r="I8" s="34" t="s">
        <v>74</v>
      </c>
    </row>
    <row r="9" spans="1:9">
      <c r="A9" s="45"/>
      <c r="B9" s="33" t="s">
        <v>13</v>
      </c>
      <c r="C9" s="45"/>
      <c r="D9" s="33">
        <v>6</v>
      </c>
      <c r="E9" s="15">
        <f>D9-G9</f>
        <v>4</v>
      </c>
      <c r="F9" s="12">
        <f t="shared" si="0"/>
        <v>8.5106382978723402E-2</v>
      </c>
      <c r="G9" s="15">
        <v>2</v>
      </c>
      <c r="H9" s="12">
        <f>G9/47</f>
        <v>4.2553191489361701E-2</v>
      </c>
      <c r="I9" s="4"/>
    </row>
    <row r="10" spans="1:9">
      <c r="A10" s="45"/>
      <c r="B10" s="33" t="s">
        <v>14</v>
      </c>
      <c r="C10" s="45"/>
      <c r="D10" s="33">
        <v>10</v>
      </c>
      <c r="E10" s="15">
        <f t="shared" si="1"/>
        <v>1</v>
      </c>
      <c r="F10" s="12">
        <f t="shared" si="0"/>
        <v>2.1276595744680851E-2</v>
      </c>
      <c r="G10" s="15">
        <v>9</v>
      </c>
      <c r="H10" s="12">
        <f>G10/47</f>
        <v>0.19148936170212766</v>
      </c>
      <c r="I10" s="4"/>
    </row>
    <row r="11" spans="1:9">
      <c r="A11" s="45"/>
      <c r="B11" s="33" t="s">
        <v>18</v>
      </c>
      <c r="C11" s="45"/>
      <c r="D11" s="33">
        <v>22</v>
      </c>
      <c r="E11" s="15">
        <f t="shared" si="1"/>
        <v>3</v>
      </c>
      <c r="F11" s="12">
        <f t="shared" si="0"/>
        <v>6.3829787234042548E-2</v>
      </c>
      <c r="G11" s="15">
        <v>19</v>
      </c>
      <c r="H11" s="12">
        <f>G11/47</f>
        <v>0.40425531914893614</v>
      </c>
      <c r="I11" s="6"/>
    </row>
    <row r="12" spans="1:9">
      <c r="A12" s="46"/>
      <c r="B12" s="33" t="s">
        <v>19</v>
      </c>
      <c r="C12" s="46"/>
      <c r="D12" s="33">
        <v>6</v>
      </c>
      <c r="E12" s="15">
        <f t="shared" si="1"/>
        <v>2</v>
      </c>
      <c r="F12" s="12">
        <f t="shared" si="0"/>
        <v>4.2553191489361701E-2</v>
      </c>
      <c r="G12" s="15">
        <v>4</v>
      </c>
      <c r="H12" s="12">
        <f>G12/47</f>
        <v>8.5106382978723402E-2</v>
      </c>
      <c r="I12" s="6"/>
    </row>
    <row r="13" spans="1:9">
      <c r="A13" s="36"/>
      <c r="B13" s="38"/>
      <c r="C13" s="36"/>
      <c r="D13" s="38">
        <f>SUM(D7:D12)</f>
        <v>47</v>
      </c>
      <c r="E13" s="38">
        <f>SUM(E7:E12)</f>
        <v>13</v>
      </c>
      <c r="F13" s="40">
        <f>SUM(F7:F12)*100</f>
        <v>27.659574468085108</v>
      </c>
      <c r="G13" s="40">
        <f t="shared" ref="G13" si="2">SUM(G7:G12)</f>
        <v>34</v>
      </c>
      <c r="H13" s="40">
        <f>SUM(H7:H12)*100</f>
        <v>72.340425531914903</v>
      </c>
      <c r="I13" s="6"/>
    </row>
    <row r="14" spans="1:9">
      <c r="A14" s="44">
        <v>2</v>
      </c>
      <c r="B14" s="33" t="s">
        <v>12</v>
      </c>
      <c r="C14" s="44">
        <f>SUM(D14:D19)</f>
        <v>47</v>
      </c>
      <c r="D14" s="33">
        <v>2</v>
      </c>
      <c r="E14" s="15">
        <f t="shared" si="1"/>
        <v>0</v>
      </c>
      <c r="F14" s="12">
        <f t="shared" ref="F14:F19" si="3">E14/47</f>
        <v>0</v>
      </c>
      <c r="G14" s="15">
        <v>2</v>
      </c>
      <c r="H14" s="12">
        <f>G14/C14</f>
        <v>4.2553191489361701E-2</v>
      </c>
      <c r="I14" s="6" t="s">
        <v>71</v>
      </c>
    </row>
    <row r="15" spans="1:9">
      <c r="A15" s="45"/>
      <c r="B15" s="33" t="s">
        <v>13</v>
      </c>
      <c r="C15" s="45"/>
      <c r="D15" s="33">
        <v>8</v>
      </c>
      <c r="E15" s="15">
        <f t="shared" si="1"/>
        <v>3</v>
      </c>
      <c r="F15" s="12">
        <f t="shared" si="3"/>
        <v>6.3829787234042548E-2</v>
      </c>
      <c r="G15" s="15">
        <v>5</v>
      </c>
      <c r="H15" s="12">
        <f>G15/C14</f>
        <v>0.10638297872340426</v>
      </c>
      <c r="I15" s="6" t="s">
        <v>75</v>
      </c>
    </row>
    <row r="16" spans="1:9">
      <c r="A16" s="45"/>
      <c r="B16" s="33" t="s">
        <v>14</v>
      </c>
      <c r="C16" s="45"/>
      <c r="D16" s="33">
        <v>13</v>
      </c>
      <c r="E16" s="15">
        <f t="shared" si="1"/>
        <v>8</v>
      </c>
      <c r="F16" s="12">
        <f t="shared" si="3"/>
        <v>0.1702127659574468</v>
      </c>
      <c r="G16" s="15">
        <v>5</v>
      </c>
      <c r="H16" s="12">
        <f>G16/C14</f>
        <v>0.10638297872340426</v>
      </c>
      <c r="I16" s="6"/>
    </row>
    <row r="17" spans="1:9">
      <c r="A17" s="45"/>
      <c r="B17" s="33" t="s">
        <v>18</v>
      </c>
      <c r="C17" s="45"/>
      <c r="D17" s="33">
        <v>13</v>
      </c>
      <c r="E17" s="15">
        <f t="shared" si="1"/>
        <v>11</v>
      </c>
      <c r="F17" s="12">
        <f t="shared" si="3"/>
        <v>0.23404255319148937</v>
      </c>
      <c r="G17" s="15">
        <v>2</v>
      </c>
      <c r="H17" s="12">
        <f>G17/C14</f>
        <v>4.2553191489361701E-2</v>
      </c>
      <c r="I17" s="6"/>
    </row>
    <row r="18" spans="1:9">
      <c r="A18" s="45"/>
      <c r="B18" s="33" t="s">
        <v>19</v>
      </c>
      <c r="C18" s="45"/>
      <c r="D18" s="33">
        <v>7</v>
      </c>
      <c r="E18" s="15">
        <f t="shared" si="1"/>
        <v>5</v>
      </c>
      <c r="F18" s="12">
        <f t="shared" si="3"/>
        <v>0.10638297872340426</v>
      </c>
      <c r="G18" s="15">
        <v>2</v>
      </c>
      <c r="H18" s="12">
        <f>G18/C14</f>
        <v>4.2553191489361701E-2</v>
      </c>
      <c r="I18" s="6"/>
    </row>
    <row r="19" spans="1:9">
      <c r="A19" s="46"/>
      <c r="B19" s="33" t="s">
        <v>27</v>
      </c>
      <c r="C19" s="46"/>
      <c r="D19" s="33">
        <v>4</v>
      </c>
      <c r="E19" s="15">
        <f t="shared" si="1"/>
        <v>4</v>
      </c>
      <c r="F19" s="12">
        <f t="shared" si="3"/>
        <v>8.5106382978723402E-2</v>
      </c>
      <c r="G19" s="15"/>
      <c r="H19" s="12">
        <f>G19/C14</f>
        <v>0</v>
      </c>
      <c r="I19" s="6"/>
    </row>
    <row r="20" spans="1:9">
      <c r="A20" s="37"/>
      <c r="B20" s="38"/>
      <c r="C20" s="37"/>
      <c r="D20" s="38">
        <f>SUM(D14:D19)</f>
        <v>47</v>
      </c>
      <c r="E20" s="38">
        <f>SUM(E14:E19)</f>
        <v>31</v>
      </c>
      <c r="F20" s="40">
        <f>SUM(F14:F19)*100</f>
        <v>65.957446808510639</v>
      </c>
      <c r="G20" s="40">
        <f t="shared" ref="G20" si="4">SUM(G14:G19)</f>
        <v>16</v>
      </c>
      <c r="H20" s="40">
        <f>SUM(H14:H19)*100</f>
        <v>34.042553191489361</v>
      </c>
      <c r="I20" s="6"/>
    </row>
    <row r="21" spans="1:9">
      <c r="A21" s="48">
        <v>3</v>
      </c>
      <c r="B21" s="33" t="s">
        <v>12</v>
      </c>
      <c r="C21" s="48">
        <f>SUM(D21:D26)</f>
        <v>41</v>
      </c>
      <c r="D21" s="33">
        <v>2</v>
      </c>
      <c r="E21" s="15">
        <f t="shared" si="1"/>
        <v>2</v>
      </c>
      <c r="F21" s="12">
        <f t="shared" ref="F21:F26" si="5">E21/41</f>
        <v>4.878048780487805E-2</v>
      </c>
      <c r="G21" s="15"/>
      <c r="H21" s="12">
        <f>G21/C21</f>
        <v>0</v>
      </c>
      <c r="I21" s="6" t="s">
        <v>72</v>
      </c>
    </row>
    <row r="22" spans="1:9">
      <c r="A22" s="48"/>
      <c r="B22" s="33" t="s">
        <v>13</v>
      </c>
      <c r="C22" s="48"/>
      <c r="D22" s="33">
        <v>12</v>
      </c>
      <c r="E22" s="15">
        <f t="shared" si="1"/>
        <v>9</v>
      </c>
      <c r="F22" s="12">
        <f t="shared" si="5"/>
        <v>0.21951219512195122</v>
      </c>
      <c r="G22" s="15">
        <v>3</v>
      </c>
      <c r="H22" s="12">
        <f>G22/C21</f>
        <v>7.3170731707317069E-2</v>
      </c>
      <c r="I22" s="6" t="s">
        <v>76</v>
      </c>
    </row>
    <row r="23" spans="1:9">
      <c r="A23" s="48"/>
      <c r="B23" s="33" t="s">
        <v>14</v>
      </c>
      <c r="C23" s="48"/>
      <c r="D23" s="33">
        <v>9</v>
      </c>
      <c r="E23" s="15">
        <f t="shared" si="1"/>
        <v>8</v>
      </c>
      <c r="F23" s="12">
        <f t="shared" si="5"/>
        <v>0.1951219512195122</v>
      </c>
      <c r="G23" s="15">
        <v>1</v>
      </c>
      <c r="H23" s="12">
        <f>G23/C21</f>
        <v>2.4390243902439025E-2</v>
      </c>
      <c r="I23" s="6"/>
    </row>
    <row r="24" spans="1:9">
      <c r="A24" s="48"/>
      <c r="B24" s="33" t="s">
        <v>18</v>
      </c>
      <c r="C24" s="48"/>
      <c r="D24" s="33">
        <v>12</v>
      </c>
      <c r="E24" s="15">
        <f t="shared" si="1"/>
        <v>12</v>
      </c>
      <c r="F24" s="12">
        <f t="shared" si="5"/>
        <v>0.29268292682926828</v>
      </c>
      <c r="G24" s="15"/>
      <c r="H24" s="12">
        <f>G24/C21</f>
        <v>0</v>
      </c>
      <c r="I24" s="6"/>
    </row>
    <row r="25" spans="1:9">
      <c r="A25" s="48"/>
      <c r="B25" s="33" t="s">
        <v>19</v>
      </c>
      <c r="C25" s="48"/>
      <c r="D25" s="33">
        <v>6</v>
      </c>
      <c r="E25" s="15">
        <f t="shared" si="1"/>
        <v>6</v>
      </c>
      <c r="F25" s="12">
        <f t="shared" si="5"/>
        <v>0.14634146341463414</v>
      </c>
      <c r="G25" s="15"/>
      <c r="H25" s="12">
        <f>G25/C21</f>
        <v>0</v>
      </c>
      <c r="I25" s="6"/>
    </row>
    <row r="26" spans="1:9">
      <c r="A26" s="48"/>
      <c r="B26" s="33" t="s">
        <v>27</v>
      </c>
      <c r="C26" s="48"/>
      <c r="D26" s="33"/>
      <c r="E26" s="15">
        <f t="shared" si="1"/>
        <v>0</v>
      </c>
      <c r="F26" s="12">
        <f t="shared" si="5"/>
        <v>0</v>
      </c>
      <c r="G26" s="15"/>
      <c r="H26" s="12">
        <f>G26/C21</f>
        <v>0</v>
      </c>
      <c r="I26" s="6"/>
    </row>
    <row r="27" spans="1:9">
      <c r="D27" s="38">
        <f>SUM(D21:D26)</f>
        <v>41</v>
      </c>
      <c r="E27" s="38">
        <f>SUM(E21:E26)</f>
        <v>37</v>
      </c>
      <c r="F27" s="40">
        <f>SUM(F21:F26)*100</f>
        <v>90.243902439024396</v>
      </c>
      <c r="G27" s="40">
        <f t="shared" ref="G27" si="6">SUM(G21:G26)</f>
        <v>4</v>
      </c>
      <c r="H27" s="40">
        <f>SUM(H21:H26)*100</f>
        <v>9.7560975609756095</v>
      </c>
    </row>
    <row r="28" spans="1:9">
      <c r="A28" s="7"/>
    </row>
  </sheetData>
  <mergeCells count="7">
    <mergeCell ref="A21:A26"/>
    <mergeCell ref="C21:C26"/>
    <mergeCell ref="D2:F2"/>
    <mergeCell ref="A7:A12"/>
    <mergeCell ref="C7:C12"/>
    <mergeCell ref="A14:A19"/>
    <mergeCell ref="C14:C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H27" activeCellId="5" sqref="F13 H13 F20 H20 F27 H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28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43594</v>
      </c>
      <c r="C2" s="8"/>
      <c r="D2" s="47" t="s">
        <v>25</v>
      </c>
      <c r="E2" s="47"/>
      <c r="F2" s="47"/>
      <c r="G2" s="21">
        <v>43549</v>
      </c>
    </row>
    <row r="3" spans="1:9">
      <c r="A3" s="2" t="s">
        <v>2</v>
      </c>
      <c r="B3" t="s">
        <v>50</v>
      </c>
    </row>
    <row r="4" spans="1:9">
      <c r="A4" s="2" t="s">
        <v>3</v>
      </c>
      <c r="B4" s="26" t="s">
        <v>51</v>
      </c>
    </row>
    <row r="5" spans="1:9">
      <c r="A5" s="2" t="s">
        <v>4</v>
      </c>
      <c r="B5" t="s">
        <v>17</v>
      </c>
    </row>
    <row r="6" spans="1:9" ht="48.6">
      <c r="A6" s="29" t="s">
        <v>5</v>
      </c>
      <c r="B6" s="29" t="s">
        <v>6</v>
      </c>
      <c r="C6" s="29" t="s">
        <v>20</v>
      </c>
      <c r="D6" s="29" t="s">
        <v>7</v>
      </c>
      <c r="E6" s="14" t="s">
        <v>84</v>
      </c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29" t="s">
        <v>12</v>
      </c>
      <c r="C7" s="44">
        <f>SUM(D7:D12)</f>
        <v>43</v>
      </c>
      <c r="D7" s="29">
        <v>5</v>
      </c>
      <c r="E7" s="15">
        <f>D7-G7</f>
        <v>0</v>
      </c>
      <c r="F7" s="12">
        <f t="shared" ref="F7:F12" si="0">E7/43</f>
        <v>0</v>
      </c>
      <c r="G7" s="15">
        <v>5</v>
      </c>
      <c r="H7" s="12">
        <f t="shared" ref="H7:H12" si="1">G7/43</f>
        <v>0.11627906976744186</v>
      </c>
      <c r="I7" s="19" t="s">
        <v>52</v>
      </c>
    </row>
    <row r="8" spans="1:9">
      <c r="A8" s="45"/>
      <c r="B8" s="29" t="s">
        <v>13</v>
      </c>
      <c r="C8" s="45"/>
      <c r="D8" s="29">
        <v>13</v>
      </c>
      <c r="E8" s="15">
        <f>D8-G8</f>
        <v>0</v>
      </c>
      <c r="F8" s="12">
        <f t="shared" si="0"/>
        <v>0</v>
      </c>
      <c r="G8" s="15">
        <v>13</v>
      </c>
      <c r="H8" s="12">
        <f t="shared" si="1"/>
        <v>0.30232558139534882</v>
      </c>
      <c r="I8" s="4" t="s">
        <v>65</v>
      </c>
    </row>
    <row r="9" spans="1:9">
      <c r="A9" s="45"/>
      <c r="B9" s="29" t="s">
        <v>14</v>
      </c>
      <c r="C9" s="45"/>
      <c r="D9" s="29">
        <v>13</v>
      </c>
      <c r="E9" s="15">
        <f>D9-G9</f>
        <v>0</v>
      </c>
      <c r="F9" s="12">
        <f t="shared" si="0"/>
        <v>0</v>
      </c>
      <c r="G9" s="15">
        <v>13</v>
      </c>
      <c r="H9" s="12">
        <f t="shared" si="1"/>
        <v>0.30232558139534882</v>
      </c>
      <c r="I9" s="4"/>
    </row>
    <row r="10" spans="1:9">
      <c r="A10" s="45"/>
      <c r="B10" s="29" t="s">
        <v>18</v>
      </c>
      <c r="C10" s="45"/>
      <c r="D10" s="29">
        <v>8</v>
      </c>
      <c r="E10" s="15">
        <f>D10-G10</f>
        <v>3</v>
      </c>
      <c r="F10" s="12">
        <f t="shared" si="0"/>
        <v>6.9767441860465115E-2</v>
      </c>
      <c r="G10" s="15">
        <v>5</v>
      </c>
      <c r="H10" s="12">
        <f t="shared" si="1"/>
        <v>0.11627906976744186</v>
      </c>
      <c r="I10" s="4"/>
    </row>
    <row r="11" spans="1:9">
      <c r="A11" s="45"/>
      <c r="B11" s="29" t="s">
        <v>19</v>
      </c>
      <c r="C11" s="45"/>
      <c r="D11" s="29">
        <v>4</v>
      </c>
      <c r="E11" s="15">
        <f>D11-G11</f>
        <v>4</v>
      </c>
      <c r="F11" s="12">
        <f t="shared" si="0"/>
        <v>9.3023255813953487E-2</v>
      </c>
      <c r="G11" s="15"/>
      <c r="H11" s="12">
        <f t="shared" si="1"/>
        <v>0</v>
      </c>
      <c r="I11" s="6"/>
    </row>
    <row r="12" spans="1:9">
      <c r="A12" s="46"/>
      <c r="B12" s="29" t="s">
        <v>27</v>
      </c>
      <c r="C12" s="46"/>
      <c r="D12" s="29"/>
      <c r="E12" s="38"/>
      <c r="F12" s="12">
        <f t="shared" si="0"/>
        <v>0</v>
      </c>
      <c r="G12" s="15"/>
      <c r="H12" s="12">
        <f t="shared" si="1"/>
        <v>0</v>
      </c>
      <c r="I12" s="6"/>
    </row>
    <row r="13" spans="1:9">
      <c r="A13" s="36"/>
      <c r="B13" s="38"/>
      <c r="C13" s="36"/>
      <c r="D13" s="38">
        <f>SUM(D7:D12)</f>
        <v>43</v>
      </c>
      <c r="E13" s="38">
        <f>SUM(E7:E12)</f>
        <v>7</v>
      </c>
      <c r="F13" s="40">
        <f>SUM(F7:F12)*100</f>
        <v>16.279069767441861</v>
      </c>
      <c r="G13" s="40">
        <f t="shared" ref="G13" si="2">SUM(G7:G12)</f>
        <v>36</v>
      </c>
      <c r="H13" s="40">
        <f>SUM(H7:H12)*100</f>
        <v>83.720930232558132</v>
      </c>
      <c r="I13" s="6"/>
    </row>
    <row r="14" spans="1:9">
      <c r="A14" s="44">
        <v>2</v>
      </c>
      <c r="B14" s="29" t="s">
        <v>12</v>
      </c>
      <c r="C14" s="44">
        <f>SUM(D14:D19)</f>
        <v>45</v>
      </c>
      <c r="D14" s="29">
        <v>5</v>
      </c>
      <c r="E14" s="15">
        <f>D14-G14</f>
        <v>1</v>
      </c>
      <c r="F14" s="12">
        <f>E14/45</f>
        <v>2.2222222222222223E-2</v>
      </c>
      <c r="G14" s="15">
        <v>4</v>
      </c>
      <c r="H14" s="12">
        <f>G14/45</f>
        <v>8.8888888888888892E-2</v>
      </c>
      <c r="I14" s="6" t="s">
        <v>53</v>
      </c>
    </row>
    <row r="15" spans="1:9">
      <c r="A15" s="45"/>
      <c r="B15" s="29" t="s">
        <v>13</v>
      </c>
      <c r="C15" s="45"/>
      <c r="D15" s="29">
        <v>16</v>
      </c>
      <c r="E15" s="15">
        <f>D15-G15</f>
        <v>0</v>
      </c>
      <c r="F15" s="12">
        <f>E15/4</f>
        <v>0</v>
      </c>
      <c r="G15" s="15">
        <v>16</v>
      </c>
      <c r="H15" s="12">
        <f>G15/45</f>
        <v>0.35555555555555557</v>
      </c>
      <c r="I15" s="6" t="s">
        <v>66</v>
      </c>
    </row>
    <row r="16" spans="1:9">
      <c r="A16" s="45"/>
      <c r="B16" s="29" t="s">
        <v>14</v>
      </c>
      <c r="C16" s="45"/>
      <c r="D16" s="29">
        <v>15</v>
      </c>
      <c r="E16" s="15">
        <f>D16-G16</f>
        <v>0</v>
      </c>
      <c r="F16" s="12">
        <f>E16/4</f>
        <v>0</v>
      </c>
      <c r="G16" s="15">
        <v>15</v>
      </c>
      <c r="H16" s="12">
        <f>G16/45</f>
        <v>0.33333333333333331</v>
      </c>
      <c r="I16" s="6"/>
    </row>
    <row r="17" spans="1:9">
      <c r="A17" s="45"/>
      <c r="B17" s="29" t="s">
        <v>18</v>
      </c>
      <c r="C17" s="45"/>
      <c r="D17" s="29">
        <v>8</v>
      </c>
      <c r="E17" s="15">
        <f>D17-G17</f>
        <v>2</v>
      </c>
      <c r="F17" s="12">
        <f>E17/45</f>
        <v>4.4444444444444446E-2</v>
      </c>
      <c r="G17" s="15">
        <v>6</v>
      </c>
      <c r="H17" s="12">
        <f>G17/45</f>
        <v>0.13333333333333333</v>
      </c>
      <c r="I17" s="6"/>
    </row>
    <row r="18" spans="1:9">
      <c r="A18" s="45"/>
      <c r="B18" s="29" t="s">
        <v>19</v>
      </c>
      <c r="C18" s="45"/>
      <c r="D18" s="29">
        <v>1</v>
      </c>
      <c r="E18" s="15">
        <f>D18-G18</f>
        <v>0</v>
      </c>
      <c r="F18" s="12">
        <f>E18/4</f>
        <v>0</v>
      </c>
      <c r="G18" s="15">
        <v>1</v>
      </c>
      <c r="H18" s="12">
        <f>G18/45</f>
        <v>2.2222222222222223E-2</v>
      </c>
      <c r="I18" s="6"/>
    </row>
    <row r="19" spans="1:9">
      <c r="A19" s="46"/>
      <c r="B19" s="29" t="s">
        <v>27</v>
      </c>
      <c r="C19" s="46"/>
      <c r="D19" s="29"/>
      <c r="E19" s="38"/>
      <c r="F19" s="12">
        <f>E19/4</f>
        <v>0</v>
      </c>
      <c r="G19" s="15"/>
      <c r="H19" s="12">
        <f>G19/C14</f>
        <v>0</v>
      </c>
      <c r="I19" s="6"/>
    </row>
    <row r="20" spans="1:9">
      <c r="A20" s="36"/>
      <c r="B20" s="38"/>
      <c r="C20" s="36"/>
      <c r="D20" s="38">
        <f>SUM(D14:D19)</f>
        <v>45</v>
      </c>
      <c r="E20" s="38">
        <f>SUM(E14:E19)</f>
        <v>3</v>
      </c>
      <c r="F20" s="40">
        <f>SUM(F14:F19)*100</f>
        <v>6.666666666666667</v>
      </c>
      <c r="G20" s="40">
        <f t="shared" ref="G20" si="3">SUM(G14:G19)</f>
        <v>42</v>
      </c>
      <c r="H20" s="40">
        <f>SUM(H14:H19)*100</f>
        <v>93.333333333333329</v>
      </c>
      <c r="I20" s="6"/>
    </row>
    <row r="21" spans="1:9">
      <c r="A21" s="44">
        <v>3</v>
      </c>
      <c r="B21" s="29" t="s">
        <v>12</v>
      </c>
      <c r="C21" s="44">
        <f>SUM(D21:D26)</f>
        <v>38</v>
      </c>
      <c r="D21" s="29">
        <v>4</v>
      </c>
      <c r="E21" s="15">
        <f>D21-G21</f>
        <v>0</v>
      </c>
      <c r="F21" s="12">
        <f t="shared" ref="F21:F26" si="4">E21/38</f>
        <v>0</v>
      </c>
      <c r="G21" s="15">
        <v>4</v>
      </c>
      <c r="H21" s="12">
        <f t="shared" ref="H21:H26" si="5">G21/38</f>
        <v>0.10526315789473684</v>
      </c>
      <c r="I21" s="6" t="s">
        <v>54</v>
      </c>
    </row>
    <row r="22" spans="1:9">
      <c r="A22" s="45"/>
      <c r="B22" s="29" t="s">
        <v>13</v>
      </c>
      <c r="C22" s="45"/>
      <c r="D22" s="29">
        <v>13</v>
      </c>
      <c r="E22" s="15">
        <f>D22-G22</f>
        <v>1</v>
      </c>
      <c r="F22" s="12">
        <f t="shared" si="4"/>
        <v>2.6315789473684209E-2</v>
      </c>
      <c r="G22" s="15">
        <v>12</v>
      </c>
      <c r="H22" s="12">
        <f t="shared" si="5"/>
        <v>0.31578947368421051</v>
      </c>
      <c r="I22" s="6" t="s">
        <v>67</v>
      </c>
    </row>
    <row r="23" spans="1:9">
      <c r="A23" s="45"/>
      <c r="B23" s="29" t="s">
        <v>14</v>
      </c>
      <c r="C23" s="45"/>
      <c r="D23" s="29">
        <v>14</v>
      </c>
      <c r="E23" s="15">
        <f>D23-G23</f>
        <v>0</v>
      </c>
      <c r="F23" s="12">
        <f t="shared" si="4"/>
        <v>0</v>
      </c>
      <c r="G23" s="15">
        <v>14</v>
      </c>
      <c r="H23" s="12">
        <f t="shared" si="5"/>
        <v>0.36842105263157893</v>
      </c>
      <c r="I23" s="6"/>
    </row>
    <row r="24" spans="1:9">
      <c r="A24" s="45"/>
      <c r="B24" s="29" t="s">
        <v>18</v>
      </c>
      <c r="C24" s="45"/>
      <c r="D24" s="29">
        <v>5</v>
      </c>
      <c r="E24" s="15">
        <f>D24-G24</f>
        <v>0</v>
      </c>
      <c r="F24" s="12">
        <f t="shared" si="4"/>
        <v>0</v>
      </c>
      <c r="G24" s="15">
        <v>5</v>
      </c>
      <c r="H24" s="12">
        <f t="shared" si="5"/>
        <v>0.13157894736842105</v>
      </c>
      <c r="I24" s="6"/>
    </row>
    <row r="25" spans="1:9">
      <c r="A25" s="45"/>
      <c r="B25" s="29" t="s">
        <v>19</v>
      </c>
      <c r="C25" s="45"/>
      <c r="D25" s="29">
        <v>1</v>
      </c>
      <c r="E25" s="15">
        <f>D25-G25</f>
        <v>0</v>
      </c>
      <c r="F25" s="12">
        <f t="shared" si="4"/>
        <v>0</v>
      </c>
      <c r="G25" s="15">
        <v>1</v>
      </c>
      <c r="H25" s="12">
        <f t="shared" si="5"/>
        <v>2.6315789473684209E-2</v>
      </c>
      <c r="I25" s="6"/>
    </row>
    <row r="26" spans="1:9">
      <c r="A26" s="46"/>
      <c r="B26" s="29" t="s">
        <v>27</v>
      </c>
      <c r="C26" s="46"/>
      <c r="D26" s="29">
        <v>1</v>
      </c>
      <c r="E26" s="38"/>
      <c r="F26" s="12">
        <f t="shared" si="4"/>
        <v>0</v>
      </c>
      <c r="G26" s="15">
        <v>1</v>
      </c>
      <c r="H26" s="12">
        <f t="shared" si="5"/>
        <v>2.6315789473684209E-2</v>
      </c>
      <c r="I26" s="6"/>
    </row>
    <row r="27" spans="1:9">
      <c r="D27" s="9">
        <f>SUM(D21:D26)</f>
        <v>38</v>
      </c>
      <c r="E27" s="38">
        <f>SUM(E21:E26)</f>
        <v>1</v>
      </c>
      <c r="F27" s="40">
        <f>SUM(F21:F26)*100</f>
        <v>2.6315789473684208</v>
      </c>
      <c r="G27" s="40">
        <f t="shared" ref="G27" si="6">SUM(G21:G26)</f>
        <v>37</v>
      </c>
      <c r="H27" s="40">
        <f>SUM(H21:H26)*100</f>
        <v>97.368421052631575</v>
      </c>
    </row>
    <row r="28" spans="1:9">
      <c r="A28" s="7"/>
    </row>
  </sheetData>
  <mergeCells count="7">
    <mergeCell ref="A21:A26"/>
    <mergeCell ref="C21:C26"/>
    <mergeCell ref="D2:F2"/>
    <mergeCell ref="A7:A12"/>
    <mergeCell ref="C7:C12"/>
    <mergeCell ref="A14:A19"/>
    <mergeCell ref="C14:C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7" sqref="F3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30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43598</v>
      </c>
      <c r="C2" s="8"/>
      <c r="D2" s="47" t="s">
        <v>25</v>
      </c>
      <c r="E2" s="47"/>
      <c r="F2" s="47"/>
      <c r="G2" s="21">
        <v>43550</v>
      </c>
    </row>
    <row r="3" spans="1:9">
      <c r="A3" s="2" t="s">
        <v>2</v>
      </c>
      <c r="B3" t="s">
        <v>58</v>
      </c>
    </row>
    <row r="4" spans="1:9">
      <c r="A4" s="2" t="s">
        <v>3</v>
      </c>
      <c r="B4" s="26" t="s">
        <v>59</v>
      </c>
    </row>
    <row r="5" spans="1:9">
      <c r="A5" s="2" t="s">
        <v>4</v>
      </c>
      <c r="B5" t="s">
        <v>17</v>
      </c>
    </row>
    <row r="6" spans="1:9" ht="48.6">
      <c r="A6" s="31" t="s">
        <v>5</v>
      </c>
      <c r="B6" s="31" t="s">
        <v>6</v>
      </c>
      <c r="C6" s="31" t="s">
        <v>20</v>
      </c>
      <c r="D6" s="31" t="s">
        <v>7</v>
      </c>
      <c r="E6" s="14" t="s">
        <v>84</v>
      </c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31" t="s">
        <v>12</v>
      </c>
      <c r="C7" s="44">
        <f>SUM(D7:D12)</f>
        <v>77</v>
      </c>
      <c r="D7" s="31">
        <v>4</v>
      </c>
      <c r="E7" s="15">
        <f t="shared" ref="E7:E12" si="0">D7-G7</f>
        <v>0</v>
      </c>
      <c r="F7" s="12">
        <f t="shared" ref="F7:F12" si="1">E7/77</f>
        <v>0</v>
      </c>
      <c r="G7" s="15">
        <v>4</v>
      </c>
      <c r="H7" s="12">
        <f>G7/77</f>
        <v>5.1948051948051951E-2</v>
      </c>
      <c r="I7" s="19" t="s">
        <v>60</v>
      </c>
    </row>
    <row r="8" spans="1:9">
      <c r="A8" s="45"/>
      <c r="B8" s="31" t="s">
        <v>13</v>
      </c>
      <c r="C8" s="45"/>
      <c r="D8" s="31">
        <v>19</v>
      </c>
      <c r="E8" s="15">
        <f t="shared" si="0"/>
        <v>1</v>
      </c>
      <c r="F8" s="12">
        <f t="shared" si="1"/>
        <v>1.2987012987012988E-2</v>
      </c>
      <c r="G8" s="15">
        <v>18</v>
      </c>
      <c r="H8" s="12">
        <f>G8/C7</f>
        <v>0.23376623376623376</v>
      </c>
      <c r="I8" s="34" t="s">
        <v>62</v>
      </c>
    </row>
    <row r="9" spans="1:9">
      <c r="A9" s="45"/>
      <c r="B9" s="31" t="s">
        <v>14</v>
      </c>
      <c r="C9" s="45"/>
      <c r="D9" s="31">
        <v>25</v>
      </c>
      <c r="E9" s="15">
        <f t="shared" si="0"/>
        <v>1</v>
      </c>
      <c r="F9" s="12">
        <f t="shared" si="1"/>
        <v>1.2987012987012988E-2</v>
      </c>
      <c r="G9" s="15">
        <v>24</v>
      </c>
      <c r="H9" s="12">
        <f>G9/C7</f>
        <v>0.31168831168831168</v>
      </c>
      <c r="I9" s="4"/>
    </row>
    <row r="10" spans="1:9">
      <c r="A10" s="45"/>
      <c r="B10" s="31" t="s">
        <v>18</v>
      </c>
      <c r="C10" s="45"/>
      <c r="D10" s="31">
        <v>13</v>
      </c>
      <c r="E10" s="15">
        <f t="shared" si="0"/>
        <v>2</v>
      </c>
      <c r="F10" s="12">
        <f t="shared" si="1"/>
        <v>2.5974025974025976E-2</v>
      </c>
      <c r="G10" s="15">
        <v>11</v>
      </c>
      <c r="H10" s="12">
        <f>G10/C7</f>
        <v>0.14285714285714285</v>
      </c>
      <c r="I10" s="4"/>
    </row>
    <row r="11" spans="1:9">
      <c r="A11" s="45"/>
      <c r="B11" s="31" t="s">
        <v>19</v>
      </c>
      <c r="C11" s="45"/>
      <c r="D11" s="31">
        <v>13</v>
      </c>
      <c r="E11" s="15">
        <f t="shared" si="0"/>
        <v>6</v>
      </c>
      <c r="F11" s="12">
        <f t="shared" si="1"/>
        <v>7.792207792207792E-2</v>
      </c>
      <c r="G11" s="15">
        <v>7</v>
      </c>
      <c r="H11" s="12">
        <f>G11/C7</f>
        <v>9.0909090909090912E-2</v>
      </c>
      <c r="I11" s="6"/>
    </row>
    <row r="12" spans="1:9">
      <c r="A12" s="46"/>
      <c r="B12" s="31" t="s">
        <v>27</v>
      </c>
      <c r="C12" s="46"/>
      <c r="D12" s="31">
        <v>3</v>
      </c>
      <c r="E12" s="15">
        <f t="shared" si="0"/>
        <v>3</v>
      </c>
      <c r="F12" s="12">
        <f t="shared" si="1"/>
        <v>3.896103896103896E-2</v>
      </c>
      <c r="G12" s="15"/>
      <c r="H12" s="12">
        <f>G12/C7</f>
        <v>0</v>
      </c>
      <c r="I12" s="6"/>
    </row>
    <row r="13" spans="1:9">
      <c r="A13" s="36"/>
      <c r="B13" s="38"/>
      <c r="C13" s="36"/>
      <c r="D13" s="38">
        <f>SUM(D7:D12)</f>
        <v>77</v>
      </c>
      <c r="E13" s="38">
        <f>SUM(E7:E12)</f>
        <v>13</v>
      </c>
      <c r="F13" s="40">
        <f>SUM(F7:F12)*100</f>
        <v>16.883116883116884</v>
      </c>
      <c r="G13" s="40">
        <f t="shared" ref="G13" si="2">SUM(G7:G12)</f>
        <v>64</v>
      </c>
      <c r="H13" s="40">
        <f>SUM(H7:H12)*100</f>
        <v>83.116883116883116</v>
      </c>
      <c r="I13" s="6"/>
    </row>
    <row r="14" spans="1:9">
      <c r="A14" s="44">
        <v>2</v>
      </c>
      <c r="B14" s="31" t="s">
        <v>12</v>
      </c>
      <c r="C14" s="44">
        <f>SUM(D14:D19)</f>
        <v>48</v>
      </c>
      <c r="D14" s="31"/>
      <c r="E14" s="38"/>
      <c r="F14" s="12">
        <f>D14/C14</f>
        <v>0</v>
      </c>
      <c r="G14" s="15"/>
      <c r="H14" s="12">
        <f>G14/C14</f>
        <v>0</v>
      </c>
      <c r="I14" s="6" t="s">
        <v>61</v>
      </c>
    </row>
    <row r="15" spans="1:9">
      <c r="A15" s="45"/>
      <c r="B15" s="31" t="s">
        <v>13</v>
      </c>
      <c r="C15" s="45"/>
      <c r="D15" s="31">
        <v>12</v>
      </c>
      <c r="E15" s="15">
        <f>D15-G15</f>
        <v>0</v>
      </c>
      <c r="F15" s="12">
        <f>E15/48</f>
        <v>0</v>
      </c>
      <c r="G15" s="15">
        <v>12</v>
      </c>
      <c r="H15" s="12">
        <f>G15/C14</f>
        <v>0.25</v>
      </c>
      <c r="I15" s="6" t="s">
        <v>63</v>
      </c>
    </row>
    <row r="16" spans="1:9">
      <c r="A16" s="45"/>
      <c r="B16" s="31" t="s">
        <v>14</v>
      </c>
      <c r="C16" s="45"/>
      <c r="D16" s="31">
        <v>26</v>
      </c>
      <c r="E16" s="15">
        <f>D16-G16</f>
        <v>1</v>
      </c>
      <c r="F16" s="12">
        <f>E16/48</f>
        <v>2.0833333333333332E-2</v>
      </c>
      <c r="G16" s="15">
        <v>25</v>
      </c>
      <c r="H16" s="12">
        <f>G16/C14</f>
        <v>0.52083333333333337</v>
      </c>
      <c r="I16" s="6"/>
    </row>
    <row r="17" spans="1:9">
      <c r="A17" s="45"/>
      <c r="B17" s="31" t="s">
        <v>18</v>
      </c>
      <c r="C17" s="45"/>
      <c r="D17" s="31">
        <v>9</v>
      </c>
      <c r="E17" s="15">
        <f>D17-G17</f>
        <v>2</v>
      </c>
      <c r="F17" s="12">
        <f>E17/48</f>
        <v>4.1666666666666664E-2</v>
      </c>
      <c r="G17" s="15">
        <v>7</v>
      </c>
      <c r="H17" s="12">
        <f>G17/C14</f>
        <v>0.14583333333333334</v>
      </c>
      <c r="I17" s="6"/>
    </row>
    <row r="18" spans="1:9">
      <c r="A18" s="45"/>
      <c r="B18" s="31" t="s">
        <v>19</v>
      </c>
      <c r="C18" s="45"/>
      <c r="D18" s="31">
        <v>1</v>
      </c>
      <c r="E18" s="15">
        <f>D18-G18</f>
        <v>0</v>
      </c>
      <c r="F18" s="12">
        <f>E18/48</f>
        <v>0</v>
      </c>
      <c r="G18" s="15">
        <v>1</v>
      </c>
      <c r="H18" s="12">
        <f>G18/C14</f>
        <v>2.0833333333333332E-2</v>
      </c>
      <c r="I18" s="6"/>
    </row>
    <row r="19" spans="1:9">
      <c r="A19" s="46"/>
      <c r="B19" s="31" t="s">
        <v>27</v>
      </c>
      <c r="C19" s="46"/>
      <c r="D19" s="31"/>
      <c r="E19" s="38"/>
      <c r="F19" s="12">
        <f>E19/48</f>
        <v>0</v>
      </c>
      <c r="G19" s="15"/>
      <c r="H19" s="12">
        <f>G19/C14</f>
        <v>0</v>
      </c>
      <c r="I19" s="6"/>
    </row>
    <row r="20" spans="1:9">
      <c r="A20" s="36"/>
      <c r="B20" s="38"/>
      <c r="C20" s="36"/>
      <c r="D20" s="38">
        <f>SUM(D15:D19)</f>
        <v>48</v>
      </c>
      <c r="E20" s="38">
        <f>SUM(E15:E19)</f>
        <v>3</v>
      </c>
      <c r="F20" s="40">
        <f>SUM(F15:F19)*100</f>
        <v>6.25</v>
      </c>
      <c r="G20" s="40">
        <f t="shared" ref="G20" si="3">SUM(G15:G19)</f>
        <v>45</v>
      </c>
      <c r="H20" s="40">
        <f>SUM(H15:H19)*100</f>
        <v>93.750000000000014</v>
      </c>
      <c r="I20" s="6"/>
    </row>
    <row r="21" spans="1:9">
      <c r="A21" s="44">
        <v>3</v>
      </c>
      <c r="B21" s="31" t="s">
        <v>12</v>
      </c>
      <c r="C21" s="44">
        <f>SUM(D21:D27)</f>
        <v>43</v>
      </c>
      <c r="D21" s="31">
        <v>2</v>
      </c>
      <c r="E21" s="15">
        <f t="shared" ref="E21:E27" si="4">D21-G21</f>
        <v>0</v>
      </c>
      <c r="F21" s="12">
        <f>E21/43</f>
        <v>0</v>
      </c>
      <c r="G21" s="15">
        <v>2</v>
      </c>
      <c r="H21" s="12">
        <f>G21/C21</f>
        <v>4.6511627906976744E-2</v>
      </c>
      <c r="I21" s="6" t="s">
        <v>73</v>
      </c>
    </row>
    <row r="22" spans="1:9">
      <c r="A22" s="45"/>
      <c r="B22" s="31" t="s">
        <v>13</v>
      </c>
      <c r="C22" s="45"/>
      <c r="D22" s="31">
        <v>15</v>
      </c>
      <c r="E22" s="15">
        <f t="shared" si="4"/>
        <v>0</v>
      </c>
      <c r="F22" s="12">
        <f t="shared" ref="F22:F27" si="5">E22/43</f>
        <v>0</v>
      </c>
      <c r="G22" s="15">
        <v>15</v>
      </c>
      <c r="H22" s="12">
        <f>G22/C21</f>
        <v>0.34883720930232559</v>
      </c>
      <c r="I22" s="6" t="s">
        <v>64</v>
      </c>
    </row>
    <row r="23" spans="1:9">
      <c r="A23" s="45"/>
      <c r="B23" s="31" t="s">
        <v>14</v>
      </c>
      <c r="C23" s="45"/>
      <c r="D23" s="31">
        <v>12</v>
      </c>
      <c r="E23" s="15">
        <f t="shared" si="4"/>
        <v>2</v>
      </c>
      <c r="F23" s="12">
        <f t="shared" si="5"/>
        <v>4.6511627906976744E-2</v>
      </c>
      <c r="G23" s="15">
        <v>10</v>
      </c>
      <c r="H23" s="12">
        <f>G23/C21</f>
        <v>0.23255813953488372</v>
      </c>
      <c r="I23" s="6"/>
    </row>
    <row r="24" spans="1:9">
      <c r="A24" s="45"/>
      <c r="B24" s="31" t="s">
        <v>18</v>
      </c>
      <c r="C24" s="45"/>
      <c r="D24" s="31">
        <v>9</v>
      </c>
      <c r="E24" s="15">
        <f t="shared" si="4"/>
        <v>2</v>
      </c>
      <c r="F24" s="12">
        <f t="shared" si="5"/>
        <v>4.6511627906976744E-2</v>
      </c>
      <c r="G24" s="15">
        <v>7</v>
      </c>
      <c r="H24" s="12">
        <f>G24/C21</f>
        <v>0.16279069767441862</v>
      </c>
      <c r="I24" s="6"/>
    </row>
    <row r="25" spans="1:9">
      <c r="A25" s="45"/>
      <c r="B25" s="31" t="s">
        <v>19</v>
      </c>
      <c r="C25" s="45"/>
      <c r="D25" s="31">
        <v>3</v>
      </c>
      <c r="E25" s="15">
        <f t="shared" si="4"/>
        <v>2</v>
      </c>
      <c r="F25" s="12">
        <f t="shared" si="5"/>
        <v>4.6511627906976744E-2</v>
      </c>
      <c r="G25" s="15">
        <v>1</v>
      </c>
      <c r="H25" s="12">
        <f>G25/C21</f>
        <v>2.3255813953488372E-2</v>
      </c>
      <c r="I25" s="6"/>
    </row>
    <row r="26" spans="1:9">
      <c r="A26" s="45"/>
      <c r="B26" s="31" t="s">
        <v>27</v>
      </c>
      <c r="C26" s="45"/>
      <c r="D26" s="31">
        <v>1</v>
      </c>
      <c r="E26" s="15">
        <f t="shared" si="4"/>
        <v>1</v>
      </c>
      <c r="F26" s="12">
        <f t="shared" si="5"/>
        <v>2.3255813953488372E-2</v>
      </c>
      <c r="G26" s="15">
        <v>0</v>
      </c>
      <c r="H26" s="12">
        <f>G26/C21</f>
        <v>0</v>
      </c>
      <c r="I26" s="6"/>
    </row>
    <row r="27" spans="1:9">
      <c r="A27" s="46"/>
      <c r="B27" s="31" t="s">
        <v>28</v>
      </c>
      <c r="C27" s="46"/>
      <c r="D27" s="31">
        <v>1</v>
      </c>
      <c r="E27" s="15">
        <f t="shared" si="4"/>
        <v>0</v>
      </c>
      <c r="F27" s="12">
        <f t="shared" si="5"/>
        <v>0</v>
      </c>
      <c r="G27" s="15">
        <v>1</v>
      </c>
      <c r="H27" s="12">
        <f>G27/C21</f>
        <v>2.3255813953488372E-2</v>
      </c>
      <c r="I27" s="6"/>
    </row>
    <row r="28" spans="1:9">
      <c r="D28" s="9">
        <f>SUM(D21:D27)</f>
        <v>43</v>
      </c>
      <c r="E28" s="9">
        <f>SUM(E21:E27)</f>
        <v>7</v>
      </c>
      <c r="F28" s="9">
        <f>SUM(F21:F27)*100</f>
        <v>16.279069767441861</v>
      </c>
      <c r="G28" s="9">
        <f t="shared" ref="G28" si="6">SUM(G21:G27)</f>
        <v>36</v>
      </c>
      <c r="H28" s="9">
        <f>SUM(H21:H27)*100</f>
        <v>83.72093023255816</v>
      </c>
    </row>
    <row r="29" spans="1:9">
      <c r="A29" s="7"/>
    </row>
  </sheetData>
  <mergeCells count="7">
    <mergeCell ref="A21:A27"/>
    <mergeCell ref="C21:C27"/>
    <mergeCell ref="D2:F2"/>
    <mergeCell ref="A7:A12"/>
    <mergeCell ref="C7:C12"/>
    <mergeCell ref="A14:A19"/>
    <mergeCell ref="C14:C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abSelected="1" workbookViewId="0">
      <selection activeCell="J8" sqref="J8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5" width="13.33203125" style="9" customWidth="1"/>
    <col min="6" max="6" width="16.109375" style="20" customWidth="1"/>
    <col min="7" max="7" width="16.109375" style="13" customWidth="1"/>
    <col min="8" max="8" width="15.33203125" style="16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8">
        <v>43581</v>
      </c>
      <c r="C2" s="8"/>
      <c r="D2" s="47" t="s">
        <v>25</v>
      </c>
      <c r="E2" s="47"/>
      <c r="F2" s="47"/>
      <c r="G2" s="21">
        <v>43538</v>
      </c>
    </row>
    <row r="3" spans="1:9">
      <c r="A3" s="2" t="s">
        <v>2</v>
      </c>
      <c r="B3" t="s">
        <v>26</v>
      </c>
    </row>
    <row r="4" spans="1:9">
      <c r="A4" s="2" t="s">
        <v>3</v>
      </c>
      <c r="B4" t="s">
        <v>37</v>
      </c>
    </row>
    <row r="5" spans="1:9">
      <c r="A5" s="2" t="s">
        <v>4</v>
      </c>
      <c r="B5" t="s">
        <v>38</v>
      </c>
    </row>
    <row r="6" spans="1:9" ht="48.6">
      <c r="A6" s="3" t="s">
        <v>5</v>
      </c>
      <c r="B6" s="3" t="s">
        <v>6</v>
      </c>
      <c r="C6" s="3" t="s">
        <v>20</v>
      </c>
      <c r="D6" s="3" t="s">
        <v>7</v>
      </c>
      <c r="E6" s="14" t="s">
        <v>84</v>
      </c>
      <c r="F6" s="11" t="s">
        <v>8</v>
      </c>
      <c r="G6" s="14" t="s">
        <v>21</v>
      </c>
      <c r="H6" s="17" t="s">
        <v>9</v>
      </c>
      <c r="I6" s="5" t="s">
        <v>10</v>
      </c>
    </row>
    <row r="7" spans="1:9">
      <c r="A7" s="44">
        <v>1</v>
      </c>
      <c r="B7" s="35" t="s">
        <v>85</v>
      </c>
      <c r="C7" s="44">
        <f>SUM(D7:D12)</f>
        <v>35</v>
      </c>
      <c r="D7" s="35"/>
      <c r="E7" s="38"/>
      <c r="F7" s="12">
        <f>D7/C7</f>
        <v>0</v>
      </c>
      <c r="G7" s="15"/>
      <c r="H7" s="12">
        <f>G7/C7</f>
        <v>0</v>
      </c>
      <c r="I7" s="19" t="s">
        <v>29</v>
      </c>
    </row>
    <row r="8" spans="1:9">
      <c r="A8" s="45"/>
      <c r="B8" s="38" t="s">
        <v>79</v>
      </c>
      <c r="C8" s="45"/>
      <c r="D8" s="35">
        <v>11</v>
      </c>
      <c r="E8" s="15">
        <f>D8-G8</f>
        <v>3</v>
      </c>
      <c r="F8" s="12">
        <f>E8/35</f>
        <v>8.5714285714285715E-2</v>
      </c>
      <c r="G8" s="15">
        <v>8</v>
      </c>
      <c r="H8" s="12">
        <f>G8/35</f>
        <v>0.22857142857142856</v>
      </c>
      <c r="I8" s="4" t="s">
        <v>39</v>
      </c>
    </row>
    <row r="9" spans="1:9">
      <c r="A9" s="45"/>
      <c r="B9" s="38" t="s">
        <v>80</v>
      </c>
      <c r="C9" s="45"/>
      <c r="D9" s="35">
        <v>15</v>
      </c>
      <c r="E9" s="15">
        <f>D9-G9</f>
        <v>9</v>
      </c>
      <c r="F9" s="12">
        <f>E9/35</f>
        <v>0.25714285714285712</v>
      </c>
      <c r="G9" s="15">
        <v>6</v>
      </c>
      <c r="H9" s="12">
        <f>G9/35</f>
        <v>0.17142857142857143</v>
      </c>
      <c r="I9" s="4"/>
    </row>
    <row r="10" spans="1:9">
      <c r="A10" s="45"/>
      <c r="B10" s="38" t="s">
        <v>81</v>
      </c>
      <c r="C10" s="45"/>
      <c r="D10" s="35">
        <v>8</v>
      </c>
      <c r="E10" s="15">
        <f>D10-G10</f>
        <v>8</v>
      </c>
      <c r="F10" s="12">
        <f>E10/35</f>
        <v>0.22857142857142856</v>
      </c>
      <c r="G10" s="15"/>
      <c r="H10" s="12">
        <f>G10/C7</f>
        <v>0</v>
      </c>
      <c r="I10" s="4"/>
    </row>
    <row r="11" spans="1:9">
      <c r="A11" s="45"/>
      <c r="B11" s="38" t="s">
        <v>82</v>
      </c>
      <c r="C11" s="45"/>
      <c r="D11" s="35">
        <v>1</v>
      </c>
      <c r="E11" s="15">
        <f>D11-G11</f>
        <v>1</v>
      </c>
      <c r="F11" s="12">
        <f>E11/35</f>
        <v>2.8571428571428571E-2</v>
      </c>
      <c r="G11" s="15"/>
      <c r="H11" s="12">
        <f>G11/C7</f>
        <v>0</v>
      </c>
      <c r="I11" s="6"/>
    </row>
    <row r="12" spans="1:9">
      <c r="A12" s="46"/>
      <c r="B12" s="3"/>
      <c r="C12" s="46"/>
      <c r="D12" s="3"/>
      <c r="E12" s="38"/>
      <c r="F12" s="12">
        <f>D12/C7</f>
        <v>0</v>
      </c>
      <c r="G12" s="15"/>
      <c r="H12" s="12">
        <f>G12/C7</f>
        <v>0</v>
      </c>
      <c r="I12" s="6"/>
    </row>
    <row r="13" spans="1:9">
      <c r="A13" s="36"/>
      <c r="B13" s="38"/>
      <c r="C13" s="36"/>
      <c r="D13" s="38">
        <f>SUM(D7:D12)</f>
        <v>35</v>
      </c>
      <c r="E13" s="40">
        <f>SUM(E7:E12)</f>
        <v>21</v>
      </c>
      <c r="F13" s="40">
        <f>SUM(F7:F12)*100</f>
        <v>60</v>
      </c>
      <c r="G13" s="40">
        <f t="shared" ref="G13" si="0">SUM(G7:G12)</f>
        <v>14</v>
      </c>
      <c r="H13" s="40">
        <f>SUM(H7:H12)*100</f>
        <v>40</v>
      </c>
      <c r="I13" s="6"/>
    </row>
    <row r="14" spans="1:9">
      <c r="A14" s="44">
        <v>2</v>
      </c>
      <c r="B14" s="38" t="s">
        <v>85</v>
      </c>
      <c r="C14" s="44">
        <f>SUM(D14:D20)</f>
        <v>32</v>
      </c>
      <c r="D14" s="35">
        <v>2</v>
      </c>
      <c r="E14" s="15">
        <f>D14-G14</f>
        <v>0</v>
      </c>
      <c r="F14" s="12">
        <v>0</v>
      </c>
      <c r="G14" s="15">
        <v>2</v>
      </c>
      <c r="H14" s="12">
        <f>G14/32</f>
        <v>6.25E-2</v>
      </c>
      <c r="I14" s="6" t="s">
        <v>30</v>
      </c>
    </row>
    <row r="15" spans="1:9">
      <c r="A15" s="45"/>
      <c r="B15" s="38" t="s">
        <v>79</v>
      </c>
      <c r="C15" s="45"/>
      <c r="D15" s="35">
        <v>7</v>
      </c>
      <c r="E15" s="15">
        <f t="shared" ref="E15:E20" si="1">D15-G15</f>
        <v>1</v>
      </c>
      <c r="F15" s="12">
        <f t="shared" ref="F15:F20" si="2">E15/32</f>
        <v>3.125E-2</v>
      </c>
      <c r="G15" s="15">
        <v>6</v>
      </c>
      <c r="H15" s="12">
        <f>G15/32</f>
        <v>0.1875</v>
      </c>
      <c r="I15" s="6" t="s">
        <v>40</v>
      </c>
    </row>
    <row r="16" spans="1:9">
      <c r="A16" s="45"/>
      <c r="B16" s="38" t="s">
        <v>80</v>
      </c>
      <c r="C16" s="45"/>
      <c r="D16" s="35">
        <v>7</v>
      </c>
      <c r="E16" s="15">
        <f t="shared" si="1"/>
        <v>3</v>
      </c>
      <c r="F16" s="12">
        <f t="shared" si="2"/>
        <v>9.375E-2</v>
      </c>
      <c r="G16" s="15">
        <v>4</v>
      </c>
      <c r="H16" s="12">
        <f>G16/32</f>
        <v>0.125</v>
      </c>
      <c r="I16" s="6"/>
    </row>
    <row r="17" spans="1:9">
      <c r="A17" s="45"/>
      <c r="B17" s="38" t="s">
        <v>81</v>
      </c>
      <c r="C17" s="45"/>
      <c r="D17" s="35">
        <v>8</v>
      </c>
      <c r="E17" s="15">
        <f t="shared" si="1"/>
        <v>2</v>
      </c>
      <c r="F17" s="12">
        <f t="shared" si="2"/>
        <v>6.25E-2</v>
      </c>
      <c r="G17" s="15">
        <v>6</v>
      </c>
      <c r="H17" s="12">
        <f>G17/32</f>
        <v>0.1875</v>
      </c>
      <c r="I17" s="6"/>
    </row>
    <row r="18" spans="1:9">
      <c r="A18" s="45"/>
      <c r="B18" s="38" t="s">
        <v>82</v>
      </c>
      <c r="C18" s="45"/>
      <c r="D18" s="35">
        <v>5</v>
      </c>
      <c r="E18" s="15">
        <f t="shared" si="1"/>
        <v>5</v>
      </c>
      <c r="F18" s="12">
        <f t="shared" si="2"/>
        <v>0.15625</v>
      </c>
      <c r="G18" s="15"/>
      <c r="H18" s="12">
        <f>G18/C14</f>
        <v>0</v>
      </c>
      <c r="I18" s="6"/>
    </row>
    <row r="19" spans="1:9">
      <c r="A19" s="45"/>
      <c r="B19" s="38" t="s">
        <v>86</v>
      </c>
      <c r="C19" s="45"/>
      <c r="D19" s="35">
        <v>2</v>
      </c>
      <c r="E19" s="15">
        <f t="shared" si="1"/>
        <v>2</v>
      </c>
      <c r="F19" s="12">
        <f t="shared" si="2"/>
        <v>6.25E-2</v>
      </c>
      <c r="G19" s="15"/>
      <c r="H19" s="12">
        <f>G19/C14</f>
        <v>0</v>
      </c>
      <c r="I19" s="6"/>
    </row>
    <row r="20" spans="1:9">
      <c r="A20" s="45"/>
      <c r="B20" s="38" t="s">
        <v>87</v>
      </c>
      <c r="C20" s="45"/>
      <c r="D20" s="35">
        <v>1</v>
      </c>
      <c r="E20" s="15">
        <f t="shared" si="1"/>
        <v>1</v>
      </c>
      <c r="F20" s="12">
        <f t="shared" si="2"/>
        <v>3.125E-2</v>
      </c>
      <c r="G20" s="15"/>
      <c r="H20" s="12">
        <f>G20/C14</f>
        <v>0</v>
      </c>
      <c r="I20" s="6"/>
    </row>
    <row r="21" spans="1:9">
      <c r="A21" s="36"/>
      <c r="B21" s="38"/>
      <c r="C21" s="36"/>
      <c r="D21" s="38">
        <f>SUM(D14:D20)</f>
        <v>32</v>
      </c>
      <c r="E21" s="40">
        <f t="shared" ref="E21:G21" si="3">SUM(E14:E20)</f>
        <v>14</v>
      </c>
      <c r="F21" s="40">
        <f>SUM(F14:F20)*100</f>
        <v>43.75</v>
      </c>
      <c r="G21" s="40">
        <f t="shared" si="3"/>
        <v>18</v>
      </c>
      <c r="H21" s="40">
        <f>SUM(H14:H20)*100</f>
        <v>56.25</v>
      </c>
      <c r="I21" s="6"/>
    </row>
    <row r="22" spans="1:9">
      <c r="A22" s="44">
        <v>3</v>
      </c>
      <c r="B22" s="38" t="s">
        <v>85</v>
      </c>
      <c r="C22" s="44">
        <f>SUM(D22:D27)</f>
        <v>25</v>
      </c>
      <c r="D22" s="3">
        <v>2</v>
      </c>
      <c r="E22" s="15">
        <f t="shared" ref="E22:E27" si="4">D22-G22</f>
        <v>1</v>
      </c>
      <c r="F22" s="12">
        <f t="shared" ref="F22:F27" si="5">E22/25</f>
        <v>0.04</v>
      </c>
      <c r="G22" s="15">
        <v>1</v>
      </c>
      <c r="H22" s="12">
        <f>G22/25</f>
        <v>0.04</v>
      </c>
      <c r="I22" s="6" t="s">
        <v>31</v>
      </c>
    </row>
    <row r="23" spans="1:9">
      <c r="A23" s="45"/>
      <c r="B23" s="38" t="s">
        <v>79</v>
      </c>
      <c r="C23" s="45"/>
      <c r="D23" s="3">
        <v>8</v>
      </c>
      <c r="E23" s="15">
        <f t="shared" si="4"/>
        <v>4</v>
      </c>
      <c r="F23" s="12">
        <f t="shared" si="5"/>
        <v>0.16</v>
      </c>
      <c r="G23" s="15">
        <v>4</v>
      </c>
      <c r="H23" s="12">
        <f>G23/25</f>
        <v>0.16</v>
      </c>
      <c r="I23" s="6" t="s">
        <v>41</v>
      </c>
    </row>
    <row r="24" spans="1:9">
      <c r="A24" s="45"/>
      <c r="B24" s="38" t="s">
        <v>80</v>
      </c>
      <c r="C24" s="45"/>
      <c r="D24" s="3">
        <v>5</v>
      </c>
      <c r="E24" s="15">
        <f t="shared" si="4"/>
        <v>3</v>
      </c>
      <c r="F24" s="12">
        <f t="shared" si="5"/>
        <v>0.12</v>
      </c>
      <c r="G24" s="15">
        <v>2</v>
      </c>
      <c r="H24" s="12">
        <f>G24/25</f>
        <v>0.08</v>
      </c>
      <c r="I24" s="6"/>
    </row>
    <row r="25" spans="1:9">
      <c r="A25" s="45"/>
      <c r="B25" s="38" t="s">
        <v>81</v>
      </c>
      <c r="C25" s="45"/>
      <c r="D25" s="3">
        <v>6</v>
      </c>
      <c r="E25" s="15">
        <f t="shared" si="4"/>
        <v>5</v>
      </c>
      <c r="F25" s="12">
        <f t="shared" si="5"/>
        <v>0.2</v>
      </c>
      <c r="G25" s="15">
        <v>1</v>
      </c>
      <c r="H25" s="12">
        <f>G25/25</f>
        <v>0.04</v>
      </c>
      <c r="I25" s="6"/>
    </row>
    <row r="26" spans="1:9">
      <c r="A26" s="45"/>
      <c r="B26" s="38" t="s">
        <v>82</v>
      </c>
      <c r="C26" s="45"/>
      <c r="D26" s="3">
        <v>3</v>
      </c>
      <c r="E26" s="15">
        <f t="shared" si="4"/>
        <v>2</v>
      </c>
      <c r="F26" s="12">
        <f t="shared" si="5"/>
        <v>0.08</v>
      </c>
      <c r="G26" s="15">
        <v>1</v>
      </c>
      <c r="H26" s="12">
        <f>G26/25</f>
        <v>0.04</v>
      </c>
      <c r="I26" s="6"/>
    </row>
    <row r="27" spans="1:9">
      <c r="A27" s="46"/>
      <c r="B27" s="38" t="s">
        <v>86</v>
      </c>
      <c r="C27" s="46"/>
      <c r="D27" s="3">
        <v>1</v>
      </c>
      <c r="E27" s="15">
        <f t="shared" si="4"/>
        <v>1</v>
      </c>
      <c r="F27" s="12">
        <f t="shared" si="5"/>
        <v>0.04</v>
      </c>
      <c r="G27" s="15"/>
      <c r="H27" s="12">
        <f>G27/C22</f>
        <v>0</v>
      </c>
      <c r="I27" s="6"/>
    </row>
    <row r="28" spans="1:9">
      <c r="D28" s="9">
        <f>SUM(D22:D27)</f>
        <v>25</v>
      </c>
      <c r="E28" s="9">
        <f t="shared" ref="E28:G28" si="6">SUM(E22:E27)</f>
        <v>16</v>
      </c>
      <c r="F28" s="9">
        <f>SUM(F22:F27)*100</f>
        <v>64</v>
      </c>
      <c r="G28" s="9">
        <f t="shared" si="6"/>
        <v>9</v>
      </c>
      <c r="H28" s="9">
        <f>SUM(H22:H27)*100</f>
        <v>36</v>
      </c>
    </row>
    <row r="29" spans="1:9">
      <c r="A29" s="7"/>
    </row>
  </sheetData>
  <mergeCells count="7">
    <mergeCell ref="A22:A27"/>
    <mergeCell ref="C22:C27"/>
    <mergeCell ref="D2:F2"/>
    <mergeCell ref="A7:A12"/>
    <mergeCell ref="C7:C12"/>
    <mergeCell ref="A14:A20"/>
    <mergeCell ref="C14:C20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台茶8號</vt:lpstr>
      <vt:lpstr>台茶12號</vt:lpstr>
      <vt:lpstr>台茶17號</vt:lpstr>
      <vt:lpstr>台茶18號</vt:lpstr>
      <vt:lpstr>台茶20號</vt:lpstr>
      <vt:lpstr>青心大冇</vt:lpstr>
      <vt:lpstr>四季春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2019-04-25T06:08:17Z</dcterms:created>
  <dcterms:modified xsi:type="dcterms:W3CDTF">2022-03-03T13:01:02Z</dcterms:modified>
</cp:coreProperties>
</file>