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480" yWindow="120" windowWidth="8505" windowHeight="4530"/>
  </bookViews>
  <sheets>
    <sheet name="测试报表" sheetId="6" r:id="rId1"/>
    <sheet name="Bug List" sheetId="3" r:id="rId2"/>
  </sheets>
  <definedNames>
    <definedName name="_xlnm._FilterDatabase" localSheetId="1" hidden="1">'Bug List'!$A$3:$S$103</definedName>
    <definedName name="_xlnm._FilterDatabase" localSheetId="0" hidden="1">测试报表!$H$9:$K$49</definedName>
    <definedName name="_xlnm.Extract" localSheetId="0">测试报表!$I$32</definedName>
  </definedNames>
  <calcPr calcId="125725"/>
</workbook>
</file>

<file path=xl/calcChain.xml><?xml version="1.0" encoding="utf-8"?>
<calcChain xmlns="http://schemas.openxmlformats.org/spreadsheetml/2006/main">
  <c r="D20" i="6"/>
  <c r="I31" s="1"/>
  <c r="D123" l="1"/>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4"/>
  <c r="D125"/>
  <c r="D126"/>
  <c r="D127"/>
  <c r="D128"/>
  <c r="D129"/>
  <c r="D130"/>
  <c r="D83"/>
  <c r="K11"/>
  <c r="K49"/>
  <c r="K48"/>
  <c r="K47"/>
  <c r="K46"/>
  <c r="K45"/>
  <c r="K44"/>
  <c r="K43"/>
  <c r="B97" l="1"/>
  <c r="B105"/>
  <c r="B124"/>
  <c r="B83"/>
  <c r="B113"/>
  <c r="K20"/>
  <c r="K21"/>
  <c r="H102"/>
  <c r="H98"/>
  <c r="H94"/>
  <c r="H90"/>
  <c r="H86"/>
  <c r="H101"/>
  <c r="H97"/>
  <c r="H93"/>
  <c r="H89"/>
  <c r="H85"/>
  <c r="H100"/>
  <c r="H96"/>
  <c r="H92"/>
  <c r="H88"/>
  <c r="H84"/>
  <c r="H99"/>
  <c r="H95"/>
  <c r="H91"/>
  <c r="H87"/>
  <c r="H83"/>
  <c r="I18"/>
  <c r="H80"/>
  <c r="F99" s="1"/>
  <c r="H79"/>
  <c r="F95" s="1"/>
  <c r="H78"/>
  <c r="F91" s="1"/>
  <c r="H77"/>
  <c r="F87" s="1"/>
  <c r="H76"/>
  <c r="F83" s="1"/>
  <c r="I9"/>
  <c r="F76"/>
  <c r="H75"/>
  <c r="H74"/>
  <c r="H73"/>
  <c r="H72"/>
  <c r="H71"/>
  <c r="F71"/>
  <c r="B78"/>
  <c r="C78"/>
  <c r="D78"/>
  <c r="B79"/>
  <c r="C79"/>
  <c r="D79"/>
  <c r="B80"/>
  <c r="C80"/>
  <c r="D80"/>
  <c r="B76"/>
  <c r="C76"/>
  <c r="D76"/>
  <c r="B77"/>
  <c r="C77"/>
  <c r="D77"/>
  <c r="D75"/>
  <c r="C75"/>
  <c r="B75"/>
  <c r="D74"/>
  <c r="C74"/>
  <c r="B74"/>
  <c r="D73"/>
  <c r="C73"/>
  <c r="B73"/>
  <c r="D72"/>
  <c r="C72"/>
  <c r="B72"/>
  <c r="B71"/>
  <c r="D71"/>
  <c r="C71"/>
  <c r="K42" l="1"/>
  <c r="K41"/>
  <c r="F13" l="1"/>
  <c r="I28"/>
  <c r="I26"/>
  <c r="I25"/>
  <c r="K40" l="1"/>
  <c r="K39"/>
  <c r="K38"/>
  <c r="K37"/>
  <c r="K36"/>
  <c r="K35"/>
  <c r="K34"/>
  <c r="K33"/>
  <c r="K32"/>
  <c r="K31"/>
  <c r="K30"/>
  <c r="K29"/>
  <c r="K28"/>
  <c r="K27"/>
  <c r="K26"/>
  <c r="K25"/>
  <c r="K24"/>
  <c r="K23"/>
  <c r="K22"/>
  <c r="K19"/>
  <c r="K18"/>
  <c r="K17"/>
  <c r="K16"/>
  <c r="K15"/>
  <c r="K14" l="1"/>
  <c r="K13"/>
  <c r="K12"/>
  <c r="K10"/>
  <c r="I16"/>
  <c r="I22"/>
  <c r="I21"/>
  <c r="I20"/>
  <c r="I19"/>
  <c r="I17"/>
  <c r="I15"/>
  <c r="I14"/>
  <c r="I13"/>
  <c r="I12"/>
  <c r="I11"/>
  <c r="I10"/>
  <c r="D13" l="1"/>
  <c r="I8"/>
</calcChain>
</file>

<file path=xl/sharedStrings.xml><?xml version="1.0" encoding="utf-8"?>
<sst xmlns="http://schemas.openxmlformats.org/spreadsheetml/2006/main" count="1292" uniqueCount="627">
  <si>
    <t>测试项目名称</t>
  </si>
  <si>
    <t>版本号</t>
  </si>
  <si>
    <t>数量</t>
  </si>
  <si>
    <t>A+类</t>
  </si>
  <si>
    <t>A类</t>
  </si>
  <si>
    <t>D类</t>
  </si>
  <si>
    <t>UI</t>
  </si>
  <si>
    <t>USB</t>
  </si>
  <si>
    <t>SD</t>
  </si>
  <si>
    <r>
      <t>项目名称</t>
    </r>
    <r>
      <rPr>
        <b/>
        <sz val="9"/>
        <rFont val="Arial"/>
        <family val="2"/>
      </rPr>
      <t>:</t>
    </r>
  </si>
  <si>
    <r>
      <t>测试要求</t>
    </r>
    <r>
      <rPr>
        <b/>
        <sz val="9"/>
        <rFont val="Arial"/>
        <family val="2"/>
      </rPr>
      <t>/</t>
    </r>
    <r>
      <rPr>
        <b/>
        <sz val="9"/>
        <rFont val="宋体"/>
        <family val="3"/>
        <charset val="134"/>
      </rPr>
      <t>说明</t>
    </r>
    <r>
      <rPr>
        <b/>
        <sz val="9"/>
        <rFont val="Arial"/>
        <family val="2"/>
      </rPr>
      <t>:</t>
    </r>
  </si>
  <si>
    <r>
      <t>序</t>
    </r>
    <r>
      <rPr>
        <sz val="9"/>
        <rFont val="宋体"/>
        <family val="3"/>
        <charset val="134"/>
      </rPr>
      <t>号</t>
    </r>
    <r>
      <rPr>
        <sz val="9"/>
        <rFont val="Arial"/>
        <family val="2"/>
      </rPr>
      <t>No.</t>
    </r>
  </si>
  <si>
    <r>
      <t>测试日期</t>
    </r>
    <r>
      <rPr>
        <sz val="9"/>
        <rFont val="Arial"/>
        <family val="2"/>
      </rPr>
      <t xml:space="preserve"> Test Date.  </t>
    </r>
  </si>
  <si>
    <r>
      <t>固件版本</t>
    </r>
    <r>
      <rPr>
        <sz val="9"/>
        <rFont val="Arial"/>
        <family val="2"/>
      </rPr>
      <t xml:space="preserve">Version.      </t>
    </r>
  </si>
  <si>
    <r>
      <t>BUG</t>
    </r>
    <r>
      <rPr>
        <sz val="9"/>
        <rFont val="宋体"/>
        <family val="3"/>
        <charset val="134"/>
      </rPr>
      <t xml:space="preserve">标题或
</t>
    </r>
    <r>
      <rPr>
        <sz val="9"/>
        <rFont val="BatangChe"/>
        <family val="3"/>
      </rPr>
      <t>相</t>
    </r>
    <r>
      <rPr>
        <sz val="9"/>
        <rFont val="宋体"/>
        <family val="3"/>
        <charset val="134"/>
      </rPr>
      <t>关</t>
    </r>
    <r>
      <rPr>
        <sz val="9"/>
        <rFont val="BatangChe"/>
        <family val="3"/>
      </rPr>
      <t>模</t>
    </r>
    <r>
      <rPr>
        <sz val="9"/>
        <rFont val="宋体"/>
        <family val="3"/>
        <charset val="134"/>
      </rPr>
      <t>块</t>
    </r>
    <r>
      <rPr>
        <sz val="9"/>
        <rFont val="Arial"/>
        <family val="2"/>
      </rPr>
      <t xml:space="preserve">  Part.        </t>
    </r>
    <phoneticPr fontId="1" type="noConversion"/>
  </si>
  <si>
    <r>
      <t>故障等</t>
    </r>
    <r>
      <rPr>
        <sz val="9"/>
        <rFont val="宋体"/>
        <family val="3"/>
        <charset val="134"/>
      </rPr>
      <t>级</t>
    </r>
    <r>
      <rPr>
        <sz val="9"/>
        <rFont val="Arial"/>
        <family val="2"/>
      </rPr>
      <t xml:space="preserve">Severity.    </t>
    </r>
  </si>
  <si>
    <r>
      <t>处理情况</t>
    </r>
    <r>
      <rPr>
        <sz val="9"/>
        <rFont val="Arial"/>
        <family val="2"/>
      </rPr>
      <t xml:space="preserve"> (</t>
    </r>
    <r>
      <rPr>
        <sz val="9"/>
        <rFont val="宋体"/>
        <family val="3"/>
        <charset val="134"/>
      </rPr>
      <t>需注明</t>
    </r>
    <r>
      <rPr>
        <sz val="9"/>
        <rFont val="Arial"/>
        <family val="2"/>
      </rPr>
      <t>COLSE</t>
    </r>
    <r>
      <rPr>
        <sz val="9"/>
        <rFont val="宋体"/>
        <family val="3"/>
        <charset val="134"/>
      </rPr>
      <t>的版本</t>
    </r>
    <r>
      <rPr>
        <sz val="9"/>
        <rFont val="Arial"/>
        <family val="2"/>
      </rPr>
      <t xml:space="preserve">) Status.      </t>
    </r>
    <phoneticPr fontId="1" type="noConversion"/>
  </si>
  <si>
    <r>
      <t xml:space="preserve">故障描述
</t>
    </r>
    <r>
      <rPr>
        <sz val="9"/>
        <rFont val="Arial"/>
        <family val="2"/>
      </rPr>
      <t xml:space="preserve">Problem Synopsis.        </t>
    </r>
    <phoneticPr fontId="1" type="noConversion"/>
  </si>
  <si>
    <r>
      <t xml:space="preserve">    LOG
</t>
    </r>
    <r>
      <rPr>
        <sz val="9"/>
        <rFont val="BatangChe"/>
        <family val="3"/>
      </rPr>
      <t>注</t>
    </r>
    <r>
      <rPr>
        <sz val="9"/>
        <rFont val="宋体"/>
        <family val="3"/>
        <charset val="134"/>
      </rPr>
      <t>释</t>
    </r>
    <r>
      <rPr>
        <sz val="9"/>
        <rFont val="Arial"/>
        <family val="2"/>
      </rPr>
      <t>(</t>
    </r>
    <r>
      <rPr>
        <sz val="9"/>
        <rFont val="宋体"/>
        <family val="3"/>
        <charset val="134"/>
      </rPr>
      <t>测试</t>
    </r>
    <r>
      <rPr>
        <sz val="9"/>
        <rFont val="BatangChe"/>
        <family val="3"/>
      </rPr>
      <t>文件</t>
    </r>
    <r>
      <rPr>
        <sz val="9"/>
        <rFont val="Arial"/>
        <family val="2"/>
      </rPr>
      <t xml:space="preserve">)   Note(test file)                </t>
    </r>
  </si>
  <si>
    <t>测试员</t>
  </si>
  <si>
    <r>
      <t>负责工程</t>
    </r>
    <r>
      <rPr>
        <sz val="9"/>
        <rFont val="宋体"/>
        <family val="3"/>
        <charset val="134"/>
      </rPr>
      <t>师</t>
    </r>
    <r>
      <rPr>
        <sz val="9"/>
        <rFont val="Arial"/>
        <family val="2"/>
      </rPr>
      <t xml:space="preserve"> Engineer</t>
    </r>
  </si>
  <si>
    <r>
      <t>解</t>
    </r>
    <r>
      <rPr>
        <sz val="9"/>
        <rFont val="宋体"/>
        <family val="3"/>
        <charset val="134"/>
      </rPr>
      <t>决</t>
    </r>
    <r>
      <rPr>
        <sz val="9"/>
        <rFont val="BatangChe"/>
        <family val="3"/>
      </rPr>
      <t>日期</t>
    </r>
    <r>
      <rPr>
        <sz val="9"/>
        <rFont val="Arial"/>
        <family val="2"/>
      </rPr>
      <t>(rk)
Fixed Date</t>
    </r>
  </si>
  <si>
    <r>
      <t>备注</t>
    </r>
    <r>
      <rPr>
        <sz val="9"/>
        <rFont val="Arial"/>
        <family val="2"/>
      </rPr>
      <t>(</t>
    </r>
    <r>
      <rPr>
        <sz val="9"/>
        <rFont val="BatangChe"/>
        <family val="3"/>
      </rPr>
      <t>工程</t>
    </r>
    <r>
      <rPr>
        <sz val="9"/>
        <rFont val="宋体"/>
        <family val="3"/>
        <charset val="134"/>
      </rPr>
      <t>师</t>
    </r>
    <r>
      <rPr>
        <sz val="9"/>
        <rFont val="Arial"/>
        <family val="2"/>
      </rPr>
      <t xml:space="preserve">) 
</t>
    </r>
    <r>
      <rPr>
        <sz val="9"/>
        <rFont val="宋体"/>
        <family val="3"/>
        <charset val="134"/>
      </rPr>
      <t>（是否修改，未修改请说明原因）</t>
    </r>
    <phoneticPr fontId="1" type="noConversion"/>
  </si>
  <si>
    <t>故障原因</t>
  </si>
  <si>
    <t>对策</t>
  </si>
  <si>
    <t>测试员</t>
    <phoneticPr fontId="1" type="noConversion"/>
  </si>
  <si>
    <r>
      <t>1.</t>
    </r>
    <r>
      <rPr>
        <b/>
        <sz val="10"/>
        <rFont val="宋体"/>
        <family val="3"/>
        <charset val="134"/>
      </rPr>
      <t>故障等级</t>
    </r>
    <r>
      <rPr>
        <b/>
        <sz val="10"/>
        <rFont val="Arial"/>
        <family val="2"/>
      </rPr>
      <t>(Severity)</t>
    </r>
    <r>
      <rPr>
        <sz val="10"/>
        <rFont val="Arial"/>
        <family val="2"/>
      </rPr>
      <t xml:space="preserve"> </t>
    </r>
    <r>
      <rPr>
        <sz val="10"/>
        <rFont val="宋体"/>
        <family val="3"/>
        <charset val="134"/>
      </rPr>
      <t>的</t>
    </r>
    <r>
      <rPr>
        <sz val="10"/>
        <rFont val="Arial"/>
        <family val="2"/>
      </rPr>
      <t>3</t>
    </r>
    <r>
      <rPr>
        <sz val="10"/>
        <rFont val="宋体"/>
        <family val="3"/>
        <charset val="134"/>
      </rPr>
      <t xml:space="preserve">种表示方法根据问题的严重程度依次为：
</t>
    </r>
    <r>
      <rPr>
        <b/>
        <sz val="10"/>
        <color indexed="10"/>
        <rFont val="Arial"/>
        <family val="2"/>
      </rPr>
      <t>A+</t>
    </r>
    <r>
      <rPr>
        <b/>
        <sz val="10"/>
        <color indexed="10"/>
        <rFont val="宋体"/>
        <family val="3"/>
        <charset val="134"/>
      </rPr>
      <t>：</t>
    </r>
    <r>
      <rPr>
        <sz val="10"/>
        <rFont val="宋体"/>
        <family val="3"/>
        <charset val="134"/>
      </rPr>
      <t>严重——最危险的级别，发现</t>
    </r>
    <r>
      <rPr>
        <sz val="10"/>
        <rFont val="Arial"/>
        <family val="2"/>
      </rPr>
      <t>A+</t>
    </r>
    <r>
      <rPr>
        <sz val="10"/>
        <rFont val="宋体"/>
        <family val="3"/>
        <charset val="134"/>
      </rPr>
      <t>的</t>
    </r>
    <r>
      <rPr>
        <sz val="10"/>
        <rFont val="Arial"/>
        <family val="2"/>
      </rPr>
      <t>Bug</t>
    </r>
    <r>
      <rPr>
        <sz val="10"/>
        <rFont val="宋体"/>
        <family val="3"/>
        <charset val="134"/>
      </rPr>
      <t>后测试就无法继续进行，弹出一些错误信息或系统瘫痪导致无法启动，卡死，刷屏，按键失灵等致命性的</t>
    </r>
    <r>
      <rPr>
        <sz val="10"/>
        <rFont val="Arial"/>
        <family val="2"/>
      </rPr>
      <t>Bug</t>
    </r>
    <r>
      <rPr>
        <sz val="10"/>
        <rFont val="宋体"/>
        <family val="3"/>
        <charset val="134"/>
      </rPr>
      <t xml:space="preserve">。
</t>
    </r>
    <r>
      <rPr>
        <sz val="10"/>
        <rFont val="Arial"/>
        <family val="2"/>
      </rPr>
      <t>A</t>
    </r>
    <r>
      <rPr>
        <sz val="10"/>
        <rFont val="宋体"/>
        <family val="3"/>
        <charset val="134"/>
      </rPr>
      <t>：高——指模块应用与设计不符或者出现</t>
    </r>
    <r>
      <rPr>
        <sz val="10"/>
        <rFont val="Arial"/>
        <family val="2"/>
      </rPr>
      <t>A</t>
    </r>
    <r>
      <rPr>
        <sz val="10"/>
        <rFont val="宋体"/>
        <family val="3"/>
        <charset val="134"/>
      </rPr>
      <t>类</t>
    </r>
    <r>
      <rPr>
        <sz val="10"/>
        <rFont val="Arial"/>
        <family val="2"/>
      </rPr>
      <t>Bug</t>
    </r>
    <r>
      <rPr>
        <sz val="10"/>
        <rFont val="宋体"/>
        <family val="3"/>
        <charset val="134"/>
      </rPr>
      <t xml:space="preserve">后导致一些功能无法正常运行。
</t>
    </r>
    <r>
      <rPr>
        <sz val="10"/>
        <rFont val="Arial"/>
        <family val="2"/>
      </rPr>
      <t>B</t>
    </r>
    <r>
      <rPr>
        <sz val="10"/>
        <rFont val="宋体"/>
        <family val="3"/>
        <charset val="134"/>
      </rPr>
      <t xml:space="preserve">：中——功能无法正常响应，且不影响性能或其他功能使用
</t>
    </r>
    <r>
      <rPr>
        <sz val="10"/>
        <rFont val="Arial"/>
        <family val="2"/>
      </rPr>
      <t>C</t>
    </r>
    <r>
      <rPr>
        <sz val="10"/>
        <rFont val="宋体"/>
        <family val="3"/>
        <charset val="134"/>
      </rPr>
      <t xml:space="preserve">：低——应用界面显示异常不影响功能使用
</t>
    </r>
    <r>
      <rPr>
        <sz val="10"/>
        <rFont val="Arial"/>
        <family val="2"/>
      </rPr>
      <t>D</t>
    </r>
    <r>
      <rPr>
        <sz val="10"/>
        <rFont val="宋体"/>
        <family val="3"/>
        <charset val="134"/>
      </rPr>
      <t xml:space="preserve">：建议性——根据人性化的设计提出建议
</t>
    </r>
    <phoneticPr fontId="1" type="noConversion"/>
  </si>
  <si>
    <t>System</t>
  </si>
  <si>
    <t>Power</t>
  </si>
  <si>
    <t>HOST</t>
  </si>
  <si>
    <t>Wifi</t>
  </si>
  <si>
    <t>BT</t>
  </si>
  <si>
    <t>Browser</t>
  </si>
  <si>
    <t>Phone</t>
  </si>
  <si>
    <t>Message</t>
  </si>
  <si>
    <t>3G</t>
  </si>
  <si>
    <t>GPRS</t>
  </si>
  <si>
    <t>Video</t>
  </si>
  <si>
    <t>Cmmb</t>
  </si>
  <si>
    <t>Picture</t>
  </si>
  <si>
    <t>Camera</t>
  </si>
  <si>
    <t>Ebook</t>
  </si>
  <si>
    <t>Explorer</t>
  </si>
  <si>
    <t>Basic</t>
  </si>
  <si>
    <t>FM</t>
  </si>
  <si>
    <t>Rec</t>
  </si>
  <si>
    <t>APK</t>
  </si>
  <si>
    <t>Audio</t>
  </si>
  <si>
    <t>Ethernet</t>
  </si>
  <si>
    <t>Fring</t>
  </si>
  <si>
    <t>GPS</t>
  </si>
  <si>
    <t>Hardware</t>
  </si>
  <si>
    <t>HDMI</t>
  </si>
  <si>
    <t>Settings</t>
  </si>
  <si>
    <t>Skype</t>
  </si>
  <si>
    <t>15%左右</t>
  </si>
  <si>
    <t>1%以下</t>
  </si>
  <si>
    <r>
      <t>2.</t>
    </r>
    <r>
      <rPr>
        <b/>
        <sz val="10"/>
        <rFont val="宋体"/>
        <family val="3"/>
        <charset val="134"/>
      </rPr>
      <t>处理情况（</t>
    </r>
    <r>
      <rPr>
        <b/>
        <sz val="10"/>
        <rFont val="Arial"/>
        <family val="2"/>
      </rPr>
      <t>Status</t>
    </r>
    <r>
      <rPr>
        <b/>
        <sz val="10"/>
        <rFont val="宋体"/>
        <family val="3"/>
        <charset val="134"/>
      </rPr>
      <t>）</t>
    </r>
    <r>
      <rPr>
        <sz val="10"/>
        <rFont val="Arial"/>
        <family val="2"/>
      </rPr>
      <t>4</t>
    </r>
    <r>
      <rPr>
        <sz val="10"/>
        <rFont val="宋体"/>
        <family val="3"/>
        <charset val="134"/>
      </rPr>
      <t>状态的种表示方法：
</t>
    </r>
    <r>
      <rPr>
        <sz val="10"/>
        <rFont val="Arial"/>
        <family val="2"/>
      </rPr>
      <t xml:space="preserve"> Entered</t>
    </r>
    <r>
      <rPr>
        <sz val="10"/>
        <rFont val="宋体"/>
        <family val="3"/>
        <charset val="134"/>
      </rPr>
      <t>———测试时新发现或未修改的</t>
    </r>
    <r>
      <rPr>
        <sz val="10"/>
        <rFont val="Arial"/>
        <family val="2"/>
      </rPr>
      <t xml:space="preserve">bug
</t>
    </r>
    <r>
      <rPr>
        <sz val="10"/>
        <rFont val="宋体"/>
        <family val="3"/>
        <charset val="134"/>
      </rPr>
      <t></t>
    </r>
    <r>
      <rPr>
        <sz val="10"/>
        <rFont val="Arial"/>
        <family val="2"/>
      </rPr>
      <t xml:space="preserve"> </t>
    </r>
    <r>
      <rPr>
        <sz val="10"/>
        <color theme="0" tint="-0.34998626667073579"/>
        <rFont val="Arial"/>
        <family val="2"/>
      </rPr>
      <t>Closed</t>
    </r>
    <r>
      <rPr>
        <sz val="10"/>
        <color theme="0" tint="-0.34998626667073579"/>
        <rFont val="宋体"/>
        <family val="3"/>
        <charset val="134"/>
      </rPr>
      <t>——经验证</t>
    </r>
    <r>
      <rPr>
        <sz val="10"/>
        <color theme="0" tint="-0.34998626667073579"/>
        <rFont val="Arial"/>
        <family val="2"/>
      </rPr>
      <t>bug</t>
    </r>
    <r>
      <rPr>
        <sz val="10"/>
        <color theme="0" tint="-0.34998626667073579"/>
        <rFont val="宋体"/>
        <family val="3"/>
        <charset val="134"/>
      </rPr>
      <t>已修改并解决</t>
    </r>
    <r>
      <rPr>
        <sz val="10"/>
        <rFont val="宋体"/>
        <family val="3"/>
        <charset val="134"/>
      </rPr>
      <t xml:space="preserve">
</t>
    </r>
    <r>
      <rPr>
        <sz val="10"/>
        <rFont val="Arial"/>
        <family val="2"/>
      </rPr>
      <t xml:space="preserve"> Pending</t>
    </r>
    <r>
      <rPr>
        <sz val="10"/>
        <rFont val="宋体"/>
        <family val="3"/>
        <charset val="134"/>
      </rPr>
      <t>——挂起</t>
    </r>
    <r>
      <rPr>
        <sz val="10"/>
        <rFont val="Arial"/>
        <family val="2"/>
      </rPr>
      <t>\</t>
    </r>
    <r>
      <rPr>
        <sz val="10"/>
        <rFont val="宋体"/>
        <family val="3"/>
        <charset val="134"/>
      </rPr>
      <t>需下一版本处理</t>
    </r>
    <r>
      <rPr>
        <sz val="10"/>
        <rFont val="Arial"/>
        <family val="2"/>
      </rPr>
      <t>(</t>
    </r>
    <r>
      <rPr>
        <sz val="10"/>
        <rFont val="宋体"/>
        <family val="3"/>
        <charset val="134"/>
      </rPr>
      <t>挂起：暂未重现需增加时间验证的旧</t>
    </r>
    <r>
      <rPr>
        <sz val="10"/>
        <rFont val="Arial"/>
        <family val="2"/>
      </rPr>
      <t xml:space="preserve">bug)
</t>
    </r>
    <r>
      <rPr>
        <sz val="10"/>
        <rFont val="宋体"/>
        <family val="3"/>
        <charset val="134"/>
      </rPr>
      <t></t>
    </r>
    <r>
      <rPr>
        <sz val="10"/>
        <rFont val="Arial"/>
        <family val="2"/>
      </rPr>
      <t xml:space="preserve"> Reject</t>
    </r>
    <r>
      <rPr>
        <sz val="10"/>
        <rFont val="宋体"/>
        <family val="3"/>
        <charset val="134"/>
      </rPr>
      <t>——客户要求或执行程序必然的预期结果
</t>
    </r>
    <r>
      <rPr>
        <sz val="10"/>
        <rFont val="Arial"/>
        <family val="2"/>
      </rPr>
      <t xml:space="preserve"> </t>
    </r>
    <r>
      <rPr>
        <sz val="10"/>
        <color rgb="FF0000FF"/>
        <rFont val="Arial"/>
        <family val="2"/>
      </rPr>
      <t>Fixed</t>
    </r>
    <r>
      <rPr>
        <sz val="10"/>
        <color rgb="FF0000FF"/>
        <rFont val="宋体"/>
        <family val="3"/>
        <charset val="134"/>
      </rPr>
      <t>——经工程师</t>
    </r>
    <r>
      <rPr>
        <sz val="10"/>
        <color rgb="FF0000FF"/>
        <rFont val="Arial"/>
        <family val="2"/>
      </rPr>
      <t>debug</t>
    </r>
    <r>
      <rPr>
        <sz val="10"/>
        <color rgb="FF0000FF"/>
        <rFont val="宋体"/>
        <family val="3"/>
        <charset val="134"/>
      </rPr>
      <t>后已修改，需测试再次验证的</t>
    </r>
    <r>
      <rPr>
        <sz val="10"/>
        <color rgb="FF0000FF"/>
        <rFont val="Arial"/>
        <family val="2"/>
      </rPr>
      <t>BUG</t>
    </r>
    <r>
      <rPr>
        <sz val="10"/>
        <rFont val="Arial"/>
        <family val="2"/>
      </rPr>
      <t xml:space="preserve">
</t>
    </r>
    <r>
      <rPr>
        <sz val="10"/>
        <rFont val="宋体"/>
        <family val="3"/>
        <charset val="134"/>
      </rPr>
      <t></t>
    </r>
    <r>
      <rPr>
        <sz val="10"/>
        <rFont val="Arial"/>
        <family val="2"/>
      </rPr>
      <t xml:space="preserve"> </t>
    </r>
    <r>
      <rPr>
        <sz val="10"/>
        <color rgb="FFFF0000"/>
        <rFont val="Arial"/>
        <family val="2"/>
      </rPr>
      <t>Reopen</t>
    </r>
    <r>
      <rPr>
        <sz val="10"/>
        <color rgb="FFFF0000"/>
        <rFont val="宋体"/>
        <family val="3"/>
        <charset val="134"/>
      </rPr>
      <t>———已解除的</t>
    </r>
    <r>
      <rPr>
        <sz val="10"/>
        <color rgb="FFFF0000"/>
        <rFont val="Arial"/>
        <family val="2"/>
      </rPr>
      <t>bug</t>
    </r>
    <r>
      <rPr>
        <sz val="10"/>
        <color rgb="FFFF0000"/>
        <rFont val="宋体"/>
        <family val="3"/>
        <charset val="134"/>
      </rPr>
      <t>又重新出现或者验证</t>
    </r>
    <r>
      <rPr>
        <sz val="10"/>
        <color rgb="FFFF0000"/>
        <rFont val="Arial"/>
        <family val="2"/>
      </rPr>
      <t>Fixed_bug</t>
    </r>
    <r>
      <rPr>
        <sz val="10"/>
        <color rgb="FFFF0000"/>
        <rFont val="宋体"/>
        <family val="3"/>
        <charset val="134"/>
      </rPr>
      <t>仍然存在（浅红填充色黄色文本，起警惕作用）</t>
    </r>
    <r>
      <rPr>
        <sz val="10"/>
        <rFont val="宋体"/>
        <family val="3"/>
        <charset val="134"/>
      </rPr>
      <t xml:space="preserve">
</t>
    </r>
    <r>
      <rPr>
        <sz val="10"/>
        <rFont val="Arial"/>
        <family val="2"/>
      </rPr>
      <t xml:space="preserve"> Needinfo</t>
    </r>
    <r>
      <rPr>
        <sz val="10"/>
        <rFont val="宋体"/>
        <family val="3"/>
        <charset val="134"/>
      </rPr>
      <t>——</t>
    </r>
    <r>
      <rPr>
        <sz val="10"/>
        <rFont val="Arial"/>
        <family val="2"/>
      </rPr>
      <t>bug</t>
    </r>
    <r>
      <rPr>
        <sz val="10"/>
        <rFont val="宋体"/>
        <family val="3"/>
        <charset val="134"/>
      </rPr>
      <t>描述不足无法重现或者需要测试人员配合的问题或需要硬件帮忙解决</t>
    </r>
    <phoneticPr fontId="1" type="noConversion"/>
  </si>
  <si>
    <t>发生率</t>
    <phoneticPr fontId="1" type="noConversion"/>
  </si>
  <si>
    <t>复现Bug
简述</t>
    <phoneticPr fontId="21" type="noConversion"/>
  </si>
  <si>
    <t>CTS_test</t>
  </si>
  <si>
    <t>拷机结果</t>
  </si>
  <si>
    <t>附件\log</t>
  </si>
  <si>
    <t>现有bug</t>
  </si>
  <si>
    <t>New_Bug</t>
  </si>
  <si>
    <t>Reopen_Bug</t>
  </si>
  <si>
    <t>Close_bug</t>
  </si>
  <si>
    <t>申请者</t>
  </si>
  <si>
    <t>提交申请时间</t>
  </si>
  <si>
    <t>提交固件时间</t>
  </si>
  <si>
    <t>开始测试时间</t>
  </si>
  <si>
    <t>结束测试时间</t>
  </si>
  <si>
    <t>项目变更
与测试说明</t>
  </si>
  <si>
    <t>固件延误说明</t>
  </si>
  <si>
    <t>测试延误说明</t>
  </si>
  <si>
    <t>65%左右</t>
  </si>
  <si>
    <t>新bug数量</t>
    <phoneticPr fontId="21" type="noConversion"/>
  </si>
  <si>
    <t>软件功能测试报告</t>
    <phoneticPr fontId="21" type="noConversion"/>
  </si>
  <si>
    <t>现有bug总数</t>
    <phoneticPr fontId="21" type="noConversion"/>
  </si>
  <si>
    <t>Sensor</t>
  </si>
  <si>
    <t xml:space="preserve"> </t>
    <phoneticPr fontId="21" type="noConversion"/>
  </si>
  <si>
    <t>涉及模块与内容</t>
    <phoneticPr fontId="21" type="noConversion"/>
  </si>
  <si>
    <t>已修复BUG
简述</t>
    <phoneticPr fontId="21" type="noConversion"/>
  </si>
  <si>
    <t>新增功能</t>
    <phoneticPr fontId="21" type="noConversion"/>
  </si>
  <si>
    <t>屏蔽功能</t>
    <phoneticPr fontId="21" type="noConversion"/>
  </si>
  <si>
    <t>测试工程师</t>
    <phoneticPr fontId="21" type="noConversion"/>
  </si>
  <si>
    <r>
      <t>详情</t>
    </r>
    <r>
      <rPr>
        <sz val="11"/>
        <rFont val="宋体"/>
        <family val="3"/>
        <charset val="134"/>
      </rPr>
      <t>☞</t>
    </r>
    <r>
      <rPr>
        <sz val="11"/>
        <rFont val="微软雅黑"/>
        <family val="2"/>
        <charset val="134"/>
      </rPr>
      <t>Trac</t>
    </r>
  </si>
  <si>
    <t>报告提交者</t>
    <phoneticPr fontId="21" type="noConversion"/>
  </si>
  <si>
    <t>测试开始</t>
    <phoneticPr fontId="21" type="noConversion"/>
  </si>
  <si>
    <t>测试结束</t>
    <phoneticPr fontId="21" type="noConversion"/>
  </si>
  <si>
    <r>
      <rPr>
        <b/>
        <sz val="10"/>
        <rFont val="Arial"/>
        <family val="2"/>
      </rPr>
      <t xml:space="preserve">3 </t>
    </r>
    <r>
      <rPr>
        <b/>
        <sz val="10"/>
        <rFont val="宋体"/>
        <family val="3"/>
        <charset val="134"/>
      </rPr>
      <t>发生率</t>
    </r>
    <r>
      <rPr>
        <sz val="10"/>
        <rFont val="宋体"/>
        <family val="3"/>
        <charset val="134"/>
      </rPr>
      <t xml:space="preserve">
</t>
    </r>
    <r>
      <rPr>
        <sz val="10"/>
        <rFont val="Arial"/>
        <family val="2"/>
      </rPr>
      <t> 100%———</t>
    </r>
    <r>
      <rPr>
        <sz val="10"/>
        <rFont val="宋体"/>
        <family val="3"/>
        <charset val="134"/>
      </rPr>
      <t xml:space="preserve">表示必现或某种规律可重现
</t>
    </r>
    <r>
      <rPr>
        <sz val="10"/>
        <rFont val="Arial"/>
        <family val="2"/>
      </rPr>
      <t> 65%</t>
    </r>
    <r>
      <rPr>
        <sz val="10"/>
        <rFont val="宋体"/>
        <family val="3"/>
        <charset val="134"/>
      </rPr>
      <t>左右</t>
    </r>
    <r>
      <rPr>
        <sz val="10"/>
        <rFont val="Arial"/>
        <family val="2"/>
      </rPr>
      <t>———</t>
    </r>
    <r>
      <rPr>
        <sz val="10"/>
        <rFont val="宋体"/>
        <family val="3"/>
        <charset val="134"/>
      </rPr>
      <t xml:space="preserve">表示随机概率经常出现
</t>
    </r>
    <r>
      <rPr>
        <sz val="10"/>
        <rFont val="Arial"/>
        <family val="2"/>
      </rPr>
      <t> 15%</t>
    </r>
    <r>
      <rPr>
        <sz val="10"/>
        <rFont val="宋体"/>
        <family val="3"/>
        <charset val="134"/>
      </rPr>
      <t>左右</t>
    </r>
    <r>
      <rPr>
        <sz val="10"/>
        <rFont val="Arial"/>
        <family val="2"/>
      </rPr>
      <t>———</t>
    </r>
    <r>
      <rPr>
        <sz val="10"/>
        <rFont val="宋体"/>
        <family val="3"/>
        <charset val="134"/>
      </rPr>
      <t xml:space="preserve">表示随机概率偶尔出现
</t>
    </r>
    <r>
      <rPr>
        <sz val="10"/>
        <rFont val="Arial"/>
        <family val="2"/>
      </rPr>
      <t xml:space="preserve"> 1% </t>
    </r>
    <r>
      <rPr>
        <sz val="10"/>
        <rFont val="宋体"/>
        <family val="3"/>
        <charset val="134"/>
      </rPr>
      <t>以下</t>
    </r>
    <r>
      <rPr>
        <sz val="10"/>
        <rFont val="Arial"/>
        <family val="2"/>
      </rPr>
      <t>———</t>
    </r>
    <r>
      <rPr>
        <sz val="10"/>
        <rFont val="宋体"/>
        <family val="3"/>
        <charset val="134"/>
      </rPr>
      <t>表示随机概率极低（如测试过程仅出现</t>
    </r>
    <r>
      <rPr>
        <sz val="10"/>
        <rFont val="Arial"/>
        <family val="2"/>
      </rPr>
      <t>1</t>
    </r>
    <r>
      <rPr>
        <sz val="10"/>
        <rFont val="宋体"/>
        <family val="3"/>
        <charset val="134"/>
      </rPr>
      <t xml:space="preserve">次）
</t>
    </r>
    <r>
      <rPr>
        <sz val="10"/>
        <color indexed="10"/>
        <rFont val="Arial"/>
        <family val="2"/>
      </rPr>
      <t>*</t>
    </r>
    <r>
      <rPr>
        <sz val="10"/>
        <color indexed="10"/>
        <rFont val="宋体"/>
        <family val="3"/>
        <charset val="134"/>
      </rPr>
      <t>注：发生率为不完全统计值，根据测试周期里的发生次数进行估算。</t>
    </r>
    <phoneticPr fontId="1" type="noConversion"/>
  </si>
  <si>
    <t>固件发布者</t>
    <phoneticPr fontId="21" type="noConversion"/>
  </si>
  <si>
    <t>MediaLibrary</t>
  </si>
  <si>
    <t>SDK-Bugid</t>
    <phoneticPr fontId="1" type="noConversion"/>
  </si>
  <si>
    <t>当前SDK状态</t>
    <phoneticPr fontId="1" type="noConversion"/>
  </si>
  <si>
    <r>
      <t>bug</t>
    </r>
    <r>
      <rPr>
        <sz val="10"/>
        <rFont val="宋体"/>
        <family val="3"/>
        <charset val="134"/>
      </rPr>
      <t>跟踪信息</t>
    </r>
    <phoneticPr fontId="1" type="noConversion"/>
  </si>
  <si>
    <t>bug分布</t>
    <phoneticPr fontId="21" type="noConversion"/>
  </si>
  <si>
    <t>测试人力资源-'个'</t>
    <phoneticPr fontId="21" type="noConversion"/>
  </si>
  <si>
    <t>参与测试人员</t>
    <phoneticPr fontId="21" type="noConversion"/>
  </si>
  <si>
    <t>User</t>
    <phoneticPr fontId="21" type="noConversion"/>
  </si>
  <si>
    <t>BUG状态</t>
    <phoneticPr fontId="21" type="noConversion"/>
  </si>
  <si>
    <t>close</t>
    <phoneticPr fontId="21" type="noConversion"/>
  </si>
  <si>
    <t>open</t>
    <phoneticPr fontId="21" type="noConversion"/>
  </si>
  <si>
    <t>A+</t>
    <phoneticPr fontId="21" type="noConversion"/>
  </si>
  <si>
    <t>A</t>
    <phoneticPr fontId="21" type="noConversion"/>
  </si>
  <si>
    <t>B</t>
    <phoneticPr fontId="21" type="noConversion"/>
  </si>
  <si>
    <t>C</t>
    <phoneticPr fontId="21" type="noConversion"/>
  </si>
  <si>
    <t>D</t>
    <phoneticPr fontId="21" type="noConversion"/>
  </si>
  <si>
    <t>BUG等级</t>
    <phoneticPr fontId="21" type="noConversion"/>
  </si>
  <si>
    <t>数量</t>
    <phoneticPr fontId="21" type="noConversion"/>
  </si>
  <si>
    <t>概率</t>
    <phoneticPr fontId="21" type="noConversion"/>
  </si>
  <si>
    <t>version</t>
    <phoneticPr fontId="21" type="noConversion"/>
  </si>
  <si>
    <t>pending</t>
    <phoneticPr fontId="21" type="noConversion"/>
  </si>
  <si>
    <t>组件</t>
    <phoneticPr fontId="21" type="noConversion"/>
  </si>
  <si>
    <t>Open_BUG等级</t>
    <phoneticPr fontId="21" type="noConversion"/>
  </si>
  <si>
    <t>GPU</t>
    <phoneticPr fontId="21" type="noConversion"/>
  </si>
  <si>
    <t>input</t>
    <phoneticPr fontId="21" type="noConversion"/>
  </si>
  <si>
    <t>模块大类</t>
    <phoneticPr fontId="21" type="noConversion"/>
  </si>
  <si>
    <t>Flash</t>
    <phoneticPr fontId="21" type="noConversion"/>
  </si>
  <si>
    <t>Html_5</t>
    <phoneticPr fontId="21" type="noConversion"/>
  </si>
  <si>
    <t>GameApp</t>
    <phoneticPr fontId="21" type="noConversion"/>
  </si>
  <si>
    <t>SoftApp</t>
    <phoneticPr fontId="21" type="noConversion"/>
  </si>
  <si>
    <t>clock</t>
    <phoneticPr fontId="1" type="noConversion"/>
  </si>
  <si>
    <t>Calendar</t>
    <phoneticPr fontId="1" type="noConversion"/>
  </si>
  <si>
    <t>Email</t>
    <phoneticPr fontId="1" type="noConversion"/>
  </si>
  <si>
    <t>Gmail</t>
    <phoneticPr fontId="1" type="noConversion"/>
  </si>
  <si>
    <t>Talk</t>
    <phoneticPr fontId="1" type="noConversion"/>
  </si>
  <si>
    <t>H_U盘</t>
    <phoneticPr fontId="1" type="noConversion"/>
  </si>
  <si>
    <t>H_硬盘</t>
    <phoneticPr fontId="1" type="noConversion"/>
  </si>
  <si>
    <t>H_Dongle</t>
    <phoneticPr fontId="1" type="noConversion"/>
  </si>
  <si>
    <t>H_鼠\键</t>
    <phoneticPr fontId="1" type="noConversion"/>
  </si>
  <si>
    <t>UI</t>
    <phoneticPr fontId="1" type="noConversion"/>
  </si>
  <si>
    <t>耳机</t>
    <phoneticPr fontId="1" type="noConversion"/>
  </si>
  <si>
    <t>数量</t>
    <phoneticPr fontId="21" type="noConversion"/>
  </si>
  <si>
    <t>other</t>
    <phoneticPr fontId="21" type="noConversion"/>
  </si>
  <si>
    <t xml:space="preserve"> </t>
    <phoneticPr fontId="1" type="noConversion"/>
  </si>
  <si>
    <t>网络无线</t>
    <phoneticPr fontId="1" type="noConversion"/>
  </si>
  <si>
    <t>Html_5</t>
    <phoneticPr fontId="21" type="noConversion"/>
  </si>
  <si>
    <t>系统底层</t>
    <phoneticPr fontId="1" type="noConversion"/>
  </si>
  <si>
    <t>User</t>
    <phoneticPr fontId="21" type="noConversion"/>
  </si>
  <si>
    <t>K</t>
    <phoneticPr fontId="1" type="noConversion"/>
  </si>
  <si>
    <t>K</t>
    <phoneticPr fontId="1" type="noConversion"/>
  </si>
  <si>
    <t>GPU</t>
    <phoneticPr fontId="21" type="noConversion"/>
  </si>
  <si>
    <t>本地媒体</t>
    <phoneticPr fontId="1" type="noConversion"/>
  </si>
  <si>
    <t>L</t>
    <phoneticPr fontId="1" type="noConversion"/>
  </si>
  <si>
    <t>L</t>
    <phoneticPr fontId="1" type="noConversion"/>
  </si>
  <si>
    <t>软件应用</t>
    <phoneticPr fontId="1" type="noConversion"/>
  </si>
  <si>
    <t>Calendar</t>
    <phoneticPr fontId="1" type="noConversion"/>
  </si>
  <si>
    <t>A</t>
    <phoneticPr fontId="1" type="noConversion"/>
  </si>
  <si>
    <t>clock</t>
    <phoneticPr fontId="1" type="noConversion"/>
  </si>
  <si>
    <t>Email</t>
    <phoneticPr fontId="1" type="noConversion"/>
  </si>
  <si>
    <t>GameApp</t>
    <phoneticPr fontId="21" type="noConversion"/>
  </si>
  <si>
    <t>Gmail</t>
    <phoneticPr fontId="1" type="noConversion"/>
  </si>
  <si>
    <t>input</t>
    <phoneticPr fontId="21" type="noConversion"/>
  </si>
  <si>
    <t>SoftApp</t>
    <phoneticPr fontId="21" type="noConversion"/>
  </si>
  <si>
    <t>Talk</t>
    <phoneticPr fontId="1" type="noConversion"/>
  </si>
  <si>
    <t>UI</t>
    <phoneticPr fontId="1" type="noConversion"/>
  </si>
  <si>
    <t>other</t>
    <phoneticPr fontId="21" type="noConversion"/>
  </si>
  <si>
    <t>外接设备</t>
    <phoneticPr fontId="1" type="noConversion"/>
  </si>
  <si>
    <t>H</t>
    <phoneticPr fontId="1" type="noConversion"/>
  </si>
  <si>
    <t>H_U盘</t>
    <phoneticPr fontId="1" type="noConversion"/>
  </si>
  <si>
    <t>H_鼠\键</t>
    <phoneticPr fontId="1" type="noConversion"/>
  </si>
  <si>
    <t>H_硬盘</t>
    <phoneticPr fontId="1" type="noConversion"/>
  </si>
  <si>
    <t>H_Dongle</t>
    <phoneticPr fontId="1" type="noConversion"/>
  </si>
  <si>
    <t>耳机</t>
    <phoneticPr fontId="1" type="noConversion"/>
  </si>
  <si>
    <t>请勿删除如下内容</t>
    <phoneticPr fontId="1" type="noConversion"/>
  </si>
  <si>
    <t>Chrome</t>
    <phoneticPr fontId="1" type="noConversion"/>
  </si>
  <si>
    <t>Chrome</t>
    <phoneticPr fontId="1" type="noConversion"/>
  </si>
  <si>
    <t>Skype</t>
    <phoneticPr fontId="1" type="noConversion"/>
  </si>
  <si>
    <t>B类</t>
    <phoneticPr fontId="1" type="noConversion"/>
  </si>
  <si>
    <t>User</t>
    <phoneticPr fontId="21" type="noConversion"/>
  </si>
  <si>
    <t>GPU</t>
    <phoneticPr fontId="21" type="noConversion"/>
  </si>
  <si>
    <t>input</t>
    <phoneticPr fontId="21" type="noConversion"/>
  </si>
  <si>
    <t>Flash</t>
    <phoneticPr fontId="21" type="noConversion"/>
  </si>
  <si>
    <t>Html_5</t>
    <phoneticPr fontId="21" type="noConversion"/>
  </si>
  <si>
    <t>GameApp</t>
    <phoneticPr fontId="21" type="noConversion"/>
  </si>
  <si>
    <t>SoftApp</t>
    <phoneticPr fontId="21" type="noConversion"/>
  </si>
  <si>
    <t>陈清</t>
    <phoneticPr fontId="1" type="noConversion"/>
  </si>
  <si>
    <t>NanoD-001</t>
    <phoneticPr fontId="1" type="noConversion"/>
  </si>
  <si>
    <t>备注说明</t>
    <phoneticPr fontId="21" type="noConversion"/>
  </si>
  <si>
    <r>
      <rPr>
        <sz val="10"/>
        <rFont val="宋体"/>
        <family val="3"/>
        <charset val="134"/>
      </rPr>
      <t>点击视频卡死</t>
    </r>
    <r>
      <rPr>
        <sz val="10"/>
        <rFont val="Arial"/>
        <family val="2"/>
      </rPr>
      <t>-8#_0505.txt</t>
    </r>
    <phoneticPr fontId="1" type="noConversion"/>
  </si>
  <si>
    <t>视频死机：
视频列表，点击视频就卡住死机，无法进入视频播放。</t>
    <phoneticPr fontId="1" type="noConversion"/>
  </si>
  <si>
    <t>格式不支持无法退出：
播放格式不支持文件时一直提示不支持直至支持的文件才可法返回。</t>
    <phoneticPr fontId="1" type="noConversion"/>
  </si>
  <si>
    <t>部份分辨率小于8000*8000的图片不支持。</t>
    <phoneticPr fontId="1" type="noConversion"/>
  </si>
  <si>
    <t>Firmware_v673.img</t>
  </si>
  <si>
    <t>A+</t>
  </si>
  <si>
    <t>Entered</t>
  </si>
  <si>
    <t>点击FM auto preset后系统死机-2#.txt</t>
  </si>
  <si>
    <t>沈文兰</t>
  </si>
  <si>
    <t>B</t>
  </si>
  <si>
    <t>AVLS ON功能未实现
1、点击设置-&gt;Common settings-&gt;AVLS
2、选择AVLS ON，然后返回音乐播放界面
3、调节音量，未实现音量限制功能</t>
  </si>
  <si>
    <t>AVLS ON功能未实现-2#.txt</t>
  </si>
  <si>
    <t>Beep ON功能未实现
1、点击设置-&gt;Common settings-&gt;Beep
2、选择Beep ON，然后返回音乐播放界面
3、上下切换音乐，不会输出beep声</t>
  </si>
  <si>
    <t>该固件beep on未开启</t>
  </si>
  <si>
    <t>A</t>
  </si>
  <si>
    <t>切换下一首后音乐卡顿一段时间.png
切换下一首后音乐卡顿一段时间-2#.txt</t>
  </si>
  <si>
    <t>产品信息无法正常显示
1、点击设置-&gt;Information
2、点击后背光亮显示，无法正常显示产品信息
备注：reset后可恢复正常，但概率性出现产品信息的背景是白色显示</t>
  </si>
  <si>
    <t>产品信息背景显示白色.png</t>
  </si>
  <si>
    <t>C</t>
  </si>
  <si>
    <t>按playon键无法手动待机
备注：系统自动待机后按playon键可以唤醒系统</t>
  </si>
  <si>
    <t>点击自动搜频，系统卡死-2#.txt</t>
  </si>
  <si>
    <t>点击恢复系统默认值，系统必死
1、点击设置-&gt;Initialize
2、选择恢复系统默认值，点击后系统死机</t>
  </si>
  <si>
    <t>点击恢复系统默认值，系统死机-2#.txt</t>
  </si>
  <si>
    <t>other</t>
  </si>
  <si>
    <t>电子书（text）和Game功能未实现
1、点击电子书和Game应用，点击后没有响应</t>
  </si>
  <si>
    <t>text和Game应用功能未实现-2#.txt</t>
  </si>
  <si>
    <t>单曲重复.png
随机播放.png
目录重复.png</t>
  </si>
  <si>
    <t>User</t>
  </si>
  <si>
    <t>D</t>
  </si>
  <si>
    <t>备注：音频目录列表也是一样</t>
  </si>
  <si>
    <t>NanoD-002</t>
  </si>
  <si>
    <t>NanoD-003</t>
  </si>
  <si>
    <t>NanoD-006</t>
  </si>
  <si>
    <t>NanoD-007</t>
  </si>
  <si>
    <t>NanoD-008</t>
  </si>
  <si>
    <t>NanoD-009</t>
  </si>
  <si>
    <t>NanoD-010</t>
  </si>
  <si>
    <t>NanoD-011</t>
  </si>
  <si>
    <t>NanoD-012</t>
  </si>
  <si>
    <t>NanoD-013</t>
  </si>
  <si>
    <t>NanoD-014</t>
  </si>
  <si>
    <t>NanoD-015</t>
  </si>
  <si>
    <t>NanoD-016</t>
  </si>
  <si>
    <t>NanoD-017</t>
  </si>
  <si>
    <t>NanoD-018</t>
  </si>
  <si>
    <t>NanoD-019</t>
  </si>
  <si>
    <t>NanoD-020</t>
  </si>
  <si>
    <t>NanoD-021</t>
  </si>
  <si>
    <r>
      <rPr>
        <sz val="10"/>
        <rFont val="宋体"/>
        <family val="3"/>
        <charset val="134"/>
      </rPr>
      <t xml:space="preserve">应用模块内会显示所有类型的文件夹（与资源管理器下显示相同）
</t>
    </r>
    <r>
      <rPr>
        <sz val="10"/>
        <rFont val="Arial"/>
        <family val="2"/>
      </rPr>
      <t>1</t>
    </r>
    <r>
      <rPr>
        <sz val="10"/>
        <rFont val="宋体"/>
        <family val="3"/>
        <charset val="134"/>
      </rPr>
      <t>、拷贝不同类型文件的文件夹至样机，如图片、视频、</t>
    </r>
    <r>
      <rPr>
        <sz val="10"/>
        <rFont val="Arial"/>
        <family val="2"/>
      </rPr>
      <t>txt</t>
    </r>
    <r>
      <rPr>
        <sz val="10"/>
        <rFont val="宋体"/>
        <family val="3"/>
        <charset val="134"/>
      </rPr>
      <t xml:space="preserve">、音乐等
</t>
    </r>
    <r>
      <rPr>
        <sz val="10"/>
        <rFont val="Arial"/>
        <family val="2"/>
      </rPr>
      <t>2</t>
    </r>
    <r>
      <rPr>
        <sz val="10"/>
        <rFont val="宋体"/>
        <family val="3"/>
        <charset val="134"/>
      </rPr>
      <t xml:space="preserve">、点击应用模块，其目录下会显示所有的文件夹
</t>
    </r>
    <r>
      <rPr>
        <sz val="10"/>
        <rFont val="Arial"/>
        <family val="2"/>
      </rPr>
      <t>3</t>
    </r>
    <r>
      <rPr>
        <sz val="10"/>
        <rFont val="宋体"/>
        <family val="3"/>
        <charset val="134"/>
      </rPr>
      <t>、可以打开相应模块文件，其余类型的文件不显示
建议：建议对应模块下只显示与其相关的文件夹</t>
    </r>
    <phoneticPr fontId="1" type="noConversion"/>
  </si>
  <si>
    <r>
      <rPr>
        <sz val="10"/>
        <rFont val="宋体"/>
        <family val="3"/>
        <charset val="134"/>
      </rPr>
      <t>超出范围的文件夹名会残余在下一目录</t>
    </r>
    <r>
      <rPr>
        <sz val="10"/>
        <rFont val="Arial"/>
        <family val="2"/>
      </rPr>
      <t>.png</t>
    </r>
    <phoneticPr fontId="1" type="noConversion"/>
  </si>
  <si>
    <r>
      <rPr>
        <sz val="10"/>
        <rFont val="宋体"/>
        <family val="3"/>
        <charset val="134"/>
      </rPr>
      <t xml:space="preserve">超出范围的文件夹名会残余在下一目录中
</t>
    </r>
    <r>
      <rPr>
        <sz val="10"/>
        <rFont val="Arial"/>
        <family val="2"/>
      </rPr>
      <t>1</t>
    </r>
    <r>
      <rPr>
        <sz val="10"/>
        <rFont val="宋体"/>
        <family val="3"/>
        <charset val="134"/>
      </rPr>
      <t xml:space="preserve">、例如：拷贝一个超出范围的长音乐文件夹至样机中
</t>
    </r>
    <r>
      <rPr>
        <sz val="10"/>
        <rFont val="Arial"/>
        <family val="2"/>
      </rPr>
      <t>2</t>
    </r>
    <r>
      <rPr>
        <sz val="10"/>
        <rFont val="宋体"/>
        <family val="3"/>
        <charset val="134"/>
      </rPr>
      <t>、然后进入</t>
    </r>
    <r>
      <rPr>
        <sz val="10"/>
        <rFont val="Arial"/>
        <family val="2"/>
      </rPr>
      <t>video</t>
    </r>
    <r>
      <rPr>
        <sz val="10"/>
        <rFont val="宋体"/>
        <family val="3"/>
        <charset val="134"/>
      </rPr>
      <t>或</t>
    </r>
    <r>
      <rPr>
        <sz val="10"/>
        <rFont val="Arial"/>
        <family val="2"/>
      </rPr>
      <t>photo</t>
    </r>
    <r>
      <rPr>
        <sz val="10"/>
        <rFont val="宋体"/>
        <family val="3"/>
        <charset val="134"/>
      </rPr>
      <t xml:space="preserve">中，查看该文件夹下的文件
</t>
    </r>
    <r>
      <rPr>
        <sz val="10"/>
        <rFont val="Arial"/>
        <family val="2"/>
      </rPr>
      <t>3</t>
    </r>
    <r>
      <rPr>
        <sz val="10"/>
        <rFont val="宋体"/>
        <family val="3"/>
        <charset val="134"/>
      </rPr>
      <t>、此时可看到该文件名会残余在下一列表中</t>
    </r>
    <phoneticPr fontId="1" type="noConversion"/>
  </si>
  <si>
    <t>文件列表显示异常：
1、先拷入2个音频文件夹；
2、在视频或图片模块下进入查看音频文件夹；
3、发现音频文件夹内有该文件夹的名称滚动显示。
见截图</t>
    <phoneticPr fontId="1" type="noConversion"/>
  </si>
  <si>
    <r>
      <rPr>
        <sz val="10"/>
        <rFont val="宋体"/>
        <family val="3"/>
        <charset val="134"/>
      </rPr>
      <t>文件夹显示异常</t>
    </r>
    <r>
      <rPr>
        <sz val="10"/>
        <rFont val="Arial"/>
        <family val="2"/>
      </rPr>
      <t>.jpg</t>
    </r>
    <phoneticPr fontId="1" type="noConversion"/>
  </si>
  <si>
    <t>NanoD-022</t>
  </si>
  <si>
    <t>NanoD-023</t>
  </si>
  <si>
    <t>陈清</t>
    <phoneticPr fontId="1" type="noConversion"/>
  </si>
  <si>
    <t>性能/体验简述</t>
    <phoneticPr fontId="21" type="noConversion"/>
  </si>
  <si>
    <t>情况一：长时间音乐播放14.5H，出现黑屏死机
备注：两台样机出现一台
情况二：满盘状态下，播放音乐过程瞬间黑屏，无法唤醒，同时音频只输出“哒哒哒”的声音</t>
    <phoneticPr fontId="1" type="noConversion"/>
  </si>
  <si>
    <r>
      <rPr>
        <sz val="10"/>
        <rFont val="宋体"/>
        <family val="3"/>
        <charset val="134"/>
      </rPr>
      <t>关机后长按</t>
    </r>
    <r>
      <rPr>
        <sz val="10"/>
        <rFont val="Arial"/>
        <family val="2"/>
      </rPr>
      <t>playon</t>
    </r>
    <r>
      <rPr>
        <sz val="10"/>
        <rFont val="宋体"/>
        <family val="3"/>
        <charset val="134"/>
      </rPr>
      <t xml:space="preserve">无法开机
</t>
    </r>
    <r>
      <rPr>
        <sz val="10"/>
        <rFont val="Arial"/>
        <family val="2"/>
      </rPr>
      <t>1</t>
    </r>
    <r>
      <rPr>
        <sz val="10"/>
        <rFont val="宋体"/>
        <family val="3"/>
        <charset val="134"/>
      </rPr>
      <t>、开机状态下，长按</t>
    </r>
    <r>
      <rPr>
        <sz val="10"/>
        <rFont val="Arial"/>
        <family val="2"/>
      </rPr>
      <t>playon</t>
    </r>
    <r>
      <rPr>
        <sz val="10"/>
        <rFont val="宋体"/>
        <family val="3"/>
        <charset val="134"/>
      </rPr>
      <t xml:space="preserve">关机
</t>
    </r>
    <r>
      <rPr>
        <sz val="10"/>
        <rFont val="Arial"/>
        <family val="2"/>
      </rPr>
      <t>2</t>
    </r>
    <r>
      <rPr>
        <sz val="10"/>
        <rFont val="宋体"/>
        <family val="3"/>
        <charset val="134"/>
      </rPr>
      <t>、关机后再长按</t>
    </r>
    <r>
      <rPr>
        <sz val="10"/>
        <rFont val="Arial"/>
        <family val="2"/>
      </rPr>
      <t>playon</t>
    </r>
    <r>
      <rPr>
        <sz val="10"/>
        <rFont val="宋体"/>
        <family val="3"/>
        <charset val="134"/>
      </rPr>
      <t>开机，无法开机</t>
    </r>
    <phoneticPr fontId="1" type="noConversion"/>
  </si>
  <si>
    <r>
      <t>Explorer</t>
    </r>
    <r>
      <rPr>
        <sz val="10"/>
        <rFont val="宋体"/>
        <family val="3"/>
        <charset val="134"/>
      </rPr>
      <t xml:space="preserve">下的图片和视频文件概率性出现不显示
</t>
    </r>
    <r>
      <rPr>
        <sz val="10"/>
        <rFont val="Arial"/>
        <family val="2"/>
      </rPr>
      <t>1</t>
    </r>
    <r>
      <rPr>
        <sz val="10"/>
        <rFont val="宋体"/>
        <family val="3"/>
        <charset val="134"/>
      </rPr>
      <t xml:space="preserve">、拷贝图片、视频、文本等文件夹至样机满盘
</t>
    </r>
    <r>
      <rPr>
        <sz val="10"/>
        <rFont val="Arial"/>
        <family val="2"/>
      </rPr>
      <t>2</t>
    </r>
    <r>
      <rPr>
        <sz val="10"/>
        <rFont val="宋体"/>
        <family val="3"/>
        <charset val="134"/>
      </rPr>
      <t>、点击</t>
    </r>
    <r>
      <rPr>
        <sz val="10"/>
        <rFont val="Arial"/>
        <family val="2"/>
      </rPr>
      <t>Explorer</t>
    </r>
    <r>
      <rPr>
        <sz val="10"/>
        <rFont val="宋体"/>
        <family val="3"/>
        <charset val="134"/>
      </rPr>
      <t>，选择图片或视频文件夹查看图片或视频文件</t>
    </r>
    <phoneticPr fontId="1" type="noConversion"/>
  </si>
  <si>
    <t>FM功能异常
1、点击手动和预设FM没有正常播放
2、点击保存或删除频道，无响应或卡顿严重
3、点击自动搜频，系统卡死
4、点击REC，一直显示Prepare…
备注：还有些功能是需要建立在一些正常功能基础上进行的，故暂时都没有办法测试</t>
    <phoneticPr fontId="1" type="noConversion"/>
  </si>
  <si>
    <r>
      <rPr>
        <sz val="10"/>
        <rFont val="宋体"/>
        <family val="3"/>
        <charset val="134"/>
      </rPr>
      <t>点击设置</t>
    </r>
    <r>
      <rPr>
        <sz val="10"/>
        <rFont val="Arial"/>
        <family val="2"/>
      </rPr>
      <t>-&gt;FM settings-&gt;FM auto Preset</t>
    </r>
    <r>
      <rPr>
        <sz val="10"/>
        <rFont val="宋体"/>
        <family val="3"/>
        <charset val="134"/>
      </rPr>
      <t>，点击后系统出现死机</t>
    </r>
    <phoneticPr fontId="1" type="noConversion"/>
  </si>
  <si>
    <t>频繁切换下一首后出现系统卡死在文件不支持界面（出现两次）
备注：系统是选择了beep on
1、音乐播放界面频繁切换下一首歌曲
2、切换多次后出现系统卡死在文件不支持界面</t>
    <phoneticPr fontId="1" type="noConversion"/>
  </si>
  <si>
    <r>
      <rPr>
        <sz val="10"/>
        <rFont val="宋体"/>
        <family val="3"/>
        <charset val="134"/>
      </rPr>
      <t>概率性出现切换下一首后系统卡顿</t>
    </r>
    <r>
      <rPr>
        <sz val="10"/>
        <rFont val="Arial"/>
        <family val="2"/>
      </rPr>
      <t>30</t>
    </r>
    <r>
      <rPr>
        <sz val="10"/>
        <rFont val="宋体"/>
        <family val="3"/>
        <charset val="134"/>
      </rPr>
      <t xml:space="preserve">秒左右
</t>
    </r>
    <r>
      <rPr>
        <sz val="10"/>
        <rFont val="Arial"/>
        <family val="2"/>
      </rPr>
      <t>1</t>
    </r>
    <r>
      <rPr>
        <sz val="10"/>
        <rFont val="宋体"/>
        <family val="3"/>
        <charset val="134"/>
      </rPr>
      <t xml:space="preserve">、音乐播放界面频繁切换下一首歌曲
</t>
    </r>
    <r>
      <rPr>
        <sz val="10"/>
        <rFont val="Arial"/>
        <family val="2"/>
      </rPr>
      <t>2</t>
    </r>
    <r>
      <rPr>
        <sz val="10"/>
        <rFont val="宋体"/>
        <family val="3"/>
        <charset val="134"/>
      </rPr>
      <t>、概率性出现切换后系统卡顿</t>
    </r>
    <r>
      <rPr>
        <sz val="10"/>
        <rFont val="Arial"/>
        <family val="2"/>
      </rPr>
      <t>30</t>
    </r>
    <r>
      <rPr>
        <sz val="10"/>
        <rFont val="宋体"/>
        <family val="3"/>
        <charset val="134"/>
      </rPr>
      <t>秒左右</t>
    </r>
    <phoneticPr fontId="1" type="noConversion"/>
  </si>
  <si>
    <t>陈清</t>
    <phoneticPr fontId="1" type="noConversion"/>
  </si>
  <si>
    <r>
      <t>3.99</t>
    </r>
    <r>
      <rPr>
        <sz val="10"/>
        <rFont val="宋体"/>
        <family val="3"/>
        <charset val="134"/>
      </rPr>
      <t>，</t>
    </r>
    <r>
      <rPr>
        <sz val="10"/>
        <rFont val="Arial"/>
        <family val="2"/>
      </rPr>
      <t>Normal</t>
    </r>
    <r>
      <rPr>
        <sz val="10"/>
        <rFont val="宋体"/>
        <family val="3"/>
        <charset val="134"/>
      </rPr>
      <t>，</t>
    </r>
    <r>
      <rPr>
        <sz val="10"/>
        <rFont val="Arial"/>
        <family val="2"/>
      </rPr>
      <t>16bit</t>
    </r>
    <r>
      <rPr>
        <sz val="10"/>
        <rFont val="宋体"/>
        <family val="3"/>
        <charset val="134"/>
      </rPr>
      <t>，</t>
    </r>
    <r>
      <rPr>
        <sz val="10"/>
        <rFont val="Arial"/>
        <family val="2"/>
      </rPr>
      <t>44.1kHZ</t>
    </r>
    <r>
      <rPr>
        <sz val="10"/>
        <rFont val="宋体"/>
        <family val="3"/>
        <charset val="134"/>
      </rPr>
      <t>，</t>
    </r>
    <r>
      <rPr>
        <sz val="10"/>
        <rFont val="Arial"/>
        <family val="2"/>
      </rPr>
      <t>1085kbps</t>
    </r>
    <r>
      <rPr>
        <sz val="10"/>
        <rFont val="宋体"/>
        <family val="3"/>
        <charset val="134"/>
      </rPr>
      <t>，</t>
    </r>
    <r>
      <rPr>
        <sz val="10"/>
        <rFont val="Arial"/>
        <family val="2"/>
      </rPr>
      <t>2</t>
    </r>
    <r>
      <rPr>
        <sz val="10"/>
        <rFont val="宋体"/>
        <family val="3"/>
        <charset val="134"/>
      </rPr>
      <t>声道，</t>
    </r>
    <r>
      <rPr>
        <sz val="10"/>
        <rFont val="Arial"/>
        <family val="2"/>
      </rPr>
      <t>EXO-Call Me Baby.ape</t>
    </r>
    <r>
      <rPr>
        <sz val="10"/>
        <rFont val="宋体"/>
        <family val="3"/>
        <charset val="134"/>
      </rPr>
      <t xml:space="preserve">；
</t>
    </r>
    <r>
      <rPr>
        <sz val="10"/>
        <rFont val="Arial"/>
        <family val="2"/>
      </rPr>
      <t>16 Bits-44.1khz-320kbps-</t>
    </r>
    <r>
      <rPr>
        <sz val="10"/>
        <rFont val="宋体"/>
        <family val="3"/>
        <charset val="134"/>
      </rPr>
      <t>小苹果</t>
    </r>
    <r>
      <rPr>
        <sz val="10"/>
        <rFont val="Arial"/>
        <family val="2"/>
      </rPr>
      <t xml:space="preserve"> - </t>
    </r>
    <r>
      <rPr>
        <sz val="10"/>
        <rFont val="宋体"/>
        <family val="3"/>
        <charset val="134"/>
      </rPr>
      <t>筷子兄弟（</t>
    </r>
    <r>
      <rPr>
        <sz val="10"/>
        <rFont val="Arial"/>
        <family val="2"/>
      </rPr>
      <t xml:space="preserve">DJ </t>
    </r>
    <r>
      <rPr>
        <sz val="10"/>
        <rFont val="宋体"/>
        <family val="3"/>
        <charset val="134"/>
      </rPr>
      <t>杜</t>
    </r>
    <r>
      <rPr>
        <sz val="10"/>
        <rFont val="Arial"/>
        <family val="2"/>
      </rPr>
      <t xml:space="preserve"> Funky Beat Extended Mix 125BPM</t>
    </r>
    <r>
      <rPr>
        <sz val="10"/>
        <rFont val="宋体"/>
        <family val="3"/>
        <charset val="134"/>
      </rPr>
      <t>）</t>
    </r>
    <r>
      <rPr>
        <sz val="10"/>
        <rFont val="Arial"/>
        <family val="2"/>
      </rPr>
      <t>2014-07-18.m4a</t>
    </r>
    <r>
      <rPr>
        <sz val="10"/>
        <rFont val="宋体"/>
        <family val="3"/>
        <charset val="134"/>
      </rPr>
      <t xml:space="preserve">；
</t>
    </r>
    <r>
      <rPr>
        <sz val="10"/>
        <rFont val="Arial"/>
        <family val="2"/>
      </rPr>
      <t>16bit</t>
    </r>
    <r>
      <rPr>
        <sz val="10"/>
        <rFont val="宋体"/>
        <family val="3"/>
        <charset val="134"/>
      </rPr>
      <t>，</t>
    </r>
    <r>
      <rPr>
        <sz val="10"/>
        <rFont val="Arial"/>
        <family val="2"/>
      </rPr>
      <t>44.1kHZ</t>
    </r>
    <r>
      <rPr>
        <sz val="10"/>
        <rFont val="宋体"/>
        <family val="3"/>
        <charset val="134"/>
      </rPr>
      <t>，</t>
    </r>
    <r>
      <rPr>
        <sz val="10"/>
        <rFont val="Arial"/>
        <family val="2"/>
      </rPr>
      <t>914kbps</t>
    </r>
    <r>
      <rPr>
        <sz val="10"/>
        <rFont val="宋体"/>
        <family val="3"/>
        <charset val="134"/>
      </rPr>
      <t>，</t>
    </r>
    <r>
      <rPr>
        <sz val="10"/>
        <rFont val="Arial"/>
        <family val="2"/>
      </rPr>
      <t>2</t>
    </r>
    <r>
      <rPr>
        <sz val="10"/>
        <rFont val="宋体"/>
        <family val="3"/>
        <charset val="134"/>
      </rPr>
      <t>声道，黄晓明</t>
    </r>
    <r>
      <rPr>
        <sz val="10"/>
        <rFont val="Arial"/>
        <family val="2"/>
      </rPr>
      <t xml:space="preserve"> - </t>
    </r>
    <r>
      <rPr>
        <sz val="10"/>
        <rFont val="宋体"/>
        <family val="3"/>
        <charset val="134"/>
      </rPr>
      <t>何以笙箫默</t>
    </r>
    <r>
      <rPr>
        <sz val="10"/>
        <rFont val="Arial"/>
        <family val="2"/>
      </rPr>
      <t>.flac</t>
    </r>
    <r>
      <rPr>
        <sz val="10"/>
        <rFont val="宋体"/>
        <family val="3"/>
        <charset val="134"/>
      </rPr>
      <t>：
音频播放变调或是噪音</t>
    </r>
    <r>
      <rPr>
        <sz val="10"/>
        <rFont val="Arial"/>
        <family val="2"/>
      </rPr>
      <t>2#-0507.log</t>
    </r>
    <phoneticPr fontId="1" type="noConversion"/>
  </si>
  <si>
    <t>快进切换下曲时提示文件格式错误死机：
上一曲快进至下曲时，提示文件格式错误卡住死机
单独播放下一首没问题</t>
    <phoneticPr fontId="1" type="noConversion"/>
  </si>
  <si>
    <t>个别音乐，码率显示错误
码率256kbps，SDK上显示成278kbps
千千静听，foobar, mediainfo都对不上</t>
    <phoneticPr fontId="1" type="noConversion"/>
  </si>
  <si>
    <r>
      <t>AAC-LC-44.1kHz-256kbps-2</t>
    </r>
    <r>
      <rPr>
        <sz val="10"/>
        <rFont val="宋体"/>
        <family val="3"/>
        <charset val="134"/>
      </rPr>
      <t>声道</t>
    </r>
    <r>
      <rPr>
        <sz val="10"/>
        <rFont val="Arial"/>
        <family val="2"/>
      </rPr>
      <t xml:space="preserve">-07 </t>
    </r>
    <r>
      <rPr>
        <sz val="10"/>
        <rFont val="宋体"/>
        <family val="3"/>
        <charset val="134"/>
      </rPr>
      <t>可惜你不在</t>
    </r>
    <r>
      <rPr>
        <sz val="10"/>
        <rFont val="Arial"/>
        <family val="2"/>
      </rPr>
      <t>(What a Pity You're Not Arou.m4a</t>
    </r>
    <phoneticPr fontId="1" type="noConversion"/>
  </si>
  <si>
    <r>
      <rPr>
        <sz val="10"/>
        <rFont val="宋体"/>
        <family val="3"/>
        <charset val="134"/>
      </rPr>
      <t>用户自定义</t>
    </r>
    <r>
      <rPr>
        <sz val="10"/>
        <rFont val="Arial"/>
        <family val="2"/>
      </rPr>
      <t>EQ</t>
    </r>
    <r>
      <rPr>
        <sz val="10"/>
        <rFont val="宋体"/>
        <family val="3"/>
        <charset val="134"/>
      </rPr>
      <t>设置</t>
    </r>
    <r>
      <rPr>
        <sz val="10"/>
        <rFont val="Arial"/>
        <family val="2"/>
      </rPr>
      <t>play</t>
    </r>
    <r>
      <rPr>
        <sz val="10"/>
        <rFont val="宋体"/>
        <family val="3"/>
        <charset val="134"/>
      </rPr>
      <t>键功能不合理：
用户自定义</t>
    </r>
    <r>
      <rPr>
        <sz val="10"/>
        <rFont val="Arial"/>
        <family val="2"/>
      </rPr>
      <t xml:space="preserve"> EDIT</t>
    </r>
    <r>
      <rPr>
        <sz val="10"/>
        <rFont val="宋体"/>
        <family val="3"/>
        <charset val="134"/>
      </rPr>
      <t>界面，按</t>
    </r>
    <r>
      <rPr>
        <sz val="10"/>
        <rFont val="Arial"/>
        <family val="2"/>
      </rPr>
      <t>playon</t>
    </r>
    <r>
      <rPr>
        <sz val="10"/>
        <rFont val="宋体"/>
        <family val="3"/>
        <charset val="134"/>
      </rPr>
      <t>键至底会退出该界面，等同于</t>
    </r>
    <r>
      <rPr>
        <sz val="10"/>
        <rFont val="Arial"/>
        <family val="2"/>
      </rPr>
      <t>esc</t>
    </r>
    <r>
      <rPr>
        <sz val="10"/>
        <rFont val="宋体"/>
        <family val="3"/>
        <charset val="134"/>
      </rPr>
      <t>功能；
建议</t>
    </r>
    <r>
      <rPr>
        <sz val="10"/>
        <rFont val="Arial"/>
        <family val="2"/>
      </rPr>
      <t>playon</t>
    </r>
    <r>
      <rPr>
        <sz val="10"/>
        <rFont val="宋体"/>
        <family val="3"/>
        <charset val="134"/>
      </rPr>
      <t>键循环设置</t>
    </r>
    <r>
      <rPr>
        <sz val="10"/>
        <rFont val="Arial"/>
        <family val="2"/>
      </rPr>
      <t>EQ</t>
    </r>
    <r>
      <rPr>
        <sz val="10"/>
        <rFont val="宋体"/>
        <family val="3"/>
        <charset val="134"/>
      </rPr>
      <t>，不要退出当前界面。</t>
    </r>
    <phoneticPr fontId="1" type="noConversion"/>
  </si>
  <si>
    <t>NanoD-024</t>
  </si>
  <si>
    <t>NanoD-025</t>
  </si>
  <si>
    <t>NanoD-026</t>
  </si>
  <si>
    <t>NanoD-027</t>
  </si>
  <si>
    <t>NanoD-028</t>
  </si>
  <si>
    <t>NanoD-029</t>
  </si>
  <si>
    <t>NanoD-030</t>
  </si>
  <si>
    <t>NanoD-031</t>
  </si>
  <si>
    <t>新增问题</t>
    <phoneticPr fontId="21" type="noConversion"/>
  </si>
  <si>
    <t>mlc</t>
    <phoneticPr fontId="1" type="noConversion"/>
  </si>
  <si>
    <t>mlc</t>
    <phoneticPr fontId="1" type="noConversion"/>
  </si>
  <si>
    <t>已解决</t>
    <phoneticPr fontId="1" type="noConversion"/>
  </si>
  <si>
    <t>已解决</t>
    <phoneticPr fontId="1" type="noConversion"/>
  </si>
  <si>
    <t>当文件夹中没有指定格式的文件时，清除长文件夹文字滚动的消息。</t>
    <phoneticPr fontId="1" type="noConversion"/>
  </si>
  <si>
    <t>接电池可以正常开关机</t>
    <phoneticPr fontId="1" type="noConversion"/>
  </si>
  <si>
    <t>mlc</t>
    <phoneticPr fontId="1" type="noConversion"/>
  </si>
  <si>
    <t>已解决</t>
    <phoneticPr fontId="1" type="noConversion"/>
  </si>
  <si>
    <t>变量未赋初值导致</t>
    <phoneticPr fontId="1" type="noConversion"/>
  </si>
  <si>
    <t>更换播放模式图标</t>
    <phoneticPr fontId="1" type="noConversion"/>
  </si>
  <si>
    <t>窗口绘制时超出屏的大小限制</t>
    <phoneticPr fontId="1" type="noConversion"/>
  </si>
  <si>
    <t>字体背景使用透明模式显示</t>
    <phoneticPr fontId="1" type="noConversion"/>
  </si>
  <si>
    <t>切歌时导致文件句柄未关闭完全导致打开文件失败弹出格式不支持警告框死机</t>
    <phoneticPr fontId="1" type="noConversion"/>
  </si>
  <si>
    <t>已解决死机，但功能未实现</t>
    <phoneticPr fontId="1" type="noConversion"/>
  </si>
  <si>
    <r>
      <rPr>
        <sz val="10"/>
        <rFont val="宋体"/>
        <family val="3"/>
        <charset val="134"/>
      </rPr>
      <t>添加</t>
    </r>
    <r>
      <rPr>
        <sz val="10"/>
        <rFont val="Arial"/>
        <family val="2"/>
      </rPr>
      <t>lcdbuffertrans</t>
    </r>
    <r>
      <rPr>
        <sz val="10"/>
        <rFont val="宋体"/>
        <family val="3"/>
        <charset val="134"/>
      </rPr>
      <t>接口</t>
    </r>
    <phoneticPr fontId="1" type="noConversion"/>
  </si>
  <si>
    <r>
      <rPr>
        <sz val="10"/>
        <rFont val="宋体"/>
        <family val="3"/>
        <charset val="134"/>
      </rPr>
      <t>更新</t>
    </r>
    <r>
      <rPr>
        <sz val="10"/>
        <rFont val="Arial"/>
        <family val="2"/>
      </rPr>
      <t>B</t>
    </r>
    <r>
      <rPr>
        <sz val="10"/>
        <rFont val="宋体"/>
        <family val="3"/>
        <charset val="134"/>
      </rPr>
      <t>核解码库与</t>
    </r>
    <r>
      <rPr>
        <sz val="10"/>
        <rFont val="Arial"/>
        <family val="2"/>
      </rPr>
      <t>A</t>
    </r>
    <r>
      <rPr>
        <sz val="10"/>
        <rFont val="宋体"/>
        <family val="3"/>
        <charset val="134"/>
      </rPr>
      <t>核解码库保持一致</t>
    </r>
    <phoneticPr fontId="1" type="noConversion"/>
  </si>
  <si>
    <r>
      <t>Explorer</t>
    </r>
    <r>
      <rPr>
        <sz val="10"/>
        <rFont val="宋体"/>
        <family val="3"/>
        <charset val="134"/>
      </rPr>
      <t>下的图片和视频概率性出现不显示</t>
    </r>
    <r>
      <rPr>
        <sz val="10"/>
        <rFont val="Arial"/>
        <family val="2"/>
      </rPr>
      <t>-2#.txt</t>
    </r>
    <phoneticPr fontId="1" type="noConversion"/>
  </si>
  <si>
    <t>mlc</t>
    <phoneticPr fontId="1" type="noConversion"/>
  </si>
  <si>
    <t>未修改</t>
    <phoneticPr fontId="1" type="noConversion"/>
  </si>
  <si>
    <r>
      <rPr>
        <sz val="10"/>
        <rFont val="宋体"/>
        <family val="3"/>
        <charset val="134"/>
      </rPr>
      <t>插入</t>
    </r>
    <r>
      <rPr>
        <sz val="10"/>
        <rFont val="Arial"/>
        <family val="2"/>
      </rPr>
      <t>USB</t>
    </r>
    <r>
      <rPr>
        <sz val="10"/>
        <rFont val="宋体"/>
        <family val="3"/>
        <charset val="134"/>
      </rPr>
      <t>时变频到最大频率</t>
    </r>
    <phoneticPr fontId="1" type="noConversion"/>
  </si>
  <si>
    <r>
      <rPr>
        <sz val="10"/>
        <rFont val="宋体"/>
        <family val="3"/>
        <charset val="134"/>
      </rPr>
      <t>新的</t>
    </r>
    <r>
      <rPr>
        <sz val="10"/>
        <rFont val="Arial"/>
        <family val="2"/>
      </rPr>
      <t>ECO</t>
    </r>
    <r>
      <rPr>
        <sz val="10"/>
        <rFont val="宋体"/>
        <family val="3"/>
        <charset val="134"/>
      </rPr>
      <t>芯片及</t>
    </r>
    <r>
      <rPr>
        <sz val="10"/>
        <rFont val="Arial"/>
        <family val="2"/>
      </rPr>
      <t>sdk</t>
    </r>
    <r>
      <rPr>
        <sz val="10"/>
        <rFont val="宋体"/>
        <family val="3"/>
        <charset val="134"/>
      </rPr>
      <t>板</t>
    </r>
    <phoneticPr fontId="1" type="noConversion"/>
  </si>
  <si>
    <r>
      <t>4320x3240</t>
    </r>
    <r>
      <rPr>
        <sz val="10"/>
        <rFont val="宋体"/>
        <family val="3"/>
        <charset val="134"/>
      </rPr>
      <t>金碧辉煌</t>
    </r>
    <r>
      <rPr>
        <sz val="10"/>
        <rFont val="Arial"/>
        <family val="2"/>
      </rPr>
      <t>.JPG</t>
    </r>
    <r>
      <rPr>
        <sz val="10"/>
        <rFont val="宋体"/>
        <family val="3"/>
        <charset val="134"/>
      </rPr>
      <t xml:space="preserve">；
</t>
    </r>
    <r>
      <rPr>
        <sz val="10"/>
        <rFont val="Arial"/>
        <family val="2"/>
      </rPr>
      <t>380x480.jpg</t>
    </r>
    <r>
      <rPr>
        <sz val="10"/>
        <rFont val="宋体"/>
        <family val="3"/>
        <charset val="134"/>
      </rPr>
      <t xml:space="preserve">；
</t>
    </r>
    <r>
      <rPr>
        <sz val="10"/>
        <rFont val="Arial"/>
        <family val="2"/>
      </rPr>
      <t>500x477.jpg</t>
    </r>
    <r>
      <rPr>
        <sz val="10"/>
        <rFont val="宋体"/>
        <family val="3"/>
        <charset val="134"/>
      </rPr>
      <t xml:space="preserve">；
</t>
    </r>
    <r>
      <rPr>
        <sz val="10"/>
        <rFont val="Arial"/>
        <family val="2"/>
      </rPr>
      <t>512x512.jpg</t>
    </r>
    <r>
      <rPr>
        <sz val="10"/>
        <rFont val="宋体"/>
        <family val="3"/>
        <charset val="134"/>
      </rPr>
      <t xml:space="preserve">；
</t>
    </r>
    <r>
      <rPr>
        <sz val="10"/>
        <rFont val="Arial"/>
        <family val="2"/>
      </rPr>
      <t>750x529.jpg</t>
    </r>
    <r>
      <rPr>
        <sz val="10"/>
        <rFont val="宋体"/>
        <family val="3"/>
        <charset val="134"/>
      </rPr>
      <t xml:space="preserve">；
</t>
    </r>
    <r>
      <rPr>
        <sz val="10"/>
        <rFont val="Arial"/>
        <family val="2"/>
      </rPr>
      <t>1024x768</t>
    </r>
    <r>
      <rPr>
        <sz val="10"/>
        <rFont val="宋体"/>
        <family val="3"/>
        <charset val="134"/>
      </rPr>
      <t>黄圣依</t>
    </r>
    <r>
      <rPr>
        <sz val="10"/>
        <rFont val="Arial"/>
        <family val="2"/>
      </rPr>
      <t>26.BMP</t>
    </r>
    <phoneticPr fontId="1" type="noConversion"/>
  </si>
  <si>
    <t>ctf</t>
    <phoneticPr fontId="1" type="noConversion"/>
  </si>
  <si>
    <r>
      <t>playon</t>
    </r>
    <r>
      <rPr>
        <sz val="10"/>
        <rFont val="宋体"/>
        <family val="3"/>
        <charset val="134"/>
      </rPr>
      <t>键用作选中，选中最后到底退出设置界面</t>
    </r>
    <phoneticPr fontId="1" type="noConversion"/>
  </si>
  <si>
    <r>
      <rPr>
        <sz val="10"/>
        <rFont val="宋体"/>
        <family val="3"/>
        <charset val="134"/>
      </rPr>
      <t>目前未打开</t>
    </r>
    <r>
      <rPr>
        <sz val="10"/>
        <rFont val="Arial"/>
        <family val="2"/>
      </rPr>
      <t>Beep</t>
    </r>
    <r>
      <rPr>
        <sz val="10"/>
        <rFont val="宋体"/>
        <family val="3"/>
        <charset val="134"/>
      </rPr>
      <t>功能</t>
    </r>
    <phoneticPr fontId="1" type="noConversion"/>
  </si>
  <si>
    <t>目前未打开AVLS功能</t>
    <phoneticPr fontId="1" type="noConversion"/>
  </si>
  <si>
    <r>
      <t>16bit</t>
    </r>
    <r>
      <rPr>
        <sz val="10"/>
        <rFont val="宋体"/>
        <family val="3"/>
        <charset val="134"/>
      </rPr>
      <t>，</t>
    </r>
    <r>
      <rPr>
        <sz val="10"/>
        <rFont val="Arial"/>
        <family val="2"/>
      </rPr>
      <t>44.1kHz</t>
    </r>
    <r>
      <rPr>
        <sz val="10"/>
        <rFont val="宋体"/>
        <family val="3"/>
        <charset val="134"/>
      </rPr>
      <t>，</t>
    </r>
    <r>
      <rPr>
        <sz val="10"/>
        <rFont val="Arial"/>
        <family val="2"/>
      </rPr>
      <t>839kbps</t>
    </r>
    <r>
      <rPr>
        <sz val="10"/>
        <rFont val="宋体"/>
        <family val="3"/>
        <charset val="134"/>
      </rPr>
      <t>，</t>
    </r>
    <r>
      <rPr>
        <sz val="10"/>
        <rFont val="Arial"/>
        <family val="2"/>
      </rPr>
      <t>2</t>
    </r>
    <r>
      <rPr>
        <sz val="10"/>
        <rFont val="宋体"/>
        <family val="3"/>
        <charset val="134"/>
      </rPr>
      <t>声道，</t>
    </r>
    <r>
      <rPr>
        <sz val="10"/>
        <rFont val="Arial"/>
        <family val="2"/>
      </rPr>
      <t>The One - You Raise Me Up(Live).flac</t>
    </r>
    <r>
      <rPr>
        <sz val="10"/>
        <rFont val="宋体"/>
        <family val="3"/>
        <charset val="134"/>
      </rPr>
      <t xml:space="preserve">；
</t>
    </r>
    <r>
      <rPr>
        <sz val="10"/>
        <rFont val="Arial"/>
        <family val="2"/>
      </rPr>
      <t>16bit</t>
    </r>
    <r>
      <rPr>
        <sz val="10"/>
        <rFont val="宋体"/>
        <family val="3"/>
        <charset val="134"/>
      </rPr>
      <t>，</t>
    </r>
    <r>
      <rPr>
        <sz val="10"/>
        <rFont val="Arial"/>
        <family val="2"/>
      </rPr>
      <t>48kHz</t>
    </r>
    <r>
      <rPr>
        <sz val="10"/>
        <rFont val="宋体"/>
        <family val="3"/>
        <charset val="134"/>
      </rPr>
      <t>，</t>
    </r>
    <r>
      <rPr>
        <sz val="10"/>
        <rFont val="Arial"/>
        <family val="2"/>
      </rPr>
      <t>695kbps</t>
    </r>
    <r>
      <rPr>
        <sz val="10"/>
        <rFont val="宋体"/>
        <family val="3"/>
        <charset val="134"/>
      </rPr>
      <t>，</t>
    </r>
    <r>
      <rPr>
        <sz val="10"/>
        <rFont val="Arial"/>
        <family val="2"/>
      </rPr>
      <t>2</t>
    </r>
    <r>
      <rPr>
        <sz val="10"/>
        <rFont val="宋体"/>
        <family val="3"/>
        <charset val="134"/>
      </rPr>
      <t>声道，赵薇</t>
    </r>
    <r>
      <rPr>
        <sz val="10"/>
        <rFont val="Arial"/>
        <family val="2"/>
      </rPr>
      <t xml:space="preserve"> - </t>
    </r>
    <r>
      <rPr>
        <sz val="10"/>
        <rFont val="宋体"/>
        <family val="3"/>
        <charset val="134"/>
      </rPr>
      <t>左耳</t>
    </r>
    <r>
      <rPr>
        <sz val="10"/>
        <rFont val="Arial"/>
        <family val="2"/>
      </rPr>
      <t>.flac</t>
    </r>
    <phoneticPr fontId="1" type="noConversion"/>
  </si>
  <si>
    <t>插着充电器去复位，部份音频播放出现噪音或变调：
1、sdk装上电池，再连着5v2A的充电器；
2、播放部份音乐，全是噪音或变调；
备注：如果插着充电器没去操作复位，直接播放正常。</t>
    <phoneticPr fontId="1" type="noConversion"/>
  </si>
  <si>
    <t>Closed</t>
  </si>
  <si>
    <t>Firmware_v701.img</t>
    <phoneticPr fontId="1" type="noConversion"/>
  </si>
  <si>
    <t>NanoD-004</t>
    <phoneticPr fontId="1" type="noConversion"/>
  </si>
  <si>
    <t>NanoD-005</t>
    <phoneticPr fontId="1" type="noConversion"/>
  </si>
  <si>
    <t>Firmware_v701.img</t>
  </si>
  <si>
    <t>Firmware_v701.img</t>
    <phoneticPr fontId="1" type="noConversion"/>
  </si>
  <si>
    <t>Firmware_v701.img</t>
    <phoneticPr fontId="1" type="noConversion"/>
  </si>
  <si>
    <t>陈清</t>
  </si>
  <si>
    <t>MPEG 1 LAYER 3-44.1khz-320 Kbps-曲婉婷 - 我的歌声里.mp3；
某音乐播放中插入充电器都是噪音2#-0511.log</t>
  </si>
  <si>
    <t>NanoD-032</t>
  </si>
  <si>
    <t>NanoD-033</t>
  </si>
  <si>
    <t>NanoD-034</t>
  </si>
  <si>
    <t>NanoD-035</t>
  </si>
  <si>
    <t>NanoD-036</t>
  </si>
  <si>
    <r>
      <rPr>
        <sz val="10"/>
        <rFont val="宋体"/>
        <family val="3"/>
        <charset val="134"/>
      </rPr>
      <t>切换下一首后系统卡死在文件不支持界面</t>
    </r>
    <r>
      <rPr>
        <sz val="10"/>
        <rFont val="Arial"/>
        <family val="2"/>
      </rPr>
      <t xml:space="preserve">-2#.txt
</t>
    </r>
    <r>
      <rPr>
        <sz val="10"/>
        <rFont val="宋体"/>
        <family val="3"/>
        <charset val="134"/>
      </rPr>
      <t>切换下一首后系统卡死在文件不支持界面</t>
    </r>
    <r>
      <rPr>
        <sz val="10"/>
        <rFont val="Arial"/>
        <family val="2"/>
      </rPr>
      <t>2-2#.txt
AAC-LC-44.1kHZ-273kbps</t>
    </r>
    <r>
      <rPr>
        <sz val="10"/>
        <rFont val="宋体"/>
        <family val="3"/>
        <charset val="134"/>
      </rPr>
      <t>（</t>
    </r>
    <r>
      <rPr>
        <sz val="10"/>
        <rFont val="Arial"/>
        <family val="2"/>
      </rPr>
      <t>256kbps</t>
    </r>
    <r>
      <rPr>
        <sz val="10"/>
        <rFont val="宋体"/>
        <family val="3"/>
        <charset val="134"/>
      </rPr>
      <t>）</t>
    </r>
    <r>
      <rPr>
        <sz val="10"/>
        <rFont val="Arial"/>
        <family val="2"/>
      </rPr>
      <t>-2</t>
    </r>
    <r>
      <rPr>
        <sz val="10"/>
        <rFont val="宋体"/>
        <family val="3"/>
        <charset val="134"/>
      </rPr>
      <t>声道</t>
    </r>
    <r>
      <rPr>
        <sz val="10"/>
        <rFont val="Arial"/>
        <family val="2"/>
      </rPr>
      <t xml:space="preserve">-01 </t>
    </r>
    <r>
      <rPr>
        <sz val="10"/>
        <rFont val="宋体"/>
        <family val="3"/>
        <charset val="134"/>
      </rPr>
      <t>谁</t>
    </r>
    <r>
      <rPr>
        <sz val="10"/>
        <rFont val="Arial"/>
        <family val="2"/>
      </rPr>
      <t>Control (</t>
    </r>
    <r>
      <rPr>
        <sz val="10"/>
        <rFont val="宋体"/>
        <family val="3"/>
        <charset val="134"/>
      </rPr>
      <t>电影《变形金刚</t>
    </r>
    <r>
      <rPr>
        <sz val="10"/>
        <rFont val="Arial"/>
        <family val="2"/>
      </rPr>
      <t xml:space="preserve">4_ </t>
    </r>
    <r>
      <rPr>
        <sz val="10"/>
        <rFont val="宋体"/>
        <family val="3"/>
        <charset val="134"/>
      </rPr>
      <t>绝迹重生》主题曲</t>
    </r>
    <r>
      <rPr>
        <sz val="10"/>
        <rFont val="Arial"/>
        <family val="2"/>
      </rPr>
      <t>).m4a</t>
    </r>
    <phoneticPr fontId="1" type="noConversion"/>
  </si>
  <si>
    <t>音乐播放界面，off和Repeat 1 song功能的图标显示相反
1、点击设置-&gt;Music Settings-&gt;Repeat
2、分别设置off和Repeat 1 song
3、然后返回音乐播放界面查看其图标显示</t>
    <phoneticPr fontId="1" type="noConversion"/>
  </si>
  <si>
    <t xml:space="preserve">歌曲播放快进死机2#-0511.log;
快进操作后播放至结尾时卡住死机2#-0511.log
v9.1-44.1khz-31 Kbps-并四-偏爱张芸京.wma;
</t>
    <phoneticPr fontId="1" type="noConversion"/>
  </si>
  <si>
    <t>NanoD-037</t>
  </si>
  <si>
    <t>NanoD-038</t>
  </si>
  <si>
    <t>NanoD-039</t>
  </si>
  <si>
    <r>
      <rPr>
        <sz val="10"/>
        <rFont val="宋体"/>
        <family val="3"/>
        <charset val="134"/>
      </rPr>
      <t>进</t>
    </r>
    <r>
      <rPr>
        <sz val="10"/>
        <rFont val="Arial"/>
        <family val="2"/>
      </rPr>
      <t>FM</t>
    </r>
    <r>
      <rPr>
        <sz val="10"/>
        <rFont val="宋体"/>
        <family val="3"/>
        <charset val="134"/>
      </rPr>
      <t>后再去播放音乐，一直都有底噪声响</t>
    </r>
    <r>
      <rPr>
        <sz val="10"/>
        <rFont val="Arial"/>
        <family val="2"/>
      </rPr>
      <t>2#-0512.log</t>
    </r>
    <phoneticPr fontId="1" type="noConversion"/>
  </si>
  <si>
    <t>长时间音乐拷机后黑屏死机-2#.txt
播放音乐过程瞬间黑屏-2#.txt；
音乐长时间拷机黑屏死机2#-0511.log</t>
    <phoneticPr fontId="1" type="noConversion"/>
  </si>
  <si>
    <t>中文与英文翻译不对音乐EQ里"正常"英文显示为"None"</t>
    <phoneticPr fontId="1" type="noConversion"/>
  </si>
  <si>
    <t>EQ设置后志音乐播放界面标识不对应：
1、"heavy"显示为"NOR";
2、"pop"显示为"playFX";
3、"jazz"显示为"ROCK";
4、"正常"显示为"ununkmown"</t>
    <phoneticPr fontId="1" type="noConversion"/>
  </si>
  <si>
    <t>NanoD-040</t>
  </si>
  <si>
    <r>
      <t>Explorer</t>
    </r>
    <r>
      <rPr>
        <sz val="10"/>
        <rFont val="宋体"/>
        <family val="3"/>
        <charset val="134"/>
      </rPr>
      <t>中的音乐文件无法播放</t>
    </r>
    <r>
      <rPr>
        <sz val="10"/>
        <rFont val="Arial"/>
        <family val="2"/>
      </rPr>
      <t>-2#.txt</t>
    </r>
    <r>
      <rPr>
        <sz val="10"/>
        <rFont val="宋体"/>
        <family val="3"/>
        <charset val="134"/>
      </rPr>
      <t>；</t>
    </r>
    <r>
      <rPr>
        <sz val="10"/>
        <rFont val="Arial"/>
        <family val="2"/>
      </rPr>
      <t xml:space="preserve">
</t>
    </r>
    <r>
      <rPr>
        <sz val="10"/>
        <rFont val="宋体"/>
        <family val="3"/>
        <charset val="134"/>
      </rPr>
      <t>资源管理器内点击音乐文件夹提示没有音乐</t>
    </r>
    <r>
      <rPr>
        <sz val="10"/>
        <rFont val="Arial"/>
        <family val="2"/>
      </rPr>
      <t>2#-0512.log</t>
    </r>
    <phoneticPr fontId="1" type="noConversion"/>
  </si>
  <si>
    <t>NanoD-041</t>
  </si>
  <si>
    <t>Explorer中的音乐文件无法播放
1、点击进入资源管理器，点击音乐文件
2、点击后提示No Music File
3、但在音乐播放器中可正常播放音乐文件
v701版固件，拷入大量音乐文件后，立即打开资源管理器点击音乐文件夹，提示没有音乐文件，再次点击音乐正常显示。</t>
    <phoneticPr fontId="1" type="noConversion"/>
  </si>
  <si>
    <r>
      <rPr>
        <sz val="10"/>
        <rFont val="宋体"/>
        <family val="3"/>
        <charset val="134"/>
      </rPr>
      <t>关机没有</t>
    </r>
    <r>
      <rPr>
        <sz val="10"/>
        <rFont val="Arial"/>
        <family val="2"/>
      </rPr>
      <t>logo</t>
    </r>
    <r>
      <rPr>
        <sz val="10"/>
        <rFont val="宋体"/>
        <family val="3"/>
        <charset val="134"/>
      </rPr>
      <t>显示，直接黑屏，建议增加关机</t>
    </r>
    <r>
      <rPr>
        <sz val="10"/>
        <rFont val="Arial"/>
        <family val="2"/>
      </rPr>
      <t>logo.</t>
    </r>
    <phoneticPr fontId="1" type="noConversion"/>
  </si>
  <si>
    <t>进FM后再去播放音乐，一直都有底噪声响。</t>
    <phoneticPr fontId="1" type="noConversion"/>
  </si>
  <si>
    <t>某音乐播放过程中插入充电器后都是噪音</t>
    <phoneticPr fontId="1" type="noConversion"/>
  </si>
  <si>
    <t>NanoD-042</t>
  </si>
  <si>
    <t>马龙昌</t>
    <phoneticPr fontId="1" type="noConversion"/>
  </si>
  <si>
    <t>警告框不支持按键操作,3s后自动销毁窗口</t>
    <phoneticPr fontId="1" type="noConversion"/>
  </si>
  <si>
    <r>
      <rPr>
        <sz val="10"/>
        <rFont val="宋体"/>
        <family val="3"/>
        <charset val="134"/>
      </rPr>
      <t>目前图片分辨率支持</t>
    </r>
    <r>
      <rPr>
        <sz val="10"/>
        <rFont val="Arial"/>
        <family val="2"/>
      </rPr>
      <t>8000x8000,jpg</t>
    </r>
    <r>
      <rPr>
        <sz val="10"/>
        <rFont val="宋体"/>
        <family val="3"/>
        <charset val="134"/>
      </rPr>
      <t>解码现在只支持</t>
    </r>
    <r>
      <rPr>
        <sz val="10"/>
        <rFont val="Arial"/>
        <family val="2"/>
      </rPr>
      <t>baseline</t>
    </r>
    <r>
      <rPr>
        <sz val="10"/>
        <rFont val="宋体"/>
        <family val="3"/>
        <charset val="134"/>
      </rPr>
      <t>，不支持</t>
    </r>
    <r>
      <rPr>
        <sz val="10"/>
        <rFont val="Arial"/>
        <family val="2"/>
      </rPr>
      <t>progressive</t>
    </r>
    <r>
      <rPr>
        <sz val="10"/>
        <rFont val="宋体"/>
        <family val="3"/>
        <charset val="134"/>
      </rPr>
      <t>，现在小于</t>
    </r>
    <r>
      <rPr>
        <sz val="10"/>
        <rFont val="Arial"/>
        <family val="2"/>
      </rPr>
      <t>2048x2048</t>
    </r>
    <r>
      <rPr>
        <sz val="10"/>
        <rFont val="宋体"/>
        <family val="3"/>
        <charset val="134"/>
      </rPr>
      <t>并且不支持的图片，在</t>
    </r>
    <r>
      <rPr>
        <sz val="10"/>
        <rFont val="Arial"/>
        <family val="2"/>
      </rPr>
      <t>UltraEdit</t>
    </r>
    <r>
      <rPr>
        <sz val="10"/>
        <rFont val="宋体"/>
        <family val="3"/>
        <charset val="134"/>
      </rPr>
      <t>查看，都是</t>
    </r>
    <r>
      <rPr>
        <sz val="10"/>
        <rFont val="Arial"/>
        <family val="2"/>
      </rPr>
      <t>progressive</t>
    </r>
    <r>
      <rPr>
        <sz val="10"/>
        <rFont val="宋体"/>
        <family val="3"/>
        <charset val="134"/>
      </rPr>
      <t>格式的</t>
    </r>
    <r>
      <rPr>
        <sz val="10"/>
        <rFont val="Arial"/>
        <family val="2"/>
      </rPr>
      <t xml:space="preserve">
</t>
    </r>
    <phoneticPr fontId="1" type="noConversion"/>
  </si>
  <si>
    <t>mlc</t>
    <phoneticPr fontId="1" type="noConversion"/>
  </si>
  <si>
    <t>已解决</t>
    <phoneticPr fontId="1" type="noConversion"/>
  </si>
  <si>
    <r>
      <rPr>
        <sz val="10"/>
        <rFont val="宋体"/>
        <family val="3"/>
        <charset val="134"/>
      </rPr>
      <t>屏蔽不支持的</t>
    </r>
    <r>
      <rPr>
        <sz val="10"/>
        <rFont val="Arial"/>
        <family val="2"/>
      </rPr>
      <t>EQ</t>
    </r>
    <r>
      <rPr>
        <sz val="10"/>
        <rFont val="宋体"/>
        <family val="3"/>
        <charset val="134"/>
      </rPr>
      <t>类型</t>
    </r>
    <phoneticPr fontId="1" type="noConversion"/>
  </si>
  <si>
    <t>已解决</t>
    <phoneticPr fontId="1" type="noConversion"/>
  </si>
  <si>
    <t>更新媒体库时如果有打开音乐线程，则关掉音乐线程</t>
    <phoneticPr fontId="1" type="noConversion"/>
  </si>
  <si>
    <t>菜单资源更新字符串资源</t>
    <phoneticPr fontId="1" type="noConversion"/>
  </si>
  <si>
    <t>未修改</t>
    <phoneticPr fontId="1" type="noConversion"/>
  </si>
  <si>
    <t>mlc</t>
    <phoneticPr fontId="1" type="noConversion"/>
  </si>
  <si>
    <t>请多次测试确认。</t>
    <phoneticPr fontId="1" type="noConversion"/>
  </si>
  <si>
    <t>请多次测试确认。</t>
    <phoneticPr fontId="1" type="noConversion"/>
  </si>
  <si>
    <t>Firmware_v723.img</t>
    <phoneticPr fontId="1" type="noConversion"/>
  </si>
  <si>
    <r>
      <t>So Good.mp3</t>
    </r>
    <r>
      <rPr>
        <sz val="10"/>
        <rFont val="宋体"/>
        <family val="3"/>
        <charset val="134"/>
      </rPr>
      <t>；
陈奕迅《认了吧》</t>
    </r>
    <r>
      <rPr>
        <sz val="10"/>
        <rFont val="Arial"/>
        <family val="2"/>
      </rPr>
      <t>.wma</t>
    </r>
    <r>
      <rPr>
        <sz val="10"/>
        <rFont val="宋体"/>
        <family val="3"/>
        <charset val="134"/>
      </rPr>
      <t>；
卫兰</t>
    </r>
    <r>
      <rPr>
        <sz val="10"/>
        <rFont val="Arial"/>
        <family val="2"/>
      </rPr>
      <t>-</t>
    </r>
    <r>
      <rPr>
        <sz val="10"/>
        <rFont val="宋体"/>
        <family val="3"/>
        <charset val="134"/>
      </rPr>
      <t>爱你还爱你</t>
    </r>
    <r>
      <rPr>
        <sz val="10"/>
        <rFont val="Arial"/>
        <family val="2"/>
      </rPr>
      <t>..wma</t>
    </r>
    <phoneticPr fontId="1" type="noConversion"/>
  </si>
  <si>
    <t>有专辑封面歌曲播放几秒必死机。</t>
    <phoneticPr fontId="1" type="noConversion"/>
  </si>
  <si>
    <r>
      <rPr>
        <sz val="10"/>
        <rFont val="宋体"/>
        <family val="3"/>
        <charset val="134"/>
      </rPr>
      <t xml:space="preserve">音乐播放拔充电器，死机：
</t>
    </r>
    <r>
      <rPr>
        <sz val="10"/>
        <rFont val="Arial"/>
        <family val="2"/>
      </rPr>
      <t>1</t>
    </r>
    <r>
      <rPr>
        <sz val="10"/>
        <rFont val="宋体"/>
        <family val="3"/>
        <charset val="134"/>
      </rPr>
      <t xml:space="preserve">、插着充电器进入音乐播放；
</t>
    </r>
    <r>
      <rPr>
        <sz val="10"/>
        <rFont val="Arial"/>
        <family val="2"/>
      </rPr>
      <t>2</t>
    </r>
    <r>
      <rPr>
        <sz val="10"/>
        <rFont val="宋体"/>
        <family val="3"/>
        <charset val="134"/>
      </rPr>
      <t xml:space="preserve">、音乐播放中拔下充电器；
</t>
    </r>
    <r>
      <rPr>
        <sz val="10"/>
        <rFont val="Arial"/>
        <family val="2"/>
      </rPr>
      <t>3</t>
    </r>
    <r>
      <rPr>
        <sz val="10"/>
        <rFont val="宋体"/>
        <family val="3"/>
        <charset val="134"/>
      </rPr>
      <t xml:space="preserve">、发现当前界面还是播放标识，但音乐停止播放，可以调音量；
</t>
    </r>
    <r>
      <rPr>
        <sz val="10"/>
        <rFont val="Arial"/>
        <family val="2"/>
      </rPr>
      <t>4</t>
    </r>
    <r>
      <rPr>
        <sz val="10"/>
        <rFont val="宋体"/>
        <family val="3"/>
        <charset val="134"/>
      </rPr>
      <t>、操作其它按键，如返回上下曲什么的就会卡住死机</t>
    </r>
    <phoneticPr fontId="1" type="noConversion"/>
  </si>
  <si>
    <t>Firmware_v723.img</t>
    <phoneticPr fontId="1" type="noConversion"/>
  </si>
  <si>
    <t>音乐播放死机后界面糊掉.jpg;
音乐播放至0：1：26时死机且状态栏糊掉2#-0511.log;
16bit，44.1kHZ，998kbps，2声道，筷子兄弟、凤凰传奇 - 最炫小苹果.flac;
音乐自动播放中途死机2#-0511.log
16bit，48kHz，695kbps，2声道，赵薇 - 左耳.flac；
快退时死机－界面糊掉2#-0512.log；
音乐播放死机，界面糊掉2#-0512.log</t>
    <phoneticPr fontId="1" type="noConversion"/>
  </si>
  <si>
    <t>NanoD-043</t>
  </si>
  <si>
    <r>
      <rPr>
        <sz val="10"/>
        <rFont val="宋体"/>
        <family val="3"/>
        <charset val="134"/>
      </rPr>
      <t>音乐播放拔下充电器，变调</t>
    </r>
    <r>
      <rPr>
        <sz val="10"/>
        <rFont val="Arial"/>
        <family val="2"/>
      </rPr>
      <t>8#-0514.log</t>
    </r>
    <r>
      <rPr>
        <sz val="10"/>
        <rFont val="宋体"/>
        <family val="3"/>
        <charset val="134"/>
      </rPr>
      <t>；
音乐播放中拔下充电器，频率降至</t>
    </r>
    <r>
      <rPr>
        <sz val="10"/>
        <rFont val="Arial"/>
        <family val="2"/>
      </rPr>
      <t>24</t>
    </r>
    <r>
      <rPr>
        <sz val="10"/>
        <rFont val="宋体"/>
        <family val="3"/>
        <charset val="134"/>
      </rPr>
      <t>Ｍ</t>
    </r>
    <r>
      <rPr>
        <sz val="10"/>
        <rFont val="Arial"/>
        <family val="2"/>
      </rPr>
      <t>-8#-0514.log</t>
    </r>
    <r>
      <rPr>
        <sz val="10"/>
        <rFont val="宋体"/>
        <family val="3"/>
        <charset val="134"/>
      </rPr>
      <t>；</t>
    </r>
    <r>
      <rPr>
        <sz val="10"/>
        <rFont val="Arial"/>
        <family val="2"/>
      </rPr>
      <t>1kHZ</t>
    </r>
    <r>
      <rPr>
        <sz val="10"/>
        <rFont val="宋体"/>
        <family val="3"/>
        <charset val="134"/>
      </rPr>
      <t>，</t>
    </r>
    <r>
      <rPr>
        <sz val="10"/>
        <rFont val="Arial"/>
        <family val="2"/>
      </rPr>
      <t>914kbps</t>
    </r>
    <r>
      <rPr>
        <sz val="10"/>
        <rFont val="宋体"/>
        <family val="3"/>
        <charset val="134"/>
      </rPr>
      <t>，</t>
    </r>
    <r>
      <rPr>
        <sz val="10"/>
        <rFont val="Arial"/>
        <family val="2"/>
      </rPr>
      <t>2</t>
    </r>
    <r>
      <rPr>
        <sz val="10"/>
        <rFont val="宋体"/>
        <family val="3"/>
        <charset val="134"/>
      </rPr>
      <t>声道，黄晓明</t>
    </r>
    <r>
      <rPr>
        <sz val="10"/>
        <rFont val="Arial"/>
        <family val="2"/>
      </rPr>
      <t xml:space="preserve"> - </t>
    </r>
    <r>
      <rPr>
        <sz val="10"/>
        <rFont val="宋体"/>
        <family val="3"/>
        <charset val="134"/>
      </rPr>
      <t>何以笙箫默</t>
    </r>
    <r>
      <rPr>
        <sz val="10"/>
        <rFont val="Arial"/>
        <family val="2"/>
      </rPr>
      <t>.flac</t>
    </r>
    <r>
      <rPr>
        <sz val="10"/>
        <rFont val="宋体"/>
        <family val="3"/>
        <charset val="134"/>
      </rPr>
      <t xml:space="preserve">；
</t>
    </r>
    <r>
      <rPr>
        <sz val="10"/>
        <rFont val="Arial"/>
        <family val="2"/>
      </rPr>
      <t>48_320wma.wma</t>
    </r>
    <phoneticPr fontId="1" type="noConversion"/>
  </si>
  <si>
    <t>v9.1-44.1khz-31 Kbps-并四-偏爱张芸京.wma；
MPEG 1 LAYER 3-44.1khz-320 Kbps-曲婉婷 - 我的歌声里.mp3;
v9.2-44.1khz-31 Kbps-月亮代表我的心mato.wma;
快进后上下曲切换提示格式不支持2#-0512.log；
上下曲切换格式不支持8#-0514 .log</t>
    <phoneticPr fontId="1" type="noConversion"/>
  </si>
  <si>
    <t>部份音乐自动播放或快进退操作死机，死机后界面糊掉。
备注：（插着充电器操作出现，没插充电器未出现）</t>
    <phoneticPr fontId="1" type="noConversion"/>
  </si>
  <si>
    <r>
      <rPr>
        <sz val="10"/>
        <rFont val="宋体"/>
        <family val="3"/>
        <charset val="134"/>
      </rPr>
      <t>播放音乐中拔下充电器、按键操作后必死</t>
    </r>
    <r>
      <rPr>
        <sz val="10"/>
        <rFont val="Arial"/>
        <family val="2"/>
      </rPr>
      <t>2#-0511.log</t>
    </r>
    <r>
      <rPr>
        <sz val="10"/>
        <rFont val="宋体"/>
        <family val="3"/>
        <charset val="134"/>
      </rPr>
      <t>；
音乐播放中拔下充电器，音乐停止播放－</t>
    </r>
    <r>
      <rPr>
        <sz val="10"/>
        <rFont val="Arial"/>
        <family val="2"/>
      </rPr>
      <t>2#-0511.log</t>
    </r>
    <phoneticPr fontId="1" type="noConversion"/>
  </si>
  <si>
    <t>概率性出现歌曲快进时出现卡住死机(插着充电器时操作有重现）</t>
    <phoneticPr fontId="1" type="noConversion"/>
  </si>
  <si>
    <t>Pending</t>
  </si>
  <si>
    <t>先播放音乐再更新媒体库死机：
媒体库未更新前，先进入资源管理器内播放音乐，再打开音乐，自动更新媒体时，出现噪音后当前界面卡住死机</t>
    <phoneticPr fontId="1" type="noConversion"/>
  </si>
  <si>
    <t>mlc</t>
    <phoneticPr fontId="1" type="noConversion"/>
  </si>
  <si>
    <t>已解决</t>
    <phoneticPr fontId="1" type="noConversion"/>
  </si>
  <si>
    <t>MPEG 1 LAYER 3-44.1khz-320 Kbps-曲婉婷 - 我的歌声里.mp3；
插充电器点击某音乐必死0511.log；
MPEG 1 LAYER 3-44.1khz-320 Kbps-张学友 - 每天爱你多一些.mp3；
v9.1-44.1khz-31 Kbps-并四-偏爱张芸京.wma；
快进操作后音乐列表点音乐死机8#-0514.log；
音乐播放中回列表点音乐死机8#-0514.log</t>
    <phoneticPr fontId="1" type="noConversion"/>
  </si>
  <si>
    <t>快进到下一首mp3歌曲时，头部判断失败导致解码失败，请多次测试确认。</t>
    <phoneticPr fontId="1" type="noConversion"/>
  </si>
  <si>
    <t>已修改</t>
    <phoneticPr fontId="1" type="noConversion"/>
  </si>
  <si>
    <t>修改菜单资源字符串。</t>
    <phoneticPr fontId="1" type="noConversion"/>
  </si>
  <si>
    <t>mlc</t>
    <phoneticPr fontId="1" type="noConversion"/>
  </si>
  <si>
    <t>已解决</t>
    <phoneticPr fontId="1" type="noConversion"/>
  </si>
  <si>
    <t>更新频率太快，导致快进退后，当前解码时间被刷一次再刷快进退后的时间，解决方法：进度条刷新放在时间刷新后刷新</t>
    <phoneticPr fontId="1" type="noConversion"/>
  </si>
  <si>
    <r>
      <rPr>
        <sz val="10"/>
        <rFont val="宋体"/>
        <family val="3"/>
        <charset val="134"/>
      </rPr>
      <t>插入</t>
    </r>
    <r>
      <rPr>
        <sz val="10"/>
        <rFont val="Arial"/>
        <family val="2"/>
      </rPr>
      <t>USB</t>
    </r>
    <r>
      <rPr>
        <sz val="10"/>
        <rFont val="宋体"/>
        <family val="3"/>
        <charset val="134"/>
      </rPr>
      <t>充电器时，</t>
    </r>
    <r>
      <rPr>
        <sz val="10"/>
        <rFont val="Arial"/>
        <family val="2"/>
      </rPr>
      <t>mcu</t>
    </r>
    <r>
      <rPr>
        <sz val="10"/>
        <rFont val="宋体"/>
        <family val="3"/>
        <charset val="134"/>
      </rPr>
      <t>被锁频，导致播放歌曲时调频不成功，拔掉充电器后导致频率降为</t>
    </r>
    <r>
      <rPr>
        <sz val="10"/>
        <rFont val="Arial"/>
        <family val="2"/>
      </rPr>
      <t>24M,</t>
    </r>
    <r>
      <rPr>
        <sz val="10"/>
        <rFont val="宋体"/>
        <family val="3"/>
        <charset val="134"/>
      </rPr>
      <t>不够解码。</t>
    </r>
    <phoneticPr fontId="1" type="noConversion"/>
  </si>
  <si>
    <t>Firmware_v770.img</t>
    <phoneticPr fontId="1" type="noConversion"/>
  </si>
  <si>
    <t>Firmware_v770.img</t>
    <phoneticPr fontId="1" type="noConversion"/>
  </si>
  <si>
    <t xml:space="preserve">快进后播放到结尾时卡住许久－2#-0507.log；
MS -ADPCM加州旅店 44.1kHZ 354 Kbps.wav；
Q-1-44.1 KHz,48.0 Kbps, 1声道, 周杰伦 - 菊花台.ogg；
歌曲进入播放3秒卡住许久2#-0507.log；
Q3-16.0 KHz,105 Kbps, 2声道, 周杰伦 - 菊花台.ogg；
MPEG 1 LAYER 3-44.1khz-320 Kbps-曲婉婷 - 我的歌声里.mp3；歌曲快进后放手卡住8#-0514.log；
快进退操作上下曲切换时出现歌曲卡住许久8#-0514.log；
快进后播放至快结束卡住许久0519.log
</t>
    <phoneticPr fontId="1" type="noConversion"/>
  </si>
  <si>
    <t>Firmware_v770.img</t>
    <phoneticPr fontId="1" type="noConversion"/>
  </si>
  <si>
    <t>Firmware_v770.img</t>
    <phoneticPr fontId="1" type="noConversion"/>
  </si>
  <si>
    <r>
      <rPr>
        <sz val="10"/>
        <rFont val="宋体"/>
        <family val="3"/>
        <charset val="134"/>
      </rPr>
      <t>收音机后台进音乐更新媒体库死机</t>
    </r>
    <r>
      <rPr>
        <sz val="10"/>
        <rFont val="Arial"/>
        <family val="2"/>
      </rPr>
      <t>0519.log</t>
    </r>
    <phoneticPr fontId="1" type="noConversion"/>
  </si>
  <si>
    <t>NanoD-044</t>
  </si>
  <si>
    <t>v723补充说明：该歌曲快进至进度条结尾停的瞬间马上放手就会出现
概率性出现歌曲快进退至上下曲有格式不支持一闪而过。</t>
    <phoneticPr fontId="1" type="noConversion"/>
  </si>
  <si>
    <t>v723版：连充电器，音乐播放中回音乐列表界面点击歌曲死机（有出现2首音乐各死机1次）
插充电器，在音乐列表点某些音乐必死
备注：不插充电器就正常。</t>
    <phoneticPr fontId="1" type="noConversion"/>
  </si>
  <si>
    <t>音乐快进退放手后，进度条会从原始位置反弹到当前位置。</t>
    <phoneticPr fontId="1" type="noConversion"/>
  </si>
  <si>
    <r>
      <rPr>
        <sz val="10"/>
        <rFont val="宋体"/>
        <family val="3"/>
        <charset val="134"/>
      </rPr>
      <t>大部份音乐播放中拔下充电器，音乐变调</t>
    </r>
    <r>
      <rPr>
        <sz val="10"/>
        <rFont val="Arial"/>
        <family val="2"/>
      </rPr>
      <t>+</t>
    </r>
    <r>
      <rPr>
        <sz val="10"/>
        <rFont val="宋体"/>
        <family val="3"/>
        <charset val="134"/>
      </rPr>
      <t>噪音。</t>
    </r>
    <phoneticPr fontId="1" type="noConversion"/>
  </si>
  <si>
    <r>
      <rPr>
        <sz val="10"/>
        <rFont val="宋体"/>
        <family val="3"/>
        <charset val="134"/>
      </rPr>
      <t>语言设置后部份应用语没有对应改变，都是英文显示：
如：设置－</t>
    </r>
    <r>
      <rPr>
        <sz val="10"/>
        <rFont val="Arial"/>
        <family val="2"/>
      </rPr>
      <t>common settings</t>
    </r>
    <r>
      <rPr>
        <sz val="10"/>
        <rFont val="宋体"/>
        <family val="3"/>
        <charset val="134"/>
      </rPr>
      <t>列表下全是英文。</t>
    </r>
    <phoneticPr fontId="1" type="noConversion"/>
  </si>
  <si>
    <t xml:space="preserve">v770版还有出现歌曲快进快结束前音乐卡住许久。
概率性出现歌曲卡住许久：
1、歌曲快进后出现；
2、歌曲切换自动或手动切换到下一曲播放出现；
</t>
    <phoneticPr fontId="1" type="noConversion"/>
  </si>
  <si>
    <r>
      <rPr>
        <sz val="10"/>
        <rFont val="宋体"/>
        <family val="3"/>
        <charset val="134"/>
      </rPr>
      <t>音乐播放时，调节ＥＱ后，音乐无声输出</t>
    </r>
    <r>
      <rPr>
        <sz val="10"/>
        <rFont val="Arial"/>
        <family val="2"/>
      </rPr>
      <t>0519.log</t>
    </r>
    <phoneticPr fontId="1" type="noConversion"/>
  </si>
  <si>
    <t>NanoD-045</t>
  </si>
  <si>
    <t>Firmware_v770.img</t>
  </si>
  <si>
    <t>FM播放/暂停，没有播放/暂停 UI显示</t>
  </si>
  <si>
    <t>郑燕淋</t>
  </si>
  <si>
    <t>音乐播放器的，暂停/播放的UI相反</t>
  </si>
  <si>
    <t>开机首次FM播放，瞬间音量变大声后又恢复正常-0519.txt</t>
  </si>
  <si>
    <t>1&gt; 黄昏晓 - 王心凌.wma
2&gt; 陈奕迅《认了吧》.wma
3&gt; WMA音乐点击播放卡死-0519.txt</t>
  </si>
  <si>
    <t>NanoD-046</t>
  </si>
  <si>
    <t>NanoD-047</t>
  </si>
  <si>
    <t>NanoD-048</t>
  </si>
  <si>
    <t>NanoD-049</t>
  </si>
  <si>
    <t>NanoD-050</t>
  </si>
  <si>
    <t>NanoD-051</t>
  </si>
  <si>
    <r>
      <rPr>
        <sz val="10"/>
        <rFont val="宋体"/>
        <family val="3"/>
        <charset val="134"/>
      </rPr>
      <t>开机首次</t>
    </r>
    <r>
      <rPr>
        <sz val="10"/>
        <rFont val="Arial"/>
        <family val="2"/>
      </rPr>
      <t>FM</t>
    </r>
    <r>
      <rPr>
        <sz val="10"/>
        <rFont val="宋体"/>
        <family val="3"/>
        <charset val="134"/>
      </rPr>
      <t>播放，瞬间音量变大声后又恢复正常</t>
    </r>
    <phoneticPr fontId="1" type="noConversion"/>
  </si>
  <si>
    <t>音乐拷机15小时2台正常</t>
    <phoneticPr fontId="1" type="noConversion"/>
  </si>
  <si>
    <t>歌曲快进至结束，总时间的最后一位数有时会有重影</t>
    <phoneticPr fontId="1" type="noConversion"/>
  </si>
  <si>
    <r>
      <t>Q10-48.0 KHz,500 Kbps, 2</t>
    </r>
    <r>
      <rPr>
        <sz val="10"/>
        <rFont val="宋体"/>
        <family val="3"/>
        <charset val="134"/>
      </rPr>
      <t>声道</t>
    </r>
    <r>
      <rPr>
        <sz val="10"/>
        <rFont val="Arial"/>
        <family val="2"/>
      </rPr>
      <t xml:space="preserve">, </t>
    </r>
    <r>
      <rPr>
        <sz val="10"/>
        <rFont val="宋体"/>
        <family val="3"/>
        <charset val="134"/>
      </rPr>
      <t>周杰伦</t>
    </r>
    <r>
      <rPr>
        <sz val="10"/>
        <rFont val="Arial"/>
        <family val="2"/>
      </rPr>
      <t xml:space="preserve"> - </t>
    </r>
    <r>
      <rPr>
        <sz val="10"/>
        <rFont val="宋体"/>
        <family val="3"/>
        <charset val="134"/>
      </rPr>
      <t>菊花台</t>
    </r>
    <r>
      <rPr>
        <sz val="10"/>
        <rFont val="Arial"/>
        <family val="2"/>
      </rPr>
      <t>.ogg</t>
    </r>
    <phoneticPr fontId="1" type="noConversion"/>
  </si>
  <si>
    <t>NanoD-052</t>
  </si>
  <si>
    <t>NanoD-053</t>
  </si>
  <si>
    <t>OGG格式音频－Q10里的－44.1KHZ跟48KHZ歌曲播放变调严重，且播放该类歌曲后，操作本机很卡，操作响应很慢。32kHZ播放正常。</t>
    <phoneticPr fontId="1" type="noConversion"/>
  </si>
  <si>
    <r>
      <rPr>
        <sz val="10"/>
        <rFont val="宋体"/>
        <family val="3"/>
        <charset val="134"/>
      </rPr>
      <t>目录列表下歌曲点击卡顿</t>
    </r>
    <r>
      <rPr>
        <sz val="10"/>
        <rFont val="Arial"/>
        <family val="2"/>
      </rPr>
      <t>3-5</t>
    </r>
    <r>
      <rPr>
        <sz val="10"/>
        <rFont val="宋体"/>
        <family val="3"/>
        <charset val="134"/>
      </rPr>
      <t>秒才进入音乐播放界面</t>
    </r>
    <r>
      <rPr>
        <sz val="10"/>
        <rFont val="Arial"/>
        <family val="2"/>
      </rPr>
      <t>0520.log</t>
    </r>
    <phoneticPr fontId="1" type="noConversion"/>
  </si>
  <si>
    <t>目录列表下歌曲点击卡顿3-5秒才进入音乐播放界面：
备注：从所有音乐及资源管理器进入点播音乐表现正常。</t>
    <phoneticPr fontId="1" type="noConversion"/>
  </si>
  <si>
    <t>NanoD-054</t>
  </si>
  <si>
    <t>NanoD-055</t>
  </si>
  <si>
    <t>Entered</t>
    <phoneticPr fontId="1" type="noConversion"/>
  </si>
  <si>
    <r>
      <t>FM</t>
    </r>
    <r>
      <rPr>
        <sz val="10"/>
        <rFont val="宋体"/>
        <family val="3"/>
        <charset val="134"/>
      </rPr>
      <t>自动搜索不到电台</t>
    </r>
    <r>
      <rPr>
        <sz val="10"/>
        <rFont val="Arial"/>
        <family val="2"/>
      </rPr>
      <t>0520.log</t>
    </r>
    <phoneticPr fontId="1" type="noConversion"/>
  </si>
  <si>
    <t>NanoD-056</t>
  </si>
  <si>
    <t>NanoD-057</t>
  </si>
  <si>
    <t>音乐可以添加至收藏夹，但没地方找收藏夹,建议去掉该功能，或是添加收藏夹显示。</t>
    <phoneticPr fontId="1" type="noConversion"/>
  </si>
  <si>
    <t>插着充电器playon关机后无法开机</t>
    <phoneticPr fontId="1" type="noConversion"/>
  </si>
  <si>
    <r>
      <rPr>
        <sz val="10"/>
        <rFont val="宋体"/>
        <family val="3"/>
        <charset val="134"/>
      </rPr>
      <t>低敏感度</t>
    </r>
    <r>
      <rPr>
        <sz val="10"/>
        <rFont val="Arial"/>
        <family val="2"/>
      </rPr>
      <t>FM</t>
    </r>
    <r>
      <rPr>
        <sz val="10"/>
        <rFont val="宋体"/>
        <family val="3"/>
        <charset val="134"/>
      </rPr>
      <t>自动搜索至</t>
    </r>
    <r>
      <rPr>
        <sz val="10"/>
        <rFont val="Arial"/>
        <family val="2"/>
      </rPr>
      <t>100MHZ</t>
    </r>
    <r>
      <rPr>
        <sz val="10"/>
        <rFont val="宋体"/>
        <family val="3"/>
        <charset val="134"/>
      </rPr>
      <t>时卡住死机</t>
    </r>
    <r>
      <rPr>
        <sz val="10"/>
        <rFont val="Arial"/>
        <family val="2"/>
      </rPr>
      <t>E1#</t>
    </r>
    <r>
      <rPr>
        <sz val="10"/>
        <rFont val="宋体"/>
        <family val="3"/>
        <charset val="134"/>
      </rPr>
      <t>－</t>
    </r>
    <r>
      <rPr>
        <sz val="10"/>
        <rFont val="Arial"/>
        <family val="2"/>
      </rPr>
      <t>0520.txt</t>
    </r>
    <phoneticPr fontId="1" type="noConversion"/>
  </si>
  <si>
    <t>NanoD-058</t>
  </si>
  <si>
    <t>2592×1944.JPG
3648×2736.JPG
8000×8000.JPG
大分辨率图片打开时响应慢，等待6-22秒-E8#_0520.txt</t>
  </si>
  <si>
    <t>1&gt; 图片浏览窗口，闲置1分钟左右自动关机-E8#_0520.txt
2&gt; 闲置在图片列表30秒左右，自动关机-E8#_0520.txt</t>
  </si>
  <si>
    <t>在图片浏览窗口，长按PLAYON键关机，关机动画显示为被旋转90度</t>
  </si>
  <si>
    <t>超出8000×8000分辨率的图片，试图打开不会提示不支持-E8#_0520.txt</t>
  </si>
  <si>
    <t>音乐播放中自动关机-E8#_0520.txt</t>
  </si>
  <si>
    <t>Picture</t>
    <phoneticPr fontId="1" type="noConversion"/>
  </si>
  <si>
    <t>NanoD-059</t>
  </si>
  <si>
    <t>NanoD-060</t>
  </si>
  <si>
    <t>NanoD-061</t>
  </si>
  <si>
    <t>NanoD-062</t>
  </si>
  <si>
    <t>NanoD-063</t>
  </si>
  <si>
    <t>音乐播放中自动关机
1、打开音乐播放，不做其它操作
2、播放几分钟后，自动关机</t>
    <phoneticPr fontId="1" type="noConversion"/>
  </si>
  <si>
    <t>超出8000×8000分辨率的图片，试图打开不会提示不支持
1、超出8000×8000分辨率的图片
2、点击打开不会提示不支持，而是卡住10秒左右后
3、显示为样机上可支持的第一张图片，如样机无可支持图片，则还是停留在图片列表</t>
    <phoneticPr fontId="1" type="noConversion"/>
  </si>
  <si>
    <t>大分辨率图片打开时响应慢，等待6-22秒
1、打开分辨率2592×1944及以上的图片
2、响应慢，卡住6-22秒左右才进入图片浏览窗口
如：2592×1944.JPG ，打开卡住6秒左右
      3648×2736.JPG ，打开卡住8秒左右
      8000×8000.JPG ，打开卡住22秒左右</t>
    <phoneticPr fontId="1" type="noConversion"/>
  </si>
  <si>
    <t>FM自动搜索至100MHZ时卡住死机(备注：E1#板必现、E8板不会出现）</t>
    <phoneticPr fontId="1" type="noConversion"/>
  </si>
  <si>
    <t>图片浏览，显示小图偏右上角
建议显示全屏</t>
    <phoneticPr fontId="1" type="noConversion"/>
  </si>
  <si>
    <t>mlc</t>
    <phoneticPr fontId="1" type="noConversion"/>
  </si>
  <si>
    <t>mlc</t>
    <phoneticPr fontId="1" type="noConversion"/>
  </si>
  <si>
    <t>5.20</t>
    <phoneticPr fontId="1" type="noConversion"/>
  </si>
  <si>
    <t>5.20</t>
    <phoneticPr fontId="1" type="noConversion"/>
  </si>
  <si>
    <t>已解决</t>
    <phoneticPr fontId="1" type="noConversion"/>
  </si>
  <si>
    <t>已解决</t>
    <phoneticPr fontId="1" type="noConversion"/>
  </si>
  <si>
    <r>
      <t>codec</t>
    </r>
    <r>
      <rPr>
        <sz val="10"/>
        <rFont val="宋体"/>
        <family val="3"/>
        <charset val="134"/>
      </rPr>
      <t>初始化之后再设置</t>
    </r>
    <r>
      <rPr>
        <sz val="10"/>
        <rFont val="Arial"/>
        <family val="2"/>
      </rPr>
      <t>fm</t>
    </r>
    <r>
      <rPr>
        <sz val="10"/>
        <rFont val="宋体"/>
        <family val="3"/>
        <charset val="134"/>
      </rPr>
      <t>音量。</t>
    </r>
    <phoneticPr fontId="1" type="noConversion"/>
  </si>
  <si>
    <t>修改菜单资源字符串。</t>
    <phoneticPr fontId="1" type="noConversion"/>
  </si>
  <si>
    <r>
      <t>FM</t>
    </r>
    <r>
      <rPr>
        <sz val="10"/>
        <rFont val="宋体"/>
        <family val="3"/>
        <charset val="134"/>
      </rPr>
      <t>播放时，首次更新媒体库时，停止播放</t>
    </r>
    <r>
      <rPr>
        <sz val="10"/>
        <rFont val="Arial"/>
        <family val="2"/>
      </rPr>
      <t>FM</t>
    </r>
    <r>
      <rPr>
        <sz val="10"/>
        <rFont val="宋体"/>
        <family val="3"/>
        <charset val="134"/>
      </rPr>
      <t>。</t>
    </r>
    <phoneticPr fontId="1" type="noConversion"/>
  </si>
  <si>
    <r>
      <t>eco</t>
    </r>
    <r>
      <rPr>
        <sz val="10"/>
        <rFont val="宋体"/>
        <family val="3"/>
        <charset val="134"/>
      </rPr>
      <t>芯片后测试没有此现象，请关闭。</t>
    </r>
    <phoneticPr fontId="1" type="noConversion"/>
  </si>
  <si>
    <t>ctf</t>
    <phoneticPr fontId="1" type="noConversion"/>
  </si>
  <si>
    <t>关机动画不旋转90°</t>
    <phoneticPr fontId="1" type="noConversion"/>
  </si>
  <si>
    <r>
      <rPr>
        <sz val="10"/>
        <rFont val="宋体"/>
        <family val="3"/>
        <charset val="134"/>
      </rPr>
      <t>总时间显示向左移动</t>
    </r>
    <r>
      <rPr>
        <sz val="10"/>
        <rFont val="Arial"/>
        <family val="2"/>
      </rPr>
      <t>2</t>
    </r>
    <r>
      <rPr>
        <sz val="10"/>
        <rFont val="宋体"/>
        <family val="3"/>
        <charset val="134"/>
      </rPr>
      <t>个</t>
    </r>
    <r>
      <rPr>
        <sz val="10"/>
        <rFont val="Arial"/>
        <family val="2"/>
      </rPr>
      <t>pixels</t>
    </r>
    <phoneticPr fontId="1" type="noConversion"/>
  </si>
  <si>
    <t>5.21</t>
    <phoneticPr fontId="1" type="noConversion"/>
  </si>
  <si>
    <r>
      <t>v9.2-44.1khz-48 Kbps-</t>
    </r>
    <r>
      <rPr>
        <sz val="10"/>
        <rFont val="宋体"/>
        <family val="3"/>
        <charset val="134"/>
      </rPr>
      <t>火柴天堂</t>
    </r>
    <r>
      <rPr>
        <sz val="10"/>
        <rFont val="Arial"/>
        <family val="2"/>
      </rPr>
      <t xml:space="preserve"> </t>
    </r>
    <r>
      <rPr>
        <sz val="10"/>
        <rFont val="宋体"/>
        <family val="3"/>
        <charset val="134"/>
      </rPr>
      <t>郑心慈</t>
    </r>
    <r>
      <rPr>
        <sz val="10"/>
        <rFont val="Arial"/>
        <family val="2"/>
      </rPr>
      <t>.wma</t>
    </r>
    <r>
      <rPr>
        <sz val="10"/>
        <rFont val="宋体"/>
        <family val="3"/>
        <charset val="134"/>
      </rPr>
      <t>；
音乐播放中打开</t>
    </r>
    <r>
      <rPr>
        <sz val="10"/>
        <rFont val="Arial"/>
        <family val="2"/>
      </rPr>
      <t>8000x80000</t>
    </r>
    <r>
      <rPr>
        <sz val="10"/>
        <rFont val="宋体"/>
        <family val="3"/>
        <charset val="134"/>
      </rPr>
      <t>图片时音频无声音输出－</t>
    </r>
    <r>
      <rPr>
        <sz val="10"/>
        <rFont val="Arial"/>
        <family val="2"/>
      </rPr>
      <t>0520.log</t>
    </r>
    <phoneticPr fontId="1" type="noConversion"/>
  </si>
  <si>
    <t>带歌词歌曲播放死机，不支持歌词</t>
    <phoneticPr fontId="1" type="noConversion"/>
  </si>
  <si>
    <t>某歌曲播放中进入屏保时，音乐无声输出。（实际音乐播放，跟设置EQ时一样的表现）</t>
    <phoneticPr fontId="1" type="noConversion"/>
  </si>
  <si>
    <t>mlc</t>
    <phoneticPr fontId="1" type="noConversion"/>
  </si>
  <si>
    <r>
      <t>log</t>
    </r>
    <r>
      <rPr>
        <sz val="10"/>
        <rFont val="宋体"/>
        <family val="3"/>
        <charset val="134"/>
      </rPr>
      <t>打印太多，关掉目录列表下打印的</t>
    </r>
    <r>
      <rPr>
        <sz val="10"/>
        <rFont val="Arial"/>
        <family val="2"/>
      </rPr>
      <t>log</t>
    </r>
    <phoneticPr fontId="1" type="noConversion"/>
  </si>
  <si>
    <t>5.20</t>
    <phoneticPr fontId="1" type="noConversion"/>
  </si>
  <si>
    <t>mlc</t>
  </si>
  <si>
    <t>5.22</t>
    <phoneticPr fontId="1" type="noConversion"/>
  </si>
  <si>
    <t>已解决</t>
    <phoneticPr fontId="1" type="noConversion"/>
  </si>
  <si>
    <r>
      <rPr>
        <sz val="10"/>
        <rFont val="宋体"/>
        <family val="3"/>
        <charset val="134"/>
      </rPr>
      <t>后台播歌同事浏览图片时，系统进入</t>
    </r>
    <r>
      <rPr>
        <sz val="10"/>
        <rFont val="Arial"/>
        <family val="2"/>
      </rPr>
      <t>idle</t>
    </r>
    <r>
      <rPr>
        <sz val="10"/>
        <rFont val="宋体"/>
        <family val="3"/>
        <charset val="134"/>
      </rPr>
      <t>。</t>
    </r>
    <phoneticPr fontId="1" type="noConversion"/>
  </si>
  <si>
    <t>打开图片浏览，再退出图片进列表界面过一定时间系统进入了idle，</t>
    <phoneticPr fontId="1" type="noConversion"/>
  </si>
  <si>
    <t>zyz</t>
    <phoneticPr fontId="1" type="noConversion"/>
  </si>
  <si>
    <t>侦错误数赋值不正确导致。</t>
    <phoneticPr fontId="1" type="noConversion"/>
  </si>
  <si>
    <t>5.23</t>
    <phoneticPr fontId="1" type="noConversion"/>
  </si>
  <si>
    <t>系统堆栈不够导致死机。</t>
    <phoneticPr fontId="1" type="noConversion"/>
  </si>
  <si>
    <t>5.23</t>
    <phoneticPr fontId="1" type="noConversion"/>
  </si>
  <si>
    <r>
      <rPr>
        <sz val="10"/>
        <rFont val="宋体"/>
        <family val="3"/>
        <charset val="134"/>
      </rPr>
      <t>自动搜台中不能插着</t>
    </r>
    <r>
      <rPr>
        <sz val="10"/>
        <rFont val="Arial"/>
        <family val="2"/>
      </rPr>
      <t>usb</t>
    </r>
    <r>
      <rPr>
        <sz val="10"/>
        <rFont val="宋体"/>
        <family val="3"/>
        <charset val="134"/>
      </rPr>
      <t>，目前已改，插着</t>
    </r>
    <r>
      <rPr>
        <sz val="10"/>
        <rFont val="Arial"/>
        <family val="2"/>
      </rPr>
      <t>usb</t>
    </r>
    <r>
      <rPr>
        <sz val="10"/>
        <rFont val="宋体"/>
        <family val="3"/>
        <charset val="134"/>
      </rPr>
      <t>也可以自动搜台。</t>
    </r>
    <phoneticPr fontId="1" type="noConversion"/>
  </si>
  <si>
    <t>未发现，请多次测试，出现后保存现场。</t>
    <phoneticPr fontId="1" type="noConversion"/>
  </si>
  <si>
    <t>警告对话框绘制未成功刷新</t>
    <phoneticPr fontId="1" type="noConversion"/>
  </si>
  <si>
    <t>Firmware_v814.img</t>
    <phoneticPr fontId="1" type="noConversion"/>
  </si>
  <si>
    <t>陈清</t>
    <phoneticPr fontId="1" type="noConversion"/>
  </si>
  <si>
    <t>Firmware_v814.img</t>
    <phoneticPr fontId="1" type="noConversion"/>
  </si>
  <si>
    <t>1&gt; FM播放中，点击FM录音卡死-0519.txt
2&gt; FM播放中，点击保存FM频道卡死-0519.txt；
反复准备录音死机E1#-0526.log</t>
    <phoneticPr fontId="1" type="noConversion"/>
  </si>
  <si>
    <t>Firmware_v814.img</t>
    <phoneticPr fontId="1" type="noConversion"/>
  </si>
  <si>
    <t>Firmware_v814.img</t>
    <phoneticPr fontId="1" type="noConversion"/>
  </si>
  <si>
    <t>Reject</t>
  </si>
  <si>
    <r>
      <t>FM</t>
    </r>
    <r>
      <rPr>
        <sz val="10"/>
        <rFont val="宋体"/>
        <family val="3"/>
        <charset val="134"/>
      </rPr>
      <t>录音文件格式不支持，都是空文件夹显示</t>
    </r>
    <r>
      <rPr>
        <sz val="10"/>
        <rFont val="Arial"/>
        <family val="2"/>
      </rPr>
      <t>E1#-0526.log</t>
    </r>
    <phoneticPr fontId="1" type="noConversion"/>
  </si>
  <si>
    <t>NanoD-064</t>
  </si>
  <si>
    <t>NanoD-065</t>
  </si>
  <si>
    <t>频繁操作打开退出超过1920×1080分辨率图片后，自动关机
1、拷贝各种分辨率的图片:分辨率范围.rar
2、多次操作：打开不同超过1920×1080分辨率图片，再退出
3、出现自动关机：
情况一：图片浏览窗口闲置1分钟左右，自动死机
情况二：试图再次打开图片时，自动关机
情况三：闲置在图片列表30秒左右，自动关机
备注：待机时间设置为30分钟</t>
    <phoneticPr fontId="1" type="noConversion"/>
  </si>
  <si>
    <t>高概率出现FM自动搜索不到电台,手动搜索可以搜到电台。</t>
    <phoneticPr fontId="1" type="noConversion"/>
  </si>
  <si>
    <t>部分WMA音乐点击播放卡死</t>
    <phoneticPr fontId="1" type="noConversion"/>
  </si>
  <si>
    <t>音乐播放时，调节EQ后，当前歌曲无声输出
走秒有在走，频谱不会动，快进退或上下曲切换后音频正常输出。</t>
    <phoneticPr fontId="1" type="noConversion"/>
  </si>
  <si>
    <t>收音机后台进音乐更新媒体库死机，FM后台播放正常。</t>
    <phoneticPr fontId="1" type="noConversion"/>
  </si>
  <si>
    <r>
      <rPr>
        <sz val="10"/>
        <rFont val="宋体"/>
        <family val="3"/>
        <charset val="134"/>
      </rPr>
      <t>音乐列表界面按</t>
    </r>
    <r>
      <rPr>
        <sz val="10"/>
        <rFont val="Arial"/>
        <family val="2"/>
      </rPr>
      <t>ESC</t>
    </r>
    <r>
      <rPr>
        <sz val="10"/>
        <rFont val="宋体"/>
        <family val="3"/>
        <charset val="134"/>
      </rPr>
      <t>键无法退到桌面</t>
    </r>
    <r>
      <rPr>
        <sz val="10"/>
        <rFont val="Arial"/>
        <family val="2"/>
      </rPr>
      <t>-E1#-0526.log</t>
    </r>
    <phoneticPr fontId="1" type="noConversion"/>
  </si>
  <si>
    <t>NanoD-066</t>
  </si>
  <si>
    <t>音乐列表界面按ESC键无法退回到桌面，一直目录列表内循环。
恢复手段：复位后恢复正常。</t>
    <phoneticPr fontId="1" type="noConversion"/>
  </si>
  <si>
    <t>EQ调节时，音乐有明显的“嘀”声</t>
    <phoneticPr fontId="1" type="noConversion"/>
  </si>
  <si>
    <t>FM自动搜索后按返回，在菜单列表界面显示空白并有当前光标显示。</t>
    <phoneticPr fontId="1" type="noConversion"/>
  </si>
  <si>
    <t>NanoD-067</t>
  </si>
  <si>
    <r>
      <t>FM</t>
    </r>
    <r>
      <rPr>
        <sz val="10"/>
        <rFont val="宋体"/>
        <family val="3"/>
        <charset val="134"/>
      </rPr>
      <t>自动搜索按返回界面空白有光标显示－</t>
    </r>
    <r>
      <rPr>
        <sz val="10"/>
        <rFont val="Arial"/>
        <family val="2"/>
      </rPr>
      <t>18#</t>
    </r>
    <r>
      <rPr>
        <sz val="10"/>
        <rFont val="宋体"/>
        <family val="3"/>
        <charset val="134"/>
      </rPr>
      <t>－</t>
    </r>
    <r>
      <rPr>
        <sz val="10"/>
        <rFont val="Arial"/>
        <family val="2"/>
      </rPr>
      <t>0526.log</t>
    </r>
    <phoneticPr fontId="1" type="noConversion"/>
  </si>
  <si>
    <t>NanoD-068</t>
  </si>
  <si>
    <r>
      <rPr>
        <sz val="10"/>
        <rFont val="宋体"/>
        <family val="3"/>
        <charset val="134"/>
      </rPr>
      <t>资源管理器内音乐文件不显示－</t>
    </r>
    <r>
      <rPr>
        <sz val="10"/>
        <rFont val="Arial"/>
        <family val="2"/>
      </rPr>
      <t>18#</t>
    </r>
    <r>
      <rPr>
        <sz val="10"/>
        <rFont val="宋体"/>
        <family val="3"/>
        <charset val="134"/>
      </rPr>
      <t>－</t>
    </r>
    <r>
      <rPr>
        <sz val="10"/>
        <rFont val="Arial"/>
        <family val="2"/>
      </rPr>
      <t>0526.log</t>
    </r>
    <phoneticPr fontId="1" type="noConversion"/>
  </si>
  <si>
    <t>NanoD-069</t>
  </si>
  <si>
    <r>
      <rPr>
        <sz val="10"/>
        <rFont val="宋体"/>
        <family val="3"/>
        <charset val="134"/>
      </rPr>
      <t>音乐及</t>
    </r>
    <r>
      <rPr>
        <sz val="10"/>
        <rFont val="Arial"/>
        <family val="2"/>
      </rPr>
      <t>FM</t>
    </r>
    <r>
      <rPr>
        <sz val="10"/>
        <rFont val="宋体"/>
        <family val="3"/>
        <charset val="134"/>
      </rPr>
      <t>收音机播放界面插入</t>
    </r>
    <r>
      <rPr>
        <sz val="10"/>
        <rFont val="Arial"/>
        <family val="2"/>
      </rPr>
      <t>USB</t>
    </r>
    <r>
      <rPr>
        <sz val="10"/>
        <rFont val="宋体"/>
        <family val="3"/>
        <charset val="134"/>
      </rPr>
      <t>线需</t>
    </r>
    <r>
      <rPr>
        <sz val="10"/>
        <rFont val="Arial"/>
        <family val="2"/>
      </rPr>
      <t>5</t>
    </r>
    <r>
      <rPr>
        <sz val="10"/>
        <rFont val="宋体"/>
        <family val="3"/>
        <charset val="134"/>
      </rPr>
      <t>秒才显示</t>
    </r>
    <r>
      <rPr>
        <sz val="10"/>
        <rFont val="Arial"/>
        <family val="2"/>
      </rPr>
      <t>usb</t>
    </r>
    <r>
      <rPr>
        <sz val="10"/>
        <rFont val="宋体"/>
        <family val="3"/>
        <charset val="134"/>
      </rPr>
      <t>标识－</t>
    </r>
    <r>
      <rPr>
        <sz val="10"/>
        <rFont val="Arial"/>
        <family val="2"/>
      </rPr>
      <t>19#</t>
    </r>
    <r>
      <rPr>
        <sz val="10"/>
        <rFont val="宋体"/>
        <family val="3"/>
        <charset val="134"/>
      </rPr>
      <t>－</t>
    </r>
    <r>
      <rPr>
        <sz val="10"/>
        <rFont val="Arial"/>
        <family val="2"/>
      </rPr>
      <t>0527.log</t>
    </r>
    <phoneticPr fontId="1" type="noConversion"/>
  </si>
  <si>
    <t>音乐及FM收音机播放界面插入PC-USB线会在当前界面停顿约5秒才显示usb标识。
备注：其它界面下插入PC-USB,约1-2秒可见usb标识</t>
    <phoneticPr fontId="1" type="noConversion"/>
  </si>
  <si>
    <t>任意界面插入USB线后直接拔下USB线，发现会显示媒体库空白界面约1秒后才显示桌面信息。</t>
    <phoneticPr fontId="1" type="noConversion"/>
  </si>
  <si>
    <t>NanoD-070</t>
  </si>
  <si>
    <t>NanoD-071</t>
  </si>
  <si>
    <r>
      <rPr>
        <sz val="10"/>
        <rFont val="宋体"/>
        <family val="3"/>
        <charset val="134"/>
      </rPr>
      <t>提取电子书书签，书签会消失－</t>
    </r>
    <r>
      <rPr>
        <sz val="10"/>
        <rFont val="Arial"/>
        <family val="2"/>
      </rPr>
      <t>19#</t>
    </r>
    <r>
      <rPr>
        <sz val="10"/>
        <rFont val="宋体"/>
        <family val="3"/>
        <charset val="134"/>
      </rPr>
      <t>－</t>
    </r>
    <r>
      <rPr>
        <sz val="10"/>
        <rFont val="Arial"/>
        <family val="2"/>
      </rPr>
      <t>0527.log</t>
    </r>
    <phoneticPr fontId="1" type="noConversion"/>
  </si>
  <si>
    <t>NanoD-072</t>
  </si>
  <si>
    <r>
      <rPr>
        <sz val="10"/>
        <rFont val="宋体"/>
        <family val="3"/>
        <charset val="134"/>
      </rPr>
      <t>电子书阅读后返回目录界面，按</t>
    </r>
    <r>
      <rPr>
        <sz val="10"/>
        <rFont val="Arial"/>
        <family val="2"/>
      </rPr>
      <t>up</t>
    </r>
    <r>
      <rPr>
        <sz val="10"/>
        <rFont val="宋体"/>
        <family val="3"/>
        <charset val="134"/>
      </rPr>
      <t>键显示相同文件夹</t>
    </r>
    <r>
      <rPr>
        <sz val="10"/>
        <rFont val="Arial"/>
        <family val="2"/>
      </rPr>
      <t>.mp4</t>
    </r>
    <phoneticPr fontId="1" type="noConversion"/>
  </si>
  <si>
    <t>NanoD-073</t>
  </si>
  <si>
    <t>提示音设定，开启与关闭选定后，没有体现此功能。</t>
    <phoneticPr fontId="1" type="noConversion"/>
  </si>
  <si>
    <t>FM录音，点开始，已显示正在录音，实际没有在录音。</t>
    <phoneticPr fontId="1" type="noConversion"/>
  </si>
  <si>
    <t>mlc</t>
    <phoneticPr fontId="1" type="noConversion"/>
  </si>
  <si>
    <t>已解决</t>
    <phoneticPr fontId="1" type="noConversion"/>
  </si>
  <si>
    <r>
      <rPr>
        <sz val="10"/>
        <rFont val="宋体"/>
        <family val="3"/>
        <charset val="134"/>
      </rPr>
      <t>插入拔出</t>
    </r>
    <r>
      <rPr>
        <sz val="10"/>
        <rFont val="Arial"/>
        <family val="2"/>
      </rPr>
      <t>USB</t>
    </r>
    <r>
      <rPr>
        <sz val="10"/>
        <rFont val="宋体"/>
        <family val="3"/>
        <charset val="134"/>
      </rPr>
      <t>会进入</t>
    </r>
    <r>
      <rPr>
        <sz val="10"/>
        <rFont val="Arial"/>
        <family val="2"/>
      </rPr>
      <t>MDB</t>
    </r>
    <r>
      <rPr>
        <sz val="10"/>
        <rFont val="宋体"/>
        <family val="3"/>
        <charset val="134"/>
      </rPr>
      <t>模块，导致不需要刷新媒体库时出现该背景</t>
    </r>
    <phoneticPr fontId="1" type="noConversion"/>
  </si>
  <si>
    <t>mlc</t>
    <phoneticPr fontId="1" type="noConversion"/>
  </si>
  <si>
    <t>wp</t>
    <phoneticPr fontId="1" type="noConversion"/>
  </si>
  <si>
    <t>已解决</t>
    <phoneticPr fontId="1" type="noConversion"/>
  </si>
  <si>
    <r>
      <t>FM</t>
    </r>
    <r>
      <rPr>
        <sz val="10"/>
        <rFont val="宋体"/>
        <family val="3"/>
        <charset val="134"/>
      </rPr>
      <t>退出时未停止</t>
    </r>
    <r>
      <rPr>
        <sz val="10"/>
        <rFont val="Arial"/>
        <family val="2"/>
      </rPr>
      <t>dma</t>
    </r>
    <r>
      <rPr>
        <sz val="10"/>
        <rFont val="宋体"/>
        <family val="3"/>
        <charset val="134"/>
      </rPr>
      <t>，解决办法：处于音乐播放界面，</t>
    </r>
    <r>
      <rPr>
        <sz val="10"/>
        <rFont val="Arial"/>
        <family val="2"/>
      </rPr>
      <t>fm</t>
    </r>
    <r>
      <rPr>
        <sz val="10"/>
        <rFont val="宋体"/>
        <family val="3"/>
        <charset val="134"/>
      </rPr>
      <t>界面时</t>
    </r>
    <r>
      <rPr>
        <sz val="10"/>
        <rFont val="Arial"/>
        <family val="2"/>
      </rPr>
      <t>usb</t>
    </r>
    <r>
      <rPr>
        <sz val="10"/>
        <rFont val="宋体"/>
        <family val="3"/>
        <charset val="134"/>
      </rPr>
      <t>需要在第一次探测后，在规定时间内</t>
    </r>
    <r>
      <rPr>
        <sz val="10"/>
        <rFont val="Arial"/>
        <family val="2"/>
      </rPr>
      <t>&lt;100ms</t>
    </r>
    <r>
      <rPr>
        <sz val="10"/>
        <rFont val="宋体"/>
        <family val="3"/>
        <charset val="134"/>
      </rPr>
      <t>时发起</t>
    </r>
    <r>
      <rPr>
        <sz val="10"/>
        <rFont val="Arial"/>
        <family val="2"/>
      </rPr>
      <t>reconnect</t>
    </r>
    <r>
      <rPr>
        <sz val="10"/>
        <rFont val="宋体"/>
        <family val="3"/>
        <charset val="134"/>
      </rPr>
      <t>。</t>
    </r>
    <phoneticPr fontId="1" type="noConversion"/>
  </si>
  <si>
    <t>已解决</t>
    <phoneticPr fontId="1" type="noConversion"/>
  </si>
  <si>
    <r>
      <rPr>
        <sz val="10"/>
        <rFont val="宋体"/>
        <family val="3"/>
        <charset val="134"/>
      </rPr>
      <t>进入</t>
    </r>
    <r>
      <rPr>
        <sz val="10"/>
        <rFont val="Arial"/>
        <family val="2"/>
      </rPr>
      <t>browser</t>
    </r>
    <r>
      <rPr>
        <sz val="10"/>
        <rFont val="宋体"/>
        <family val="3"/>
        <charset val="134"/>
      </rPr>
      <t>任务初始化时，发送一条消息，在进入其他任务按返回键时检测该消息。</t>
    </r>
    <phoneticPr fontId="1" type="noConversion"/>
  </si>
  <si>
    <t>资源管理器内音乐文件夹显示空白
1、拷入图片文件夹跟音乐文件夹；
2、进资源管理器打开图片文件夹，浏览任一张图片；
3、按返回，再打开音乐文件夹
实际结果：发现音乐文件夹内音乐都不显示。
恢复手段：
退出资源管理器再次直接打开音乐文件夹显示正常。</t>
    <phoneticPr fontId="1" type="noConversion"/>
  </si>
  <si>
    <t>已解决</t>
    <phoneticPr fontId="1" type="noConversion"/>
  </si>
  <si>
    <t>wp</t>
    <phoneticPr fontId="1" type="noConversion"/>
  </si>
  <si>
    <t>已解决</t>
    <phoneticPr fontId="1" type="noConversion"/>
  </si>
  <si>
    <t>FM录音文件格式不支持，打开fm录音文件列表只有空的文件夹标识显示。</t>
    <phoneticPr fontId="1" type="noConversion"/>
  </si>
  <si>
    <t>mlc</t>
    <phoneticPr fontId="1" type="noConversion"/>
  </si>
  <si>
    <r>
      <rPr>
        <sz val="10"/>
        <rFont val="宋体"/>
        <family val="3"/>
        <charset val="134"/>
      </rPr>
      <t>可以录音，支持</t>
    </r>
    <r>
      <rPr>
        <sz val="10"/>
        <rFont val="Arial"/>
        <family val="2"/>
      </rPr>
      <t>pcm</t>
    </r>
    <r>
      <rPr>
        <sz val="10"/>
        <rFont val="宋体"/>
        <family val="3"/>
        <charset val="134"/>
      </rPr>
      <t>格式录音，录音时间显示目前有问题。</t>
    </r>
    <phoneticPr fontId="1" type="noConversion"/>
  </si>
  <si>
    <t>mlc</t>
    <phoneticPr fontId="1" type="noConversion"/>
  </si>
  <si>
    <r>
      <rPr>
        <sz val="10"/>
        <rFont val="宋体"/>
        <family val="3"/>
        <charset val="134"/>
      </rPr>
      <t>未打开</t>
    </r>
    <r>
      <rPr>
        <sz val="10"/>
        <rFont val="Arial"/>
        <family val="2"/>
      </rPr>
      <t>beep</t>
    </r>
    <r>
      <rPr>
        <sz val="10"/>
        <rFont val="宋体"/>
        <family val="3"/>
        <charset val="134"/>
      </rPr>
      <t>音宏开关</t>
    </r>
    <phoneticPr fontId="1" type="noConversion"/>
  </si>
  <si>
    <t>Firmware_v948_16bit_sdk.img</t>
    <phoneticPr fontId="1" type="noConversion"/>
  </si>
  <si>
    <r>
      <t>FM</t>
    </r>
    <r>
      <rPr>
        <sz val="10"/>
        <rFont val="宋体"/>
        <family val="3"/>
        <charset val="134"/>
      </rPr>
      <t>录音按</t>
    </r>
    <r>
      <rPr>
        <sz val="10"/>
        <rFont val="Arial"/>
        <family val="2"/>
      </rPr>
      <t>PLAY</t>
    </r>
    <r>
      <rPr>
        <sz val="10"/>
        <rFont val="宋体"/>
        <family val="3"/>
        <charset val="134"/>
      </rPr>
      <t>键暂停后死机</t>
    </r>
    <r>
      <rPr>
        <sz val="10"/>
        <rFont val="Arial"/>
        <family val="2"/>
      </rPr>
      <t>-10#-0609.txt</t>
    </r>
    <phoneticPr fontId="1" type="noConversion"/>
  </si>
  <si>
    <t>沈冲</t>
    <phoneticPr fontId="1" type="noConversion"/>
  </si>
  <si>
    <t>Firmware_v948_16bit_sdk.img</t>
    <phoneticPr fontId="1" type="noConversion"/>
  </si>
  <si>
    <t>Firmware_v948_16bit_sdk.img</t>
    <phoneticPr fontId="1" type="noConversion"/>
  </si>
  <si>
    <r>
      <t>v814</t>
    </r>
    <r>
      <rPr>
        <sz val="10"/>
        <rFont val="宋体"/>
        <family val="3"/>
        <charset val="134"/>
      </rPr>
      <t>版多次操作</t>
    </r>
    <r>
      <rPr>
        <sz val="10"/>
        <rFont val="Arial"/>
        <family val="2"/>
      </rPr>
      <t>FM</t>
    </r>
    <r>
      <rPr>
        <sz val="10"/>
        <rFont val="宋体"/>
        <family val="3"/>
        <charset val="134"/>
      </rPr>
      <t>录音易出现</t>
    </r>
    <r>
      <rPr>
        <sz val="10"/>
        <rFont val="Arial"/>
        <family val="2"/>
      </rPr>
      <t>“</t>
    </r>
    <r>
      <rPr>
        <sz val="10"/>
        <rFont val="宋体"/>
        <family val="3"/>
        <charset val="134"/>
      </rPr>
      <t>准备录音</t>
    </r>
    <r>
      <rPr>
        <sz val="10"/>
        <rFont val="Arial"/>
        <family val="2"/>
      </rPr>
      <t>”</t>
    </r>
    <r>
      <rPr>
        <sz val="10"/>
        <rFont val="宋体"/>
        <family val="3"/>
        <charset val="134"/>
      </rPr>
      <t xml:space="preserve">界面死机。
播放后，操作其它易出现死机
</t>
    </r>
    <r>
      <rPr>
        <sz val="10"/>
        <rFont val="Arial"/>
        <family val="2"/>
      </rPr>
      <t>1</t>
    </r>
    <r>
      <rPr>
        <sz val="10"/>
        <rFont val="宋体"/>
        <family val="3"/>
        <charset val="134"/>
      </rPr>
      <t>、</t>
    </r>
    <r>
      <rPr>
        <sz val="10"/>
        <rFont val="Arial"/>
        <family val="2"/>
      </rPr>
      <t>FM</t>
    </r>
    <r>
      <rPr>
        <sz val="10"/>
        <rFont val="宋体"/>
        <family val="3"/>
        <charset val="134"/>
      </rPr>
      <t>播放后，按返回键到</t>
    </r>
    <r>
      <rPr>
        <sz val="10"/>
        <rFont val="Arial"/>
        <family val="2"/>
      </rPr>
      <t>FM</t>
    </r>
    <r>
      <rPr>
        <sz val="10"/>
        <rFont val="宋体"/>
        <family val="3"/>
        <charset val="134"/>
      </rPr>
      <t>列表，点击</t>
    </r>
    <r>
      <rPr>
        <sz val="10"/>
        <rFont val="Arial"/>
        <family val="2"/>
      </rPr>
      <t>FM</t>
    </r>
    <r>
      <rPr>
        <sz val="10"/>
        <rFont val="宋体"/>
        <family val="3"/>
        <charset val="134"/>
      </rPr>
      <t xml:space="preserve">录音、保存、删除，卡死
</t>
    </r>
    <r>
      <rPr>
        <sz val="10"/>
        <rFont val="Arial"/>
        <family val="2"/>
      </rPr>
      <t>2</t>
    </r>
    <r>
      <rPr>
        <sz val="10"/>
        <rFont val="宋体"/>
        <family val="3"/>
        <charset val="134"/>
      </rPr>
      <t>、</t>
    </r>
    <r>
      <rPr>
        <sz val="10"/>
        <rFont val="Arial"/>
        <family val="2"/>
      </rPr>
      <t>FM</t>
    </r>
    <r>
      <rPr>
        <sz val="10"/>
        <rFont val="宋体"/>
        <family val="3"/>
        <charset val="134"/>
      </rPr>
      <t>播放后，退出</t>
    </r>
    <r>
      <rPr>
        <sz val="10"/>
        <rFont val="Arial"/>
        <family val="2"/>
      </rPr>
      <t>FM</t>
    </r>
    <r>
      <rPr>
        <sz val="10"/>
        <rFont val="宋体"/>
        <family val="3"/>
        <charset val="134"/>
      </rPr>
      <t>窗口，点击音乐、图片，卡死
备注：</t>
    </r>
    <r>
      <rPr>
        <sz val="10"/>
        <rFont val="Arial"/>
        <family val="2"/>
      </rPr>
      <t>FM</t>
    </r>
    <r>
      <rPr>
        <sz val="10"/>
        <rFont val="宋体"/>
        <family val="3"/>
        <charset val="134"/>
      </rPr>
      <t>播放中、或暂停播放，操作都会出现以上问题</t>
    </r>
    <phoneticPr fontId="1" type="noConversion"/>
  </si>
  <si>
    <r>
      <rPr>
        <sz val="10"/>
        <rFont val="宋体"/>
        <family val="3"/>
        <charset val="134"/>
      </rPr>
      <t>资源管理器内播放</t>
    </r>
    <r>
      <rPr>
        <sz val="10"/>
        <rFont val="Arial"/>
        <family val="2"/>
      </rPr>
      <t>FM</t>
    </r>
    <r>
      <rPr>
        <sz val="10"/>
        <rFont val="宋体"/>
        <family val="3"/>
        <charset val="134"/>
      </rPr>
      <t>录音文件，播放结束后，样机死机</t>
    </r>
    <r>
      <rPr>
        <sz val="10"/>
        <rFont val="Arial"/>
        <family val="2"/>
      </rPr>
      <t>10#-0609.txt</t>
    </r>
    <phoneticPr fontId="1" type="noConversion"/>
  </si>
  <si>
    <t>Firmware_v948_16bit_sdk.img</t>
    <phoneticPr fontId="1" type="noConversion"/>
  </si>
  <si>
    <r>
      <rPr>
        <sz val="10"/>
        <rFont val="宋体"/>
        <family val="3"/>
        <charset val="134"/>
      </rPr>
      <t>开机后首次进入</t>
    </r>
    <r>
      <rPr>
        <sz val="10"/>
        <rFont val="Arial"/>
        <family val="2"/>
      </rPr>
      <t>FM</t>
    </r>
    <r>
      <rPr>
        <sz val="10"/>
        <rFont val="宋体"/>
        <family val="3"/>
        <charset val="134"/>
      </rPr>
      <t>录音自动搜索，屏幕显示为手动</t>
    </r>
    <r>
      <rPr>
        <sz val="10"/>
        <rFont val="Arial"/>
        <family val="2"/>
      </rPr>
      <t>-10#-0609.txt</t>
    </r>
    <phoneticPr fontId="1" type="noConversion"/>
  </si>
  <si>
    <t>电子书阅读后返回目录界面，按up键显示多个相同文件夹
1、电子书阅读后返回目录界面，按up键会显示多个相同文件夹；
2、上下键把当前屏填满后，会恢复正常</t>
    <phoneticPr fontId="1" type="noConversion"/>
  </si>
  <si>
    <t>电子书，提取书签时确认后，没有提取到书签位置，再次进入发现刚所点击的书签已消失。</t>
    <phoneticPr fontId="1" type="noConversion"/>
  </si>
  <si>
    <r>
      <rPr>
        <sz val="10"/>
        <rFont val="宋体"/>
        <family val="3"/>
        <charset val="134"/>
      </rPr>
      <t>在</t>
    </r>
    <r>
      <rPr>
        <sz val="10"/>
        <rFont val="Arial"/>
        <family val="2"/>
      </rPr>
      <t>FM</t>
    </r>
    <r>
      <rPr>
        <sz val="10"/>
        <rFont val="宋体"/>
        <family val="3"/>
        <charset val="134"/>
      </rPr>
      <t>模块播放</t>
    </r>
    <r>
      <rPr>
        <sz val="10"/>
        <rFont val="Arial"/>
        <family val="2"/>
      </rPr>
      <t>FM</t>
    </r>
    <r>
      <rPr>
        <sz val="10"/>
        <rFont val="宋体"/>
        <family val="3"/>
        <charset val="134"/>
      </rPr>
      <t>录音文件，选中文件死机</t>
    </r>
    <r>
      <rPr>
        <sz val="10"/>
        <rFont val="Arial"/>
        <family val="2"/>
      </rPr>
      <t>-10#-0609.txt</t>
    </r>
    <phoneticPr fontId="1" type="noConversion"/>
  </si>
  <si>
    <t>资源管理器内播放FM录音文件，播放结束后，样机死机。</t>
    <phoneticPr fontId="1" type="noConversion"/>
  </si>
  <si>
    <t>NanoD-074</t>
    <phoneticPr fontId="1" type="noConversion"/>
  </si>
  <si>
    <t>NanoD-075</t>
    <phoneticPr fontId="1" type="noConversion"/>
  </si>
  <si>
    <t>NanoD-076</t>
  </si>
  <si>
    <t>NanoD-077</t>
  </si>
  <si>
    <t>NanoD-078</t>
  </si>
  <si>
    <r>
      <rPr>
        <sz val="10"/>
        <rFont val="宋体"/>
        <family val="3"/>
        <charset val="134"/>
      </rPr>
      <t>在资源管理器播放录音文件各种死机</t>
    </r>
    <r>
      <rPr>
        <sz val="10"/>
        <rFont val="Arial"/>
        <family val="2"/>
      </rPr>
      <t>-10#-0610.txt</t>
    </r>
    <phoneticPr fontId="1" type="noConversion"/>
  </si>
  <si>
    <t>沈冲</t>
    <phoneticPr fontId="1" type="noConversion"/>
  </si>
  <si>
    <t>Firmware_v948_16bit_sdk.img</t>
    <phoneticPr fontId="1" type="noConversion"/>
  </si>
  <si>
    <t>Firmware_v948_16bit_sdk.img</t>
    <phoneticPr fontId="1" type="noConversion"/>
  </si>
  <si>
    <t>Firmware_v948_24bit_sdk.img</t>
    <phoneticPr fontId="1" type="noConversion"/>
  </si>
  <si>
    <r>
      <t>FM</t>
    </r>
    <r>
      <rPr>
        <sz val="10"/>
        <rFont val="宋体"/>
        <family val="3"/>
        <charset val="134"/>
      </rPr>
      <t>模块保存和删除电台无效</t>
    </r>
    <r>
      <rPr>
        <sz val="10"/>
        <rFont val="Arial"/>
        <family val="2"/>
      </rPr>
      <t>-10#-0610.txt</t>
    </r>
    <phoneticPr fontId="1" type="noConversion"/>
  </si>
  <si>
    <t>媒体库更新死机：
1.拷贝大量的音乐，141个文件3.89G
2.进入媒体库，提示更新媒体库，过了几秒，样机死机
备注：只有10#板有该现象。</t>
    <phoneticPr fontId="1" type="noConversion"/>
  </si>
  <si>
    <t>播放音乐上下曲切换死机：
1.进入媒体库，从所有音乐进入播放文件
2.上下曲切换，样机死机
备注：切换到的文件为24BIT.ape文件</t>
    <phoneticPr fontId="1" type="noConversion"/>
  </si>
  <si>
    <r>
      <rPr>
        <sz val="10"/>
        <rFont val="宋体"/>
        <family val="3"/>
        <charset val="134"/>
      </rPr>
      <t>播放音乐上下曲切换死机</t>
    </r>
    <r>
      <rPr>
        <sz val="10"/>
        <rFont val="Arial"/>
        <family val="2"/>
      </rPr>
      <t>-13#-0611.txt</t>
    </r>
    <phoneticPr fontId="1" type="noConversion"/>
  </si>
  <si>
    <r>
      <rPr>
        <sz val="10"/>
        <rFont val="宋体"/>
        <family val="3"/>
        <charset val="134"/>
      </rPr>
      <t>播放某文件变音</t>
    </r>
    <r>
      <rPr>
        <sz val="10"/>
        <rFont val="Arial"/>
        <family val="2"/>
      </rPr>
      <t>-13#-0611.txt</t>
    </r>
    <phoneticPr fontId="1" type="noConversion"/>
  </si>
  <si>
    <r>
      <rPr>
        <sz val="10"/>
        <rFont val="宋体"/>
        <family val="3"/>
        <charset val="134"/>
      </rPr>
      <t>媒体库更新死机</t>
    </r>
    <r>
      <rPr>
        <sz val="10"/>
        <rFont val="Arial"/>
        <family val="2"/>
      </rPr>
      <t>-10#-0611.txt</t>
    </r>
    <phoneticPr fontId="1" type="noConversion"/>
  </si>
  <si>
    <t>NanoD-079</t>
    <phoneticPr fontId="1" type="noConversion"/>
  </si>
  <si>
    <t>NanoD-080</t>
    <phoneticPr fontId="1" type="noConversion"/>
  </si>
  <si>
    <t>NanoD-081</t>
  </si>
  <si>
    <t>NanoD-082</t>
  </si>
  <si>
    <t>NanoD-083</t>
  </si>
  <si>
    <t>NanoD-084</t>
  </si>
  <si>
    <t>后台音乐，浏览图片，一直向下切换，样机卡死，声音输出正常：
1.播放音乐进入图片浏览
2.一直向下切换图片，切换几十张后卡死
3.2分钟左右恢复正常。</t>
    <phoneticPr fontId="1" type="noConversion"/>
  </si>
  <si>
    <t>播放某文件变音：
24bit-192kHz-4987kbps-2声道-07. Man In The Mirror.ape</t>
    <phoneticPr fontId="1" type="noConversion"/>
  </si>
  <si>
    <t>FM模块保存和删除电台无效：
1.进入FM，手动进入一个电台
2.选择保存或删除电台后，按返回键
3.再次进入删除或保存的文件列表，上述的操作无效
备注：只有10#板有该现象。</t>
    <phoneticPr fontId="1" type="noConversion"/>
  </si>
  <si>
    <t>在资源管理器播放录音文件各种死机：
1.进入播放列表，选中文件死机
2.播放时快进退或按暂停键死机
3.文件列表切换，容易死机
恢复手段：复位</t>
    <phoneticPr fontId="1" type="noConversion"/>
  </si>
  <si>
    <t>NanoD系统稳定性测试</t>
    <phoneticPr fontId="1" type="noConversion"/>
  </si>
  <si>
    <r>
      <rPr>
        <sz val="10"/>
        <rFont val="宋体"/>
        <family val="3"/>
        <charset val="134"/>
      </rPr>
      <t>后台音乐，浏览图片，一直向下切换，样机卡死，声音输出正常</t>
    </r>
    <r>
      <rPr>
        <sz val="10"/>
        <rFont val="Arial"/>
        <family val="2"/>
      </rPr>
      <t>-13#-0611.txt</t>
    </r>
    <phoneticPr fontId="1" type="noConversion"/>
  </si>
  <si>
    <t>新增基本都是稳定性相关的问题。</t>
    <phoneticPr fontId="1" type="noConversion"/>
  </si>
  <si>
    <t>mlc</t>
    <phoneticPr fontId="1" type="noConversion"/>
  </si>
  <si>
    <t>已解决</t>
    <phoneticPr fontId="1" type="noConversion"/>
  </si>
  <si>
    <r>
      <rPr>
        <sz val="10"/>
        <rFont val="宋体"/>
        <family val="3"/>
        <charset val="134"/>
      </rPr>
      <t>首次进入</t>
    </r>
    <r>
      <rPr>
        <sz val="10"/>
        <rFont val="Arial"/>
        <family val="2"/>
      </rPr>
      <t>FM</t>
    </r>
    <r>
      <rPr>
        <sz val="10"/>
        <rFont val="宋体"/>
        <family val="3"/>
        <charset val="134"/>
      </rPr>
      <t>时，自动搜索创建</t>
    </r>
    <r>
      <rPr>
        <sz val="10"/>
        <rFont val="Arial"/>
        <family val="2"/>
      </rPr>
      <t>FM</t>
    </r>
    <r>
      <rPr>
        <sz val="10"/>
        <rFont val="宋体"/>
        <family val="3"/>
        <charset val="134"/>
      </rPr>
      <t>线程时会改变功能选择变量的值。</t>
    </r>
    <phoneticPr fontId="1" type="noConversion"/>
  </si>
  <si>
    <t>mlc</t>
    <phoneticPr fontId="1" type="noConversion"/>
  </si>
  <si>
    <t>6.11</t>
    <phoneticPr fontId="1" type="noConversion"/>
  </si>
  <si>
    <t>已解决</t>
    <phoneticPr fontId="1" type="noConversion"/>
  </si>
  <si>
    <r>
      <t>pcm</t>
    </r>
    <r>
      <rPr>
        <sz val="10"/>
        <rFont val="宋体"/>
        <family val="3"/>
        <charset val="134"/>
      </rPr>
      <t>格式码率计算错误。</t>
    </r>
    <phoneticPr fontId="1" type="noConversion"/>
  </si>
  <si>
    <t>6.10</t>
    <phoneticPr fontId="1" type="noConversion"/>
  </si>
  <si>
    <r>
      <rPr>
        <sz val="10"/>
        <rFont val="宋体"/>
        <family val="3"/>
        <charset val="134"/>
      </rPr>
      <t>暂停、恢复取消</t>
    </r>
    <r>
      <rPr>
        <sz val="10"/>
        <rFont val="Arial"/>
        <family val="2"/>
      </rPr>
      <t>beep</t>
    </r>
    <r>
      <rPr>
        <sz val="10"/>
        <rFont val="宋体"/>
        <family val="3"/>
        <charset val="134"/>
      </rPr>
      <t>声</t>
    </r>
    <phoneticPr fontId="1" type="noConversion"/>
  </si>
  <si>
    <t>mlc</t>
    <phoneticPr fontId="1" type="noConversion"/>
  </si>
  <si>
    <t>已解决</t>
    <phoneticPr fontId="1" type="noConversion"/>
  </si>
  <si>
    <t>软中断注册接口在播放录音时重新注册成解码的解决。</t>
    <phoneticPr fontId="1" type="noConversion"/>
  </si>
  <si>
    <t>未修改</t>
    <phoneticPr fontId="1" type="noConversion"/>
  </si>
  <si>
    <r>
      <t>ape 192khz</t>
    </r>
    <r>
      <rPr>
        <sz val="10"/>
        <rFont val="宋体"/>
        <family val="3"/>
        <charset val="134"/>
      </rPr>
      <t>解码能力不够，后续再优化</t>
    </r>
    <phoneticPr fontId="1" type="noConversion"/>
  </si>
  <si>
    <r>
      <rPr>
        <sz val="10"/>
        <rFont val="宋体"/>
        <family val="3"/>
        <charset val="134"/>
      </rPr>
      <t>文件系统可能已经破坏，请</t>
    </r>
    <r>
      <rPr>
        <sz val="10"/>
        <rFont val="Arial"/>
        <family val="2"/>
      </rPr>
      <t>chkdsk</t>
    </r>
    <r>
      <rPr>
        <sz val="10"/>
        <rFont val="宋体"/>
        <family val="3"/>
        <charset val="134"/>
      </rPr>
      <t>后再试。</t>
    </r>
    <phoneticPr fontId="1" type="noConversion"/>
  </si>
  <si>
    <t>mlc</t>
    <phoneticPr fontId="1" type="noConversion"/>
  </si>
  <si>
    <t>未修改</t>
    <phoneticPr fontId="1" type="noConversion"/>
  </si>
  <si>
    <r>
      <rPr>
        <sz val="10"/>
        <rFont val="宋体"/>
        <family val="3"/>
        <charset val="134"/>
      </rPr>
      <t>样机没有卡死，是遇到不支持的</t>
    </r>
    <r>
      <rPr>
        <sz val="10"/>
        <rFont val="Arial"/>
        <family val="2"/>
      </rPr>
      <t>Progressive JPEG</t>
    </r>
    <r>
      <rPr>
        <sz val="10"/>
        <rFont val="宋体"/>
        <family val="3"/>
        <charset val="134"/>
      </rPr>
      <t>图片弹出警告框时，该警告框未能正常显示</t>
    </r>
    <phoneticPr fontId="1" type="noConversion"/>
  </si>
  <si>
    <t>测试未发现该问题。</t>
    <phoneticPr fontId="1" type="noConversion"/>
  </si>
  <si>
    <t>沈冲</t>
    <phoneticPr fontId="1" type="noConversion"/>
  </si>
  <si>
    <r>
      <t>表格说明</t>
    </r>
    <r>
      <rPr>
        <b/>
        <sz val="10"/>
        <rFont val="Arial"/>
        <family val="2"/>
      </rPr>
      <t xml:space="preserve">:      </t>
    </r>
    <phoneticPr fontId="1" type="noConversion"/>
  </si>
  <si>
    <t>Firmware_v1000.img</t>
    <phoneticPr fontId="1" type="noConversion"/>
  </si>
  <si>
    <t>Reopen</t>
  </si>
  <si>
    <t>更新媒体库后进入文件列表死机：
1.拷贝8000首音乐文件，正常退出
2.更新媒体库后进入文件列表，选择文件播放，样机死机
恢复手段：复位。</t>
    <phoneticPr fontId="1" type="noConversion"/>
  </si>
  <si>
    <r>
      <rPr>
        <sz val="10"/>
        <rFont val="宋体"/>
        <family val="3"/>
        <charset val="134"/>
      </rPr>
      <t>更新媒体库后进入文件列表死机</t>
    </r>
    <r>
      <rPr>
        <sz val="10"/>
        <rFont val="Arial"/>
        <family val="2"/>
      </rPr>
      <t>-19#-0617.txt</t>
    </r>
    <phoneticPr fontId="1" type="noConversion"/>
  </si>
  <si>
    <r>
      <rPr>
        <sz val="10"/>
        <rFont val="宋体"/>
        <family val="3"/>
        <charset val="134"/>
      </rPr>
      <t>拷贝或删除音乐文件，媒体库没有更新数目</t>
    </r>
    <r>
      <rPr>
        <sz val="10"/>
        <rFont val="Arial"/>
        <family val="2"/>
      </rPr>
      <t>-19#-0617.txt</t>
    </r>
    <phoneticPr fontId="1" type="noConversion"/>
  </si>
  <si>
    <r>
      <rPr>
        <sz val="10"/>
        <rFont val="宋体"/>
        <family val="3"/>
        <charset val="134"/>
      </rPr>
      <t>播放音乐，进入</t>
    </r>
    <r>
      <rPr>
        <sz val="10"/>
        <rFont val="Arial"/>
        <family val="2"/>
      </rPr>
      <t>FM</t>
    </r>
    <r>
      <rPr>
        <sz val="10"/>
        <rFont val="宋体"/>
        <family val="3"/>
        <charset val="134"/>
      </rPr>
      <t>死机</t>
    </r>
    <r>
      <rPr>
        <sz val="10"/>
        <rFont val="Arial"/>
        <family val="2"/>
      </rPr>
      <t>-19#-0617.txt</t>
    </r>
    <phoneticPr fontId="1" type="noConversion"/>
  </si>
  <si>
    <r>
      <t>FM</t>
    </r>
    <r>
      <rPr>
        <sz val="10"/>
        <rFont val="宋体"/>
        <family val="3"/>
        <charset val="134"/>
      </rPr>
      <t>电台手动或自动搜索无效</t>
    </r>
    <r>
      <rPr>
        <sz val="10"/>
        <rFont val="Arial"/>
        <family val="2"/>
      </rPr>
      <t>-19#-0617.txt</t>
    </r>
    <phoneticPr fontId="1" type="noConversion"/>
  </si>
  <si>
    <t>FM录音按PLAY键暂停后死机：
1.进入收音机,手动搜台
2.退出后,进入fm录音，开始录音后，按暂停，样机死机，按任何键无反应。
3.恢复手段：复位</t>
    <phoneticPr fontId="1" type="noConversion"/>
  </si>
  <si>
    <t>播放某些文件有明显的杂音：
24bit-192khz-4 980 Kbps-04 - Ein wenig bewegter - Sehr rasch.flac</t>
    <phoneticPr fontId="1" type="noConversion"/>
  </si>
  <si>
    <t>拷贝或删除音乐文件，媒体库没有更新数目：
1.先拷贝8192首歌，更新媒体库
2.再两次分别拷贝几十首歌
3.更新媒体库后，显示的文件总数还是8192
备注：前提为有8000个文件</t>
    <phoneticPr fontId="1" type="noConversion"/>
  </si>
  <si>
    <t>在FM模块播放FM录音文件，选中文件死机：
1.进入收音机,手动搜台
2.进入菜单FM录音，保存录音
3.从菜单进入录音播放，选中文件后样机死机
恢复手段：重启</t>
    <phoneticPr fontId="1" type="noConversion"/>
  </si>
  <si>
    <t>FM录音文件总时长显示不正确，实际时间为1分22秒，显示时间为5分21秒</t>
    <phoneticPr fontId="1" type="noConversion"/>
  </si>
  <si>
    <t>开机后首次进入FM录音自动搜索，屏幕显示为手动：
1.开机后首次进入进入FM,按菜单键，选择自动搜台
2.自动搜台时，屏幕左上角显示的文字为手动
3.返回到上层，光标停留在自动的选项，无法向上选择其他选项
恢复手段：退出收音机后再进入</t>
    <phoneticPr fontId="1" type="noConversion"/>
  </si>
  <si>
    <t>Reopen</t>
    <phoneticPr fontId="1" type="noConversion"/>
  </si>
  <si>
    <t>沈冲</t>
    <phoneticPr fontId="1" type="noConversion"/>
  </si>
  <si>
    <t>回归测试+系统稳定性测试</t>
    <phoneticPr fontId="1" type="noConversion"/>
  </si>
  <si>
    <t>资源管理器中，SD card盘符异常
1、样机未插入SD card，拷贝文件至Flash
2、点击资源管理器，点击SD card盘符
3、SD card盘符可显示文件且与Flash盘符内的文件是一致的
预期结果：未插入SD card情况下，应该是无法访问SD card盘符的。</t>
    <phoneticPr fontId="1" type="noConversion"/>
  </si>
  <si>
    <t>沈文兰</t>
    <phoneticPr fontId="1" type="noConversion"/>
  </si>
  <si>
    <t>EQ设置无效
1、播放音乐
2、点击设置-&gt;Music Settings-&gt;Equalizer，进行EQ设置
3、设置不同EQ，音频输出不变</t>
    <phoneticPr fontId="1" type="noConversion"/>
  </si>
  <si>
    <t>录音设置成功后，进行录音，设置会自动恢复
1、设置中-&gt;录音设置，录音质量为普通设置，录音格式为MP3
2、点击录音应用，格式仍显示WAV，时间不走秒
3、返回设置-&gt;录音设置，录音质量会自动变为默认的高质量</t>
    <phoneticPr fontId="1" type="noConversion"/>
  </si>
  <si>
    <t>英文系统下，拷贝文件后，音乐文件列表处的文件名显示乱码，将系统语言更换成中文后需要更新两次媒体库，文件名才会恢复正常
备注：拷贝后的系统盘符是正常的</t>
    <phoneticPr fontId="1" type="noConversion"/>
  </si>
  <si>
    <r>
      <rPr>
        <sz val="10"/>
        <rFont val="宋体"/>
        <family val="3"/>
        <charset val="134"/>
      </rPr>
      <t>拷贝后，音乐列表处的音乐文件名显示乱码</t>
    </r>
    <r>
      <rPr>
        <sz val="10"/>
        <rFont val="Arial"/>
        <family val="2"/>
      </rPr>
      <t>-13#.txt</t>
    </r>
    <phoneticPr fontId="1" type="noConversion"/>
  </si>
  <si>
    <t>NanoD-085</t>
    <phoneticPr fontId="1" type="noConversion"/>
  </si>
  <si>
    <t>NanoD-086</t>
    <phoneticPr fontId="1" type="noConversion"/>
  </si>
  <si>
    <t>NanoD-087</t>
  </si>
  <si>
    <t>NanoD-088</t>
  </si>
  <si>
    <t>NanoD-089</t>
  </si>
  <si>
    <t>NanoD-090</t>
  </si>
  <si>
    <t>NanoD-091</t>
  </si>
  <si>
    <t>NanoD-092</t>
  </si>
  <si>
    <t>NanoD-093</t>
  </si>
  <si>
    <t>NanoD-094</t>
  </si>
  <si>
    <r>
      <rPr>
        <sz val="10"/>
        <rFont val="宋体"/>
        <family val="3"/>
        <charset val="134"/>
      </rPr>
      <t>播放</t>
    </r>
    <r>
      <rPr>
        <sz val="10"/>
        <rFont val="Arial"/>
        <family val="2"/>
      </rPr>
      <t>HIFI</t>
    </r>
    <r>
      <rPr>
        <sz val="10"/>
        <rFont val="宋体"/>
        <family val="3"/>
        <charset val="134"/>
      </rPr>
      <t>音频暂停或快进退很容易死机</t>
    </r>
    <r>
      <rPr>
        <sz val="10"/>
        <rFont val="Arial"/>
        <family val="2"/>
      </rPr>
      <t>-13#-0617.txt</t>
    </r>
    <phoneticPr fontId="1" type="noConversion"/>
  </si>
  <si>
    <t>沈冲</t>
    <phoneticPr fontId="1" type="noConversion"/>
  </si>
  <si>
    <t>Firmware_v1017_24bit.img</t>
    <phoneticPr fontId="1" type="noConversion"/>
  </si>
  <si>
    <t>Firmware_v1017_24bit.img</t>
    <phoneticPr fontId="1" type="noConversion"/>
  </si>
  <si>
    <t>Firmware_v1017_24bit.img</t>
    <phoneticPr fontId="1" type="noConversion"/>
  </si>
  <si>
    <t>录音中死机及界面显示异常：
1、打开录音模块，屏下半部份显示黑块，且有一条进度条显示；
2、开始录音无法保存，录音中卡住死机，且录音没有走秒时间显示；
3、开始录音界面，按menu键，录音文件名会随之变化。
见截图</t>
    <phoneticPr fontId="1" type="noConversion"/>
  </si>
  <si>
    <t>录音过程中死机-13#-0617.txt</t>
    <phoneticPr fontId="1" type="noConversion"/>
  </si>
  <si>
    <r>
      <t>recording</t>
    </r>
    <r>
      <rPr>
        <sz val="10"/>
        <rFont val="宋体"/>
        <family val="3"/>
        <charset val="134"/>
      </rPr>
      <t>死机</t>
    </r>
    <r>
      <rPr>
        <sz val="10"/>
        <rFont val="Arial"/>
        <family val="2"/>
      </rPr>
      <t>8#-0505.log</t>
    </r>
    <r>
      <rPr>
        <sz val="10"/>
        <rFont val="宋体"/>
        <family val="3"/>
        <charset val="134"/>
      </rPr>
      <t>；
正在录音界面文件名显示异常</t>
    </r>
    <r>
      <rPr>
        <sz val="10"/>
        <rFont val="Arial"/>
        <family val="2"/>
      </rPr>
      <t>.jpg</t>
    </r>
    <r>
      <rPr>
        <sz val="10"/>
        <rFont val="宋体"/>
        <family val="3"/>
        <charset val="134"/>
      </rPr>
      <t>；
准备录音界面显示异常</t>
    </r>
    <r>
      <rPr>
        <sz val="10"/>
        <rFont val="Arial"/>
        <family val="2"/>
      </rPr>
      <t>.jpg</t>
    </r>
    <phoneticPr fontId="1" type="noConversion"/>
  </si>
  <si>
    <t>录音过程中死机：
1.进入MIC录音，按了下暂停，再继续录音
2.录到第7秒时样机死机
注：之前操作过后台音乐，浏览图片</t>
    <phoneticPr fontId="1" type="noConversion"/>
  </si>
  <si>
    <t>删除录音文件提示语异常：
在FM模块，删除录音时，会弹出“警告，音乐播放”的对话框。</t>
    <phoneticPr fontId="1" type="noConversion"/>
  </si>
  <si>
    <t>NanoD-095</t>
    <phoneticPr fontId="1" type="noConversion"/>
  </si>
  <si>
    <t>NanoD-096</t>
    <phoneticPr fontId="1" type="noConversion"/>
  </si>
  <si>
    <t>NanoD-097</t>
  </si>
  <si>
    <t>NanoD-098</t>
  </si>
  <si>
    <t>NanoD-099</t>
  </si>
  <si>
    <t>NanoD-100</t>
  </si>
  <si>
    <t>不支持的png\GIF格式点击后无响应
预期结果：点击后应该要正常弹出文件格式不支持</t>
    <phoneticPr fontId="1" type="noConversion"/>
  </si>
  <si>
    <t>播放音乐，进入FM死机：
1.媒体库播放音乐，返回到主界面
2.进入FM，选择手动搜索，样机死机。
恢复手段：复位。</t>
    <phoneticPr fontId="1" type="noConversion"/>
  </si>
  <si>
    <t>FM电台手动或自动搜索无效：
1.进入FM，手动或自动搜台
2.无法搜到电台，输出噪音或无声
注：之前有正常播放过电台，复位也没法恢复</t>
    <phoneticPr fontId="1" type="noConversion"/>
  </si>
  <si>
    <t>播放HIFI音频暂停或快进退很容易死机：
1.进入媒体库，从目录列表进入播放JIFI音频，选中文件死机
2.从所有音乐进入，播放HIFI音频暂停或快进退死机
3.恢复手段：复位。
例如：24bit-192khz-4 980 Kbps-04 - Ein wenig bewegter - Sehr rasch.flac</t>
    <phoneticPr fontId="1" type="noConversion"/>
  </si>
  <si>
    <t>播放REC录音文件提示文件格式不支持</t>
    <phoneticPr fontId="1" type="noConversion"/>
  </si>
  <si>
    <t xml:space="preserve">已关闭问题：
1、不支持的png\GIF格式点击后无响应。
2、播放音乐，进入FM死机；
3、FM电台手动或自动搜索无效
新增问题：
1、收听地区设为日本，频段为70-90，但可以搜索到90.1MHZ。
2、录音过程中死机；
3、删除录音文件提示语异常。
4、播放HIFI音频暂停或快进退很容易死机。
5、播放REC录音文件提示文件格式不支持。
</t>
    <phoneticPr fontId="1" type="noConversion"/>
  </si>
  <si>
    <t>收听地区设为日本，频段为70-90，但可以搜索到90.1MHZ。
注：自动搜索过程中可以直接搜索到108MHZ</t>
    <phoneticPr fontId="1" type="noConversion"/>
  </si>
  <si>
    <t>Firmware_v1017_24bit.img</t>
    <phoneticPr fontId="1" type="noConversion"/>
  </si>
  <si>
    <t>沈冲；</t>
    <phoneticPr fontId="1" type="noConversion"/>
  </si>
  <si>
    <t>log-06019.rar</t>
    <phoneticPr fontId="1" type="noConversion"/>
  </si>
  <si>
    <t>NanoD-v1017_24bit系统稳定性测试报告201506019.xlsx</t>
    <phoneticPr fontId="1" type="noConversion"/>
  </si>
</sst>
</file>

<file path=xl/styles.xml><?xml version="1.0" encoding="utf-8"?>
<styleSheet xmlns="http://schemas.openxmlformats.org/spreadsheetml/2006/main">
  <numFmts count="2">
    <numFmt numFmtId="176" formatCode="000000"/>
    <numFmt numFmtId="177" formatCode="yyyy/m/d\ h:mm;@"/>
  </numFmts>
  <fonts count="37">
    <font>
      <sz val="12"/>
      <name val="宋体"/>
      <charset val="134"/>
    </font>
    <font>
      <sz val="9"/>
      <name val="宋体"/>
      <family val="3"/>
      <charset val="134"/>
    </font>
    <font>
      <b/>
      <sz val="10"/>
      <name val="宋体"/>
      <family val="3"/>
      <charset val="134"/>
    </font>
    <font>
      <b/>
      <sz val="10"/>
      <color indexed="10"/>
      <name val="宋体"/>
      <family val="3"/>
      <charset val="134"/>
    </font>
    <font>
      <sz val="10"/>
      <name val="宋体"/>
      <family val="3"/>
      <charset val="134"/>
    </font>
    <font>
      <b/>
      <sz val="9"/>
      <name val="宋体"/>
      <family val="3"/>
      <charset val="134"/>
    </font>
    <font>
      <b/>
      <sz val="9"/>
      <name val="Arial"/>
      <family val="2"/>
    </font>
    <font>
      <sz val="9"/>
      <name val="Arial"/>
      <family val="2"/>
    </font>
    <font>
      <sz val="10"/>
      <name val="Arial"/>
      <family val="2"/>
    </font>
    <font>
      <sz val="9"/>
      <name val="BatangChe"/>
      <family val="3"/>
    </font>
    <font>
      <sz val="9"/>
      <name val="BatangChe"/>
      <family val="3"/>
      <charset val="129"/>
    </font>
    <font>
      <b/>
      <sz val="10"/>
      <name val="Arial"/>
      <family val="2"/>
    </font>
    <font>
      <b/>
      <sz val="10"/>
      <color indexed="10"/>
      <name val="Arial"/>
      <family val="2"/>
    </font>
    <font>
      <sz val="10"/>
      <color indexed="10"/>
      <name val="Arial"/>
      <family val="2"/>
    </font>
    <font>
      <sz val="10"/>
      <color indexed="10"/>
      <name val="宋体"/>
      <family val="3"/>
      <charset val="134"/>
    </font>
    <font>
      <sz val="10"/>
      <color rgb="FFFF0000"/>
      <name val="Arial"/>
      <family val="2"/>
    </font>
    <font>
      <sz val="10"/>
      <color rgb="FFFF0000"/>
      <name val="宋体"/>
      <family val="3"/>
      <charset val="134"/>
    </font>
    <font>
      <sz val="10"/>
      <color rgb="FF0000FF"/>
      <name val="Arial"/>
      <family val="2"/>
    </font>
    <font>
      <sz val="10"/>
      <color rgb="FF0000FF"/>
      <name val="宋体"/>
      <family val="3"/>
      <charset val="134"/>
    </font>
    <font>
      <sz val="10"/>
      <color theme="0" tint="-0.34998626667073579"/>
      <name val="Arial"/>
      <family val="2"/>
    </font>
    <font>
      <sz val="10"/>
      <color theme="0" tint="-0.34998626667073579"/>
      <name val="宋体"/>
      <family val="3"/>
      <charset val="134"/>
    </font>
    <font>
      <sz val="9"/>
      <name val="宋体"/>
      <family val="3"/>
      <charset val="134"/>
    </font>
    <font>
      <sz val="12"/>
      <name val="微软雅黑"/>
      <family val="2"/>
      <charset val="134"/>
    </font>
    <font>
      <sz val="10"/>
      <name val="微软雅黑"/>
      <family val="2"/>
      <charset val="134"/>
    </font>
    <font>
      <b/>
      <sz val="11"/>
      <name val="微软雅黑"/>
      <family val="2"/>
      <charset val="134"/>
    </font>
    <font>
      <sz val="10"/>
      <color theme="0" tint="-0.34998626667073579"/>
      <name val="微软雅黑"/>
      <family val="2"/>
      <charset val="134"/>
    </font>
    <font>
      <sz val="11"/>
      <name val="微软雅黑"/>
      <family val="2"/>
      <charset val="134"/>
    </font>
    <font>
      <sz val="11"/>
      <name val="宋体"/>
      <family val="3"/>
      <charset val="134"/>
    </font>
    <font>
      <sz val="10"/>
      <color rgb="FF0000FF"/>
      <name val="微软雅黑"/>
      <family val="2"/>
      <charset val="134"/>
    </font>
    <font>
      <sz val="11"/>
      <color rgb="FF0000FF"/>
      <name val="微软雅黑"/>
      <family val="2"/>
      <charset val="134"/>
    </font>
    <font>
      <sz val="12"/>
      <color theme="0"/>
      <name val="微软雅黑"/>
      <family val="2"/>
      <charset val="134"/>
    </font>
    <font>
      <sz val="12"/>
      <color theme="0"/>
      <name val="宋体"/>
      <family val="3"/>
      <charset val="134"/>
    </font>
    <font>
      <b/>
      <sz val="12"/>
      <color theme="0"/>
      <name val="微软雅黑"/>
      <family val="2"/>
      <charset val="134"/>
    </font>
    <font>
      <sz val="9"/>
      <name val="微软雅黑"/>
      <family val="2"/>
      <charset val="134"/>
    </font>
    <font>
      <b/>
      <sz val="10"/>
      <name val="微软雅黑"/>
      <family val="2"/>
      <charset val="134"/>
    </font>
    <font>
      <b/>
      <sz val="10"/>
      <color theme="0" tint="-0.34998626667073579"/>
      <name val="微软雅黑"/>
      <family val="2"/>
      <charset val="134"/>
    </font>
    <font>
      <sz val="10.5"/>
      <color theme="0"/>
      <name val="微软雅黑"/>
      <family val="2"/>
      <charset val="134"/>
    </font>
  </fonts>
  <fills count="6">
    <fill>
      <patternFill patternType="none"/>
    </fill>
    <fill>
      <patternFill patternType="gray125"/>
    </fill>
    <fill>
      <patternFill patternType="solid">
        <fgColor rgb="FF99CCFF"/>
        <bgColor indexed="64"/>
      </patternFill>
    </fill>
    <fill>
      <patternFill patternType="solid">
        <fgColor theme="0"/>
        <bgColor indexed="64"/>
      </patternFill>
    </fill>
    <fill>
      <patternFill patternType="solid">
        <fgColor theme="9" tint="0.79998168889431442"/>
        <bgColor indexed="64"/>
      </patternFill>
    </fill>
    <fill>
      <patternFill patternType="solid">
        <fgColor rgb="FFFFFF9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53">
    <xf numFmtId="0" fontId="0" fillId="0" borderId="0" xfId="0"/>
    <xf numFmtId="0" fontId="8" fillId="0" borderId="0" xfId="0" applyNumberFormat="1" applyFont="1" applyFill="1" applyAlignment="1">
      <alignment horizontal="center" vertical="center"/>
    </xf>
    <xf numFmtId="0" fontId="8" fillId="0" borderId="0"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176" fontId="8" fillId="0" borderId="1" xfId="0" applyNumberFormat="1" applyFont="1" applyFill="1" applyBorder="1" applyAlignment="1">
      <alignment horizontal="left" vertical="center" wrapText="1"/>
    </xf>
    <xf numFmtId="0" fontId="11" fillId="0" borderId="1" xfId="0" applyNumberFormat="1" applyFont="1" applyFill="1" applyBorder="1" applyAlignment="1">
      <alignment horizontal="left" vertical="center" wrapText="1"/>
    </xf>
    <xf numFmtId="0" fontId="8" fillId="0" borderId="0" xfId="0" applyNumberFormat="1" applyFont="1" applyFill="1" applyAlignment="1">
      <alignment horizontal="left" vertical="center" wrapText="1"/>
    </xf>
    <xf numFmtId="0" fontId="8" fillId="0" borderId="3" xfId="0" applyNumberFormat="1" applyFont="1" applyFill="1" applyBorder="1" applyAlignment="1">
      <alignment horizontal="left" vertical="center" wrapText="1"/>
    </xf>
    <xf numFmtId="0" fontId="4" fillId="0" borderId="1" xfId="0" applyNumberFormat="1" applyFont="1" applyFill="1" applyBorder="1" applyAlignment="1">
      <alignment horizontal="center" vertical="center" wrapText="1"/>
    </xf>
    <xf numFmtId="14" fontId="8" fillId="0" borderId="1" xfId="0" applyNumberFormat="1" applyFont="1" applyFill="1" applyBorder="1" applyAlignment="1">
      <alignment horizontal="left" vertical="center" wrapText="1"/>
    </xf>
    <xf numFmtId="0" fontId="8" fillId="0" borderId="0" xfId="0" applyNumberFormat="1" applyFont="1" applyFill="1" applyBorder="1" applyAlignment="1">
      <alignment horizontal="center" vertical="center" wrapText="1"/>
    </xf>
    <xf numFmtId="0" fontId="8" fillId="0" borderId="0" xfId="0" applyNumberFormat="1" applyFont="1" applyFill="1" applyBorder="1" applyAlignment="1">
      <alignment vertical="top" wrapText="1"/>
    </xf>
    <xf numFmtId="0" fontId="8" fillId="0" borderId="0" xfId="0" applyNumberFormat="1" applyFont="1" applyFill="1" applyBorder="1" applyAlignment="1">
      <alignment vertical="center" wrapText="1"/>
    </xf>
    <xf numFmtId="0" fontId="11" fillId="0" borderId="0" xfId="0" applyNumberFormat="1" applyFont="1" applyFill="1" applyBorder="1" applyAlignment="1">
      <alignment vertical="top" wrapText="1"/>
    </xf>
    <xf numFmtId="0" fontId="11" fillId="0" borderId="0" xfId="0" applyNumberFormat="1" applyFont="1" applyFill="1" applyBorder="1" applyAlignment="1">
      <alignment horizontal="center" vertical="center" wrapText="1"/>
    </xf>
    <xf numFmtId="0" fontId="11" fillId="0" borderId="0" xfId="0" applyNumberFormat="1" applyFont="1" applyFill="1" applyBorder="1" applyAlignment="1">
      <alignment horizontal="center" vertical="center"/>
    </xf>
    <xf numFmtId="0" fontId="11" fillId="0" borderId="0" xfId="0" applyNumberFormat="1" applyFont="1" applyFill="1" applyAlignment="1">
      <alignment horizontal="center" vertical="center"/>
    </xf>
    <xf numFmtId="14" fontId="9" fillId="0" borderId="2" xfId="0" applyNumberFormat="1" applyFont="1" applyFill="1" applyBorder="1" applyAlignment="1">
      <alignment horizontal="center" vertical="center" wrapText="1"/>
    </xf>
    <xf numFmtId="14" fontId="8" fillId="0" borderId="0" xfId="0" applyNumberFormat="1" applyFont="1" applyFill="1" applyBorder="1" applyAlignment="1">
      <alignment vertical="top" wrapText="1"/>
    </xf>
    <xf numFmtId="14" fontId="8" fillId="0" borderId="0" xfId="0" applyNumberFormat="1" applyFont="1" applyFill="1" applyBorder="1" applyAlignment="1">
      <alignment horizontal="center" vertical="center" wrapText="1"/>
    </xf>
    <xf numFmtId="14" fontId="8" fillId="0" borderId="0" xfId="0" applyNumberFormat="1" applyFont="1" applyFill="1" applyBorder="1" applyAlignment="1">
      <alignment horizontal="center" vertical="center"/>
    </xf>
    <xf numFmtId="14" fontId="8" fillId="0" borderId="0" xfId="0" applyNumberFormat="1" applyFont="1" applyFill="1" applyAlignment="1">
      <alignment horizontal="center" vertical="center"/>
    </xf>
    <xf numFmtId="0" fontId="7" fillId="3" borderId="4" xfId="0" applyNumberFormat="1" applyFont="1" applyFill="1" applyBorder="1" applyAlignment="1">
      <alignment vertical="center"/>
    </xf>
    <xf numFmtId="0" fontId="7" fillId="3" borderId="5" xfId="0" applyNumberFormat="1" applyFont="1" applyFill="1" applyBorder="1" applyAlignment="1">
      <alignment vertical="center"/>
    </xf>
    <xf numFmtId="0" fontId="7" fillId="3" borderId="3" xfId="0" applyNumberFormat="1" applyFont="1" applyFill="1" applyBorder="1" applyAlignment="1">
      <alignment vertical="center"/>
    </xf>
    <xf numFmtId="9" fontId="8"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left" vertical="center" wrapText="1"/>
    </xf>
    <xf numFmtId="0" fontId="22" fillId="0" borderId="0" xfId="0" applyFont="1" applyProtection="1">
      <protection locked="0"/>
    </xf>
    <xf numFmtId="0" fontId="22" fillId="2" borderId="4" xfId="0" applyFont="1" applyFill="1" applyBorder="1" applyAlignment="1" applyProtection="1">
      <alignment vertical="center" wrapText="1"/>
      <protection locked="0"/>
    </xf>
    <xf numFmtId="0" fontId="22" fillId="2" borderId="5" xfId="0" applyFont="1" applyFill="1" applyBorder="1" applyAlignment="1" applyProtection="1">
      <alignment horizontal="center" vertical="center" wrapText="1"/>
      <protection locked="0"/>
    </xf>
    <xf numFmtId="0" fontId="22" fillId="2" borderId="5" xfId="0" applyFont="1" applyFill="1" applyBorder="1" applyAlignment="1" applyProtection="1">
      <alignment vertical="center" wrapText="1"/>
      <protection locked="0"/>
    </xf>
    <xf numFmtId="0" fontId="22" fillId="2" borderId="3" xfId="0" applyFont="1" applyFill="1" applyBorder="1" applyAlignment="1" applyProtection="1">
      <alignment vertical="center" wrapText="1"/>
      <protection locked="0"/>
    </xf>
    <xf numFmtId="9" fontId="22" fillId="0" borderId="0" xfId="0" applyNumberFormat="1" applyFont="1" applyProtection="1">
      <protection locked="0"/>
    </xf>
    <xf numFmtId="0" fontId="22" fillId="0" borderId="0" xfId="0" applyFont="1" applyBorder="1" applyProtection="1">
      <protection locked="0"/>
    </xf>
    <xf numFmtId="0" fontId="22" fillId="0" borderId="0" xfId="0" applyFont="1" applyBorder="1" applyAlignment="1" applyProtection="1">
      <alignment vertical="center" wrapText="1"/>
      <protection locked="0"/>
    </xf>
    <xf numFmtId="0" fontId="22" fillId="0" borderId="0" xfId="0" applyFont="1" applyProtection="1">
      <protection hidden="1"/>
    </xf>
    <xf numFmtId="177" fontId="22" fillId="0" borderId="0" xfId="0" applyNumberFormat="1" applyFont="1" applyProtection="1">
      <protection hidden="1"/>
    </xf>
    <xf numFmtId="0" fontId="24" fillId="4" borderId="7" xfId="0" applyFont="1" applyFill="1" applyBorder="1" applyAlignment="1" applyProtection="1">
      <alignment horizontal="right" vertical="center" wrapText="1"/>
      <protection locked="0"/>
    </xf>
    <xf numFmtId="0" fontId="26" fillId="0" borderId="6" xfId="0" applyFont="1" applyBorder="1" applyAlignment="1" applyProtection="1">
      <alignment horizontal="left" vertical="center" wrapText="1"/>
      <protection locked="0"/>
    </xf>
    <xf numFmtId="0" fontId="26" fillId="0" borderId="1" xfId="0" applyFont="1" applyBorder="1" applyAlignment="1" applyProtection="1">
      <alignment horizontal="left" vertical="center" wrapText="1"/>
      <protection locked="0"/>
    </xf>
    <xf numFmtId="0" fontId="26" fillId="0" borderId="1" xfId="0" applyFont="1" applyBorder="1" applyProtection="1">
      <protection locked="0"/>
    </xf>
    <xf numFmtId="0" fontId="26" fillId="0" borderId="1" xfId="0" applyFont="1" applyBorder="1" applyAlignment="1" applyProtection="1">
      <alignment vertical="center" wrapText="1"/>
      <protection locked="0"/>
    </xf>
    <xf numFmtId="0" fontId="26" fillId="0" borderId="7" xfId="0" applyFont="1" applyBorder="1" applyAlignment="1" applyProtection="1">
      <alignment vertical="center" wrapText="1"/>
      <protection locked="0"/>
    </xf>
    <xf numFmtId="0"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left" vertical="center" wrapText="1"/>
    </xf>
    <xf numFmtId="0" fontId="29" fillId="5" borderId="6" xfId="0" applyFont="1" applyFill="1" applyBorder="1" applyAlignment="1" applyProtection="1">
      <alignment horizontal="right" vertical="center" wrapText="1"/>
      <protection locked="0"/>
    </xf>
    <xf numFmtId="0" fontId="8" fillId="0" borderId="1" xfId="0" applyNumberFormat="1" applyFont="1" applyFill="1" applyBorder="1" applyAlignment="1">
      <alignment horizontal="left" vertical="center" wrapText="1"/>
    </xf>
    <xf numFmtId="0" fontId="22" fillId="0" borderId="1" xfId="0" applyFont="1" applyBorder="1" applyProtection="1">
      <protection locked="0"/>
    </xf>
    <xf numFmtId="0" fontId="22" fillId="0" borderId="1" xfId="0" applyFont="1" applyBorder="1" applyAlignment="1" applyProtection="1">
      <alignment vertical="center" wrapText="1"/>
      <protection locked="0"/>
    </xf>
    <xf numFmtId="0" fontId="23" fillId="4" borderId="7" xfId="0" applyFont="1" applyFill="1" applyBorder="1" applyAlignment="1" applyProtection="1">
      <alignment horizontal="center" vertical="center" wrapText="1"/>
      <protection hidden="1"/>
    </xf>
    <xf numFmtId="0" fontId="22" fillId="0" borderId="0" xfId="0" applyFont="1" applyBorder="1" applyAlignment="1" applyProtection="1">
      <alignment horizontal="right"/>
      <protection locked="0"/>
    </xf>
    <xf numFmtId="0" fontId="22" fillId="0" borderId="1" xfId="0" applyFont="1" applyBorder="1" applyAlignment="1" applyProtection="1">
      <alignment vertical="center" wrapText="1"/>
      <protection hidden="1"/>
    </xf>
    <xf numFmtId="0" fontId="22" fillId="0" borderId="1" xfId="0" applyFont="1" applyBorder="1" applyProtection="1">
      <protection hidden="1"/>
    </xf>
    <xf numFmtId="0" fontId="30" fillId="0" borderId="0" xfId="0" applyFont="1" applyProtection="1">
      <protection locked="0"/>
    </xf>
    <xf numFmtId="0" fontId="30" fillId="0" borderId="0" xfId="0" applyFont="1" applyProtection="1">
      <protection hidden="1"/>
    </xf>
    <xf numFmtId="9" fontId="30" fillId="0" borderId="0" xfId="0" applyNumberFormat="1" applyFont="1" applyAlignment="1" applyProtection="1">
      <alignment horizontal="left"/>
      <protection locked="0"/>
    </xf>
    <xf numFmtId="0" fontId="30" fillId="0" borderId="0" xfId="0" applyFont="1" applyBorder="1" applyProtection="1">
      <protection locked="0"/>
    </xf>
    <xf numFmtId="0" fontId="30" fillId="0" borderId="0" xfId="0" applyFont="1" applyBorder="1" applyAlignment="1" applyProtection="1">
      <alignment horizontal="right"/>
      <protection locked="0"/>
    </xf>
    <xf numFmtId="0" fontId="30" fillId="0" borderId="0" xfId="0" applyFont="1" applyBorder="1" applyProtection="1">
      <protection hidden="1"/>
    </xf>
    <xf numFmtId="9" fontId="30" fillId="0" borderId="0" xfId="0" applyNumberFormat="1" applyFont="1" applyBorder="1" applyAlignment="1" applyProtection="1">
      <alignment horizontal="left"/>
      <protection locked="0"/>
    </xf>
    <xf numFmtId="0" fontId="4" fillId="0" borderId="0" xfId="0" applyNumberFormat="1" applyFont="1" applyFill="1" applyBorder="1" applyAlignment="1">
      <alignment vertical="top" wrapText="1"/>
    </xf>
    <xf numFmtId="0" fontId="33" fillId="4" borderId="7" xfId="0" applyFont="1" applyFill="1" applyBorder="1" applyAlignment="1" applyProtection="1">
      <alignment horizontal="center" vertical="center" wrapText="1"/>
      <protection hidden="1"/>
    </xf>
    <xf numFmtId="0" fontId="34" fillId="0" borderId="6" xfId="0" applyFont="1" applyBorder="1" applyAlignment="1" applyProtection="1">
      <alignment vertical="center" wrapText="1"/>
      <protection locked="0"/>
    </xf>
    <xf numFmtId="0" fontId="34" fillId="0" borderId="1" xfId="0" applyFont="1" applyBorder="1" applyAlignment="1" applyProtection="1">
      <alignment horizontal="center" vertical="center" wrapText="1"/>
      <protection locked="0"/>
    </xf>
    <xf numFmtId="0" fontId="35" fillId="0" borderId="1" xfId="0" applyFont="1" applyBorder="1" applyAlignment="1" applyProtection="1">
      <alignment horizontal="center" vertical="center" wrapText="1"/>
      <protection locked="0"/>
    </xf>
    <xf numFmtId="0" fontId="23" fillId="0" borderId="1" xfId="0" applyFont="1" applyBorder="1" applyAlignment="1" applyProtection="1">
      <alignment horizontal="right" vertical="center" wrapText="1"/>
      <protection locked="0"/>
    </xf>
    <xf numFmtId="0" fontId="23" fillId="0" borderId="7" xfId="0" applyFont="1" applyBorder="1" applyAlignment="1" applyProtection="1">
      <alignment horizontal="right" vertical="center" wrapText="1"/>
      <protection locked="0"/>
    </xf>
    <xf numFmtId="0" fontId="30" fillId="0" borderId="0" xfId="0" applyFont="1" applyAlignment="1" applyProtection="1">
      <alignment horizontal="right"/>
      <protection locked="0"/>
    </xf>
    <xf numFmtId="0" fontId="30" fillId="0" borderId="0" xfId="0" applyFont="1" applyAlignment="1" applyProtection="1">
      <alignment horizontal="left"/>
      <protection locked="0"/>
    </xf>
    <xf numFmtId="0" fontId="36" fillId="0" borderId="0" xfId="0" applyFont="1" applyAlignment="1" applyProtection="1">
      <alignment horizontal="left"/>
      <protection hidden="1"/>
    </xf>
    <xf numFmtId="0" fontId="30" fillId="0" borderId="0" xfId="0" applyNumberFormat="1" applyFont="1" applyFill="1" applyBorder="1" applyAlignment="1" applyProtection="1">
      <alignment horizontal="left" vertical="center"/>
      <protection hidden="1"/>
    </xf>
    <xf numFmtId="0" fontId="30" fillId="0" borderId="0" xfId="0" applyFont="1" applyAlignment="1" applyProtection="1">
      <alignment horizontal="left"/>
      <protection hidden="1"/>
    </xf>
    <xf numFmtId="0" fontId="8"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14" fontId="26" fillId="0" borderId="7" xfId="0" applyNumberFormat="1" applyFont="1" applyBorder="1" applyAlignment="1" applyProtection="1">
      <alignment horizontal="left" vertical="center" wrapText="1"/>
      <protection locked="0"/>
    </xf>
    <xf numFmtId="0" fontId="4" fillId="0" borderId="1" xfId="0" applyNumberFormat="1" applyFont="1" applyFill="1" applyBorder="1" applyAlignment="1" applyProtection="1">
      <alignment horizontal="left" vertical="center" wrapText="1"/>
      <protection locked="0"/>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49"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8" fillId="0" borderId="1" xfId="0" applyNumberFormat="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30" fillId="0" borderId="0" xfId="0" applyFont="1" applyBorder="1" applyAlignment="1" applyProtection="1">
      <alignment horizontal="center" vertical="center" wrapText="1"/>
      <protection hidden="1"/>
    </xf>
    <xf numFmtId="0" fontId="30" fillId="0" borderId="0" xfId="0" applyFont="1" applyBorder="1" applyAlignment="1" applyProtection="1">
      <alignment horizontal="center" vertical="center"/>
      <protection hidden="1"/>
    </xf>
    <xf numFmtId="0" fontId="32" fillId="0" borderId="0" xfId="0" applyFont="1" applyBorder="1" applyAlignment="1" applyProtection="1">
      <alignment horizontal="center" vertical="center"/>
      <protection hidden="1"/>
    </xf>
    <xf numFmtId="0" fontId="31" fillId="0" borderId="0" xfId="0" applyFont="1" applyBorder="1" applyAlignment="1">
      <alignment horizontal="center" vertical="center"/>
    </xf>
    <xf numFmtId="0" fontId="30" fillId="0" borderId="0" xfId="0" applyFont="1" applyBorder="1" applyAlignment="1" applyProtection="1">
      <alignment horizontal="center" vertical="center" wrapText="1"/>
      <protection locked="0"/>
    </xf>
    <xf numFmtId="0" fontId="23" fillId="0" borderId="8" xfId="0" applyFont="1" applyBorder="1" applyAlignment="1" applyProtection="1">
      <alignment horizontal="left" vertical="center" wrapText="1"/>
      <protection locked="0"/>
    </xf>
    <xf numFmtId="0" fontId="23" fillId="0" borderId="9" xfId="0" applyFont="1" applyBorder="1" applyAlignment="1" applyProtection="1">
      <alignment horizontal="left" vertical="center" wrapText="1"/>
      <protection locked="0"/>
    </xf>
    <xf numFmtId="0" fontId="23" fillId="0" borderId="10" xfId="0" applyFont="1" applyBorder="1" applyAlignment="1" applyProtection="1">
      <alignment horizontal="left" vertical="center" wrapText="1"/>
      <protection locked="0"/>
    </xf>
    <xf numFmtId="0" fontId="22" fillId="0" borderId="1" xfId="0" applyFont="1" applyBorder="1" applyAlignment="1" applyProtection="1">
      <alignment horizontal="left"/>
      <protection locked="0"/>
    </xf>
    <xf numFmtId="0" fontId="23" fillId="0" borderId="1" xfId="0" applyFont="1" applyBorder="1" applyAlignment="1" applyProtection="1">
      <alignment horizontal="left" vertical="center" wrapText="1"/>
      <protection locked="0"/>
    </xf>
    <xf numFmtId="0" fontId="23" fillId="0" borderId="4" xfId="0" applyFont="1" applyBorder="1" applyAlignment="1" applyProtection="1">
      <alignment horizontal="left" vertical="center" wrapText="1"/>
      <protection locked="0"/>
    </xf>
    <xf numFmtId="0" fontId="23" fillId="0" borderId="5" xfId="0" applyFont="1" applyBorder="1" applyAlignment="1" applyProtection="1">
      <alignment horizontal="left" vertical="center" wrapText="1"/>
      <protection locked="0"/>
    </xf>
    <xf numFmtId="0" fontId="23" fillId="0" borderId="3" xfId="0" applyFont="1" applyBorder="1" applyAlignment="1" applyProtection="1">
      <alignment horizontal="left" vertical="center" wrapText="1"/>
      <protection locked="0"/>
    </xf>
    <xf numFmtId="0" fontId="25" fillId="0" borderId="4" xfId="0" applyFont="1" applyBorder="1" applyAlignment="1" applyProtection="1">
      <alignment horizontal="left" vertical="center" wrapText="1"/>
      <protection locked="0"/>
    </xf>
    <xf numFmtId="0" fontId="25" fillId="0" borderId="5" xfId="0" applyFont="1" applyBorder="1" applyAlignment="1" applyProtection="1">
      <alignment horizontal="left" vertical="center" wrapText="1"/>
      <protection locked="0"/>
    </xf>
    <xf numFmtId="0" fontId="25" fillId="0" borderId="3" xfId="0" applyFont="1" applyBorder="1" applyAlignment="1" applyProtection="1">
      <alignment horizontal="left" vertical="center" wrapText="1"/>
      <protection locked="0"/>
    </xf>
    <xf numFmtId="0" fontId="28" fillId="5" borderId="8" xfId="0" applyFont="1" applyFill="1" applyBorder="1" applyAlignment="1" applyProtection="1">
      <alignment horizontal="left" vertical="center" wrapText="1"/>
      <protection locked="0"/>
    </xf>
    <xf numFmtId="0" fontId="28" fillId="5" borderId="9" xfId="0" applyFont="1" applyFill="1" applyBorder="1" applyAlignment="1" applyProtection="1">
      <alignment horizontal="left" vertical="center" wrapText="1"/>
      <protection locked="0"/>
    </xf>
    <xf numFmtId="0" fontId="28" fillId="5" borderId="10" xfId="0" applyFont="1" applyFill="1" applyBorder="1" applyAlignment="1" applyProtection="1">
      <alignment horizontal="left" vertical="center" wrapText="1"/>
      <protection locked="0"/>
    </xf>
    <xf numFmtId="0" fontId="23" fillId="0" borderId="11" xfId="0" applyFont="1" applyBorder="1" applyAlignment="1" applyProtection="1">
      <alignment horizontal="left" vertical="center" wrapText="1"/>
      <protection locked="0"/>
    </xf>
    <xf numFmtId="0" fontId="23" fillId="0" borderId="12" xfId="0" applyFont="1" applyBorder="1" applyAlignment="1" applyProtection="1">
      <alignment horizontal="left" vertical="center" wrapText="1"/>
      <protection locked="0"/>
    </xf>
    <xf numFmtId="0" fontId="23" fillId="0" borderId="13" xfId="0" applyFont="1" applyBorder="1" applyAlignment="1" applyProtection="1">
      <alignment horizontal="left" vertical="center" wrapText="1"/>
      <protection locked="0"/>
    </xf>
    <xf numFmtId="0" fontId="23" fillId="0" borderId="1" xfId="0" applyFont="1" applyBorder="1" applyAlignment="1" applyProtection="1">
      <alignment horizontal="left" vertical="center" wrapText="1"/>
      <protection hidden="1"/>
    </xf>
    <xf numFmtId="0" fontId="2"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vertical="top" wrapText="1"/>
    </xf>
    <xf numFmtId="0" fontId="5" fillId="0" borderId="1" xfId="0" applyNumberFormat="1" applyFont="1" applyFill="1" applyBorder="1" applyAlignment="1">
      <alignment horizontal="center" vertical="center"/>
    </xf>
    <xf numFmtId="0" fontId="6"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left" vertical="center" wrapText="1"/>
    </xf>
  </cellXfs>
  <cellStyles count="1">
    <cellStyle name="常规" xfId="0" builtinId="0"/>
  </cellStyles>
  <dxfs count="50">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
      <font>
        <color rgb="FF0000FF"/>
      </font>
      <fill>
        <patternFill>
          <bgColor rgb="FFFFFF66"/>
        </patternFill>
      </fill>
    </dxf>
    <dxf>
      <font>
        <condense val="0"/>
        <extend val="0"/>
        <color indexed="10"/>
      </font>
    </dxf>
    <dxf>
      <font>
        <color rgb="FFFFFF99"/>
        <name val="宋体"/>
        <scheme val="none"/>
      </font>
      <fill>
        <patternFill>
          <fgColor theme="0"/>
          <bgColor rgb="FFCC3300"/>
        </patternFill>
      </fill>
    </dxf>
    <dxf>
      <font>
        <condense val="0"/>
        <extend val="0"/>
        <color indexed="12"/>
      </font>
    </dxf>
    <dxf>
      <font>
        <condense val="0"/>
        <extend val="0"/>
        <color indexed="23"/>
      </font>
    </dxf>
  </dxfs>
  <tableStyles count="0" defaultTableStyle="TableStyleMedium9" defaultPivotStyle="PivotStyleLight16"/>
  <colors>
    <mruColors>
      <color rgb="FF080808"/>
      <color rgb="FF292929"/>
      <color rgb="FF4D4D4D"/>
      <color rgb="FF5F5F5F"/>
      <color rgb="FF777777"/>
      <color rgb="FF808080"/>
      <color rgb="FF969696"/>
      <color rgb="FFDDDDDD"/>
      <color rgb="FFA50021"/>
      <color rgb="FFCC00CC"/>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1000"/>
            </a:pPr>
            <a:r>
              <a:rPr lang="zh-CN" altLang="en-US" sz="1000"/>
              <a:t>不同版本</a:t>
            </a:r>
            <a:r>
              <a:rPr lang="en-US" altLang="zh-CN" sz="1000"/>
              <a:t>_Bug</a:t>
            </a:r>
            <a:r>
              <a:rPr lang="zh-CN" altLang="en-US" sz="1000"/>
              <a:t>状态曲线图</a:t>
            </a:r>
          </a:p>
        </c:rich>
      </c:tx>
      <c:layout/>
    </c:title>
    <c:plotArea>
      <c:layout/>
      <c:lineChart>
        <c:grouping val="standard"/>
        <c:ser>
          <c:idx val="0"/>
          <c:order val="0"/>
          <c:tx>
            <c:strRef>
              <c:f>测试报表!$B$70</c:f>
              <c:strCache>
                <c:ptCount val="1"/>
                <c:pt idx="0">
                  <c:v>close</c:v>
                </c:pt>
              </c:strCache>
            </c:strRef>
          </c:tx>
          <c:spPr>
            <a:ln>
              <a:solidFill>
                <a:schemeClr val="bg1">
                  <a:lumMod val="50000"/>
                </a:schemeClr>
              </a:solidFill>
            </a:ln>
          </c:spPr>
          <c:marker>
            <c:spPr>
              <a:solidFill>
                <a:schemeClr val="bg1">
                  <a:lumMod val="50000"/>
                </a:schemeClr>
              </a:solidFill>
            </c:spPr>
          </c:marker>
          <c:cat>
            <c:numRef>
              <c:f>测试报表!$A$71:$A$77</c:f>
              <c:numCache>
                <c:formatCode>General</c:formatCode>
                <c:ptCount val="7"/>
              </c:numCache>
            </c:numRef>
          </c:cat>
          <c:val>
            <c:numRef>
              <c:f>测试报表!$B$71:$B$80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1"/>
          <c:order val="1"/>
          <c:tx>
            <c:strRef>
              <c:f>测试报表!$C$70</c:f>
              <c:strCache>
                <c:ptCount val="1"/>
                <c:pt idx="0">
                  <c:v>open</c:v>
                </c:pt>
              </c:strCache>
            </c:strRef>
          </c:tx>
          <c:cat>
            <c:numRef>
              <c:f>测试报表!$A$71:$A$77</c:f>
              <c:numCache>
                <c:formatCode>General</c:formatCode>
                <c:ptCount val="7"/>
              </c:numCache>
            </c:numRef>
          </c:cat>
          <c:val>
            <c:numRef>
              <c:f>测试报表!$C$71:$C$80</c:f>
              <c:numCache>
                <c:formatCode>General</c:formatCode>
                <c:ptCount val="10"/>
                <c:pt idx="0">
                  <c:v>0</c:v>
                </c:pt>
                <c:pt idx="1">
                  <c:v>0</c:v>
                </c:pt>
                <c:pt idx="2">
                  <c:v>0</c:v>
                </c:pt>
                <c:pt idx="3">
                  <c:v>0</c:v>
                </c:pt>
                <c:pt idx="4">
                  <c:v>0</c:v>
                </c:pt>
                <c:pt idx="5">
                  <c:v>0</c:v>
                </c:pt>
                <c:pt idx="6">
                  <c:v>0</c:v>
                </c:pt>
                <c:pt idx="7">
                  <c:v>0</c:v>
                </c:pt>
                <c:pt idx="8">
                  <c:v>0</c:v>
                </c:pt>
                <c:pt idx="9">
                  <c:v>0</c:v>
                </c:pt>
              </c:numCache>
            </c:numRef>
          </c:val>
        </c:ser>
        <c:ser>
          <c:idx val="2"/>
          <c:order val="2"/>
          <c:tx>
            <c:strRef>
              <c:f>测试报表!$D$70</c:f>
              <c:strCache>
                <c:ptCount val="1"/>
                <c:pt idx="0">
                  <c:v>pending</c:v>
                </c:pt>
              </c:strCache>
            </c:strRef>
          </c:tx>
          <c:cat>
            <c:numRef>
              <c:f>测试报表!$A$71:$A$77</c:f>
              <c:numCache>
                <c:formatCode>General</c:formatCode>
                <c:ptCount val="7"/>
              </c:numCache>
            </c:numRef>
          </c:cat>
          <c:val>
            <c:numRef>
              <c:f>测试报表!$D$71:$D$80</c:f>
              <c:numCache>
                <c:formatCode>General</c:formatCode>
                <c:ptCount val="10"/>
                <c:pt idx="0">
                  <c:v>0</c:v>
                </c:pt>
                <c:pt idx="1">
                  <c:v>0</c:v>
                </c:pt>
                <c:pt idx="2">
                  <c:v>0</c:v>
                </c:pt>
                <c:pt idx="3">
                  <c:v>0</c:v>
                </c:pt>
                <c:pt idx="4">
                  <c:v>0</c:v>
                </c:pt>
                <c:pt idx="5">
                  <c:v>0</c:v>
                </c:pt>
                <c:pt idx="6">
                  <c:v>0</c:v>
                </c:pt>
                <c:pt idx="7">
                  <c:v>0</c:v>
                </c:pt>
                <c:pt idx="8">
                  <c:v>0</c:v>
                </c:pt>
                <c:pt idx="9">
                  <c:v>0</c:v>
                </c:pt>
              </c:numCache>
            </c:numRef>
          </c:val>
        </c:ser>
        <c:marker val="1"/>
        <c:axId val="62816640"/>
        <c:axId val="63594496"/>
      </c:lineChart>
      <c:catAx>
        <c:axId val="62816640"/>
        <c:scaling>
          <c:orientation val="minMax"/>
        </c:scaling>
        <c:axPos val="b"/>
        <c:numFmt formatCode="General" sourceLinked="1"/>
        <c:majorTickMark val="none"/>
        <c:tickLblPos val="nextTo"/>
        <c:txPr>
          <a:bodyPr/>
          <a:lstStyle/>
          <a:p>
            <a:pPr>
              <a:defRPr sz="800"/>
            </a:pPr>
            <a:endParaRPr lang="zh-CN"/>
          </a:p>
        </c:txPr>
        <c:crossAx val="63594496"/>
        <c:crosses val="autoZero"/>
        <c:auto val="1"/>
        <c:lblAlgn val="ctr"/>
        <c:lblOffset val="100"/>
      </c:catAx>
      <c:valAx>
        <c:axId val="63594496"/>
        <c:scaling>
          <c:orientation val="minMax"/>
        </c:scaling>
        <c:axPos val="l"/>
        <c:majorGridlines/>
        <c:title>
          <c:tx>
            <c:rich>
              <a:bodyPr/>
              <a:lstStyle/>
              <a:p>
                <a:pPr>
                  <a:defRPr/>
                </a:pPr>
                <a:r>
                  <a:rPr lang="en-US" altLang="zh-CN"/>
                  <a:t>Bug</a:t>
                </a:r>
                <a:r>
                  <a:rPr lang="zh-CN" altLang="en-US"/>
                  <a:t>数量</a:t>
                </a:r>
              </a:p>
            </c:rich>
          </c:tx>
          <c:layout/>
        </c:title>
        <c:numFmt formatCode="General" sourceLinked="1"/>
        <c:majorTickMark val="none"/>
        <c:tickLblPos val="nextTo"/>
        <c:txPr>
          <a:bodyPr/>
          <a:lstStyle/>
          <a:p>
            <a:pPr>
              <a:defRPr sz="800"/>
            </a:pPr>
            <a:endParaRPr lang="zh-CN"/>
          </a:p>
        </c:txPr>
        <c:crossAx val="62816640"/>
        <c:crosses val="autoZero"/>
        <c:crossBetween val="between"/>
      </c:valAx>
    </c:plotArea>
    <c:legend>
      <c:legendPos val="r"/>
      <c:layout/>
      <c:txPr>
        <a:bodyPr/>
        <a:lstStyle/>
        <a:p>
          <a:pPr>
            <a:defRPr sz="800"/>
          </a:pPr>
          <a:endParaRPr lang="zh-CN"/>
        </a:p>
      </c:txPr>
    </c:legend>
    <c:plotVisOnly val="1"/>
  </c:chart>
  <c:printSettings>
    <c:headerFooter/>
    <c:pageMargins b="0.75000000000000833" l="0.70000000000000062" r="0.70000000000000062" t="0.750000000000008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1200"/>
            </a:pPr>
            <a:r>
              <a:rPr lang="en-US" altLang="zh-CN" sz="1200"/>
              <a:t>BUG</a:t>
            </a:r>
            <a:r>
              <a:rPr lang="zh-CN" altLang="en-US" sz="1200"/>
              <a:t>状态比例</a:t>
            </a:r>
          </a:p>
        </c:rich>
      </c:tx>
      <c:layout/>
    </c:title>
    <c:plotArea>
      <c:layout>
        <c:manualLayout>
          <c:layoutTarget val="inner"/>
          <c:xMode val="edge"/>
          <c:yMode val="edge"/>
          <c:x val="0.20993000574090695"/>
          <c:y val="0.23501355018815795"/>
          <c:w val="0.6010889211635646"/>
          <c:h val="0.70489797410421262"/>
        </c:manualLayout>
      </c:layout>
      <c:pieChart>
        <c:varyColors val="1"/>
        <c:ser>
          <c:idx val="1"/>
          <c:order val="1"/>
          <c:tx>
            <c:strRef>
              <c:f>测试报表!$G$70</c:f>
              <c:strCache>
                <c:ptCount val="1"/>
                <c:pt idx="0">
                  <c:v>BUG等级</c:v>
                </c:pt>
              </c:strCache>
            </c:strRef>
          </c:tx>
          <c:explosion val="2"/>
          <c:dPt>
            <c:idx val="0"/>
            <c:spPr>
              <a:solidFill>
                <a:schemeClr val="bg1">
                  <a:lumMod val="50000"/>
                </a:schemeClr>
              </a:solidFill>
            </c:spPr>
          </c:dPt>
          <c:dPt>
            <c:idx val="1"/>
            <c:spPr>
              <a:solidFill>
                <a:schemeClr val="bg1">
                  <a:lumMod val="65000"/>
                </a:schemeClr>
              </a:solidFill>
            </c:spPr>
          </c:dPt>
          <c:dPt>
            <c:idx val="2"/>
            <c:spPr>
              <a:solidFill>
                <a:schemeClr val="bg1">
                  <a:lumMod val="75000"/>
                </a:schemeClr>
              </a:solidFill>
            </c:spPr>
          </c:dPt>
          <c:dPt>
            <c:idx val="3"/>
            <c:spPr>
              <a:solidFill>
                <a:schemeClr val="bg1">
                  <a:lumMod val="85000"/>
                </a:schemeClr>
              </a:solidFill>
            </c:spPr>
          </c:dPt>
          <c:dPt>
            <c:idx val="4"/>
            <c:spPr>
              <a:solidFill>
                <a:schemeClr val="bg1">
                  <a:lumMod val="95000"/>
                </a:schemeClr>
              </a:solidFill>
            </c:spPr>
          </c:dPt>
          <c:dPt>
            <c:idx val="5"/>
            <c:explosion val="0"/>
            <c:spPr>
              <a:solidFill>
                <a:schemeClr val="accent6">
                  <a:lumMod val="75000"/>
                </a:schemeClr>
              </a:solidFill>
            </c:spPr>
          </c:dPt>
          <c:dPt>
            <c:idx val="6"/>
            <c:explosion val="0"/>
            <c:spPr>
              <a:solidFill>
                <a:schemeClr val="accent6"/>
              </a:solidFill>
            </c:spPr>
          </c:dPt>
          <c:dPt>
            <c:idx val="7"/>
            <c:explosion val="0"/>
            <c:spPr>
              <a:solidFill>
                <a:schemeClr val="accent6">
                  <a:lumMod val="60000"/>
                  <a:lumOff val="40000"/>
                </a:schemeClr>
              </a:solidFill>
            </c:spPr>
          </c:dPt>
          <c:dPt>
            <c:idx val="8"/>
            <c:explosion val="0"/>
            <c:spPr>
              <a:solidFill>
                <a:schemeClr val="accent6">
                  <a:lumMod val="40000"/>
                  <a:lumOff val="60000"/>
                </a:schemeClr>
              </a:solidFill>
            </c:spPr>
          </c:dPt>
          <c:dPt>
            <c:idx val="9"/>
            <c:explosion val="0"/>
            <c:spPr>
              <a:solidFill>
                <a:schemeClr val="accent6">
                  <a:lumMod val="20000"/>
                  <a:lumOff val="80000"/>
                </a:schemeClr>
              </a:solidFill>
            </c:spPr>
          </c:dPt>
          <c:dLbls>
            <c:dLbl>
              <c:idx val="0"/>
              <c:layout>
                <c:manualLayout>
                  <c:x val="2.3230130356967981E-2"/>
                  <c:y val="8.7701923774210266E-2"/>
                </c:manualLayout>
              </c:layout>
              <c:showVal val="1"/>
              <c:showCatName val="1"/>
            </c:dLbl>
            <c:dLbl>
              <c:idx val="1"/>
              <c:layout>
                <c:manualLayout>
                  <c:x val="-1.2278842814784474E-2"/>
                  <c:y val="0.13318343867955967"/>
                </c:manualLayout>
              </c:layout>
              <c:showVal val="1"/>
              <c:showCatName val="1"/>
            </c:dLbl>
            <c:dLbl>
              <c:idx val="3"/>
              <c:layout>
                <c:manualLayout>
                  <c:x val="-0.11458463185731969"/>
                  <c:y val="1.8711804515298949E-3"/>
                </c:manualLayout>
              </c:layout>
              <c:showVal val="1"/>
              <c:showCatName val="1"/>
            </c:dLbl>
            <c:dLbl>
              <c:idx val="4"/>
              <c:layout>
                <c:manualLayout>
                  <c:x val="-7.5496184565522123E-2"/>
                  <c:y val="-6.24129694157781E-3"/>
                </c:manualLayout>
              </c:layout>
              <c:showVal val="1"/>
              <c:showCatName val="1"/>
            </c:dLbl>
            <c:dLbl>
              <c:idx val="5"/>
              <c:layout>
                <c:manualLayout>
                  <c:x val="-0.12100258665978078"/>
                  <c:y val="2.4549858223927815E-2"/>
                </c:manualLayout>
              </c:layout>
              <c:showVal val="1"/>
              <c:showCatName val="1"/>
            </c:dLbl>
            <c:dLbl>
              <c:idx val="6"/>
              <c:layout>
                <c:manualLayout>
                  <c:x val="-9.9319803082992528E-2"/>
                  <c:y val="-8.7966684850164983E-2"/>
                </c:manualLayout>
              </c:layout>
              <c:showVal val="1"/>
              <c:showCatName val="1"/>
            </c:dLbl>
            <c:dLbl>
              <c:idx val="8"/>
              <c:layout>
                <c:manualLayout>
                  <c:x val="6.5381610229104173E-2"/>
                  <c:y val="0.14661389222381502"/>
                </c:manualLayout>
              </c:layout>
              <c:showVal val="1"/>
              <c:showCatName val="1"/>
            </c:dLbl>
            <c:dLbl>
              <c:idx val="9"/>
              <c:layout>
                <c:manualLayout>
                  <c:x val="-1.5537488758492347E-2"/>
                  <c:y val="0.12142455835526572"/>
                </c:manualLayout>
              </c:layout>
              <c:showVal val="1"/>
              <c:showCatName val="1"/>
            </c:dLbl>
            <c:txPr>
              <a:bodyPr/>
              <a:lstStyle/>
              <a:p>
                <a:pPr>
                  <a:defRPr b="1">
                    <a:solidFill>
                      <a:schemeClr val="accent2">
                        <a:lumMod val="75000"/>
                      </a:schemeClr>
                    </a:solidFill>
                  </a:defRPr>
                </a:pPr>
                <a:endParaRPr lang="zh-CN"/>
              </a:p>
            </c:txPr>
            <c:showVal val="1"/>
            <c:showCatName val="1"/>
          </c:dLbls>
          <c:cat>
            <c:strRef>
              <c:f>测试报表!$G$71:$G$80</c:f>
              <c:strCache>
                <c:ptCount val="10"/>
                <c:pt idx="0">
                  <c:v>A+</c:v>
                </c:pt>
                <c:pt idx="1">
                  <c:v>A</c:v>
                </c:pt>
                <c:pt idx="2">
                  <c:v>B</c:v>
                </c:pt>
                <c:pt idx="3">
                  <c:v>C</c:v>
                </c:pt>
                <c:pt idx="4">
                  <c:v>D</c:v>
                </c:pt>
                <c:pt idx="5">
                  <c:v>A+</c:v>
                </c:pt>
                <c:pt idx="6">
                  <c:v>A</c:v>
                </c:pt>
                <c:pt idx="7">
                  <c:v>B</c:v>
                </c:pt>
                <c:pt idx="8">
                  <c:v>C</c:v>
                </c:pt>
                <c:pt idx="9">
                  <c:v>D</c:v>
                </c:pt>
              </c:strCache>
            </c:strRef>
          </c:cat>
          <c:val>
            <c:numRef>
              <c:f>测试报表!$H$71:$H$80</c:f>
              <c:numCache>
                <c:formatCode>General</c:formatCode>
                <c:ptCount val="10"/>
                <c:pt idx="0">
                  <c:v>18</c:v>
                </c:pt>
                <c:pt idx="1">
                  <c:v>23</c:v>
                </c:pt>
                <c:pt idx="2">
                  <c:v>14</c:v>
                </c:pt>
                <c:pt idx="3">
                  <c:v>4</c:v>
                </c:pt>
                <c:pt idx="4">
                  <c:v>3</c:v>
                </c:pt>
                <c:pt idx="5">
                  <c:v>2</c:v>
                </c:pt>
                <c:pt idx="6">
                  <c:v>14</c:v>
                </c:pt>
                <c:pt idx="7">
                  <c:v>16</c:v>
                </c:pt>
                <c:pt idx="8">
                  <c:v>1</c:v>
                </c:pt>
                <c:pt idx="9">
                  <c:v>0</c:v>
                </c:pt>
              </c:numCache>
            </c:numRef>
          </c:val>
        </c:ser>
        <c:dLbls>
          <c:showCatName val="1"/>
        </c:dLbls>
        <c:firstSliceAng val="0"/>
      </c:pieChart>
      <c:pieChart>
        <c:varyColors val="1"/>
        <c:ser>
          <c:idx val="0"/>
          <c:order val="0"/>
          <c:tx>
            <c:strRef>
              <c:f>测试报表!$E$70</c:f>
              <c:strCache>
                <c:ptCount val="1"/>
                <c:pt idx="0">
                  <c:v>BUG状态</c:v>
                </c:pt>
              </c:strCache>
            </c:strRef>
          </c:tx>
          <c:explosion val="71"/>
          <c:dPt>
            <c:idx val="0"/>
            <c:explosion val="0"/>
            <c:spPr>
              <a:solidFill>
                <a:schemeClr val="bg1">
                  <a:lumMod val="50000"/>
                </a:schemeClr>
              </a:solidFill>
            </c:spPr>
          </c:dPt>
          <c:dPt>
            <c:idx val="5"/>
            <c:explosion val="0"/>
            <c:spPr>
              <a:solidFill>
                <a:schemeClr val="accent2">
                  <a:lumMod val="75000"/>
                </a:schemeClr>
              </a:solidFill>
            </c:spPr>
          </c:dPt>
          <c:dLbls>
            <c:dLbl>
              <c:idx val="0"/>
              <c:layout>
                <c:manualLayout>
                  <c:x val="-9.4460666808456897E-2"/>
                  <c:y val="0.17718322215167953"/>
                </c:manualLayout>
              </c:layout>
              <c:showVal val="1"/>
              <c:showCatName val="1"/>
            </c:dLbl>
            <c:dLbl>
              <c:idx val="5"/>
              <c:layout>
                <c:manualLayout>
                  <c:x val="9.5749172046432726E-2"/>
                  <c:y val="-0.18906289240048252"/>
                </c:manualLayout>
              </c:layout>
              <c:showVal val="1"/>
              <c:showCatName val="1"/>
            </c:dLbl>
            <c:txPr>
              <a:bodyPr/>
              <a:lstStyle/>
              <a:p>
                <a:pPr>
                  <a:defRPr sz="1200" b="1">
                    <a:solidFill>
                      <a:schemeClr val="bg1"/>
                    </a:solidFill>
                  </a:defRPr>
                </a:pPr>
                <a:endParaRPr lang="zh-CN"/>
              </a:p>
            </c:txPr>
            <c:showVal val="1"/>
            <c:showCatName val="1"/>
            <c:showLeaderLines val="1"/>
          </c:dLbls>
          <c:cat>
            <c:strRef>
              <c:f>测试报表!$E$71:$E$80</c:f>
              <c:strCache>
                <c:ptCount val="6"/>
                <c:pt idx="0">
                  <c:v>close</c:v>
                </c:pt>
                <c:pt idx="5">
                  <c:v>open</c:v>
                </c:pt>
              </c:strCache>
            </c:strRef>
          </c:cat>
          <c:val>
            <c:numRef>
              <c:f>测试报表!$F$71:$F$80</c:f>
              <c:numCache>
                <c:formatCode>General</c:formatCode>
                <c:ptCount val="10"/>
                <c:pt idx="0">
                  <c:v>62</c:v>
                </c:pt>
                <c:pt idx="5">
                  <c:v>33</c:v>
                </c:pt>
              </c:numCache>
            </c:numRef>
          </c:val>
        </c:ser>
        <c:dLbls>
          <c:showCatName val="1"/>
        </c:dLbls>
        <c:firstSliceAng val="0"/>
      </c:pieChart>
    </c:plotArea>
    <c:plotVisOnly val="1"/>
  </c:chart>
  <c:printSettings>
    <c:headerFooter/>
    <c:pageMargins b="0.75000000000000833" l="0.70000000000000062" r="0.70000000000000062" t="0.750000000000008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zh-CN" sz="1200"/>
              <a:t>Open_Bug</a:t>
            </a:r>
            <a:r>
              <a:rPr lang="zh-CN" altLang="en-US" sz="1200"/>
              <a:t>出现概率比例</a:t>
            </a:r>
          </a:p>
        </c:rich>
      </c:tx>
      <c:layout/>
    </c:title>
    <c:plotArea>
      <c:layout>
        <c:manualLayout>
          <c:layoutTarget val="inner"/>
          <c:xMode val="edge"/>
          <c:yMode val="edge"/>
          <c:x val="0.23010565014892409"/>
          <c:y val="0.27082543241839319"/>
          <c:w val="0.55385411198600176"/>
          <c:h val="0.66796493437395565"/>
        </c:manualLayout>
      </c:layout>
      <c:pieChart>
        <c:varyColors val="1"/>
        <c:ser>
          <c:idx val="1"/>
          <c:order val="1"/>
          <c:tx>
            <c:strRef>
              <c:f>测试报表!$G$82</c:f>
              <c:strCache>
                <c:ptCount val="1"/>
                <c:pt idx="0">
                  <c:v>概率</c:v>
                </c:pt>
              </c:strCache>
            </c:strRef>
          </c:tx>
          <c:dPt>
            <c:idx val="0"/>
            <c:explosion val="8"/>
            <c:spPr>
              <a:solidFill>
                <a:schemeClr val="accent5">
                  <a:lumMod val="20000"/>
                  <a:lumOff val="80000"/>
                </a:schemeClr>
              </a:solidFill>
            </c:spPr>
          </c:dPt>
          <c:dPt>
            <c:idx val="1"/>
            <c:explosion val="9"/>
            <c:spPr>
              <a:solidFill>
                <a:schemeClr val="accent5">
                  <a:lumMod val="40000"/>
                  <a:lumOff val="60000"/>
                </a:schemeClr>
              </a:solidFill>
            </c:spPr>
          </c:dPt>
          <c:dPt>
            <c:idx val="2"/>
            <c:explosion val="9"/>
            <c:spPr>
              <a:solidFill>
                <a:schemeClr val="accent5">
                  <a:lumMod val="60000"/>
                  <a:lumOff val="40000"/>
                </a:schemeClr>
              </a:solidFill>
            </c:spPr>
          </c:dPt>
          <c:dPt>
            <c:idx val="3"/>
            <c:explosion val="8"/>
            <c:spPr>
              <a:solidFill>
                <a:schemeClr val="accent5">
                  <a:lumMod val="75000"/>
                </a:schemeClr>
              </a:solidFill>
            </c:spPr>
          </c:dPt>
          <c:dPt>
            <c:idx val="4"/>
            <c:spPr>
              <a:solidFill>
                <a:schemeClr val="accent5">
                  <a:lumMod val="20000"/>
                  <a:lumOff val="80000"/>
                </a:schemeClr>
              </a:solidFill>
            </c:spPr>
          </c:dPt>
          <c:dPt>
            <c:idx val="5"/>
            <c:spPr>
              <a:solidFill>
                <a:schemeClr val="accent5">
                  <a:lumMod val="40000"/>
                  <a:lumOff val="60000"/>
                </a:schemeClr>
              </a:solidFill>
            </c:spPr>
          </c:dPt>
          <c:dPt>
            <c:idx val="6"/>
            <c:spPr>
              <a:solidFill>
                <a:schemeClr val="accent5">
                  <a:lumMod val="60000"/>
                  <a:lumOff val="40000"/>
                </a:schemeClr>
              </a:solidFill>
            </c:spPr>
          </c:dPt>
          <c:dPt>
            <c:idx val="7"/>
            <c:spPr>
              <a:solidFill>
                <a:schemeClr val="accent5">
                  <a:lumMod val="75000"/>
                </a:schemeClr>
              </a:solidFill>
            </c:spPr>
          </c:dPt>
          <c:dPt>
            <c:idx val="8"/>
            <c:spPr>
              <a:solidFill>
                <a:schemeClr val="accent5">
                  <a:lumMod val="20000"/>
                  <a:lumOff val="80000"/>
                </a:schemeClr>
              </a:solidFill>
            </c:spPr>
          </c:dPt>
          <c:dPt>
            <c:idx val="9"/>
            <c:spPr>
              <a:solidFill>
                <a:schemeClr val="accent5">
                  <a:lumMod val="40000"/>
                  <a:lumOff val="60000"/>
                </a:schemeClr>
              </a:solidFill>
            </c:spPr>
          </c:dPt>
          <c:dPt>
            <c:idx val="10"/>
            <c:spPr>
              <a:solidFill>
                <a:schemeClr val="accent5">
                  <a:lumMod val="60000"/>
                  <a:lumOff val="40000"/>
                </a:schemeClr>
              </a:solidFill>
            </c:spPr>
          </c:dPt>
          <c:dPt>
            <c:idx val="11"/>
            <c:spPr>
              <a:solidFill>
                <a:schemeClr val="accent5">
                  <a:lumMod val="75000"/>
                </a:schemeClr>
              </a:solidFill>
            </c:spPr>
          </c:dPt>
          <c:dPt>
            <c:idx val="12"/>
            <c:spPr>
              <a:solidFill>
                <a:schemeClr val="accent5">
                  <a:lumMod val="20000"/>
                  <a:lumOff val="80000"/>
                </a:schemeClr>
              </a:solidFill>
            </c:spPr>
          </c:dPt>
          <c:dPt>
            <c:idx val="13"/>
            <c:spPr>
              <a:solidFill>
                <a:schemeClr val="accent5">
                  <a:lumMod val="40000"/>
                  <a:lumOff val="60000"/>
                </a:schemeClr>
              </a:solidFill>
            </c:spPr>
          </c:dPt>
          <c:dPt>
            <c:idx val="14"/>
            <c:spPr>
              <a:solidFill>
                <a:schemeClr val="accent5">
                  <a:lumMod val="60000"/>
                  <a:lumOff val="40000"/>
                </a:schemeClr>
              </a:solidFill>
            </c:spPr>
          </c:dPt>
          <c:dPt>
            <c:idx val="15"/>
            <c:spPr>
              <a:solidFill>
                <a:schemeClr val="accent5">
                  <a:lumMod val="75000"/>
                </a:schemeClr>
              </a:solidFill>
            </c:spPr>
          </c:dPt>
          <c:dPt>
            <c:idx val="16"/>
            <c:spPr>
              <a:solidFill>
                <a:schemeClr val="accent5">
                  <a:lumMod val="20000"/>
                  <a:lumOff val="80000"/>
                </a:schemeClr>
              </a:solidFill>
            </c:spPr>
          </c:dPt>
          <c:dPt>
            <c:idx val="17"/>
            <c:spPr>
              <a:solidFill>
                <a:schemeClr val="accent5">
                  <a:lumMod val="40000"/>
                  <a:lumOff val="60000"/>
                </a:schemeClr>
              </a:solidFill>
            </c:spPr>
          </c:dPt>
          <c:dPt>
            <c:idx val="18"/>
            <c:spPr>
              <a:solidFill>
                <a:schemeClr val="accent5">
                  <a:lumMod val="60000"/>
                  <a:lumOff val="40000"/>
                </a:schemeClr>
              </a:solidFill>
            </c:spPr>
          </c:dPt>
          <c:dPt>
            <c:idx val="19"/>
            <c:spPr>
              <a:solidFill>
                <a:schemeClr val="accent5">
                  <a:lumMod val="75000"/>
                </a:schemeClr>
              </a:solidFill>
            </c:spPr>
          </c:dPt>
          <c:dLbls>
            <c:dLbl>
              <c:idx val="0"/>
              <c:layout>
                <c:manualLayout>
                  <c:x val="0.40568252142604388"/>
                  <c:y val="2.8667237561018816E-2"/>
                </c:manualLayout>
              </c:layout>
              <c:showVal val="1"/>
              <c:showCatName val="1"/>
            </c:dLbl>
            <c:dLbl>
              <c:idx val="1"/>
              <c:delete val="1"/>
            </c:dLbl>
            <c:dLbl>
              <c:idx val="2"/>
              <c:delete val="1"/>
            </c:dLbl>
            <c:dLbl>
              <c:idx val="3"/>
              <c:layout>
                <c:manualLayout>
                  <c:x val="0.22496876600753146"/>
                  <c:y val="0.1114694752461812"/>
                </c:manualLayout>
              </c:layout>
              <c:showVal val="1"/>
              <c:showCatName val="1"/>
            </c:dLbl>
            <c:dLbl>
              <c:idx val="4"/>
              <c:layout>
                <c:manualLayout>
                  <c:x val="-9.2100650591971978E-2"/>
                  <c:y val="5.0165840103169747E-2"/>
                </c:manualLayout>
              </c:layout>
              <c:showVal val="1"/>
              <c:showCatName val="1"/>
            </c:dLbl>
            <c:dLbl>
              <c:idx val="5"/>
              <c:delete val="1"/>
            </c:dLbl>
            <c:dLbl>
              <c:idx val="6"/>
              <c:delete val="1"/>
            </c:dLbl>
            <c:dLbl>
              <c:idx val="9"/>
              <c:delete val="1"/>
            </c:dLbl>
            <c:dLbl>
              <c:idx val="10"/>
              <c:delete val="1"/>
            </c:dLbl>
            <c:dLbl>
              <c:idx val="12"/>
              <c:layout>
                <c:manualLayout>
                  <c:x val="6.4919064765181139E-2"/>
                  <c:y val="0.10923570483905377"/>
                </c:manualLayout>
              </c:layout>
              <c:showVal val="1"/>
              <c:showCatName val="1"/>
            </c:dLbl>
            <c:dLbl>
              <c:idx val="13"/>
              <c:delete val="1"/>
            </c:dLbl>
            <c:dLbl>
              <c:idx val="14"/>
              <c:delete val="1"/>
            </c:dLbl>
            <c:dLbl>
              <c:idx val="15"/>
              <c:delete val="1"/>
            </c:dLbl>
            <c:dLbl>
              <c:idx val="16"/>
              <c:layout>
                <c:manualLayout>
                  <c:x val="-7.9994939777690094E-2"/>
                  <c:y val="3.3103460247530983E-2"/>
                </c:manualLayout>
              </c:layout>
              <c:showVal val="1"/>
              <c:showCatName val="1"/>
            </c:dLbl>
            <c:dLbl>
              <c:idx val="17"/>
              <c:delete val="1"/>
            </c:dLbl>
            <c:dLbl>
              <c:idx val="18"/>
              <c:delete val="1"/>
            </c:dLbl>
            <c:dLbl>
              <c:idx val="19"/>
              <c:delete val="1"/>
            </c:dLbl>
            <c:txPr>
              <a:bodyPr/>
              <a:lstStyle/>
              <a:p>
                <a:pPr>
                  <a:defRPr sz="800" b="1">
                    <a:solidFill>
                      <a:srgbClr val="7030A0"/>
                    </a:solidFill>
                  </a:defRPr>
                </a:pPr>
                <a:endParaRPr lang="zh-CN"/>
              </a:p>
            </c:txPr>
            <c:showVal val="1"/>
            <c:showCatName val="1"/>
            <c:showLeaderLines val="1"/>
          </c:dLbls>
          <c:cat>
            <c:strRef>
              <c:f>测试报表!$G$83:$G$102</c:f>
              <c:strCache>
                <c:ptCount val="20"/>
                <c:pt idx="0">
                  <c:v>100%</c:v>
                </c:pt>
                <c:pt idx="1">
                  <c:v>65%左右</c:v>
                </c:pt>
                <c:pt idx="2">
                  <c:v>15%左右</c:v>
                </c:pt>
                <c:pt idx="3">
                  <c:v>1%以下</c:v>
                </c:pt>
                <c:pt idx="4">
                  <c:v>100%</c:v>
                </c:pt>
                <c:pt idx="5">
                  <c:v>65%左右</c:v>
                </c:pt>
                <c:pt idx="6">
                  <c:v>15%左右</c:v>
                </c:pt>
                <c:pt idx="7">
                  <c:v>1%以下</c:v>
                </c:pt>
                <c:pt idx="8">
                  <c:v>100%</c:v>
                </c:pt>
                <c:pt idx="9">
                  <c:v>65%左右</c:v>
                </c:pt>
                <c:pt idx="10">
                  <c:v>15%左右</c:v>
                </c:pt>
                <c:pt idx="11">
                  <c:v>1%以下</c:v>
                </c:pt>
                <c:pt idx="12">
                  <c:v>100%</c:v>
                </c:pt>
                <c:pt idx="13">
                  <c:v>65%左右</c:v>
                </c:pt>
                <c:pt idx="14">
                  <c:v>15%左右</c:v>
                </c:pt>
                <c:pt idx="15">
                  <c:v>1%以下</c:v>
                </c:pt>
                <c:pt idx="16">
                  <c:v>100%</c:v>
                </c:pt>
                <c:pt idx="17">
                  <c:v>65%左右</c:v>
                </c:pt>
                <c:pt idx="18">
                  <c:v>15%左右</c:v>
                </c:pt>
                <c:pt idx="19">
                  <c:v>1%以下</c:v>
                </c:pt>
              </c:strCache>
            </c:strRef>
          </c:cat>
          <c:val>
            <c:numRef>
              <c:f>测试报表!$H$83:$H$102</c:f>
              <c:numCache>
                <c:formatCode>General</c:formatCode>
                <c:ptCount val="20"/>
                <c:pt idx="0">
                  <c:v>2</c:v>
                </c:pt>
                <c:pt idx="1">
                  <c:v>0</c:v>
                </c:pt>
                <c:pt idx="2">
                  <c:v>0</c:v>
                </c:pt>
                <c:pt idx="3">
                  <c:v>0</c:v>
                </c:pt>
                <c:pt idx="4">
                  <c:v>7</c:v>
                </c:pt>
                <c:pt idx="5">
                  <c:v>4</c:v>
                </c:pt>
                <c:pt idx="6">
                  <c:v>2</c:v>
                </c:pt>
                <c:pt idx="7">
                  <c:v>1</c:v>
                </c:pt>
                <c:pt idx="8">
                  <c:v>13</c:v>
                </c:pt>
                <c:pt idx="9">
                  <c:v>1</c:v>
                </c:pt>
                <c:pt idx="10">
                  <c:v>2</c:v>
                </c:pt>
                <c:pt idx="11">
                  <c:v>0</c:v>
                </c:pt>
                <c:pt idx="12">
                  <c:v>1</c:v>
                </c:pt>
                <c:pt idx="13">
                  <c:v>0</c:v>
                </c:pt>
                <c:pt idx="14">
                  <c:v>0</c:v>
                </c:pt>
                <c:pt idx="15">
                  <c:v>0</c:v>
                </c:pt>
                <c:pt idx="16">
                  <c:v>0</c:v>
                </c:pt>
                <c:pt idx="17">
                  <c:v>0</c:v>
                </c:pt>
                <c:pt idx="18">
                  <c:v>0</c:v>
                </c:pt>
                <c:pt idx="19">
                  <c:v>0</c:v>
                </c:pt>
              </c:numCache>
            </c:numRef>
          </c:val>
        </c:ser>
        <c:dLbls>
          <c:showCatName val="1"/>
          <c:showPercent val="1"/>
        </c:dLbls>
        <c:firstSliceAng val="0"/>
      </c:pieChart>
      <c:pieChart>
        <c:varyColors val="1"/>
        <c:ser>
          <c:idx val="0"/>
          <c:order val="0"/>
          <c:tx>
            <c:strRef>
              <c:f>测试报表!$E$82</c:f>
              <c:strCache>
                <c:ptCount val="1"/>
                <c:pt idx="0">
                  <c:v>Open_BUG等级</c:v>
                </c:pt>
              </c:strCache>
            </c:strRef>
          </c:tx>
          <c:explosion val="72"/>
          <c:dPt>
            <c:idx val="0"/>
            <c:explosion val="0"/>
            <c:spPr>
              <a:solidFill>
                <a:schemeClr val="accent6">
                  <a:lumMod val="75000"/>
                </a:schemeClr>
              </a:solidFill>
            </c:spPr>
          </c:dPt>
          <c:dPt>
            <c:idx val="4"/>
            <c:explosion val="0"/>
            <c:spPr>
              <a:solidFill>
                <a:schemeClr val="accent6"/>
              </a:solidFill>
            </c:spPr>
          </c:dPt>
          <c:dPt>
            <c:idx val="8"/>
            <c:explosion val="0"/>
            <c:spPr>
              <a:solidFill>
                <a:schemeClr val="accent6">
                  <a:lumMod val="60000"/>
                  <a:lumOff val="40000"/>
                </a:schemeClr>
              </a:solidFill>
            </c:spPr>
          </c:dPt>
          <c:dPt>
            <c:idx val="12"/>
            <c:explosion val="0"/>
            <c:spPr>
              <a:solidFill>
                <a:schemeClr val="accent6">
                  <a:lumMod val="40000"/>
                  <a:lumOff val="60000"/>
                </a:schemeClr>
              </a:solidFill>
            </c:spPr>
          </c:dPt>
          <c:dPt>
            <c:idx val="16"/>
            <c:explosion val="0"/>
            <c:spPr>
              <a:solidFill>
                <a:schemeClr val="accent6">
                  <a:lumMod val="20000"/>
                  <a:lumOff val="80000"/>
                </a:schemeClr>
              </a:solidFill>
            </c:spPr>
          </c:dPt>
          <c:dLbls>
            <c:dLbl>
              <c:idx val="0"/>
              <c:layout>
                <c:manualLayout>
                  <c:x val="-7.7182551296116854E-3"/>
                  <c:y val="0.10831061906609736"/>
                </c:manualLayout>
              </c:layout>
              <c:showVal val="1"/>
              <c:showCatName val="1"/>
            </c:dLbl>
            <c:dLbl>
              <c:idx val="12"/>
              <c:layout>
                <c:manualLayout>
                  <c:x val="8.3815478857085748E-2"/>
                  <c:y val="0.12575075933979427"/>
                </c:manualLayout>
              </c:layout>
              <c:showVal val="1"/>
              <c:showCatName val="1"/>
            </c:dLbl>
            <c:dLbl>
              <c:idx val="16"/>
              <c:layout>
                <c:manualLayout>
                  <c:x val="-2.1129968411374048E-2"/>
                  <c:y val="2.6163870373712241E-2"/>
                </c:manualLayout>
              </c:layout>
              <c:showVal val="1"/>
              <c:showCatName val="1"/>
            </c:dLbl>
            <c:txPr>
              <a:bodyPr/>
              <a:lstStyle/>
              <a:p>
                <a:pPr>
                  <a:defRPr b="1">
                    <a:solidFill>
                      <a:schemeClr val="accent2">
                        <a:lumMod val="75000"/>
                      </a:schemeClr>
                    </a:solidFill>
                  </a:defRPr>
                </a:pPr>
                <a:endParaRPr lang="zh-CN"/>
              </a:p>
            </c:txPr>
            <c:showVal val="1"/>
            <c:showCatName val="1"/>
          </c:dLbls>
          <c:cat>
            <c:strRef>
              <c:f>测试报表!$E$83:$E$102</c:f>
              <c:strCache>
                <c:ptCount val="17"/>
                <c:pt idx="0">
                  <c:v>A+</c:v>
                </c:pt>
                <c:pt idx="4">
                  <c:v>A</c:v>
                </c:pt>
                <c:pt idx="8">
                  <c:v>B</c:v>
                </c:pt>
                <c:pt idx="12">
                  <c:v>C</c:v>
                </c:pt>
                <c:pt idx="16">
                  <c:v>D</c:v>
                </c:pt>
              </c:strCache>
            </c:strRef>
          </c:cat>
          <c:val>
            <c:numRef>
              <c:f>测试报表!$F$83:$F$102</c:f>
              <c:numCache>
                <c:formatCode>General</c:formatCode>
                <c:ptCount val="20"/>
                <c:pt idx="0">
                  <c:v>2</c:v>
                </c:pt>
                <c:pt idx="4">
                  <c:v>14</c:v>
                </c:pt>
                <c:pt idx="8">
                  <c:v>16</c:v>
                </c:pt>
                <c:pt idx="12">
                  <c:v>1</c:v>
                </c:pt>
                <c:pt idx="16">
                  <c:v>0</c:v>
                </c:pt>
              </c:numCache>
            </c:numRef>
          </c:val>
        </c:ser>
        <c:dLbls>
          <c:showCatName val="1"/>
          <c:showPercent val="1"/>
        </c:dLbls>
        <c:firstSliceAng val="0"/>
      </c:pieChart>
    </c:plotArea>
    <c:plotVisOnly val="1"/>
  </c:chart>
  <c:printSettings>
    <c:headerFooter/>
    <c:pageMargins b="0.75000000000000833" l="0.70000000000000062" r="0.70000000000000062" t="0.750000000000008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1200"/>
            </a:pPr>
            <a:r>
              <a:rPr lang="en-US" altLang="zh-CN" sz="1200"/>
              <a:t>Open_Bug</a:t>
            </a:r>
            <a:r>
              <a:rPr lang="zh-CN" altLang="en-US" sz="1200"/>
              <a:t>模块比例</a:t>
            </a:r>
          </a:p>
        </c:rich>
      </c:tx>
      <c:layout/>
    </c:title>
    <c:plotArea>
      <c:layout>
        <c:manualLayout>
          <c:layoutTarget val="inner"/>
          <c:xMode val="edge"/>
          <c:yMode val="edge"/>
          <c:x val="0.17496974862302331"/>
          <c:y val="0.17349206294537456"/>
          <c:w val="0.62473708078200096"/>
          <c:h val="0.75536926505181734"/>
        </c:manualLayout>
      </c:layout>
      <c:pieChart>
        <c:varyColors val="1"/>
        <c:ser>
          <c:idx val="1"/>
          <c:order val="1"/>
          <c:tx>
            <c:strRef>
              <c:f>测试报表!$C$82</c:f>
              <c:strCache>
                <c:ptCount val="1"/>
                <c:pt idx="0">
                  <c:v>组件</c:v>
                </c:pt>
              </c:strCache>
            </c:strRef>
          </c:tx>
          <c:dPt>
            <c:idx val="0"/>
            <c:spPr>
              <a:solidFill>
                <a:srgbClr val="000099"/>
              </a:solidFill>
            </c:spPr>
          </c:dPt>
          <c:dPt>
            <c:idx val="1"/>
            <c:spPr>
              <a:solidFill>
                <a:srgbClr val="0000FF"/>
              </a:solidFill>
            </c:spPr>
          </c:dPt>
          <c:dPt>
            <c:idx val="2"/>
            <c:spPr>
              <a:solidFill>
                <a:srgbClr val="00CCFF"/>
              </a:solidFill>
            </c:spPr>
          </c:dPt>
          <c:dPt>
            <c:idx val="3"/>
            <c:spPr>
              <a:solidFill>
                <a:srgbClr val="0066FF"/>
              </a:solidFill>
            </c:spPr>
          </c:dPt>
          <c:dPt>
            <c:idx val="4"/>
            <c:spPr>
              <a:solidFill>
                <a:srgbClr val="33CCCC"/>
              </a:solidFill>
            </c:spPr>
          </c:dPt>
          <c:dPt>
            <c:idx val="5"/>
            <c:spPr>
              <a:solidFill>
                <a:srgbClr val="00FFCC"/>
              </a:solidFill>
            </c:spPr>
          </c:dPt>
          <c:dPt>
            <c:idx val="6"/>
            <c:spPr>
              <a:solidFill>
                <a:srgbClr val="66CCFF"/>
              </a:solidFill>
            </c:spPr>
          </c:dPt>
          <c:dPt>
            <c:idx val="7"/>
            <c:spPr>
              <a:solidFill>
                <a:srgbClr val="CCFFFF"/>
              </a:solidFill>
            </c:spPr>
          </c:dPt>
          <c:dPt>
            <c:idx val="8"/>
            <c:spPr>
              <a:solidFill>
                <a:srgbClr val="6666FF"/>
              </a:solidFill>
            </c:spPr>
          </c:dPt>
          <c:dPt>
            <c:idx val="9"/>
            <c:spPr>
              <a:solidFill>
                <a:srgbClr val="99CCFF"/>
              </a:solidFill>
            </c:spPr>
          </c:dPt>
          <c:dPt>
            <c:idx val="10"/>
            <c:spPr>
              <a:solidFill>
                <a:srgbClr val="0099FF"/>
              </a:solidFill>
            </c:spPr>
          </c:dPt>
          <c:dPt>
            <c:idx val="11"/>
            <c:spPr>
              <a:solidFill>
                <a:srgbClr val="0066CC"/>
              </a:solidFill>
            </c:spPr>
          </c:dPt>
          <c:dPt>
            <c:idx val="12"/>
            <c:spPr>
              <a:solidFill>
                <a:srgbClr val="336699"/>
              </a:solidFill>
            </c:spPr>
          </c:dPt>
          <c:dPt>
            <c:idx val="13"/>
            <c:spPr>
              <a:solidFill>
                <a:srgbClr val="6600FF"/>
              </a:solidFill>
            </c:spPr>
          </c:dPt>
          <c:dPt>
            <c:idx val="14"/>
            <c:explosion val="6"/>
            <c:spPr>
              <a:solidFill>
                <a:srgbClr val="FFFF00"/>
              </a:solidFill>
            </c:spPr>
          </c:dPt>
          <c:dPt>
            <c:idx val="15"/>
            <c:explosion val="7"/>
            <c:spPr>
              <a:solidFill>
                <a:srgbClr val="008000"/>
              </a:solidFill>
            </c:spPr>
          </c:dPt>
          <c:dPt>
            <c:idx val="16"/>
            <c:explosion val="7"/>
            <c:spPr>
              <a:solidFill>
                <a:srgbClr val="009900"/>
              </a:solidFill>
            </c:spPr>
          </c:dPt>
          <c:dPt>
            <c:idx val="17"/>
            <c:explosion val="6"/>
            <c:spPr>
              <a:solidFill>
                <a:srgbClr val="669900"/>
              </a:solidFill>
            </c:spPr>
          </c:dPt>
          <c:dPt>
            <c:idx val="18"/>
            <c:explosion val="6"/>
            <c:spPr>
              <a:solidFill>
                <a:srgbClr val="99CC00"/>
              </a:solidFill>
            </c:spPr>
          </c:dPt>
          <c:dPt>
            <c:idx val="19"/>
            <c:explosion val="6"/>
            <c:spPr>
              <a:solidFill>
                <a:srgbClr val="CCCC00"/>
              </a:solidFill>
            </c:spPr>
          </c:dPt>
          <c:dPt>
            <c:idx val="20"/>
            <c:explosion val="6"/>
            <c:spPr>
              <a:solidFill>
                <a:srgbClr val="CC9900"/>
              </a:solidFill>
            </c:spPr>
          </c:dPt>
          <c:dPt>
            <c:idx val="21"/>
            <c:explosion val="6"/>
            <c:spPr>
              <a:solidFill>
                <a:srgbClr val="996600"/>
              </a:solidFill>
            </c:spPr>
          </c:dPt>
          <c:dPt>
            <c:idx val="22"/>
            <c:spPr>
              <a:solidFill>
                <a:srgbClr val="CC00CC"/>
              </a:solidFill>
            </c:spPr>
          </c:dPt>
          <c:dPt>
            <c:idx val="23"/>
            <c:spPr>
              <a:solidFill>
                <a:srgbClr val="FF00FF"/>
              </a:solidFill>
            </c:spPr>
          </c:dPt>
          <c:dPt>
            <c:idx val="24"/>
            <c:spPr>
              <a:solidFill>
                <a:srgbClr val="FF66CC"/>
              </a:solidFill>
            </c:spPr>
          </c:dPt>
          <c:dPt>
            <c:idx val="25"/>
            <c:spPr>
              <a:solidFill>
                <a:srgbClr val="FFCCCC"/>
              </a:solidFill>
            </c:spPr>
          </c:dPt>
          <c:dPt>
            <c:idx val="26"/>
            <c:spPr>
              <a:solidFill>
                <a:srgbClr val="FF9999"/>
              </a:solidFill>
            </c:spPr>
          </c:dPt>
          <c:dPt>
            <c:idx val="27"/>
            <c:spPr>
              <a:solidFill>
                <a:srgbClr val="FFFF99"/>
              </a:solidFill>
            </c:spPr>
          </c:dPt>
          <c:dPt>
            <c:idx val="28"/>
            <c:spPr>
              <a:solidFill>
                <a:srgbClr val="FFCC66"/>
              </a:solidFill>
            </c:spPr>
          </c:dPt>
          <c:dPt>
            <c:idx val="30"/>
            <c:explosion val="7"/>
          </c:dPt>
          <c:dPt>
            <c:idx val="31"/>
            <c:explosion val="8"/>
          </c:dPt>
          <c:dPt>
            <c:idx val="32"/>
            <c:explosion val="9"/>
          </c:dPt>
          <c:dPt>
            <c:idx val="33"/>
            <c:explosion val="9"/>
          </c:dPt>
          <c:dPt>
            <c:idx val="34"/>
            <c:explosion val="10"/>
          </c:dPt>
          <c:dPt>
            <c:idx val="35"/>
            <c:explosion val="11"/>
          </c:dPt>
          <c:dPt>
            <c:idx val="36"/>
            <c:explosion val="11"/>
          </c:dPt>
          <c:dPt>
            <c:idx val="37"/>
            <c:explosion val="11"/>
          </c:dPt>
          <c:dPt>
            <c:idx val="38"/>
            <c:explosion val="11"/>
          </c:dPt>
          <c:dPt>
            <c:idx val="39"/>
            <c:explosion val="11"/>
          </c:dPt>
          <c:dPt>
            <c:idx val="40"/>
            <c:explosion val="10"/>
          </c:dPt>
          <c:dPt>
            <c:idx val="41"/>
            <c:spPr>
              <a:solidFill>
                <a:srgbClr val="DDDDDD"/>
              </a:solidFill>
            </c:spPr>
          </c:dPt>
          <c:dPt>
            <c:idx val="42"/>
            <c:spPr>
              <a:solidFill>
                <a:srgbClr val="969696"/>
              </a:solidFill>
            </c:spPr>
          </c:dPt>
          <c:dPt>
            <c:idx val="43"/>
            <c:spPr>
              <a:solidFill>
                <a:srgbClr val="808080"/>
              </a:solidFill>
            </c:spPr>
          </c:dPt>
          <c:dPt>
            <c:idx val="44"/>
            <c:spPr>
              <a:solidFill>
                <a:srgbClr val="5F5F5F"/>
              </a:solidFill>
            </c:spPr>
          </c:dPt>
          <c:dPt>
            <c:idx val="45"/>
            <c:spPr>
              <a:solidFill>
                <a:srgbClr val="4D4D4D"/>
              </a:solidFill>
            </c:spPr>
          </c:dPt>
          <c:dPt>
            <c:idx val="46"/>
            <c:spPr>
              <a:solidFill>
                <a:srgbClr val="292929"/>
              </a:solidFill>
            </c:spPr>
          </c:dPt>
          <c:dPt>
            <c:idx val="47"/>
            <c:spPr>
              <a:solidFill>
                <a:srgbClr val="080808"/>
              </a:solidFill>
            </c:spPr>
          </c:dPt>
          <c:dLbls>
            <c:dLbl>
              <c:idx val="0"/>
              <c:layout>
                <c:manualLayout>
                  <c:x val="-3.5921700527590814E-3"/>
                  <c:y val="-2.9690826872918494E-3"/>
                </c:manualLayout>
              </c:layout>
              <c:showVal val="1"/>
              <c:showCatName val="1"/>
            </c:dLbl>
            <c:dLbl>
              <c:idx val="1"/>
              <c:layout>
                <c:manualLayout>
                  <c:x val="-2.3633946259437412E-2"/>
                  <c:y val="1.5086377581909153E-2"/>
                </c:manualLayout>
              </c:layout>
              <c:showVal val="1"/>
              <c:showCatName val="1"/>
            </c:dLbl>
            <c:dLbl>
              <c:idx val="3"/>
              <c:delete val="1"/>
            </c:dLbl>
            <c:dLbl>
              <c:idx val="4"/>
              <c:delete val="1"/>
            </c:dLbl>
            <c:dLbl>
              <c:idx val="6"/>
              <c:delete val="1"/>
            </c:dLbl>
            <c:dLbl>
              <c:idx val="7"/>
              <c:delete val="1"/>
            </c:dLbl>
            <c:dLbl>
              <c:idx val="10"/>
              <c:delete val="1"/>
            </c:dLbl>
            <c:dLbl>
              <c:idx val="11"/>
              <c:delete val="1"/>
            </c:dLbl>
            <c:dLbl>
              <c:idx val="12"/>
              <c:delete val="1"/>
            </c:dLbl>
            <c:dLbl>
              <c:idx val="14"/>
              <c:spPr/>
              <c:txPr>
                <a:bodyPr/>
                <a:lstStyle/>
                <a:p>
                  <a:pPr>
                    <a:defRPr b="1">
                      <a:solidFill>
                        <a:srgbClr val="0000FF"/>
                      </a:solidFill>
                    </a:defRPr>
                  </a:pPr>
                  <a:endParaRPr lang="zh-CN"/>
                </a:p>
              </c:txPr>
            </c:dLbl>
            <c:dLbl>
              <c:idx val="16"/>
              <c:layout>
                <c:manualLayout>
                  <c:x val="-5.5637726894100514E-2"/>
                  <c:y val="-9.7134548745893765E-2"/>
                </c:manualLayout>
              </c:layout>
              <c:showVal val="1"/>
              <c:showCatName val="1"/>
            </c:dLbl>
            <c:dLbl>
              <c:idx val="17"/>
              <c:layout>
                <c:manualLayout>
                  <c:x val="-2.6404548933988834E-2"/>
                  <c:y val="-6.1269888268223667E-2"/>
                </c:manualLayout>
              </c:layout>
              <c:showVal val="1"/>
              <c:showCatName val="1"/>
            </c:dLbl>
            <c:dLbl>
              <c:idx val="18"/>
              <c:layout>
                <c:manualLayout>
                  <c:x val="-1.682625872919662E-2"/>
                  <c:y val="-3.5028868756386694E-2"/>
                </c:manualLayout>
              </c:layout>
              <c:showVal val="1"/>
              <c:showCatName val="1"/>
            </c:dLbl>
            <c:dLbl>
              <c:idx val="19"/>
              <c:layout>
                <c:manualLayout>
                  <c:x val="-2.1424311090959051E-2"/>
                  <c:y val="-0.11824358562351579"/>
                </c:manualLayout>
              </c:layout>
              <c:showVal val="1"/>
              <c:showCatName val="1"/>
            </c:dLbl>
            <c:dLbl>
              <c:idx val="20"/>
              <c:layout>
                <c:manualLayout>
                  <c:x val="-1.6799424135144549E-2"/>
                  <c:y val="-6.4638090389237804E-2"/>
                </c:manualLayout>
              </c:layout>
              <c:showVal val="1"/>
              <c:showCatName val="1"/>
            </c:dLbl>
            <c:dLbl>
              <c:idx val="23"/>
              <c:delete val="1"/>
            </c:dLbl>
            <c:dLbl>
              <c:idx val="30"/>
              <c:delete val="1"/>
            </c:dLbl>
            <c:dLbl>
              <c:idx val="31"/>
              <c:delete val="1"/>
            </c:dLbl>
            <c:dLbl>
              <c:idx val="32"/>
              <c:delete val="1"/>
            </c:dLbl>
            <c:dLbl>
              <c:idx val="33"/>
              <c:delete val="1"/>
            </c:dLbl>
            <c:dLbl>
              <c:idx val="35"/>
              <c:delete val="1"/>
            </c:dLbl>
            <c:dLbl>
              <c:idx val="40"/>
              <c:delete val="1"/>
            </c:dLbl>
            <c:dLbl>
              <c:idx val="43"/>
              <c:delete val="1"/>
            </c:dLbl>
            <c:dLbl>
              <c:idx val="44"/>
              <c:delete val="1"/>
            </c:dLbl>
            <c:dLbl>
              <c:idx val="45"/>
              <c:delete val="1"/>
            </c:dLbl>
            <c:dLbl>
              <c:idx val="47"/>
              <c:delete val="1"/>
            </c:dLbl>
            <c:showVal val="1"/>
            <c:showCatName val="1"/>
          </c:dLbls>
          <c:cat>
            <c:strRef>
              <c:f>测试报表!$C$83:$C$130</c:f>
              <c:strCache>
                <c:ptCount val="48"/>
                <c:pt idx="0">
                  <c:v>3G</c:v>
                </c:pt>
                <c:pt idx="1">
                  <c:v>Browser</c:v>
                </c:pt>
                <c:pt idx="2">
                  <c:v>BT</c:v>
                </c:pt>
                <c:pt idx="3">
                  <c:v>Cmmb</c:v>
                </c:pt>
                <c:pt idx="4">
                  <c:v>Ethernet</c:v>
                </c:pt>
                <c:pt idx="5">
                  <c:v>Flash</c:v>
                </c:pt>
                <c:pt idx="6">
                  <c:v>FM</c:v>
                </c:pt>
                <c:pt idx="7">
                  <c:v>GPRS</c:v>
                </c:pt>
                <c:pt idx="8">
                  <c:v>GPS</c:v>
                </c:pt>
                <c:pt idx="9">
                  <c:v>Html_5</c:v>
                </c:pt>
                <c:pt idx="10">
                  <c:v>Message</c:v>
                </c:pt>
                <c:pt idx="11">
                  <c:v>Phone</c:v>
                </c:pt>
                <c:pt idx="12">
                  <c:v>Chrome</c:v>
                </c:pt>
                <c:pt idx="13">
                  <c:v>Wifi</c:v>
                </c:pt>
                <c:pt idx="14">
                  <c:v>User</c:v>
                </c:pt>
                <c:pt idx="15">
                  <c:v>USB</c:v>
                </c:pt>
                <c:pt idx="16">
                  <c:v>System</c:v>
                </c:pt>
                <c:pt idx="17">
                  <c:v>Settings</c:v>
                </c:pt>
                <c:pt idx="18">
                  <c:v>Sensor</c:v>
                </c:pt>
                <c:pt idx="19">
                  <c:v>SD</c:v>
                </c:pt>
                <c:pt idx="20">
                  <c:v>Power</c:v>
                </c:pt>
                <c:pt idx="21">
                  <c:v>GPU</c:v>
                </c:pt>
                <c:pt idx="22">
                  <c:v>Video</c:v>
                </c:pt>
                <c:pt idx="23">
                  <c:v>Rec</c:v>
                </c:pt>
                <c:pt idx="24">
                  <c:v>Picture</c:v>
                </c:pt>
                <c:pt idx="25">
                  <c:v>MediaLibrary</c:v>
                </c:pt>
                <c:pt idx="26">
                  <c:v>Explorer</c:v>
                </c:pt>
                <c:pt idx="27">
                  <c:v>Ebook</c:v>
                </c:pt>
                <c:pt idx="28">
                  <c:v>Camera</c:v>
                </c:pt>
                <c:pt idx="29">
                  <c:v>Audio</c:v>
                </c:pt>
                <c:pt idx="30">
                  <c:v>Calendar</c:v>
                </c:pt>
                <c:pt idx="31">
                  <c:v>clock</c:v>
                </c:pt>
                <c:pt idx="32">
                  <c:v>Email</c:v>
                </c:pt>
                <c:pt idx="33">
                  <c:v>Skype</c:v>
                </c:pt>
                <c:pt idx="34">
                  <c:v>GameApp</c:v>
                </c:pt>
                <c:pt idx="35">
                  <c:v>Gmail</c:v>
                </c:pt>
                <c:pt idx="36">
                  <c:v>input</c:v>
                </c:pt>
                <c:pt idx="37">
                  <c:v>SoftApp</c:v>
                </c:pt>
                <c:pt idx="38">
                  <c:v>Talk</c:v>
                </c:pt>
                <c:pt idx="39">
                  <c:v>UI</c:v>
                </c:pt>
                <c:pt idx="40">
                  <c:v>other</c:v>
                </c:pt>
                <c:pt idx="41">
                  <c:v>Hardware</c:v>
                </c:pt>
                <c:pt idx="42">
                  <c:v>HDMI</c:v>
                </c:pt>
                <c:pt idx="43">
                  <c:v>H_U盘</c:v>
                </c:pt>
                <c:pt idx="44">
                  <c:v>H_鼠\键</c:v>
                </c:pt>
                <c:pt idx="45">
                  <c:v>H_硬盘</c:v>
                </c:pt>
                <c:pt idx="46">
                  <c:v>H_Dongle</c:v>
                </c:pt>
                <c:pt idx="47">
                  <c:v>耳机</c:v>
                </c:pt>
              </c:strCache>
            </c:strRef>
          </c:cat>
          <c:val>
            <c:numRef>
              <c:f>测试报表!$D$83:$D$130</c:f>
              <c:numCache>
                <c:formatCode>General</c:formatCode>
                <c:ptCount val="48"/>
                <c:pt idx="0">
                  <c:v>0</c:v>
                </c:pt>
                <c:pt idx="1">
                  <c:v>0</c:v>
                </c:pt>
                <c:pt idx="2">
                  <c:v>0</c:v>
                </c:pt>
                <c:pt idx="3">
                  <c:v>0</c:v>
                </c:pt>
                <c:pt idx="4">
                  <c:v>0</c:v>
                </c:pt>
                <c:pt idx="5">
                  <c:v>0</c:v>
                </c:pt>
                <c:pt idx="6">
                  <c:v>7</c:v>
                </c:pt>
                <c:pt idx="7">
                  <c:v>0</c:v>
                </c:pt>
                <c:pt idx="8">
                  <c:v>0</c:v>
                </c:pt>
                <c:pt idx="9">
                  <c:v>0</c:v>
                </c:pt>
                <c:pt idx="10">
                  <c:v>0</c:v>
                </c:pt>
                <c:pt idx="11">
                  <c:v>0</c:v>
                </c:pt>
                <c:pt idx="12">
                  <c:v>0</c:v>
                </c:pt>
                <c:pt idx="13">
                  <c:v>0</c:v>
                </c:pt>
                <c:pt idx="14">
                  <c:v>2</c:v>
                </c:pt>
                <c:pt idx="15">
                  <c:v>0</c:v>
                </c:pt>
                <c:pt idx="16">
                  <c:v>0</c:v>
                </c:pt>
                <c:pt idx="17">
                  <c:v>4</c:v>
                </c:pt>
                <c:pt idx="18">
                  <c:v>0</c:v>
                </c:pt>
                <c:pt idx="19">
                  <c:v>0</c:v>
                </c:pt>
                <c:pt idx="20">
                  <c:v>1</c:v>
                </c:pt>
                <c:pt idx="21">
                  <c:v>0</c:v>
                </c:pt>
                <c:pt idx="22">
                  <c:v>1</c:v>
                </c:pt>
                <c:pt idx="23">
                  <c:v>2</c:v>
                </c:pt>
                <c:pt idx="24">
                  <c:v>2</c:v>
                </c:pt>
                <c:pt idx="25">
                  <c:v>0</c:v>
                </c:pt>
                <c:pt idx="26">
                  <c:v>3</c:v>
                </c:pt>
                <c:pt idx="27">
                  <c:v>0</c:v>
                </c:pt>
                <c:pt idx="28">
                  <c:v>0</c:v>
                </c:pt>
                <c:pt idx="29">
                  <c:v>8</c:v>
                </c:pt>
                <c:pt idx="30">
                  <c:v>0</c:v>
                </c:pt>
                <c:pt idx="31">
                  <c:v>0</c:v>
                </c:pt>
                <c:pt idx="32">
                  <c:v>0</c:v>
                </c:pt>
                <c:pt idx="33">
                  <c:v>0</c:v>
                </c:pt>
                <c:pt idx="34">
                  <c:v>0</c:v>
                </c:pt>
                <c:pt idx="35">
                  <c:v>0</c:v>
                </c:pt>
                <c:pt idx="36">
                  <c:v>0</c:v>
                </c:pt>
                <c:pt idx="37">
                  <c:v>0</c:v>
                </c:pt>
                <c:pt idx="38">
                  <c:v>0</c:v>
                </c:pt>
                <c:pt idx="39">
                  <c:v>1</c:v>
                </c:pt>
                <c:pt idx="40">
                  <c:v>2</c:v>
                </c:pt>
                <c:pt idx="41">
                  <c:v>0</c:v>
                </c:pt>
                <c:pt idx="42">
                  <c:v>0</c:v>
                </c:pt>
                <c:pt idx="43">
                  <c:v>0</c:v>
                </c:pt>
                <c:pt idx="44">
                  <c:v>0</c:v>
                </c:pt>
                <c:pt idx="45">
                  <c:v>0</c:v>
                </c:pt>
                <c:pt idx="46">
                  <c:v>0</c:v>
                </c:pt>
                <c:pt idx="47">
                  <c:v>0</c:v>
                </c:pt>
              </c:numCache>
            </c:numRef>
          </c:val>
        </c:ser>
        <c:dLbls>
          <c:showCatName val="1"/>
          <c:showPercent val="1"/>
        </c:dLbls>
        <c:firstSliceAng val="0"/>
      </c:pieChart>
      <c:pieChart>
        <c:varyColors val="1"/>
        <c:ser>
          <c:idx val="0"/>
          <c:order val="0"/>
          <c:tx>
            <c:strRef>
              <c:f>测试报表!$A$82</c:f>
              <c:strCache>
                <c:ptCount val="1"/>
                <c:pt idx="0">
                  <c:v>模块大类</c:v>
                </c:pt>
              </c:strCache>
            </c:strRef>
          </c:tx>
          <c:explosion val="63"/>
          <c:dPt>
            <c:idx val="0"/>
            <c:explosion val="0"/>
            <c:spPr>
              <a:solidFill>
                <a:srgbClr val="000066"/>
              </a:solidFill>
            </c:spPr>
          </c:dPt>
          <c:dPt>
            <c:idx val="14"/>
            <c:explosion val="0"/>
            <c:spPr>
              <a:solidFill>
                <a:srgbClr val="006600"/>
              </a:solidFill>
            </c:spPr>
          </c:dPt>
          <c:dPt>
            <c:idx val="22"/>
            <c:explosion val="0"/>
            <c:spPr>
              <a:solidFill>
                <a:srgbClr val="CC9900"/>
              </a:solidFill>
            </c:spPr>
          </c:dPt>
          <c:dPt>
            <c:idx val="30"/>
            <c:explosion val="0"/>
            <c:spPr>
              <a:solidFill>
                <a:srgbClr val="009900"/>
              </a:solidFill>
            </c:spPr>
          </c:dPt>
          <c:dPt>
            <c:idx val="41"/>
            <c:explosion val="0"/>
            <c:spPr>
              <a:solidFill>
                <a:srgbClr val="4D4D4D"/>
              </a:solidFill>
            </c:spPr>
          </c:dPt>
          <c:dLbls>
            <c:dLbl>
              <c:idx val="30"/>
              <c:layout>
                <c:manualLayout>
                  <c:x val="2.2536345456380873E-2"/>
                  <c:y val="9.124967877212771E-2"/>
                </c:manualLayout>
              </c:layout>
              <c:showVal val="1"/>
              <c:showCatName val="1"/>
            </c:dLbl>
            <c:txPr>
              <a:bodyPr/>
              <a:lstStyle/>
              <a:p>
                <a:pPr>
                  <a:defRPr sz="800" b="1">
                    <a:solidFill>
                      <a:schemeClr val="bg1"/>
                    </a:solidFill>
                  </a:defRPr>
                </a:pPr>
                <a:endParaRPr lang="zh-CN"/>
              </a:p>
            </c:txPr>
            <c:showVal val="1"/>
            <c:showCatName val="1"/>
          </c:dLbls>
          <c:cat>
            <c:strRef>
              <c:f>测试报表!$A$83:$A$130</c:f>
              <c:strCache>
                <c:ptCount val="48"/>
                <c:pt idx="0">
                  <c:v>网络无线</c:v>
                </c:pt>
                <c:pt idx="14">
                  <c:v>系统底层</c:v>
                </c:pt>
                <c:pt idx="15">
                  <c:v>K</c:v>
                </c:pt>
                <c:pt idx="16">
                  <c:v>K</c:v>
                </c:pt>
                <c:pt idx="17">
                  <c:v>K</c:v>
                </c:pt>
                <c:pt idx="18">
                  <c:v>K</c:v>
                </c:pt>
                <c:pt idx="19">
                  <c:v>K</c:v>
                </c:pt>
                <c:pt idx="20">
                  <c:v>K</c:v>
                </c:pt>
                <c:pt idx="21">
                  <c:v>K</c:v>
                </c:pt>
                <c:pt idx="22">
                  <c:v>本地媒体</c:v>
                </c:pt>
                <c:pt idx="23">
                  <c:v>L</c:v>
                </c:pt>
                <c:pt idx="24">
                  <c:v>L</c:v>
                </c:pt>
                <c:pt idx="25">
                  <c:v>L</c:v>
                </c:pt>
                <c:pt idx="26">
                  <c:v>L</c:v>
                </c:pt>
                <c:pt idx="27">
                  <c:v>L</c:v>
                </c:pt>
                <c:pt idx="28">
                  <c:v>L</c:v>
                </c:pt>
                <c:pt idx="29">
                  <c:v>L</c:v>
                </c:pt>
                <c:pt idx="30">
                  <c:v>软件应用</c:v>
                </c:pt>
                <c:pt idx="31">
                  <c:v>A</c:v>
                </c:pt>
                <c:pt idx="32">
                  <c:v>A</c:v>
                </c:pt>
                <c:pt idx="33">
                  <c:v>A</c:v>
                </c:pt>
                <c:pt idx="34">
                  <c:v>A</c:v>
                </c:pt>
                <c:pt idx="35">
                  <c:v>A</c:v>
                </c:pt>
                <c:pt idx="36">
                  <c:v>A</c:v>
                </c:pt>
                <c:pt idx="37">
                  <c:v>A</c:v>
                </c:pt>
                <c:pt idx="38">
                  <c:v>A</c:v>
                </c:pt>
                <c:pt idx="39">
                  <c:v>A</c:v>
                </c:pt>
                <c:pt idx="41">
                  <c:v>外接设备</c:v>
                </c:pt>
                <c:pt idx="42">
                  <c:v>H</c:v>
                </c:pt>
                <c:pt idx="43">
                  <c:v>H</c:v>
                </c:pt>
                <c:pt idx="44">
                  <c:v>H</c:v>
                </c:pt>
                <c:pt idx="45">
                  <c:v>H</c:v>
                </c:pt>
                <c:pt idx="46">
                  <c:v>H</c:v>
                </c:pt>
                <c:pt idx="47">
                  <c:v>H</c:v>
                </c:pt>
              </c:strCache>
            </c:strRef>
          </c:cat>
          <c:val>
            <c:numRef>
              <c:f>测试报表!$B$83:$B$130</c:f>
              <c:numCache>
                <c:formatCode>General</c:formatCode>
                <c:ptCount val="48"/>
                <c:pt idx="0">
                  <c:v>7</c:v>
                </c:pt>
                <c:pt idx="14">
                  <c:v>7</c:v>
                </c:pt>
                <c:pt idx="22">
                  <c:v>16</c:v>
                </c:pt>
                <c:pt idx="30">
                  <c:v>3</c:v>
                </c:pt>
                <c:pt idx="41">
                  <c:v>0</c:v>
                </c:pt>
              </c:numCache>
            </c:numRef>
          </c:val>
        </c:ser>
        <c:dLbls>
          <c:showCatName val="1"/>
          <c:showPercent val="1"/>
        </c:dLbls>
        <c:firstSliceAng val="0"/>
      </c:pieChart>
    </c:plotArea>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776910</xdr:colOff>
      <xdr:row>31</xdr:row>
      <xdr:rowOff>163997</xdr:rowOff>
    </xdr:from>
    <xdr:to>
      <xdr:col>6</xdr:col>
      <xdr:colOff>16565</xdr:colOff>
      <xdr:row>38</xdr:row>
      <xdr:rowOff>190500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770282</xdr:colOff>
      <xdr:row>22</xdr:row>
      <xdr:rowOff>28574</xdr:rowOff>
    </xdr:from>
    <xdr:to>
      <xdr:col>3</xdr:col>
      <xdr:colOff>1374913</xdr:colOff>
      <xdr:row>31</xdr:row>
      <xdr:rowOff>132521</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1383196</xdr:colOff>
      <xdr:row>22</xdr:row>
      <xdr:rowOff>33131</xdr:rowOff>
    </xdr:from>
    <xdr:to>
      <xdr:col>6</xdr:col>
      <xdr:colOff>8283</xdr:colOff>
      <xdr:row>31</xdr:row>
      <xdr:rowOff>132522</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771526</xdr:colOff>
      <xdr:row>39</xdr:row>
      <xdr:rowOff>45138</xdr:rowOff>
    </xdr:from>
    <xdr:to>
      <xdr:col>6</xdr:col>
      <xdr:colOff>16565</xdr:colOff>
      <xdr:row>58</xdr:row>
      <xdr:rowOff>8284</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O130"/>
  <sheetViews>
    <sheetView tabSelected="1" topLeftCell="C4" zoomScale="115" zoomScaleNormal="115" workbookViewId="0">
      <selection activeCell="C5" sqref="C5:F22"/>
    </sheetView>
  </sheetViews>
  <sheetFormatPr defaultRowHeight="17.25"/>
  <cols>
    <col min="1" max="1" width="9" style="32"/>
    <col min="2" max="2" width="10.25" style="32" customWidth="1"/>
    <col min="3" max="3" width="14.625" style="32" customWidth="1"/>
    <col min="4" max="4" width="26.625" style="32" customWidth="1"/>
    <col min="5" max="5" width="12.25" style="32" customWidth="1"/>
    <col min="6" max="6" width="26.375" style="32" customWidth="1"/>
    <col min="7" max="7" width="9" style="32"/>
    <col min="8" max="8" width="20.5" style="32" customWidth="1"/>
    <col min="9" max="9" width="31" style="32" customWidth="1"/>
    <col min="10" max="10" width="11.125" style="72" customWidth="1"/>
    <col min="11" max="11" width="12.375" style="73" customWidth="1"/>
    <col min="12" max="12" width="12" style="32" customWidth="1"/>
    <col min="13" max="16384" width="9" style="32"/>
  </cols>
  <sheetData>
    <row r="2" spans="3:15">
      <c r="D2" s="32" t="s">
        <v>80</v>
      </c>
    </row>
    <row r="5" spans="3:15">
      <c r="C5" s="33"/>
      <c r="D5" s="34" t="s">
        <v>77</v>
      </c>
      <c r="E5" s="35"/>
      <c r="F5" s="36"/>
    </row>
    <row r="6" spans="3:15">
      <c r="C6" s="46" t="s">
        <v>0</v>
      </c>
      <c r="D6" s="46" t="s">
        <v>544</v>
      </c>
      <c r="E6" s="46" t="s">
        <v>91</v>
      </c>
      <c r="F6" s="46" t="s">
        <v>319</v>
      </c>
      <c r="O6" s="37"/>
    </row>
    <row r="7" spans="3:15">
      <c r="C7" s="46" t="s">
        <v>1</v>
      </c>
      <c r="D7" s="46" t="s">
        <v>602</v>
      </c>
      <c r="E7" s="46" t="s">
        <v>87</v>
      </c>
      <c r="F7" s="46" t="s">
        <v>582</v>
      </c>
    </row>
    <row r="8" spans="3:15" ht="18" thickBot="1">
      <c r="C8" s="47" t="s">
        <v>88</v>
      </c>
      <c r="D8" s="79">
        <v>42173</v>
      </c>
      <c r="E8" s="47" t="s">
        <v>89</v>
      </c>
      <c r="F8" s="79">
        <v>42174</v>
      </c>
      <c r="H8" s="58"/>
      <c r="I8" s="59">
        <f>-(I9*5+I10*4+I11*3+I12*2+I13*1)</f>
        <v>-116</v>
      </c>
    </row>
    <row r="9" spans="3:15" ht="17.25" customHeight="1">
      <c r="C9" s="67" t="s">
        <v>81</v>
      </c>
      <c r="D9" s="129" t="s">
        <v>583</v>
      </c>
      <c r="E9" s="130"/>
      <c r="F9" s="131"/>
      <c r="H9" s="58" t="s">
        <v>3</v>
      </c>
      <c r="I9" s="59">
        <f>SUMPRODUCT((('Bug List'!F4:F65610="Entered")+('Bug List'!F4:F65610="Reopen"))*('Bug List'!E4:E65610="A+"))</f>
        <v>2</v>
      </c>
      <c r="J9" s="72" t="s">
        <v>96</v>
      </c>
      <c r="K9" s="73" t="s">
        <v>2</v>
      </c>
    </row>
    <row r="10" spans="3:15" ht="169.5" customHeight="1">
      <c r="C10" s="68" t="s">
        <v>258</v>
      </c>
      <c r="D10" s="134" t="s">
        <v>621</v>
      </c>
      <c r="E10" s="135"/>
      <c r="F10" s="136"/>
      <c r="H10" s="58" t="s">
        <v>4</v>
      </c>
      <c r="I10" s="59">
        <f>SUMPRODUCT((('Bug List'!F4:F65610="Entered")+('Bug List'!F4:F65610="Reopen"))*('Bug List'!E4:E65610="A"))</f>
        <v>14</v>
      </c>
      <c r="J10" s="72" t="s">
        <v>35</v>
      </c>
      <c r="K10" s="74">
        <f>SUMPRODUCT((('Bug List'!F4:F65624="Entered")+('Bug List'!F4:F65624="Reopen"))*('Bug List'!D4:D65624="3G"))</f>
        <v>0</v>
      </c>
    </row>
    <row r="11" spans="3:15" ht="29.25" hidden="1" customHeight="1">
      <c r="C11" s="68" t="s">
        <v>59</v>
      </c>
      <c r="D11" s="134"/>
      <c r="E11" s="135"/>
      <c r="F11" s="136"/>
      <c r="H11" s="58" t="s">
        <v>169</v>
      </c>
      <c r="I11" s="59">
        <f>SUMPRODUCT((('Bug List'!F4:F65610="Entered")+('Bug List'!F4:F65610="Reopen"))*('Bug List'!E4:E65610="B"))</f>
        <v>16</v>
      </c>
      <c r="J11" s="72" t="s">
        <v>47</v>
      </c>
      <c r="K11" s="74">
        <f>SUMPRODUCT((('Bug List'!F4:F65624="Entered")+('Bug List'!F4:F65624="Reopen"))*('Bug List'!D4:D65624="Audio"))</f>
        <v>8</v>
      </c>
    </row>
    <row r="12" spans="3:15" ht="127.5" hidden="1" customHeight="1">
      <c r="C12" s="69" t="s">
        <v>82</v>
      </c>
      <c r="D12" s="137"/>
      <c r="E12" s="138"/>
      <c r="F12" s="139"/>
      <c r="H12" s="58" t="s">
        <v>135</v>
      </c>
      <c r="I12" s="59">
        <f>SUMPRODUCT((('Bug List'!F4:F65610="Entered")+('Bug List'!F4:F65610="Reopen"))*('Bug List'!E4:E65610="C"))</f>
        <v>1</v>
      </c>
      <c r="J12" s="72" t="s">
        <v>46</v>
      </c>
      <c r="K12" s="74">
        <f>SUMPRODUCT((('Bug List'!F4:F65624="Entered")+('Bug List'!F4:F65624="Reopen"))*('Bug List'!D4:D65624="APK"))</f>
        <v>0</v>
      </c>
    </row>
    <row r="13" spans="3:15" ht="18.75" thickBot="1">
      <c r="C13" s="42" t="s">
        <v>78</v>
      </c>
      <c r="D13" s="66" t="str">
        <f>"Bug共"&amp;I14&amp;", 其中Reopen "&amp;I15&amp;"; 已关闭"&amp;F71</f>
        <v>Bug共33, 其中Reopen 2; 已关闭62</v>
      </c>
      <c r="E13" s="42" t="s">
        <v>76</v>
      </c>
      <c r="F13" s="54">
        <f>SUMPRODUCT(('Bug List'!F4:F65624="Entered")*('Bug List'!C4:C65624=D7))</f>
        <v>5</v>
      </c>
      <c r="H13" s="58" t="s">
        <v>5</v>
      </c>
      <c r="I13" s="59">
        <f>SUMPRODUCT((('Bug List'!F4:F65610="Entered")+('Bug List'!F4:F65610="Reopen"))*('Bug List'!E4:E65610="D"))</f>
        <v>0</v>
      </c>
      <c r="J13" s="72" t="s">
        <v>43</v>
      </c>
      <c r="K13" s="74">
        <f>SUMPRODUCT((('Bug List'!F4:F65624="Entered")+('Bug List'!F4:F65624="Reopen"))*('Bug List'!D4:D65624="Basic"))</f>
        <v>0</v>
      </c>
    </row>
    <row r="14" spans="3:15" ht="20.25" customHeight="1">
      <c r="C14" s="50" t="s">
        <v>236</v>
      </c>
      <c r="D14" s="140" t="s">
        <v>546</v>
      </c>
      <c r="E14" s="141"/>
      <c r="F14" s="142"/>
      <c r="H14" s="58" t="s">
        <v>63</v>
      </c>
      <c r="I14" s="59">
        <f>SUMPRODUCT((('Bug List'!F4:F65614="Entered")+('Bug List'!F4:F65614="Reopen"))*1)</f>
        <v>33</v>
      </c>
      <c r="J14" s="72" t="s">
        <v>32</v>
      </c>
      <c r="K14" s="74">
        <f>SUMPRODUCT((('Bug List'!F4:F65624="Entered")+('Bug List'!F4:F65624="Reopen"))*('Bug List'!D4:D65624="Browser"))</f>
        <v>0</v>
      </c>
    </row>
    <row r="15" spans="3:15" ht="18" hidden="1">
      <c r="C15" s="70" t="s">
        <v>179</v>
      </c>
      <c r="D15" s="134"/>
      <c r="E15" s="135"/>
      <c r="F15" s="136"/>
      <c r="H15" s="58" t="s">
        <v>65</v>
      </c>
      <c r="I15" s="59">
        <f>SUMPRODUCT(('Bug List'!F4:F65613="Reopen")*1)</f>
        <v>2</v>
      </c>
      <c r="J15" s="72" t="s">
        <v>31</v>
      </c>
      <c r="K15" s="74">
        <f>SUMPRODUCT((('Bug List'!F4:F65624="Entered")+('Bug List'!F4:F65624="Reopen"))*('Bug List'!D4:D65624="BT"))</f>
        <v>0</v>
      </c>
    </row>
    <row r="16" spans="3:15" ht="18" hidden="1">
      <c r="C16" s="70" t="s">
        <v>60</v>
      </c>
      <c r="D16" s="134"/>
      <c r="E16" s="135"/>
      <c r="F16" s="136"/>
      <c r="H16" s="58" t="s">
        <v>64</v>
      </c>
      <c r="I16" s="59">
        <f>F13</f>
        <v>5</v>
      </c>
      <c r="J16" s="72" t="s">
        <v>40</v>
      </c>
      <c r="K16" s="74">
        <f>SUMPRODUCT((('Bug List'!F4:F65624="Entered")+('Bug List'!F4:F65624="Reopen"))*('Bug List'!D4:D65624="Camera"))</f>
        <v>0</v>
      </c>
    </row>
    <row r="17" spans="2:11" ht="18.75" hidden="1" thickBot="1">
      <c r="C17" s="71" t="s">
        <v>61</v>
      </c>
      <c r="D17" s="143" t="s">
        <v>384</v>
      </c>
      <c r="E17" s="144"/>
      <c r="F17" s="145"/>
      <c r="H17" s="58" t="s">
        <v>66</v>
      </c>
      <c r="I17" s="59">
        <f>SUMPRODUCT(('Bug List'!F4:F65613="Closed")*1)</f>
        <v>62</v>
      </c>
      <c r="J17" s="72" t="s">
        <v>38</v>
      </c>
      <c r="K17" s="74">
        <f>SUMPRODUCT((('Bug List'!F4:F65624="Entered")+('Bug List'!F4:F65624="Reopen"))*('Bug List'!D4:D65624="Cmmb"))</f>
        <v>0</v>
      </c>
    </row>
    <row r="18" spans="2:11" ht="18" hidden="1">
      <c r="C18" s="43" t="s">
        <v>83</v>
      </c>
      <c r="D18" s="129"/>
      <c r="E18" s="130"/>
      <c r="F18" s="131"/>
      <c r="H18" s="60">
        <v>1</v>
      </c>
      <c r="I18" s="59">
        <f>SUMPRODUCT((('Bug List'!F4:F65610="Entered")+('Bug List'!F4:F65610="Reopen"))*('Bug List'!I4:I65610=H18))</f>
        <v>23</v>
      </c>
      <c r="J18" s="72" t="s">
        <v>41</v>
      </c>
      <c r="K18" s="74">
        <f>SUMPRODUCT((('Bug List'!F4:F65624="Entered")+('Bug List'!F4:F65624="Reopen"))*('Bug List'!D4:D65624="Ebook"))</f>
        <v>0</v>
      </c>
    </row>
    <row r="19" spans="2:11" ht="18" hidden="1">
      <c r="C19" s="44" t="s">
        <v>84</v>
      </c>
      <c r="D19" s="134"/>
      <c r="E19" s="135"/>
      <c r="F19" s="136"/>
      <c r="H19" s="58" t="s">
        <v>75</v>
      </c>
      <c r="I19" s="59">
        <f>SUMPRODUCT((('Bug List'!F4:F65610="Entered")+('Bug List'!F4:F65610="Reopen"))*('Bug List'!I4:I65610="65%左右"))</f>
        <v>5</v>
      </c>
      <c r="J19" s="72" t="s">
        <v>48</v>
      </c>
      <c r="K19" s="74">
        <f>SUMPRODUCT((('Bug List'!F4:F65624="Entered")+('Bug List'!F4:F65624="Reopen"))*('Bug List'!D4:D65624="Ethernet"))</f>
        <v>0</v>
      </c>
    </row>
    <row r="20" spans="2:11" ht="18">
      <c r="C20" s="45" t="s">
        <v>85</v>
      </c>
      <c r="D20" s="146" t="str">
        <f>I33&amp;","&amp;I34&amp;","&amp;I35&amp;","&amp;I36&amp;","&amp;I37&amp;","&amp;I38&amp;","&amp;I39&amp;","&amp;I40&amp;","&amp;I41&amp;","&amp;I42&amp;","&amp;I43&amp;","&amp;I44&amp;","&amp;I45&amp;","&amp;I46&amp;","&amp;I48</f>
        <v>沈冲；,,,,,,,,,,,,,,</v>
      </c>
      <c r="E20" s="146"/>
      <c r="F20" s="146"/>
      <c r="H20" s="58" t="s">
        <v>55</v>
      </c>
      <c r="I20" s="59">
        <f>SUMPRODUCT((('Bug List'!F4:F65610="Entered")+('Bug List'!F4:F65610="Reopen"))*('Bug List'!I4:I65610="15%左右"))</f>
        <v>4</v>
      </c>
      <c r="J20" s="72" t="s">
        <v>42</v>
      </c>
      <c r="K20" s="74">
        <f>SUMPRODUCT((('Bug List'!F4:F65624="Entered")+('Bug List'!F4:F65624="Reopen"))*('Bug List'!D4:D65624="Explorer"))</f>
        <v>3</v>
      </c>
    </row>
    <row r="21" spans="2:11" ht="18">
      <c r="C21" s="46" t="s">
        <v>62</v>
      </c>
      <c r="D21" s="133" t="s">
        <v>625</v>
      </c>
      <c r="E21" s="133"/>
      <c r="F21" s="133"/>
      <c r="H21" s="58" t="s">
        <v>56</v>
      </c>
      <c r="I21" s="59">
        <f>SUMPRODUCT((('Bug List'!F4:F65610="Entered")+('Bug List'!F4:F65610="Reopen"))*('Bug List'!I4:I65610="1%以下"))</f>
        <v>1</v>
      </c>
      <c r="J21" s="72" t="s">
        <v>44</v>
      </c>
      <c r="K21" s="74">
        <f>SUMPRODUCT((('Bug List'!F4:F65624="Entered")+('Bug List'!F4:F65624="Reopen"))*('Bug List'!D4:D65624="FM"))</f>
        <v>7</v>
      </c>
    </row>
    <row r="22" spans="2:11" ht="18">
      <c r="B22" s="38"/>
      <c r="C22" s="46" t="s">
        <v>86</v>
      </c>
      <c r="D22" s="132" t="s">
        <v>626</v>
      </c>
      <c r="E22" s="132"/>
      <c r="F22" s="132"/>
      <c r="H22" s="32" t="s">
        <v>67</v>
      </c>
      <c r="I22" s="40" t="str">
        <f>F6</f>
        <v>马龙昌</v>
      </c>
      <c r="J22" s="72" t="s">
        <v>49</v>
      </c>
      <c r="K22" s="74">
        <f>SUMPRODUCT((('Bug List'!F4:F65624="Entered")+('Bug List'!F4:F65624="Reopen"))*('Bug List'!D4:D65624="Fring"))</f>
        <v>0</v>
      </c>
    </row>
    <row r="23" spans="2:11" ht="18">
      <c r="B23" s="38"/>
      <c r="C23" s="39"/>
      <c r="D23" s="38"/>
      <c r="E23" s="38"/>
      <c r="F23" s="38"/>
      <c r="H23" s="32" t="s">
        <v>68</v>
      </c>
      <c r="J23" s="72" t="s">
        <v>36</v>
      </c>
      <c r="K23" s="74">
        <f>SUMPRODUCT((('Bug List'!F4:F65624="Entered")+('Bug List'!F4:F65624="Reopen"))*('Bug List'!D4:D65624="GPRS"))</f>
        <v>0</v>
      </c>
    </row>
    <row r="24" spans="2:11">
      <c r="B24" s="38"/>
      <c r="C24" s="39"/>
      <c r="D24" s="38"/>
      <c r="E24" s="38"/>
      <c r="F24" s="38"/>
      <c r="H24" s="32" t="s">
        <v>69</v>
      </c>
      <c r="J24" s="72" t="s">
        <v>50</v>
      </c>
      <c r="K24" s="75">
        <f>SUMPRODUCT((('Bug List'!F4:F65624="Entered")+('Bug List'!F4:F65624="Reopen"))*('Bug List'!D4:D65624="GPS"))</f>
        <v>0</v>
      </c>
    </row>
    <row r="25" spans="2:11">
      <c r="H25" s="32" t="s">
        <v>70</v>
      </c>
      <c r="I25" s="41">
        <f>D8</f>
        <v>42173</v>
      </c>
      <c r="J25" s="72" t="s">
        <v>51</v>
      </c>
      <c r="K25" s="75">
        <f>SUMPRODUCT((('Bug List'!F4:F65624="Entered")+('Bug List'!F4:F65624="Reopen"))*('Bug List'!D4:D65624="Hardware"))</f>
        <v>0</v>
      </c>
    </row>
    <row r="26" spans="2:11">
      <c r="H26" s="32" t="s">
        <v>71</v>
      </c>
      <c r="I26" s="41">
        <f>F8</f>
        <v>42174</v>
      </c>
      <c r="J26" s="72" t="s">
        <v>52</v>
      </c>
      <c r="K26" s="75">
        <f>SUMPRODUCT((('Bug List'!F4:F65624="Entered")+('Bug List'!F4:F65624="Reopen"))*('Bug List'!D4:D65624="HDMI"))</f>
        <v>0</v>
      </c>
    </row>
    <row r="27" spans="2:11">
      <c r="H27" s="32" t="s">
        <v>72</v>
      </c>
      <c r="J27" s="72" t="s">
        <v>29</v>
      </c>
      <c r="K27" s="75">
        <f>SUMPRODUCT((('Bug List'!F4:F65624="Entered")+('Bug List'!F4:F65624="Reopen"))*('Bug List'!D4:D65624="HOST"))</f>
        <v>0</v>
      </c>
    </row>
    <row r="28" spans="2:11">
      <c r="H28" s="32" t="s">
        <v>97</v>
      </c>
      <c r="I28" s="40">
        <f>COUNTIF(I33:I48,"&lt;&gt;")</f>
        <v>1</v>
      </c>
      <c r="J28" s="72" t="s">
        <v>34</v>
      </c>
      <c r="K28" s="75">
        <f>SUMPRODUCT((('Bug List'!F4:F65624="Entered")+('Bug List'!F4:F65624="Reopen"))*('Bug List'!D4:D65624="Message"))</f>
        <v>0</v>
      </c>
    </row>
    <row r="29" spans="2:11">
      <c r="H29" s="32" t="s">
        <v>73</v>
      </c>
      <c r="J29" s="72" t="s">
        <v>33</v>
      </c>
      <c r="K29" s="75">
        <f>SUMPRODUCT((('Bug List'!F4:F65624="Entered")+('Bug List'!F4:F65624="Reopen"))*('Bug List'!D4:D65624="Phone"))</f>
        <v>0</v>
      </c>
    </row>
    <row r="30" spans="2:11">
      <c r="H30" s="32" t="s">
        <v>74</v>
      </c>
      <c r="J30" s="72" t="s">
        <v>39</v>
      </c>
      <c r="K30" s="75">
        <f>SUMPRODUCT((('Bug List'!F4:F65624="Entered")+('Bug List'!F4:F65624="Reopen"))*('Bug List'!D4:D65624="Picture"))</f>
        <v>2</v>
      </c>
    </row>
    <row r="31" spans="2:11">
      <c r="H31" s="32" t="s">
        <v>98</v>
      </c>
      <c r="I31" s="40" t="str">
        <f>D20</f>
        <v>沈冲；,,,,,,,,,,,,,,</v>
      </c>
      <c r="J31" s="72" t="s">
        <v>28</v>
      </c>
      <c r="K31" s="75">
        <f>SUMPRODUCT((('Bug List'!F4:F65624="Entered")+('Bug List'!F4:F65624="Reopen"))*('Bug List'!D4:D65624="Power"))</f>
        <v>1</v>
      </c>
    </row>
    <row r="32" spans="2:11">
      <c r="I32" s="7" t="s">
        <v>19</v>
      </c>
      <c r="J32" s="72" t="s">
        <v>45</v>
      </c>
      <c r="K32" s="75">
        <f>SUMPRODUCT((('Bug List'!F4:F65624="Entered")+('Bug List'!F4:F65624="Reopen"))*('Bug List'!D4:D65624="Rec"))</f>
        <v>2</v>
      </c>
    </row>
    <row r="33" spans="9:11">
      <c r="I33" s="80" t="s">
        <v>624</v>
      </c>
      <c r="J33" s="72" t="s">
        <v>8</v>
      </c>
      <c r="K33" s="75">
        <f>SUMPRODUCT((('Bug List'!F4:F65624="Entered")+('Bug List'!F4:F65624="Reopen"))*('Bug List'!D4:D65624="SD"))</f>
        <v>0</v>
      </c>
    </row>
    <row r="34" spans="9:11">
      <c r="I34" s="80"/>
      <c r="J34" s="72" t="s">
        <v>79</v>
      </c>
      <c r="K34" s="75">
        <f>SUMPRODUCT((('Bug List'!F4:F65624="Entered")+('Bug List'!F4:F65624="Reopen"))*('Bug List'!D4:D65624="Sensor"))</f>
        <v>0</v>
      </c>
    </row>
    <row r="35" spans="9:11">
      <c r="I35" s="80"/>
      <c r="J35" s="72" t="s">
        <v>53</v>
      </c>
      <c r="K35" s="75">
        <f>SUMPRODUCT((('Bug List'!F4:F65624="Entered")+('Bug List'!F4:F65624="Reopen"))*('Bug List'!D4:D65624="Settings"))</f>
        <v>4</v>
      </c>
    </row>
    <row r="36" spans="9:11">
      <c r="J36" s="72" t="s">
        <v>54</v>
      </c>
      <c r="K36" s="75">
        <f>SUMPRODUCT((('Bug List'!F4:F65624="Entered")+('Bug List'!F4:F65624="Reopen"))*('Bug List'!D4:D65624="Skype"))</f>
        <v>0</v>
      </c>
    </row>
    <row r="37" spans="9:11">
      <c r="J37" s="72" t="s">
        <v>27</v>
      </c>
      <c r="K37" s="75">
        <f>SUMPRODUCT((('Bug List'!F4:F65624="Entered")+('Bug List'!F4:F65624="Reopen"))*('Bug List'!D4:D65624="System"))</f>
        <v>0</v>
      </c>
    </row>
    <row r="38" spans="9:11">
      <c r="J38" s="72" t="s">
        <v>6</v>
      </c>
      <c r="K38" s="75">
        <f>SUMPRODUCT((('Bug List'!F4:F65624="Entered")+('Bug List'!F4:F65624="Reopen"))*('Bug List'!D4:D65624="UI"))</f>
        <v>1</v>
      </c>
    </row>
    <row r="39" spans="9:11">
      <c r="J39" s="72" t="s">
        <v>7</v>
      </c>
      <c r="K39" s="75">
        <f>SUMPRODUCT((('Bug List'!F4:F65624="Entered")+('Bug List'!F4:F65624="Reopen"))*('Bug List'!D4:D65624="USB"))</f>
        <v>0</v>
      </c>
    </row>
    <row r="40" spans="9:11">
      <c r="J40" s="72" t="s">
        <v>37</v>
      </c>
      <c r="K40" s="75">
        <f>SUMPRODUCT((('Bug List'!F4:F65624="Entered")+('Bug List'!F4:F65624="Reopen"))*('Bug List'!D4:D65624="video"))</f>
        <v>1</v>
      </c>
    </row>
    <row r="41" spans="9:11">
      <c r="J41" s="72" t="s">
        <v>30</v>
      </c>
      <c r="K41" s="75">
        <f>SUMPRODUCT((('Bug List'!F4:F65624="Entered")+('Bug List'!F4:F65624="Reopen"))*('Bug List'!D4:D65624="Wifi"))</f>
        <v>0</v>
      </c>
    </row>
    <row r="42" spans="9:11">
      <c r="J42" s="72" t="s">
        <v>170</v>
      </c>
      <c r="K42" s="76">
        <f>SUMPRODUCT((('Bug List'!F4:F65624="Entered")+('Bug List'!F4:F65624="Reopen"))*('Bug List'!D4:D65624="User"))</f>
        <v>2</v>
      </c>
    </row>
    <row r="43" spans="9:11">
      <c r="J43" s="72" t="s">
        <v>92</v>
      </c>
      <c r="K43" s="76">
        <f>SUMPRODUCT((('Bug List'!F4:F65624="Entered")+('Bug List'!F4:F65624="Reopen"))*('Bug List'!D4:D65624="MediaLibrary"))</f>
        <v>0</v>
      </c>
    </row>
    <row r="44" spans="9:11">
      <c r="J44" s="72" t="s">
        <v>171</v>
      </c>
      <c r="K44" s="76">
        <f>SUMPRODUCT((('Bug List'!F4:F65624="Entered")+('Bug List'!F4:F65624="Reopen"))*('Bug List'!D4:D65624="GPU"))</f>
        <v>0</v>
      </c>
    </row>
    <row r="45" spans="9:11">
      <c r="J45" s="72" t="s">
        <v>172</v>
      </c>
      <c r="K45" s="76">
        <f>SUMPRODUCT((('Bug List'!F4:F65624="Entered")+('Bug List'!F4:F65624="Reopen"))*('Bug List'!D4:D65624="Input"))</f>
        <v>0</v>
      </c>
    </row>
    <row r="46" spans="9:11">
      <c r="J46" s="72" t="s">
        <v>173</v>
      </c>
      <c r="K46" s="76">
        <f>SUMPRODUCT((('Bug List'!F4:F65624="Entered")+('Bug List'!F4:F65624="Reopen"))*('Bug List'!D4:D65624="Flash"))</f>
        <v>0</v>
      </c>
    </row>
    <row r="47" spans="9:11">
      <c r="J47" s="72" t="s">
        <v>174</v>
      </c>
      <c r="K47" s="76">
        <f>SUMPRODUCT((('Bug List'!F4:F65624="Entered")+('Bug List'!F4:F65624="Reopen"))*('Bug List'!D4:D65624="Html_5"))</f>
        <v>0</v>
      </c>
    </row>
    <row r="48" spans="9:11">
      <c r="J48" s="72" t="s">
        <v>175</v>
      </c>
      <c r="K48" s="76">
        <f>SUMPRODUCT((('Bug List'!F4:F65624="Entered")+('Bug List'!F4:F65624="Reopen"))*('Bug List'!D4:D65624="GameApp"))</f>
        <v>0</v>
      </c>
    </row>
    <row r="49" spans="10:11">
      <c r="J49" s="72" t="s">
        <v>176</v>
      </c>
      <c r="K49" s="76">
        <f>SUMPRODUCT((('Bug List'!F4:F65624="Entered")+('Bug List'!F4:F65624="Reopen"))*('Bug List'!D4:D65624="SoftApp"))</f>
        <v>0</v>
      </c>
    </row>
    <row r="70" spans="1:8">
      <c r="A70" s="52" t="s">
        <v>111</v>
      </c>
      <c r="B70" s="52" t="s">
        <v>101</v>
      </c>
      <c r="C70" s="52" t="s">
        <v>102</v>
      </c>
      <c r="D70" s="52" t="s">
        <v>112</v>
      </c>
      <c r="E70" s="61" t="s">
        <v>100</v>
      </c>
      <c r="F70" s="61" t="s">
        <v>109</v>
      </c>
      <c r="G70" s="61" t="s">
        <v>108</v>
      </c>
      <c r="H70" s="61" t="s">
        <v>109</v>
      </c>
    </row>
    <row r="71" spans="1:8">
      <c r="A71" s="53"/>
      <c r="B71" s="56">
        <f>SUMPRODUCT(('Bug List'!C4:C65610=A71)*('Bug List'!F4:F65610="closed"))</f>
        <v>0</v>
      </c>
      <c r="C71" s="57">
        <f>SUMPRODUCT(('Bug List'!C4:C65610=A71)*(('Bug List'!F4:F65610="Entered")+('Bug List'!F4:F65610="Reopen")))</f>
        <v>0</v>
      </c>
      <c r="D71" s="57">
        <f>SUMPRODUCT(('Bug List'!C4:C65610=A71)*('Bug List'!F4:F65610="pending"))</f>
        <v>0</v>
      </c>
      <c r="E71" s="128" t="s">
        <v>101</v>
      </c>
      <c r="F71" s="124">
        <f>COUNTIF('Bug List'!F4:F65610,"closed")</f>
        <v>62</v>
      </c>
      <c r="G71" s="61" t="s">
        <v>103</v>
      </c>
      <c r="H71" s="63">
        <f>SUMPRODUCT(('Bug List'!E4:E65610="A+")*('Bug List'!F4:F65610="closed"))</f>
        <v>18</v>
      </c>
    </row>
    <row r="72" spans="1:8">
      <c r="A72" s="53"/>
      <c r="B72" s="56">
        <f>SUMPRODUCT(('Bug List'!C4:C65610=A72)*('Bug List'!F4:F65610="closed"))</f>
        <v>0</v>
      </c>
      <c r="C72" s="57">
        <f>SUMPRODUCT(('Bug List'!C4:C65610=A72)*(('Bug List'!F4:F65610="Entered")+('Bug List'!F4:F65610="Reopen")))</f>
        <v>0</v>
      </c>
      <c r="D72" s="57">
        <f>SUMPRODUCT(('Bug List'!C4:C65610=A72)*('Bug List'!F4:F65610="pending"))</f>
        <v>0</v>
      </c>
      <c r="E72" s="128"/>
      <c r="F72" s="124"/>
      <c r="G72" s="61" t="s">
        <v>104</v>
      </c>
      <c r="H72" s="63">
        <f>SUMPRODUCT(('Bug List'!E4:E65610="A")*('Bug List'!F4:F65610="closed"))</f>
        <v>23</v>
      </c>
    </row>
    <row r="73" spans="1:8">
      <c r="A73" s="53"/>
      <c r="B73" s="56">
        <f>SUMPRODUCT(('Bug List'!C4:C65610=A73)*('Bug List'!F4:F65610="closed"))</f>
        <v>0</v>
      </c>
      <c r="C73" s="57">
        <f>SUMPRODUCT(('Bug List'!C4:C65610=A73)*(('Bug List'!F4:F65610="Entered")+('Bug List'!F4:F65610="Reopen")))</f>
        <v>0</v>
      </c>
      <c r="D73" s="57">
        <f>SUMPRODUCT(('Bug List'!C4:C65610=A73)*('Bug List'!F4:F65610="pending"))</f>
        <v>0</v>
      </c>
      <c r="E73" s="128"/>
      <c r="F73" s="124"/>
      <c r="G73" s="61" t="s">
        <v>105</v>
      </c>
      <c r="H73" s="63">
        <f>SUMPRODUCT(('Bug List'!E4:E65610="B")*('Bug List'!F4:F65610="closed"))</f>
        <v>14</v>
      </c>
    </row>
    <row r="74" spans="1:8">
      <c r="A74" s="53"/>
      <c r="B74" s="56">
        <f>SUMPRODUCT(('Bug List'!C4:C65610=A74)*('Bug List'!F4:F65610="closed"))</f>
        <v>0</v>
      </c>
      <c r="C74" s="57">
        <f>SUMPRODUCT(('Bug List'!C4:C65610=A74)*(('Bug List'!F4:F65610="Entered")+('Bug List'!F4:F65610="Reopen")))</f>
        <v>0</v>
      </c>
      <c r="D74" s="57">
        <f>SUMPRODUCT(('Bug List'!C4:C65610=A74)*('Bug List'!F4:F65610="pending"))</f>
        <v>0</v>
      </c>
      <c r="E74" s="128"/>
      <c r="F74" s="124"/>
      <c r="G74" s="61" t="s">
        <v>106</v>
      </c>
      <c r="H74" s="63">
        <f>SUMPRODUCT(('Bug List'!E4:E65610="C")*('Bug List'!F4:F65610="closed"))</f>
        <v>4</v>
      </c>
    </row>
    <row r="75" spans="1:8">
      <c r="A75" s="53"/>
      <c r="B75" s="56">
        <f>SUMPRODUCT(('Bug List'!$C$4:$C$65610=A75)*('Bug List'!$F$4:$F$65610="closed"))</f>
        <v>0</v>
      </c>
      <c r="C75" s="57">
        <f>SUMPRODUCT(('Bug List'!$C$4:$C$65610=A75)*(('Bug List'!$F$4:$F$65610="Entered")+('Bug List'!$F$4:$F$65610="Reopen")))</f>
        <v>0</v>
      </c>
      <c r="D75" s="57">
        <f>SUMPRODUCT(('Bug List'!$C$4:$C$65610=A75)*('Bug List'!$F$4:$F$65610="pending"))</f>
        <v>0</v>
      </c>
      <c r="E75" s="128"/>
      <c r="F75" s="124"/>
      <c r="G75" s="61" t="s">
        <v>107</v>
      </c>
      <c r="H75" s="63">
        <f>SUMPRODUCT(('Bug List'!E4:E65610="D")*('Bug List'!F4:F65610="closed"))</f>
        <v>3</v>
      </c>
    </row>
    <row r="76" spans="1:8">
      <c r="A76" s="53"/>
      <c r="B76" s="56">
        <f>SUMPRODUCT(('Bug List'!$C$4:$C$65610=A76)*('Bug List'!$F$4:$F$65610="closed"))</f>
        <v>0</v>
      </c>
      <c r="C76" s="57">
        <f>SUMPRODUCT(('Bug List'!$C$4:$C$65610=A76)*(('Bug List'!$F$4:$F$65610="Entered")+('Bug List'!$F$4:$F$65610="Reopen")))</f>
        <v>0</v>
      </c>
      <c r="D76" s="57">
        <f>SUMPRODUCT(('Bug List'!$C$4:$C$65610=A76)*('Bug List'!$F$4:$F$65610="pending"))</f>
        <v>0</v>
      </c>
      <c r="E76" s="128" t="s">
        <v>102</v>
      </c>
      <c r="F76" s="124">
        <f>SUMPRODUCT(('Bug List'!F4:F65610="Entered")+('Bug List'!F4:F65610="Reopen")*1)</f>
        <v>33</v>
      </c>
      <c r="G76" s="61" t="s">
        <v>103</v>
      </c>
      <c r="H76" s="63">
        <f>SUMPRODUCT((('Bug List'!F4:F65610="Entered")+('Bug List'!F4:F65610="Reopen"))*('Bug List'!E4:E65610="A+"))</f>
        <v>2</v>
      </c>
    </row>
    <row r="77" spans="1:8">
      <c r="A77" s="53"/>
      <c r="B77" s="56">
        <f>SUMPRODUCT(('Bug List'!$C$4:$C$65610=A77)*('Bug List'!$F$4:$F$65610="closed"))</f>
        <v>0</v>
      </c>
      <c r="C77" s="57">
        <f>SUMPRODUCT(('Bug List'!$C$4:$C$65610=A77)*(('Bug List'!$F$4:$F$65610="Entered")+('Bug List'!$F$4:$F$65610="Reopen")))</f>
        <v>0</v>
      </c>
      <c r="D77" s="57">
        <f>SUMPRODUCT(('Bug List'!$C$4:$C$65610=A77)*('Bug List'!$F$4:$F$65610="pending"))</f>
        <v>0</v>
      </c>
      <c r="E77" s="128"/>
      <c r="F77" s="124"/>
      <c r="G77" s="61" t="s">
        <v>104</v>
      </c>
      <c r="H77" s="63">
        <f>SUMPRODUCT((('Bug List'!F4:F65610="Entered")+('Bug List'!F4:F65610="Reopen"))*('Bug List'!E4:E65610="A"))</f>
        <v>14</v>
      </c>
    </row>
    <row r="78" spans="1:8">
      <c r="A78" s="53"/>
      <c r="B78" s="56">
        <f>SUMPRODUCT(('Bug List'!$C$4:$C$65610=A78)*('Bug List'!$F$4:$F$65610="closed"))</f>
        <v>0</v>
      </c>
      <c r="C78" s="57">
        <f>SUMPRODUCT(('Bug List'!$C$4:$C$65610=A78)*(('Bug List'!$F$4:$F$65610="Entered")+('Bug List'!$F$4:$F$65610="Reopen")))</f>
        <v>0</v>
      </c>
      <c r="D78" s="57">
        <f>SUMPRODUCT(('Bug List'!$C$4:$C$65610=A78)*('Bug List'!$F$4:$F$65610="pending"))</f>
        <v>0</v>
      </c>
      <c r="E78" s="128"/>
      <c r="F78" s="124"/>
      <c r="G78" s="61" t="s">
        <v>105</v>
      </c>
      <c r="H78" s="63">
        <f>SUMPRODUCT((('Bug List'!F4:F65610="Entered")+('Bug List'!F4:F65610="Reopen"))*('Bug List'!E4:E65610="B"))</f>
        <v>16</v>
      </c>
    </row>
    <row r="79" spans="1:8">
      <c r="A79" s="53"/>
      <c r="B79" s="56">
        <f>SUMPRODUCT(('Bug List'!$C$4:$C$65610=A79)*('Bug List'!$F$4:$F$65610="closed"))</f>
        <v>0</v>
      </c>
      <c r="C79" s="57">
        <f>SUMPRODUCT(('Bug List'!$C$4:$C$65610=A79)*(('Bug List'!$F$4:$F$65610="Entered")+('Bug List'!$F$4:$F$65610="Reopen")))</f>
        <v>0</v>
      </c>
      <c r="D79" s="57">
        <f>SUMPRODUCT(('Bug List'!$C$4:$C$65610=A79)*('Bug List'!$F$4:$F$65610="pending"))</f>
        <v>0</v>
      </c>
      <c r="E79" s="128"/>
      <c r="F79" s="124"/>
      <c r="G79" s="61" t="s">
        <v>106</v>
      </c>
      <c r="H79" s="63">
        <f>SUMPRODUCT((('Bug List'!F4:F65610="Entered")+('Bug List'!F4:F65610="Reopen"))*('Bug List'!E4:E65610="C"))</f>
        <v>1</v>
      </c>
    </row>
    <row r="80" spans="1:8">
      <c r="A80" s="53"/>
      <c r="B80" s="56">
        <f>SUMPRODUCT(('Bug List'!$C$4:$C$65610=A80)*('Bug List'!$F$4:$F$65610="closed"))</f>
        <v>0</v>
      </c>
      <c r="C80" s="57">
        <f>SUMPRODUCT(('Bug List'!$C$4:$C$65610=A80)*(('Bug List'!$F$4:$F$65610="Entered")+('Bug List'!$F$4:$F$65610="Reopen")))</f>
        <v>0</v>
      </c>
      <c r="D80" s="57">
        <f>SUMPRODUCT(('Bug List'!$C$4:$C$65610=A80)*('Bug List'!$F$4:$F$65610="pending"))</f>
        <v>0</v>
      </c>
      <c r="E80" s="128"/>
      <c r="F80" s="124"/>
      <c r="G80" s="61" t="s">
        <v>107</v>
      </c>
      <c r="H80" s="63">
        <f>SUMPRODUCT((('Bug List'!F4:F65610="Entered")+('Bug List'!F4:F65610="Reopen"))*('Bug List'!E4:E65610="D"))</f>
        <v>0</v>
      </c>
    </row>
    <row r="81" spans="1:8">
      <c r="A81" s="38"/>
      <c r="B81" s="38"/>
      <c r="C81" s="38"/>
      <c r="D81" s="38"/>
      <c r="E81" s="61"/>
      <c r="F81" s="61"/>
      <c r="G81" s="61"/>
      <c r="H81" s="61"/>
    </row>
    <row r="82" spans="1:8">
      <c r="A82" s="61" t="s">
        <v>117</v>
      </c>
      <c r="B82" s="61" t="s">
        <v>133</v>
      </c>
      <c r="C82" s="61" t="s">
        <v>113</v>
      </c>
      <c r="D82" s="61" t="s">
        <v>133</v>
      </c>
      <c r="E82" s="61" t="s">
        <v>114</v>
      </c>
      <c r="F82" s="61" t="s">
        <v>109</v>
      </c>
      <c r="G82" s="61" t="s">
        <v>110</v>
      </c>
      <c r="H82" s="61" t="s">
        <v>109</v>
      </c>
    </row>
    <row r="83" spans="1:8">
      <c r="A83" s="127" t="s">
        <v>136</v>
      </c>
      <c r="B83" s="124">
        <f>SUM(D83:D96)</f>
        <v>7</v>
      </c>
      <c r="C83" s="62" t="s">
        <v>35</v>
      </c>
      <c r="D83" s="63">
        <f>SUMPRODUCT((('Bug List'!$F$4:$F$65624="Entered")+('Bug List'!$F$4:$F$65624="Reopen"))*('Bug List'!$D$4:$D$65624=C83))</f>
        <v>0</v>
      </c>
      <c r="E83" s="128" t="s">
        <v>103</v>
      </c>
      <c r="F83" s="124">
        <f>H76</f>
        <v>2</v>
      </c>
      <c r="G83" s="64">
        <v>1</v>
      </c>
      <c r="H83" s="63">
        <f>SUMPRODUCT((('Bug List'!F4:F65610="Entered")+('Bug List'!F4:F65610="Reopen"))*('Bug List'!E4:E65610="A+")*('Bug List'!I4:I65610=H18))</f>
        <v>2</v>
      </c>
    </row>
    <row r="84" spans="1:8">
      <c r="A84" s="127"/>
      <c r="B84" s="124"/>
      <c r="C84" s="62" t="s">
        <v>32</v>
      </c>
      <c r="D84" s="63">
        <f>SUMPRODUCT((('Bug List'!$F$4:$F$65624="Entered")+('Bug List'!$F$4:$F$65624="Reopen"))*('Bug List'!$D$4:$D$65624=C84))</f>
        <v>0</v>
      </c>
      <c r="E84" s="128"/>
      <c r="F84" s="124"/>
      <c r="G84" s="61" t="s">
        <v>75</v>
      </c>
      <c r="H84" s="63">
        <f>SUMPRODUCT((('Bug List'!F4:F65610="Entered")+('Bug List'!F4:F65610="Reopen"))*('Bug List'!E4:E65610="A+")*('Bug List'!I4:I65610="65%左右"))</f>
        <v>0</v>
      </c>
    </row>
    <row r="85" spans="1:8">
      <c r="A85" s="127"/>
      <c r="B85" s="124"/>
      <c r="C85" s="62" t="s">
        <v>31</v>
      </c>
      <c r="D85" s="63">
        <f>SUMPRODUCT((('Bug List'!$F$4:$F$65624="Entered")+('Bug List'!$F$4:$F$65624="Reopen"))*('Bug List'!$D$4:$D$65624=C85))</f>
        <v>0</v>
      </c>
      <c r="E85" s="128"/>
      <c r="F85" s="124"/>
      <c r="G85" s="61" t="s">
        <v>55</v>
      </c>
      <c r="H85" s="63">
        <f>SUMPRODUCT((('Bug List'!F4:F65610="Entered")+('Bug List'!F4:F65610="Reopen"))*('Bug List'!E4:E65610="A+")*('Bug List'!I4:I65610="15%左右"))</f>
        <v>0</v>
      </c>
    </row>
    <row r="86" spans="1:8">
      <c r="A86" s="127"/>
      <c r="B86" s="124"/>
      <c r="C86" s="62" t="s">
        <v>38</v>
      </c>
      <c r="D86" s="63">
        <f>SUMPRODUCT((('Bug List'!$F$4:$F$65624="Entered")+('Bug List'!$F$4:$F$65624="Reopen"))*('Bug List'!$D$4:$D$65624=C86))</f>
        <v>0</v>
      </c>
      <c r="E86" s="128"/>
      <c r="F86" s="124"/>
      <c r="G86" s="61" t="s">
        <v>56</v>
      </c>
      <c r="H86" s="63">
        <f>SUMPRODUCT((('Bug List'!F4:F65610="Entered")+('Bug List'!F4:F65610="Reopen"))*('Bug List'!E4:E65610="A+")*('Bug List'!I4:I65610="1%以下"))</f>
        <v>0</v>
      </c>
    </row>
    <row r="87" spans="1:8">
      <c r="A87" s="127"/>
      <c r="B87" s="124"/>
      <c r="C87" s="62" t="s">
        <v>48</v>
      </c>
      <c r="D87" s="63">
        <f>SUMPRODUCT((('Bug List'!$F$4:$F$65624="Entered")+('Bug List'!$F$4:$F$65624="Reopen"))*('Bug List'!$D$4:$D$65624=C87))</f>
        <v>0</v>
      </c>
      <c r="E87" s="128" t="s">
        <v>104</v>
      </c>
      <c r="F87" s="124">
        <f>H77</f>
        <v>14</v>
      </c>
      <c r="G87" s="64">
        <v>1</v>
      </c>
      <c r="H87" s="63">
        <f>SUMPRODUCT((('Bug List'!F4:F65610="Entered")+('Bug List'!F4:F65610="Reopen"))*('Bug List'!E4:E65610="A")*('Bug List'!I4:I65610=H18))</f>
        <v>7</v>
      </c>
    </row>
    <row r="88" spans="1:8">
      <c r="A88" s="127"/>
      <c r="B88" s="124"/>
      <c r="C88" s="62" t="s">
        <v>118</v>
      </c>
      <c r="D88" s="63">
        <f>SUMPRODUCT((('Bug List'!$F$4:$F$65624="Entered")+('Bug List'!$F$4:$F$65624="Reopen"))*('Bug List'!$D$4:$D$65624=C88))</f>
        <v>0</v>
      </c>
      <c r="E88" s="128"/>
      <c r="F88" s="124"/>
      <c r="G88" s="61" t="s">
        <v>75</v>
      </c>
      <c r="H88" s="63">
        <f>SUMPRODUCT((('Bug List'!F4:F65610="Entered")+('Bug List'!F4:F65610="Reopen"))*('Bug List'!E4:E65610="A")*('Bug List'!I4:I65610="65%左右"))</f>
        <v>4</v>
      </c>
    </row>
    <row r="89" spans="1:8">
      <c r="A89" s="127"/>
      <c r="B89" s="124"/>
      <c r="C89" s="62" t="s">
        <v>44</v>
      </c>
      <c r="D89" s="63">
        <f>SUMPRODUCT((('Bug List'!$F$4:$F$65624="Entered")+('Bug List'!$F$4:$F$65624="Reopen"))*('Bug List'!$D$4:$D$65624=C89))</f>
        <v>7</v>
      </c>
      <c r="E89" s="128"/>
      <c r="F89" s="124"/>
      <c r="G89" s="61" t="s">
        <v>55</v>
      </c>
      <c r="H89" s="63">
        <f>SUMPRODUCT((('Bug List'!F4:F65610="Entered")+('Bug List'!F4:F65610="Reopen"))*('Bug List'!E4:E65610="A")*('Bug List'!I4:I65610="15%左右"))</f>
        <v>2</v>
      </c>
    </row>
    <row r="90" spans="1:8">
      <c r="A90" s="127"/>
      <c r="B90" s="124"/>
      <c r="C90" s="62" t="s">
        <v>36</v>
      </c>
      <c r="D90" s="63">
        <f>SUMPRODUCT((('Bug List'!$F$4:$F$65624="Entered")+('Bug List'!$F$4:$F$65624="Reopen"))*('Bug List'!$D$4:$D$65624=C90))</f>
        <v>0</v>
      </c>
      <c r="E90" s="128"/>
      <c r="F90" s="124"/>
      <c r="G90" s="61" t="s">
        <v>56</v>
      </c>
      <c r="H90" s="63">
        <f>SUMPRODUCT((('Bug List'!F4:F65610="Entered")+('Bug List'!F4:F65610="Reopen"))*('Bug List'!E4:E65610="A")*('Bug List'!I4:I65610="1%以下"))</f>
        <v>1</v>
      </c>
    </row>
    <row r="91" spans="1:8">
      <c r="A91" s="127"/>
      <c r="B91" s="124"/>
      <c r="C91" s="62" t="s">
        <v>50</v>
      </c>
      <c r="D91" s="63">
        <f>SUMPRODUCT((('Bug List'!$F$4:$F$65624="Entered")+('Bug List'!$F$4:$F$65624="Reopen"))*('Bug List'!$D$4:$D$65624=C91))</f>
        <v>0</v>
      </c>
      <c r="E91" s="128" t="s">
        <v>105</v>
      </c>
      <c r="F91" s="124">
        <f>H78</f>
        <v>16</v>
      </c>
      <c r="G91" s="64">
        <v>1</v>
      </c>
      <c r="H91" s="63">
        <f>SUMPRODUCT((('Bug List'!F4:F65610="Entered")+('Bug List'!F4:F65610="Reopen"))*('Bug List'!E4:E65610="B")*('Bug List'!I4:I65610=H18))</f>
        <v>13</v>
      </c>
    </row>
    <row r="92" spans="1:8">
      <c r="A92" s="127"/>
      <c r="B92" s="124"/>
      <c r="C92" s="62" t="s">
        <v>137</v>
      </c>
      <c r="D92" s="63">
        <f>SUMPRODUCT((('Bug List'!$F$4:$F$65624="Entered")+('Bug List'!$F$4:$F$65624="Reopen"))*('Bug List'!$D$4:$D$65624=C92))</f>
        <v>0</v>
      </c>
      <c r="E92" s="128"/>
      <c r="F92" s="124"/>
      <c r="G92" s="61" t="s">
        <v>75</v>
      </c>
      <c r="H92" s="63">
        <f>SUMPRODUCT((('Bug List'!F4:F65610="Entered")+('Bug List'!F4:F65610="Reopen"))*('Bug List'!E4:E65610="B")*('Bug List'!I4:I65610="65%左右"))</f>
        <v>1</v>
      </c>
    </row>
    <row r="93" spans="1:8">
      <c r="A93" s="127"/>
      <c r="B93" s="124"/>
      <c r="C93" s="62" t="s">
        <v>34</v>
      </c>
      <c r="D93" s="63">
        <f>SUMPRODUCT((('Bug List'!$F$4:$F$65624="Entered")+('Bug List'!$F$4:$F$65624="Reopen"))*('Bug List'!$D$4:$D$65624=C93))</f>
        <v>0</v>
      </c>
      <c r="E93" s="128"/>
      <c r="F93" s="124"/>
      <c r="G93" s="61" t="s">
        <v>55</v>
      </c>
      <c r="H93" s="63">
        <f>SUMPRODUCT((('Bug List'!F4:F65610="Entered")+('Bug List'!F4:F65610="Reopen"))*('Bug List'!E4:E65610="B")*('Bug List'!I4:I65610="15%左右"))</f>
        <v>2</v>
      </c>
    </row>
    <row r="94" spans="1:8">
      <c r="A94" s="127"/>
      <c r="B94" s="124"/>
      <c r="C94" s="62" t="s">
        <v>33</v>
      </c>
      <c r="D94" s="63">
        <f>SUMPRODUCT((('Bug List'!$F$4:$F$65624="Entered")+('Bug List'!$F$4:$F$65624="Reopen"))*('Bug List'!$D$4:$D$65624=C94))</f>
        <v>0</v>
      </c>
      <c r="E94" s="128"/>
      <c r="F94" s="124"/>
      <c r="G94" s="61" t="s">
        <v>56</v>
      </c>
      <c r="H94" s="63">
        <f>SUMPRODUCT((('Bug List'!F4:F65610="Entered")+('Bug List'!F4:F65610="Reopen"))*('Bug List'!E4:E65610="B")*('Bug List'!I4:I65610="1%以下"))</f>
        <v>0</v>
      </c>
    </row>
    <row r="95" spans="1:8">
      <c r="A95" s="127"/>
      <c r="B95" s="124"/>
      <c r="C95" s="62" t="s">
        <v>166</v>
      </c>
      <c r="D95" s="63">
        <f>SUMPRODUCT((('Bug List'!$F$4:$F$65624="Entered")+('Bug List'!$F$4:$F$65624="Reopen"))*('Bug List'!$D$4:$D$65624=C95))</f>
        <v>0</v>
      </c>
      <c r="E95" s="128" t="s">
        <v>106</v>
      </c>
      <c r="F95" s="124">
        <f>H79</f>
        <v>1</v>
      </c>
      <c r="G95" s="64">
        <v>1</v>
      </c>
      <c r="H95" s="63">
        <f>SUMPRODUCT((('Bug List'!F4:F65610="Entered")+('Bug List'!F4:F65610="Reopen"))*('Bug List'!E4:E65610="C")*('Bug List'!I4:I65610=H18))</f>
        <v>1</v>
      </c>
    </row>
    <row r="96" spans="1:8">
      <c r="A96" s="127"/>
      <c r="B96" s="124"/>
      <c r="C96" s="62" t="s">
        <v>30</v>
      </c>
      <c r="D96" s="63">
        <f>SUMPRODUCT((('Bug List'!$F$4:$F$65624="Entered")+('Bug List'!$F$4:$F$65624="Reopen"))*('Bug List'!$D$4:$D$65624=C96))</f>
        <v>0</v>
      </c>
      <c r="E96" s="128"/>
      <c r="F96" s="124"/>
      <c r="G96" s="61" t="s">
        <v>75</v>
      </c>
      <c r="H96" s="63">
        <f>SUMPRODUCT((('Bug List'!F4:F65610="Entered")+('Bug List'!F4:F65610="Reopen"))*('Bug List'!E4:E65610="C")*('Bug List'!I4:I65610="65%左右"))</f>
        <v>0</v>
      </c>
    </row>
    <row r="97" spans="1:8">
      <c r="A97" s="127" t="s">
        <v>138</v>
      </c>
      <c r="B97" s="124">
        <f>SUM(D97:D104)</f>
        <v>7</v>
      </c>
      <c r="C97" s="62" t="s">
        <v>139</v>
      </c>
      <c r="D97" s="63">
        <f>SUMPRODUCT((('Bug List'!$F$4:$F$65624="Entered")+('Bug List'!$F$4:$F$65624="Reopen"))*('Bug List'!$D$4:$D$65624=C97))</f>
        <v>2</v>
      </c>
      <c r="E97" s="128"/>
      <c r="F97" s="124"/>
      <c r="G97" s="61" t="s">
        <v>55</v>
      </c>
      <c r="H97" s="63">
        <f>SUMPRODUCT((('Bug List'!F4:F65610="Entered")+('Bug List'!F4:F65610="Reopen"))*('Bug List'!E4:E65610="C")*('Bug List'!I4:I65610="15%左右"))</f>
        <v>0</v>
      </c>
    </row>
    <row r="98" spans="1:8">
      <c r="A98" s="127" t="s">
        <v>140</v>
      </c>
      <c r="B98" s="124"/>
      <c r="C98" s="62" t="s">
        <v>7</v>
      </c>
      <c r="D98" s="63">
        <f>SUMPRODUCT((('Bug List'!$F$4:$F$65624="Entered")+('Bug List'!$F$4:$F$65624="Reopen"))*('Bug List'!$D$4:$D$65624=C98))</f>
        <v>0</v>
      </c>
      <c r="E98" s="128"/>
      <c r="F98" s="124"/>
      <c r="G98" s="61" t="s">
        <v>56</v>
      </c>
      <c r="H98" s="63">
        <f>SUMPRODUCT((('Bug List'!F4:F65610="Entered")+('Bug List'!F4:F65610="Reopen"))*('Bug List'!E4:E65610="C")*('Bug List'!I4:I65610="1%以下"))</f>
        <v>0</v>
      </c>
    </row>
    <row r="99" spans="1:8">
      <c r="A99" s="127" t="s">
        <v>141</v>
      </c>
      <c r="B99" s="124"/>
      <c r="C99" s="62" t="s">
        <v>27</v>
      </c>
      <c r="D99" s="63">
        <f>SUMPRODUCT((('Bug List'!$F$4:$F$65624="Entered")+('Bug List'!$F$4:$F$65624="Reopen"))*('Bug List'!$D$4:$D$65624=C99))</f>
        <v>0</v>
      </c>
      <c r="E99" s="128" t="s">
        <v>107</v>
      </c>
      <c r="F99" s="124">
        <f>H80</f>
        <v>0</v>
      </c>
      <c r="G99" s="64">
        <v>1</v>
      </c>
      <c r="H99" s="63">
        <f>SUMPRODUCT((('Bug List'!F4:F65610="Entered")+('Bug List'!F4:F65610="Reopen"))*('Bug List'!E4:E65610="D")*('Bug List'!I4:I65610=H18))</f>
        <v>0</v>
      </c>
    </row>
    <row r="100" spans="1:8">
      <c r="A100" s="127" t="s">
        <v>141</v>
      </c>
      <c r="B100" s="124"/>
      <c r="C100" s="62" t="s">
        <v>53</v>
      </c>
      <c r="D100" s="63">
        <f>SUMPRODUCT((('Bug List'!$F$4:$F$65624="Entered")+('Bug List'!$F$4:$F$65624="Reopen"))*('Bug List'!$D$4:$D$65624=C100))</f>
        <v>4</v>
      </c>
      <c r="E100" s="128"/>
      <c r="F100" s="124"/>
      <c r="G100" s="61" t="s">
        <v>75</v>
      </c>
      <c r="H100" s="63">
        <f>SUMPRODUCT((('Bug List'!F4:F65610="Entered")+('Bug List'!F4:F65610="Reopen"))*('Bug List'!E4:E65610="D")*('Bug List'!I4:I65610="65%左右"))</f>
        <v>0</v>
      </c>
    </row>
    <row r="101" spans="1:8">
      <c r="A101" s="127" t="s">
        <v>141</v>
      </c>
      <c r="B101" s="124"/>
      <c r="C101" s="62" t="s">
        <v>79</v>
      </c>
      <c r="D101" s="63">
        <f>SUMPRODUCT((('Bug List'!$F$4:$F$65624="Entered")+('Bug List'!$F$4:$F$65624="Reopen"))*('Bug List'!$D$4:$D$65624=C101))</f>
        <v>0</v>
      </c>
      <c r="E101" s="128"/>
      <c r="F101" s="124"/>
      <c r="G101" s="61" t="s">
        <v>55</v>
      </c>
      <c r="H101" s="63">
        <f>SUMPRODUCT((('Bug List'!F4:F65610="Entered")+('Bug List'!F4:F65610="Reopen"))*('Bug List'!E4:E65610="D")*('Bug List'!I4:I65610="15%左右"))</f>
        <v>0</v>
      </c>
    </row>
    <row r="102" spans="1:8">
      <c r="A102" s="127" t="s">
        <v>141</v>
      </c>
      <c r="B102" s="124"/>
      <c r="C102" s="62" t="s">
        <v>8</v>
      </c>
      <c r="D102" s="63">
        <f>SUMPRODUCT((('Bug List'!$F$4:$F$65624="Entered")+('Bug List'!$F$4:$F$65624="Reopen"))*('Bug List'!$D$4:$D$65624=C102))</f>
        <v>0</v>
      </c>
      <c r="E102" s="128"/>
      <c r="F102" s="124"/>
      <c r="G102" s="61" t="s">
        <v>56</v>
      </c>
      <c r="H102" s="63">
        <f>SUMPRODUCT((('Bug List'!F4:F65610="Entered")+('Bug List'!F4:F65610="Reopen"))*('Bug List'!E4:E65610="D")*('Bug List'!I4:I65610="1%以下"))</f>
        <v>0</v>
      </c>
    </row>
    <row r="103" spans="1:8">
      <c r="A103" s="127" t="s">
        <v>141</v>
      </c>
      <c r="B103" s="124"/>
      <c r="C103" s="62" t="s">
        <v>28</v>
      </c>
      <c r="D103" s="63">
        <f>SUMPRODUCT((('Bug List'!$F$4:$F$65624="Entered")+('Bug List'!$F$4:$F$65624="Reopen"))*('Bug List'!$D$4:$D$65624=C103))</f>
        <v>1</v>
      </c>
    </row>
    <row r="104" spans="1:8">
      <c r="A104" s="127" t="s">
        <v>141</v>
      </c>
      <c r="B104" s="124"/>
      <c r="C104" s="62" t="s">
        <v>142</v>
      </c>
      <c r="D104" s="63">
        <f>SUMPRODUCT((('Bug List'!$F$4:$F$65624="Entered")+('Bug List'!$F$4:$F$65624="Reopen"))*('Bug List'!$D$4:$D$65624=C104))</f>
        <v>0</v>
      </c>
    </row>
    <row r="105" spans="1:8">
      <c r="A105" s="127" t="s">
        <v>143</v>
      </c>
      <c r="B105" s="125">
        <f>SUM(D105:D112)</f>
        <v>16</v>
      </c>
      <c r="C105" s="62" t="s">
        <v>37</v>
      </c>
      <c r="D105" s="63">
        <f>SUMPRODUCT((('Bug List'!$F$4:$F$65624="Entered")+('Bug List'!$F$4:$F$65624="Reopen"))*('Bug List'!$D$4:$D$65624=C105))</f>
        <v>1</v>
      </c>
    </row>
    <row r="106" spans="1:8">
      <c r="A106" s="127" t="s">
        <v>144</v>
      </c>
      <c r="B106" s="125"/>
      <c r="C106" s="62" t="s">
        <v>45</v>
      </c>
      <c r="D106" s="63">
        <f>SUMPRODUCT((('Bug List'!$F$4:$F$65624="Entered")+('Bug List'!$F$4:$F$65624="Reopen"))*('Bug List'!$D$4:$D$65624=C106))</f>
        <v>2</v>
      </c>
    </row>
    <row r="107" spans="1:8">
      <c r="A107" s="127" t="s">
        <v>145</v>
      </c>
      <c r="B107" s="125"/>
      <c r="C107" s="62" t="s">
        <v>39</v>
      </c>
      <c r="D107" s="63">
        <f>SUMPRODUCT((('Bug List'!$F$4:$F$65624="Entered")+('Bug List'!$F$4:$F$65624="Reopen"))*('Bug List'!$D$4:$D$65624=C107))</f>
        <v>2</v>
      </c>
    </row>
    <row r="108" spans="1:8">
      <c r="A108" s="127" t="s">
        <v>145</v>
      </c>
      <c r="B108" s="125"/>
      <c r="C108" s="62" t="s">
        <v>92</v>
      </c>
      <c r="D108" s="63">
        <f>SUMPRODUCT((('Bug List'!$F$4:$F$65624="Entered")+('Bug List'!$F$4:$F$65624="Reopen"))*('Bug List'!$D$4:$D$65624=C108))</f>
        <v>0</v>
      </c>
    </row>
    <row r="109" spans="1:8">
      <c r="A109" s="127" t="s">
        <v>145</v>
      </c>
      <c r="B109" s="125"/>
      <c r="C109" s="62" t="s">
        <v>42</v>
      </c>
      <c r="D109" s="63">
        <f>SUMPRODUCT((('Bug List'!$F$4:$F$65624="Entered")+('Bug List'!$F$4:$F$65624="Reopen"))*('Bug List'!$D$4:$D$65624=C109))</f>
        <v>3</v>
      </c>
    </row>
    <row r="110" spans="1:8">
      <c r="A110" s="127" t="s">
        <v>145</v>
      </c>
      <c r="B110" s="125"/>
      <c r="C110" s="62" t="s">
        <v>41</v>
      </c>
      <c r="D110" s="63">
        <f>SUMPRODUCT((('Bug List'!$F$4:$F$65624="Entered")+('Bug List'!$F$4:$F$65624="Reopen"))*('Bug List'!$D$4:$D$65624=C110))</f>
        <v>0</v>
      </c>
    </row>
    <row r="111" spans="1:8">
      <c r="A111" s="127" t="s">
        <v>145</v>
      </c>
      <c r="B111" s="125"/>
      <c r="C111" s="62" t="s">
        <v>40</v>
      </c>
      <c r="D111" s="63">
        <f>SUMPRODUCT((('Bug List'!$F$4:$F$65624="Entered")+('Bug List'!$F$4:$F$65624="Reopen"))*('Bug List'!$D$4:$D$65624=C111))</f>
        <v>0</v>
      </c>
    </row>
    <row r="112" spans="1:8">
      <c r="A112" s="127" t="s">
        <v>145</v>
      </c>
      <c r="B112" s="125"/>
      <c r="C112" s="62" t="s">
        <v>47</v>
      </c>
      <c r="D112" s="63">
        <f>SUMPRODUCT((('Bug List'!$F$4:$F$65624="Entered")+('Bug List'!$F$4:$F$65624="Reopen"))*('Bug List'!$D$4:$D$65624=C112))</f>
        <v>8</v>
      </c>
    </row>
    <row r="113" spans="1:4">
      <c r="A113" s="127" t="s">
        <v>146</v>
      </c>
      <c r="B113" s="126">
        <f>SUM(D113:D123)</f>
        <v>3</v>
      </c>
      <c r="C113" s="62" t="s">
        <v>147</v>
      </c>
      <c r="D113" s="63">
        <f>SUMPRODUCT((('Bug List'!$F$4:$F$65624="Entered")+('Bug List'!$F$4:$F$65624="Reopen"))*('Bug List'!$D$4:$D$65624=C113))</f>
        <v>0</v>
      </c>
    </row>
    <row r="114" spans="1:4">
      <c r="A114" s="127" t="s">
        <v>148</v>
      </c>
      <c r="B114" s="126"/>
      <c r="C114" s="62" t="s">
        <v>149</v>
      </c>
      <c r="D114" s="63">
        <f>SUMPRODUCT((('Bug List'!$F$4:$F$65624="Entered")+('Bug List'!$F$4:$F$65624="Reopen"))*('Bug List'!$D$4:$D$65624=C114))</f>
        <v>0</v>
      </c>
    </row>
    <row r="115" spans="1:4">
      <c r="A115" s="127" t="s">
        <v>148</v>
      </c>
      <c r="B115" s="126"/>
      <c r="C115" s="62" t="s">
        <v>150</v>
      </c>
      <c r="D115" s="63">
        <f>SUMPRODUCT((('Bug List'!$F$4:$F$65624="Entered")+('Bug List'!$F$4:$F$65624="Reopen"))*('Bug List'!$D$4:$D$65624=C115))</f>
        <v>0</v>
      </c>
    </row>
    <row r="116" spans="1:4">
      <c r="A116" s="127" t="s">
        <v>148</v>
      </c>
      <c r="B116" s="126"/>
      <c r="C116" s="62" t="s">
        <v>168</v>
      </c>
      <c r="D116" s="63">
        <f>SUMPRODUCT((('Bug List'!$F$4:$F$65624="Entered")+('Bug List'!$F$4:$F$65624="Reopen"))*('Bug List'!$D$4:$D$65624=C116))</f>
        <v>0</v>
      </c>
    </row>
    <row r="117" spans="1:4">
      <c r="A117" s="127" t="s">
        <v>148</v>
      </c>
      <c r="B117" s="126"/>
      <c r="C117" s="62" t="s">
        <v>151</v>
      </c>
      <c r="D117" s="63">
        <f>SUMPRODUCT((('Bug List'!$F$4:$F$65624="Entered")+('Bug List'!$F$4:$F$65624="Reopen"))*('Bug List'!$D$4:$D$65624=C117))</f>
        <v>0</v>
      </c>
    </row>
    <row r="118" spans="1:4">
      <c r="A118" s="127" t="s">
        <v>148</v>
      </c>
      <c r="B118" s="126"/>
      <c r="C118" s="62" t="s">
        <v>152</v>
      </c>
      <c r="D118" s="63">
        <f>SUMPRODUCT((('Bug List'!$F$4:$F$65624="Entered")+('Bug List'!$F$4:$F$65624="Reopen"))*('Bug List'!$D$4:$D$65624=C118))</f>
        <v>0</v>
      </c>
    </row>
    <row r="119" spans="1:4">
      <c r="A119" s="127" t="s">
        <v>148</v>
      </c>
      <c r="B119" s="126"/>
      <c r="C119" s="62" t="s">
        <v>153</v>
      </c>
      <c r="D119" s="63">
        <f>SUMPRODUCT((('Bug List'!$F$4:$F$65624="Entered")+('Bug List'!$F$4:$F$65624="Reopen"))*('Bug List'!$D$4:$D$65624=C119))</f>
        <v>0</v>
      </c>
    </row>
    <row r="120" spans="1:4">
      <c r="A120" s="127" t="s">
        <v>148</v>
      </c>
      <c r="B120" s="126"/>
      <c r="C120" s="62" t="s">
        <v>154</v>
      </c>
      <c r="D120" s="63">
        <f>SUMPRODUCT((('Bug List'!$F$4:$F$65624="Entered")+('Bug List'!$F$4:$F$65624="Reopen"))*('Bug List'!$D$4:$D$65624=C120))</f>
        <v>0</v>
      </c>
    </row>
    <row r="121" spans="1:4">
      <c r="A121" s="127" t="s">
        <v>148</v>
      </c>
      <c r="B121" s="126"/>
      <c r="C121" s="62" t="s">
        <v>155</v>
      </c>
      <c r="D121" s="63">
        <f>SUMPRODUCT((('Bug List'!$F$4:$F$65624="Entered")+('Bug List'!$F$4:$F$65624="Reopen"))*('Bug List'!$D$4:$D$65624=C121))</f>
        <v>0</v>
      </c>
    </row>
    <row r="122" spans="1:4">
      <c r="A122" s="127" t="s">
        <v>148</v>
      </c>
      <c r="B122" s="126"/>
      <c r="C122" s="62" t="s">
        <v>156</v>
      </c>
      <c r="D122" s="63">
        <f>SUMPRODUCT((('Bug List'!$F$4:$F$65624="Entered")+('Bug List'!$F$4:$F$65624="Reopen"))*('Bug List'!$D$4:$D$65624=C122))</f>
        <v>1</v>
      </c>
    </row>
    <row r="123" spans="1:4">
      <c r="A123" s="127"/>
      <c r="B123" s="126"/>
      <c r="C123" s="62" t="s">
        <v>157</v>
      </c>
      <c r="D123" s="63">
        <f>SUMPRODUCT((('Bug List'!$F$4:$F$65624="Entered")+('Bug List'!$F$4:$F$65624="Reopen"))*('Bug List'!$D$4:$D$65624=C123))</f>
        <v>2</v>
      </c>
    </row>
    <row r="124" spans="1:4">
      <c r="A124" s="127" t="s">
        <v>158</v>
      </c>
      <c r="B124" s="125">
        <f>SUM(D124:D130)</f>
        <v>0</v>
      </c>
      <c r="C124" s="62" t="s">
        <v>51</v>
      </c>
      <c r="D124" s="63">
        <f>SUMPRODUCT((('Bug List'!$F$4:$F$65624="Entered")+('Bug List'!$F$4:$F$65624="Reopen"))*('Bug List'!$D$4:$D$65624=C124))</f>
        <v>0</v>
      </c>
    </row>
    <row r="125" spans="1:4">
      <c r="A125" s="127" t="s">
        <v>159</v>
      </c>
      <c r="B125" s="125"/>
      <c r="C125" s="62" t="s">
        <v>52</v>
      </c>
      <c r="D125" s="63">
        <f>SUMPRODUCT((('Bug List'!$F$4:$F$65624="Entered")+('Bug List'!$F$4:$F$65624="Reopen"))*('Bug List'!$D$4:$D$65624=C125))</f>
        <v>0</v>
      </c>
    </row>
    <row r="126" spans="1:4">
      <c r="A126" s="127" t="s">
        <v>159</v>
      </c>
      <c r="B126" s="125"/>
      <c r="C126" s="62" t="s">
        <v>160</v>
      </c>
      <c r="D126" s="63">
        <f>SUMPRODUCT((('Bug List'!$F$4:$F$65624="Entered")+('Bug List'!$F$4:$F$65624="Reopen"))*('Bug List'!$D$4:$D$65624=C126))</f>
        <v>0</v>
      </c>
    </row>
    <row r="127" spans="1:4">
      <c r="A127" s="127" t="s">
        <v>159</v>
      </c>
      <c r="B127" s="125"/>
      <c r="C127" s="62" t="s">
        <v>161</v>
      </c>
      <c r="D127" s="63">
        <f>SUMPRODUCT((('Bug List'!$F$4:$F$65624="Entered")+('Bug List'!$F$4:$F$65624="Reopen"))*('Bug List'!$D$4:$D$65624=C127))</f>
        <v>0</v>
      </c>
    </row>
    <row r="128" spans="1:4">
      <c r="A128" s="127" t="s">
        <v>159</v>
      </c>
      <c r="B128" s="125"/>
      <c r="C128" s="62" t="s">
        <v>162</v>
      </c>
      <c r="D128" s="63">
        <f>SUMPRODUCT((('Bug List'!$F$4:$F$65624="Entered")+('Bug List'!$F$4:$F$65624="Reopen"))*('Bug List'!$D$4:$D$65624=C128))</f>
        <v>0</v>
      </c>
    </row>
    <row r="129" spans="1:4">
      <c r="A129" s="127" t="s">
        <v>159</v>
      </c>
      <c r="B129" s="125"/>
      <c r="C129" s="62" t="s">
        <v>163</v>
      </c>
      <c r="D129" s="63">
        <f>SUMPRODUCT((('Bug List'!$F$4:$F$65624="Entered")+('Bug List'!$F$4:$F$65624="Reopen"))*('Bug List'!$D$4:$D$65624=C129))</f>
        <v>0</v>
      </c>
    </row>
    <row r="130" spans="1:4">
      <c r="A130" s="127" t="s">
        <v>159</v>
      </c>
      <c r="B130" s="125"/>
      <c r="C130" s="62" t="s">
        <v>164</v>
      </c>
      <c r="D130" s="63">
        <f>SUMPRODUCT((('Bug List'!$F$4:$F$65624="Entered")+('Bug List'!$F$4:$F$65624="Reopen"))*('Bug List'!$D$4:$D$65624=C130))</f>
        <v>0</v>
      </c>
    </row>
  </sheetData>
  <sheetProtection sheet="1" objects="1" scenarios="1" formatCells="0" formatColumns="0" formatRows="0" insertHyperlinks="0"/>
  <mergeCells count="37">
    <mergeCell ref="E71:E75"/>
    <mergeCell ref="F71:F75"/>
    <mergeCell ref="E76:E80"/>
    <mergeCell ref="F76:F80"/>
    <mergeCell ref="E83:E86"/>
    <mergeCell ref="F83:F86"/>
    <mergeCell ref="F87:F90"/>
    <mergeCell ref="E91:E94"/>
    <mergeCell ref="F91:F94"/>
    <mergeCell ref="E95:E98"/>
    <mergeCell ref="F95:F98"/>
    <mergeCell ref="E99:E102"/>
    <mergeCell ref="F99:F102"/>
    <mergeCell ref="D9:F9"/>
    <mergeCell ref="D22:F22"/>
    <mergeCell ref="D21:F21"/>
    <mergeCell ref="D10:F10"/>
    <mergeCell ref="D11:F11"/>
    <mergeCell ref="D12:F12"/>
    <mergeCell ref="D14:F14"/>
    <mergeCell ref="D15:F15"/>
    <mergeCell ref="D16:F16"/>
    <mergeCell ref="D17:F17"/>
    <mergeCell ref="D18:F18"/>
    <mergeCell ref="D19:F19"/>
    <mergeCell ref="D20:F20"/>
    <mergeCell ref="E87:E90"/>
    <mergeCell ref="A83:A96"/>
    <mergeCell ref="A97:A104"/>
    <mergeCell ref="A105:A112"/>
    <mergeCell ref="A124:A130"/>
    <mergeCell ref="A113:A123"/>
    <mergeCell ref="B83:B96"/>
    <mergeCell ref="B97:B104"/>
    <mergeCell ref="B105:B112"/>
    <mergeCell ref="B124:B130"/>
    <mergeCell ref="B113:B123"/>
  </mergeCells>
  <phoneticPr fontId="1" type="noConversion"/>
  <dataValidations count="1">
    <dataValidation allowBlank="1" showInputMessage="1" showErrorMessage="1" promptTitle="填写版本号" prompt="版本号与Buglist【固件版本】栏目的字符一致_x000a_如：v1.10" sqref="A71:A80"/>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3"/>
  <dimension ref="A1:AA159"/>
  <sheetViews>
    <sheetView workbookViewId="0">
      <selection activeCell="C7" sqref="C7"/>
    </sheetView>
  </sheetViews>
  <sheetFormatPr defaultColWidth="8.125" defaultRowHeight="12.75"/>
  <cols>
    <col min="1" max="1" width="11.625" style="1" customWidth="1"/>
    <col min="2" max="2" width="9.75" style="26" customWidth="1"/>
    <col min="3" max="3" width="14.75" style="1" customWidth="1"/>
    <col min="4" max="4" width="7" style="1" customWidth="1"/>
    <col min="5" max="5" width="5.375" style="21" customWidth="1"/>
    <col min="6" max="6" width="10.125" style="1" customWidth="1"/>
    <col min="7" max="7" width="62.875" style="1" customWidth="1"/>
    <col min="8" max="8" width="22.375" style="1" customWidth="1"/>
    <col min="9" max="9" width="7.25" style="1" customWidth="1"/>
    <col min="10" max="10" width="6.875" style="1" customWidth="1"/>
    <col min="11" max="11" width="12.5" style="1" customWidth="1"/>
    <col min="12" max="12" width="14" style="1" customWidth="1"/>
    <col min="13" max="13" width="16.875" style="1" customWidth="1"/>
    <col min="14" max="14" width="29.625" style="1" customWidth="1"/>
    <col min="15" max="15" width="16.5" style="1" customWidth="1"/>
    <col min="16" max="16" width="12.5" style="1" customWidth="1"/>
    <col min="17" max="17" width="11.875" style="1" customWidth="1"/>
    <col min="18" max="18" width="10.5" style="1" customWidth="1"/>
    <col min="19" max="16384" width="8.125" style="1"/>
  </cols>
  <sheetData>
    <row r="1" spans="1:27">
      <c r="A1" s="149" t="s">
        <v>9</v>
      </c>
      <c r="B1" s="150"/>
      <c r="C1" s="27"/>
      <c r="D1" s="28"/>
      <c r="E1" s="28"/>
      <c r="F1" s="28"/>
      <c r="G1" s="28"/>
      <c r="H1" s="28"/>
      <c r="I1" s="28"/>
      <c r="J1" s="28"/>
      <c r="K1" s="28"/>
      <c r="L1" s="28"/>
      <c r="M1" s="28"/>
      <c r="N1" s="28"/>
      <c r="O1" s="29"/>
    </row>
    <row r="2" spans="1:27">
      <c r="A2" s="149" t="s">
        <v>10</v>
      </c>
      <c r="B2" s="150"/>
      <c r="C2" s="27"/>
      <c r="D2" s="28"/>
      <c r="E2" s="28"/>
      <c r="F2" s="28"/>
      <c r="G2" s="28"/>
      <c r="H2" s="28"/>
      <c r="I2" s="28"/>
      <c r="J2" s="28"/>
      <c r="K2" s="28"/>
      <c r="L2" s="28"/>
      <c r="M2" s="28"/>
      <c r="N2" s="28"/>
      <c r="O2" s="29"/>
    </row>
    <row r="3" spans="1:27" ht="48">
      <c r="A3" s="3" t="s">
        <v>11</v>
      </c>
      <c r="B3" s="22" t="s">
        <v>12</v>
      </c>
      <c r="C3" s="4" t="s">
        <v>13</v>
      </c>
      <c r="D3" s="5" t="s">
        <v>14</v>
      </c>
      <c r="E3" s="6" t="s">
        <v>15</v>
      </c>
      <c r="F3" s="7" t="s">
        <v>16</v>
      </c>
      <c r="G3" s="4" t="s">
        <v>17</v>
      </c>
      <c r="H3" s="5" t="s">
        <v>18</v>
      </c>
      <c r="I3" s="7" t="s">
        <v>58</v>
      </c>
      <c r="J3" s="7" t="s">
        <v>19</v>
      </c>
      <c r="K3" s="4" t="s">
        <v>20</v>
      </c>
      <c r="L3" s="4" t="s">
        <v>21</v>
      </c>
      <c r="M3" s="7" t="s">
        <v>22</v>
      </c>
      <c r="N3" s="7" t="s">
        <v>23</v>
      </c>
      <c r="O3" s="7" t="s">
        <v>24</v>
      </c>
      <c r="P3" s="48" t="s">
        <v>93</v>
      </c>
      <c r="Q3" s="48" t="s">
        <v>94</v>
      </c>
      <c r="R3" s="48" t="s">
        <v>95</v>
      </c>
    </row>
    <row r="4" spans="1:27" s="11" customFormat="1" ht="25.5">
      <c r="A4" s="8" t="s">
        <v>615</v>
      </c>
      <c r="B4" s="14">
        <v>42173</v>
      </c>
      <c r="C4" s="9" t="s">
        <v>602</v>
      </c>
      <c r="D4" s="77" t="s">
        <v>44</v>
      </c>
      <c r="E4" s="10" t="s">
        <v>189</v>
      </c>
      <c r="F4" s="113" t="s">
        <v>186</v>
      </c>
      <c r="G4" s="78" t="s">
        <v>622</v>
      </c>
      <c r="H4" s="12"/>
      <c r="I4" s="30">
        <v>1</v>
      </c>
      <c r="J4" s="78" t="s">
        <v>507</v>
      </c>
      <c r="K4" s="117"/>
      <c r="L4" s="105"/>
      <c r="M4" s="113"/>
      <c r="N4" s="117"/>
      <c r="O4" s="31"/>
      <c r="P4" s="49"/>
      <c r="Q4" s="49"/>
      <c r="R4" s="49"/>
      <c r="AA4" s="55"/>
    </row>
    <row r="5" spans="1:27" s="11" customFormat="1" ht="48">
      <c r="A5" s="8" t="s">
        <v>614</v>
      </c>
      <c r="B5" s="14">
        <v>42173</v>
      </c>
      <c r="C5" s="9" t="s">
        <v>602</v>
      </c>
      <c r="D5" s="77" t="s">
        <v>45</v>
      </c>
      <c r="E5" s="10" t="s">
        <v>194</v>
      </c>
      <c r="F5" s="113" t="s">
        <v>186</v>
      </c>
      <c r="G5" s="78" t="s">
        <v>608</v>
      </c>
      <c r="H5" s="123" t="s">
        <v>606</v>
      </c>
      <c r="I5" s="30" t="s">
        <v>56</v>
      </c>
      <c r="J5" s="78" t="s">
        <v>601</v>
      </c>
      <c r="K5" s="112"/>
      <c r="L5" s="105"/>
      <c r="M5" s="113"/>
      <c r="N5" s="105"/>
      <c r="O5" s="51"/>
      <c r="P5" s="51"/>
      <c r="Q5" s="51"/>
      <c r="R5" s="51"/>
      <c r="AA5" s="55"/>
    </row>
    <row r="6" spans="1:27" s="11" customFormat="1" ht="25.5">
      <c r="A6" s="8" t="s">
        <v>613</v>
      </c>
      <c r="B6" s="14">
        <v>42173</v>
      </c>
      <c r="C6" s="9" t="s">
        <v>602</v>
      </c>
      <c r="D6" s="77" t="s">
        <v>6</v>
      </c>
      <c r="E6" s="10" t="s">
        <v>189</v>
      </c>
      <c r="F6" s="117" t="s">
        <v>186</v>
      </c>
      <c r="G6" s="78" t="s">
        <v>609</v>
      </c>
      <c r="H6" s="12"/>
      <c r="I6" s="30">
        <v>1</v>
      </c>
      <c r="J6" s="78" t="s">
        <v>601</v>
      </c>
      <c r="K6" s="117"/>
      <c r="L6" s="105"/>
      <c r="M6" s="120"/>
      <c r="N6" s="117"/>
      <c r="O6" s="51"/>
      <c r="P6" s="51"/>
      <c r="Q6" s="51"/>
      <c r="R6" s="51"/>
      <c r="AA6" s="55"/>
    </row>
    <row r="7" spans="1:27" s="11" customFormat="1" ht="25.5">
      <c r="A7" s="8" t="s">
        <v>612</v>
      </c>
      <c r="B7" s="14">
        <v>42173</v>
      </c>
      <c r="C7" s="9" t="s">
        <v>623</v>
      </c>
      <c r="D7" s="77" t="s">
        <v>44</v>
      </c>
      <c r="E7" s="10" t="s">
        <v>189</v>
      </c>
      <c r="F7" s="121" t="s">
        <v>186</v>
      </c>
      <c r="G7" s="78" t="s">
        <v>620</v>
      </c>
      <c r="H7" s="12"/>
      <c r="I7" s="30" t="s">
        <v>55</v>
      </c>
      <c r="J7" s="78" t="s">
        <v>601</v>
      </c>
      <c r="K7" s="117"/>
      <c r="L7" s="106"/>
      <c r="M7" s="120"/>
      <c r="N7" s="117"/>
      <c r="O7" s="51"/>
      <c r="P7" s="51"/>
      <c r="Q7" s="51"/>
      <c r="R7" s="51"/>
      <c r="AA7" s="55"/>
    </row>
    <row r="8" spans="1:27" s="11" customFormat="1" ht="60">
      <c r="A8" s="8" t="s">
        <v>611</v>
      </c>
      <c r="B8" s="14">
        <v>42173</v>
      </c>
      <c r="C8" s="9" t="s">
        <v>602</v>
      </c>
      <c r="D8" s="87" t="s">
        <v>47</v>
      </c>
      <c r="E8" s="10" t="s">
        <v>194</v>
      </c>
      <c r="F8" s="113" t="s">
        <v>186</v>
      </c>
      <c r="G8" s="78" t="s">
        <v>619</v>
      </c>
      <c r="H8" s="12" t="s">
        <v>600</v>
      </c>
      <c r="I8" s="30" t="s">
        <v>75</v>
      </c>
      <c r="J8" s="78" t="s">
        <v>601</v>
      </c>
      <c r="K8" s="117"/>
      <c r="L8" s="106"/>
      <c r="M8" s="120"/>
      <c r="N8" s="120"/>
      <c r="O8" s="83"/>
      <c r="P8" s="83"/>
      <c r="Q8" s="83"/>
      <c r="R8" s="83"/>
      <c r="AA8" s="55"/>
    </row>
    <row r="9" spans="1:27" s="11" customFormat="1" ht="36">
      <c r="A9" s="8" t="s">
        <v>610</v>
      </c>
      <c r="B9" s="14">
        <v>42172</v>
      </c>
      <c r="C9" s="9" t="s">
        <v>568</v>
      </c>
      <c r="D9" s="87" t="s">
        <v>47</v>
      </c>
      <c r="E9" s="10" t="s">
        <v>189</v>
      </c>
      <c r="F9" s="113" t="s">
        <v>186</v>
      </c>
      <c r="G9" s="78" t="s">
        <v>588</v>
      </c>
      <c r="H9" s="12" t="s">
        <v>589</v>
      </c>
      <c r="I9" s="30" t="s">
        <v>55</v>
      </c>
      <c r="J9" s="78" t="s">
        <v>585</v>
      </c>
      <c r="K9" s="111"/>
      <c r="L9" s="106"/>
      <c r="M9" s="116"/>
      <c r="N9" s="113"/>
      <c r="O9" s="83"/>
      <c r="P9" s="83"/>
      <c r="Q9" s="83"/>
      <c r="R9" s="83"/>
      <c r="AA9" s="55"/>
    </row>
    <row r="10" spans="1:27" s="11" customFormat="1" ht="48">
      <c r="A10" s="8" t="s">
        <v>599</v>
      </c>
      <c r="B10" s="14">
        <v>42172</v>
      </c>
      <c r="C10" s="9" t="s">
        <v>568</v>
      </c>
      <c r="D10" s="51" t="s">
        <v>53</v>
      </c>
      <c r="E10" s="10" t="s">
        <v>189</v>
      </c>
      <c r="F10" s="121" t="s">
        <v>186</v>
      </c>
      <c r="G10" s="78" t="s">
        <v>587</v>
      </c>
      <c r="H10" s="12"/>
      <c r="I10" s="30">
        <v>1</v>
      </c>
      <c r="J10" s="78" t="s">
        <v>585</v>
      </c>
      <c r="K10" s="117"/>
      <c r="L10" s="106"/>
      <c r="M10" s="120"/>
      <c r="N10" s="120"/>
      <c r="O10" s="51"/>
      <c r="P10" s="51"/>
      <c r="Q10" s="51"/>
      <c r="R10" s="51"/>
      <c r="AA10" s="55"/>
    </row>
    <row r="11" spans="1:27" s="11" customFormat="1" ht="48">
      <c r="A11" s="8" t="s">
        <v>598</v>
      </c>
      <c r="B11" s="14">
        <v>42172</v>
      </c>
      <c r="C11" s="9" t="s">
        <v>568</v>
      </c>
      <c r="D11" s="77" t="s">
        <v>53</v>
      </c>
      <c r="E11" s="10" t="s">
        <v>189</v>
      </c>
      <c r="F11" s="119" t="s">
        <v>186</v>
      </c>
      <c r="G11" s="78" t="s">
        <v>586</v>
      </c>
      <c r="H11" s="12"/>
      <c r="I11" s="30">
        <v>1</v>
      </c>
      <c r="J11" s="78" t="s">
        <v>585</v>
      </c>
      <c r="K11" s="117"/>
      <c r="L11" s="120"/>
      <c r="M11" s="120"/>
      <c r="N11" s="117"/>
      <c r="O11" s="51"/>
      <c r="P11" s="51"/>
      <c r="Q11" s="51"/>
      <c r="R11" s="51"/>
      <c r="AA11" s="55"/>
    </row>
    <row r="12" spans="1:27" s="11" customFormat="1" ht="25.5">
      <c r="A12" s="8" t="s">
        <v>597</v>
      </c>
      <c r="B12" s="14">
        <v>42172</v>
      </c>
      <c r="C12" s="9" t="s">
        <v>604</v>
      </c>
      <c r="D12" s="77" t="s">
        <v>39</v>
      </c>
      <c r="E12" s="10" t="s">
        <v>194</v>
      </c>
      <c r="F12" s="121" t="s">
        <v>287</v>
      </c>
      <c r="G12" s="78" t="s">
        <v>616</v>
      </c>
      <c r="H12" s="12"/>
      <c r="I12" s="30">
        <v>1</v>
      </c>
      <c r="J12" s="78" t="s">
        <v>585</v>
      </c>
      <c r="K12" s="117"/>
      <c r="L12" s="120"/>
      <c r="M12" s="117"/>
      <c r="N12" s="117"/>
      <c r="O12" s="51"/>
      <c r="P12" s="51"/>
      <c r="Q12" s="51"/>
      <c r="R12" s="51"/>
      <c r="AA12" s="55"/>
    </row>
    <row r="13" spans="1:27" s="11" customFormat="1" ht="84" customHeight="1">
      <c r="A13" s="8" t="s">
        <v>596</v>
      </c>
      <c r="B13" s="14">
        <v>42172</v>
      </c>
      <c r="C13" s="9" t="s">
        <v>568</v>
      </c>
      <c r="D13" s="77" t="s">
        <v>42</v>
      </c>
      <c r="E13" s="10" t="s">
        <v>189</v>
      </c>
      <c r="F13" s="120" t="s">
        <v>186</v>
      </c>
      <c r="G13" s="78" t="s">
        <v>584</v>
      </c>
      <c r="H13" s="12"/>
      <c r="I13" s="30">
        <v>1</v>
      </c>
      <c r="J13" s="78" t="s">
        <v>585</v>
      </c>
      <c r="K13" s="117"/>
      <c r="L13" s="120"/>
      <c r="M13" s="120"/>
      <c r="N13" s="117"/>
      <c r="O13" s="51"/>
      <c r="P13" s="51"/>
      <c r="Q13" s="51"/>
      <c r="R13" s="51"/>
      <c r="AA13" s="55"/>
    </row>
    <row r="14" spans="1:27" s="11" customFormat="1" ht="25.5">
      <c r="A14" s="8" t="s">
        <v>595</v>
      </c>
      <c r="B14" s="14">
        <v>42172</v>
      </c>
      <c r="C14" s="9" t="s">
        <v>568</v>
      </c>
      <c r="D14" s="51" t="s">
        <v>47</v>
      </c>
      <c r="E14" s="10" t="s">
        <v>189</v>
      </c>
      <c r="F14" s="120" t="s">
        <v>186</v>
      </c>
      <c r="G14" s="78" t="s">
        <v>576</v>
      </c>
      <c r="H14" s="12"/>
      <c r="I14" s="30">
        <v>1</v>
      </c>
      <c r="J14" s="78" t="s">
        <v>507</v>
      </c>
      <c r="K14" s="117"/>
      <c r="L14" s="120"/>
      <c r="M14" s="120"/>
      <c r="N14" s="117"/>
      <c r="O14" s="51"/>
      <c r="P14" s="51"/>
      <c r="Q14" s="51"/>
      <c r="R14" s="51"/>
      <c r="AA14" s="55"/>
    </row>
    <row r="15" spans="1:27" s="11" customFormat="1" ht="48">
      <c r="A15" s="8" t="s">
        <v>594</v>
      </c>
      <c r="B15" s="14">
        <v>42172</v>
      </c>
      <c r="C15" s="9" t="s">
        <v>603</v>
      </c>
      <c r="D15" s="82" t="s">
        <v>203</v>
      </c>
      <c r="E15" s="10" t="s">
        <v>194</v>
      </c>
      <c r="F15" s="113" t="s">
        <v>287</v>
      </c>
      <c r="G15" s="78" t="s">
        <v>617</v>
      </c>
      <c r="H15" s="12" t="s">
        <v>573</v>
      </c>
      <c r="I15" s="30">
        <v>1</v>
      </c>
      <c r="J15" s="78" t="s">
        <v>566</v>
      </c>
      <c r="K15" s="101"/>
      <c r="L15" s="113"/>
      <c r="M15" s="120"/>
      <c r="N15" s="113"/>
      <c r="O15" s="51"/>
      <c r="P15" s="51"/>
      <c r="Q15" s="51"/>
      <c r="R15" s="51"/>
      <c r="AA15" s="55"/>
    </row>
    <row r="16" spans="1:27" s="11" customFormat="1" ht="48">
      <c r="A16" s="8" t="s">
        <v>593</v>
      </c>
      <c r="B16" s="14">
        <v>42172</v>
      </c>
      <c r="C16" s="9" t="s">
        <v>568</v>
      </c>
      <c r="D16" s="77" t="s">
        <v>47</v>
      </c>
      <c r="E16" s="10" t="s">
        <v>194</v>
      </c>
      <c r="F16" s="104" t="s">
        <v>186</v>
      </c>
      <c r="G16" s="78" t="s">
        <v>570</v>
      </c>
      <c r="H16" s="12" t="s">
        <v>571</v>
      </c>
      <c r="I16" s="30" t="s">
        <v>55</v>
      </c>
      <c r="J16" s="78" t="s">
        <v>566</v>
      </c>
      <c r="K16" s="101"/>
      <c r="L16" s="113"/>
      <c r="M16" s="122"/>
      <c r="N16" s="113"/>
      <c r="O16" s="51"/>
      <c r="P16" s="51"/>
      <c r="Q16" s="51"/>
      <c r="R16" s="51"/>
      <c r="AA16" s="55"/>
    </row>
    <row r="17" spans="1:27" s="11" customFormat="1" ht="48">
      <c r="A17" s="8" t="s">
        <v>592</v>
      </c>
      <c r="B17" s="14">
        <v>42172</v>
      </c>
      <c r="C17" s="9" t="s">
        <v>603</v>
      </c>
      <c r="D17" s="82" t="s">
        <v>44</v>
      </c>
      <c r="E17" s="10" t="s">
        <v>194</v>
      </c>
      <c r="F17" s="104" t="s">
        <v>287</v>
      </c>
      <c r="G17" s="78" t="s">
        <v>618</v>
      </c>
      <c r="H17" s="12" t="s">
        <v>574</v>
      </c>
      <c r="I17" s="30" t="s">
        <v>75</v>
      </c>
      <c r="J17" s="78" t="s">
        <v>566</v>
      </c>
      <c r="K17" s="95"/>
      <c r="L17" s="113"/>
      <c r="M17" s="122"/>
      <c r="N17" s="113"/>
      <c r="O17" s="51"/>
      <c r="P17" s="51"/>
      <c r="Q17" s="51"/>
      <c r="R17" s="51"/>
      <c r="AA17" s="55"/>
    </row>
    <row r="18" spans="1:27" s="11" customFormat="1" ht="60">
      <c r="A18" s="8" t="s">
        <v>591</v>
      </c>
      <c r="B18" s="14">
        <v>42172</v>
      </c>
      <c r="C18" s="9" t="s">
        <v>568</v>
      </c>
      <c r="D18" s="81" t="s">
        <v>47</v>
      </c>
      <c r="E18" s="10" t="s">
        <v>194</v>
      </c>
      <c r="F18" s="104" t="s">
        <v>186</v>
      </c>
      <c r="G18" s="78" t="s">
        <v>577</v>
      </c>
      <c r="H18" s="12" t="s">
        <v>572</v>
      </c>
      <c r="I18" s="30">
        <v>1</v>
      </c>
      <c r="J18" s="78" t="s">
        <v>566</v>
      </c>
      <c r="K18" s="101"/>
      <c r="L18" s="113"/>
      <c r="M18" s="122"/>
      <c r="N18" s="122"/>
      <c r="O18" s="81"/>
      <c r="P18" s="81"/>
      <c r="Q18" s="81"/>
      <c r="R18" s="81"/>
      <c r="AA18" s="55"/>
    </row>
    <row r="19" spans="1:27" s="11" customFormat="1" ht="48">
      <c r="A19" s="8" t="s">
        <v>590</v>
      </c>
      <c r="B19" s="14">
        <v>42166</v>
      </c>
      <c r="C19" s="9" t="s">
        <v>527</v>
      </c>
      <c r="D19" s="82" t="s">
        <v>203</v>
      </c>
      <c r="E19" s="10" t="s">
        <v>189</v>
      </c>
      <c r="F19" s="104" t="s">
        <v>186</v>
      </c>
      <c r="G19" s="78" t="s">
        <v>540</v>
      </c>
      <c r="H19" s="12" t="s">
        <v>545</v>
      </c>
      <c r="I19" s="30" t="s">
        <v>75</v>
      </c>
      <c r="J19" s="78" t="s">
        <v>507</v>
      </c>
      <c r="K19" s="101" t="s">
        <v>556</v>
      </c>
      <c r="L19" s="113">
        <v>6.12</v>
      </c>
      <c r="M19" s="120"/>
      <c r="N19" s="116" t="s">
        <v>564</v>
      </c>
      <c r="O19" s="81"/>
      <c r="P19" s="81"/>
      <c r="Q19" s="81"/>
      <c r="R19" s="81"/>
      <c r="AA19" s="55"/>
    </row>
    <row r="20" spans="1:27" s="11" customFormat="1" ht="48">
      <c r="A20" s="8" t="s">
        <v>539</v>
      </c>
      <c r="B20" s="14">
        <v>42166</v>
      </c>
      <c r="C20" s="9" t="s">
        <v>527</v>
      </c>
      <c r="D20" s="81" t="s">
        <v>47</v>
      </c>
      <c r="E20" s="10" t="s">
        <v>194</v>
      </c>
      <c r="F20" s="105" t="s">
        <v>186</v>
      </c>
      <c r="G20" s="78" t="s">
        <v>530</v>
      </c>
      <c r="H20" s="12" t="s">
        <v>531</v>
      </c>
      <c r="I20" s="30" t="s">
        <v>75</v>
      </c>
      <c r="J20" s="78" t="s">
        <v>507</v>
      </c>
      <c r="K20" s="103"/>
      <c r="L20" s="116"/>
      <c r="M20" s="122"/>
      <c r="N20" s="122"/>
      <c r="O20" s="81"/>
      <c r="P20" s="81"/>
      <c r="Q20" s="81"/>
      <c r="R20" s="81"/>
      <c r="AA20" s="55"/>
    </row>
    <row r="21" spans="1:27" s="11" customFormat="1" ht="25.5">
      <c r="A21" s="8" t="s">
        <v>538</v>
      </c>
      <c r="B21" s="14">
        <v>42166</v>
      </c>
      <c r="C21" s="9" t="s">
        <v>527</v>
      </c>
      <c r="D21" s="81" t="s">
        <v>47</v>
      </c>
      <c r="E21" s="10" t="s">
        <v>189</v>
      </c>
      <c r="F21" s="93" t="s">
        <v>457</v>
      </c>
      <c r="G21" s="78" t="s">
        <v>541</v>
      </c>
      <c r="H21" s="12" t="s">
        <v>532</v>
      </c>
      <c r="I21" s="30">
        <v>1</v>
      </c>
      <c r="J21" s="78" t="s">
        <v>507</v>
      </c>
      <c r="K21" s="101" t="s">
        <v>562</v>
      </c>
      <c r="L21" s="122">
        <v>6.12</v>
      </c>
      <c r="M21" s="78" t="s">
        <v>559</v>
      </c>
      <c r="N21" s="116" t="s">
        <v>560</v>
      </c>
      <c r="O21" s="81"/>
      <c r="P21" s="81"/>
      <c r="Q21" s="81"/>
      <c r="R21" s="81"/>
      <c r="AA21" s="55"/>
    </row>
    <row r="22" spans="1:27" s="11" customFormat="1" ht="48">
      <c r="A22" s="8" t="s">
        <v>537</v>
      </c>
      <c r="B22" s="14">
        <v>42166</v>
      </c>
      <c r="C22" s="9" t="s">
        <v>527</v>
      </c>
      <c r="D22" s="51" t="s">
        <v>47</v>
      </c>
      <c r="E22" s="10" t="s">
        <v>194</v>
      </c>
      <c r="F22" s="104" t="s">
        <v>186</v>
      </c>
      <c r="G22" s="78" t="s">
        <v>529</v>
      </c>
      <c r="H22" s="12" t="s">
        <v>533</v>
      </c>
      <c r="I22" s="30" t="s">
        <v>75</v>
      </c>
      <c r="J22" s="78" t="s">
        <v>507</v>
      </c>
      <c r="K22" s="103" t="s">
        <v>562</v>
      </c>
      <c r="L22" s="122">
        <v>6.12</v>
      </c>
      <c r="M22" s="78" t="s">
        <v>559</v>
      </c>
      <c r="N22" s="116" t="s">
        <v>561</v>
      </c>
      <c r="O22" s="51"/>
      <c r="P22" s="51"/>
      <c r="Q22" s="51"/>
      <c r="R22" s="51"/>
      <c r="AA22" s="55"/>
    </row>
    <row r="23" spans="1:27" s="11" customFormat="1" ht="60">
      <c r="A23" s="8" t="s">
        <v>536</v>
      </c>
      <c r="B23" s="14">
        <v>42165</v>
      </c>
      <c r="C23" s="9" t="s">
        <v>526</v>
      </c>
      <c r="D23" s="82" t="s">
        <v>44</v>
      </c>
      <c r="E23" s="10" t="s">
        <v>189</v>
      </c>
      <c r="F23" s="104" t="s">
        <v>186</v>
      </c>
      <c r="G23" s="78" t="s">
        <v>542</v>
      </c>
      <c r="H23" s="12" t="s">
        <v>528</v>
      </c>
      <c r="I23" s="30">
        <v>1</v>
      </c>
      <c r="J23" s="78" t="s">
        <v>507</v>
      </c>
      <c r="K23" s="101" t="s">
        <v>556</v>
      </c>
      <c r="L23" s="122">
        <v>6.12</v>
      </c>
      <c r="M23" s="78" t="s">
        <v>563</v>
      </c>
      <c r="N23" s="78" t="s">
        <v>565</v>
      </c>
      <c r="O23" s="51"/>
      <c r="P23" s="51"/>
      <c r="Q23" s="51"/>
      <c r="R23" s="51"/>
      <c r="AA23" s="55"/>
    </row>
    <row r="24" spans="1:27" s="11" customFormat="1" ht="60">
      <c r="A24" s="8" t="s">
        <v>535</v>
      </c>
      <c r="B24" s="14">
        <v>42165</v>
      </c>
      <c r="C24" s="9" t="s">
        <v>525</v>
      </c>
      <c r="D24" s="82" t="s">
        <v>42</v>
      </c>
      <c r="E24" s="10" t="s">
        <v>194</v>
      </c>
      <c r="F24" s="84" t="s">
        <v>186</v>
      </c>
      <c r="G24" s="78" t="s">
        <v>543</v>
      </c>
      <c r="H24" s="12" t="s">
        <v>523</v>
      </c>
      <c r="I24" s="30" t="s">
        <v>75</v>
      </c>
      <c r="J24" s="78" t="s">
        <v>524</v>
      </c>
      <c r="K24" s="89"/>
      <c r="L24" s="122"/>
      <c r="M24" s="122"/>
      <c r="N24" s="116"/>
      <c r="O24" s="51"/>
      <c r="P24" s="51"/>
      <c r="Q24" s="51"/>
      <c r="R24" s="51"/>
      <c r="AA24" s="55"/>
    </row>
    <row r="25" spans="1:27" s="11" customFormat="1" ht="60">
      <c r="A25" s="8" t="s">
        <v>534</v>
      </c>
      <c r="B25" s="14">
        <v>42164</v>
      </c>
      <c r="C25" s="9" t="s">
        <v>568</v>
      </c>
      <c r="D25" s="83" t="s">
        <v>44</v>
      </c>
      <c r="E25" s="10" t="s">
        <v>194</v>
      </c>
      <c r="F25" s="93" t="s">
        <v>581</v>
      </c>
      <c r="G25" s="78" t="s">
        <v>578</v>
      </c>
      <c r="H25" s="12" t="s">
        <v>516</v>
      </c>
      <c r="I25" s="30">
        <v>1</v>
      </c>
      <c r="J25" s="78" t="s">
        <v>507</v>
      </c>
      <c r="K25" s="89" t="s">
        <v>556</v>
      </c>
      <c r="L25" s="116">
        <v>6.12</v>
      </c>
      <c r="M25" s="78" t="s">
        <v>557</v>
      </c>
      <c r="N25" s="78" t="s">
        <v>558</v>
      </c>
      <c r="O25" s="51"/>
      <c r="P25" s="51"/>
      <c r="Q25" s="51"/>
      <c r="R25" s="51"/>
      <c r="AA25" s="55"/>
    </row>
    <row r="26" spans="1:27" s="11" customFormat="1" ht="60">
      <c r="A26" s="8" t="s">
        <v>522</v>
      </c>
      <c r="B26" s="14">
        <v>42164</v>
      </c>
      <c r="C26" s="9" t="s">
        <v>568</v>
      </c>
      <c r="D26" s="87" t="s">
        <v>44</v>
      </c>
      <c r="E26" s="10" t="s">
        <v>198</v>
      </c>
      <c r="F26" s="93" t="s">
        <v>287</v>
      </c>
      <c r="G26" s="78" t="s">
        <v>580</v>
      </c>
      <c r="H26" s="12" t="s">
        <v>513</v>
      </c>
      <c r="I26" s="30">
        <v>1</v>
      </c>
      <c r="J26" s="78" t="s">
        <v>507</v>
      </c>
      <c r="K26" s="89" t="s">
        <v>547</v>
      </c>
      <c r="L26" s="118">
        <v>6.09</v>
      </c>
      <c r="M26" s="78" t="s">
        <v>548</v>
      </c>
      <c r="N26" s="120" t="s">
        <v>549</v>
      </c>
      <c r="O26" s="83"/>
      <c r="P26" s="83"/>
      <c r="Q26" s="83"/>
      <c r="R26" s="83"/>
      <c r="AA26" s="55"/>
    </row>
    <row r="27" spans="1:27" s="11" customFormat="1" ht="37.5">
      <c r="A27" s="8" t="s">
        <v>521</v>
      </c>
      <c r="B27" s="14">
        <v>42164</v>
      </c>
      <c r="C27" s="9" t="s">
        <v>505</v>
      </c>
      <c r="D27" s="88" t="s">
        <v>44</v>
      </c>
      <c r="E27" s="10" t="s">
        <v>194</v>
      </c>
      <c r="F27" s="94" t="s">
        <v>186</v>
      </c>
      <c r="G27" s="78" t="s">
        <v>517</v>
      </c>
      <c r="H27" s="12" t="s">
        <v>511</v>
      </c>
      <c r="I27" s="30">
        <v>1</v>
      </c>
      <c r="J27" s="78" t="s">
        <v>507</v>
      </c>
      <c r="K27" s="89"/>
      <c r="L27" s="102"/>
      <c r="M27" s="122"/>
      <c r="N27" s="120"/>
      <c r="O27" s="51"/>
      <c r="P27" s="51"/>
      <c r="Q27" s="51"/>
      <c r="R27" s="51"/>
      <c r="AA27" s="55"/>
    </row>
    <row r="28" spans="1:27" s="11" customFormat="1" ht="25.5">
      <c r="A28" s="8" t="s">
        <v>520</v>
      </c>
      <c r="B28" s="14">
        <v>42164</v>
      </c>
      <c r="C28" s="9" t="s">
        <v>568</v>
      </c>
      <c r="D28" s="88" t="s">
        <v>44</v>
      </c>
      <c r="E28" s="10" t="s">
        <v>189</v>
      </c>
      <c r="F28" s="93" t="s">
        <v>569</v>
      </c>
      <c r="G28" s="78" t="s">
        <v>579</v>
      </c>
      <c r="H28" s="12"/>
      <c r="I28" s="30">
        <v>1</v>
      </c>
      <c r="J28" s="78" t="s">
        <v>507</v>
      </c>
      <c r="K28" s="89" t="s">
        <v>550</v>
      </c>
      <c r="L28" s="102" t="s">
        <v>551</v>
      </c>
      <c r="M28" s="78" t="s">
        <v>552</v>
      </c>
      <c r="N28" s="120" t="s">
        <v>553</v>
      </c>
      <c r="O28" s="83"/>
      <c r="P28" s="83"/>
      <c r="Q28" s="83"/>
      <c r="R28" s="83"/>
      <c r="AA28" s="55"/>
    </row>
    <row r="29" spans="1:27" s="11" customFormat="1" ht="48">
      <c r="A29" s="8" t="s">
        <v>519</v>
      </c>
      <c r="B29" s="14">
        <v>42164</v>
      </c>
      <c r="C29" s="9" t="s">
        <v>568</v>
      </c>
      <c r="D29" s="88" t="s">
        <v>44</v>
      </c>
      <c r="E29" s="10" t="s">
        <v>194</v>
      </c>
      <c r="F29" s="104" t="s">
        <v>287</v>
      </c>
      <c r="G29" s="78" t="s">
        <v>575</v>
      </c>
      <c r="H29" s="12" t="s">
        <v>506</v>
      </c>
      <c r="I29" s="30">
        <v>1</v>
      </c>
      <c r="J29" s="78" t="s">
        <v>507</v>
      </c>
      <c r="K29" s="89"/>
      <c r="L29" s="102" t="s">
        <v>554</v>
      </c>
      <c r="M29" s="78" t="s">
        <v>548</v>
      </c>
      <c r="N29" s="120" t="s">
        <v>555</v>
      </c>
      <c r="O29" s="83"/>
      <c r="P29" s="83"/>
      <c r="Q29" s="83"/>
      <c r="R29" s="83"/>
      <c r="AA29" s="55"/>
    </row>
    <row r="30" spans="1:27" s="11" customFormat="1" ht="25.5">
      <c r="A30" s="8" t="s">
        <v>518</v>
      </c>
      <c r="B30" s="14">
        <v>42151</v>
      </c>
      <c r="C30" s="9" t="s">
        <v>505</v>
      </c>
      <c r="D30" s="93" t="s">
        <v>53</v>
      </c>
      <c r="E30" s="10" t="s">
        <v>189</v>
      </c>
      <c r="F30" s="94" t="s">
        <v>287</v>
      </c>
      <c r="G30" s="78" t="s">
        <v>485</v>
      </c>
      <c r="H30" s="12"/>
      <c r="I30" s="30">
        <v>1</v>
      </c>
      <c r="J30" s="78" t="s">
        <v>177</v>
      </c>
      <c r="K30" s="89"/>
      <c r="L30" s="120">
        <v>6.05</v>
      </c>
      <c r="M30" s="78" t="s">
        <v>499</v>
      </c>
      <c r="N30" s="120" t="s">
        <v>504</v>
      </c>
      <c r="O30" s="83"/>
      <c r="P30" s="83"/>
      <c r="Q30" s="83"/>
      <c r="R30" s="83"/>
      <c r="AA30" s="55"/>
    </row>
    <row r="31" spans="1:27" s="11" customFormat="1" ht="36">
      <c r="A31" s="8" t="s">
        <v>484</v>
      </c>
      <c r="B31" s="14">
        <v>42151</v>
      </c>
      <c r="C31" s="9" t="s">
        <v>505</v>
      </c>
      <c r="D31" s="88" t="s">
        <v>6</v>
      </c>
      <c r="E31" s="10" t="s">
        <v>194</v>
      </c>
      <c r="F31" s="113" t="s">
        <v>287</v>
      </c>
      <c r="G31" s="78" t="s">
        <v>514</v>
      </c>
      <c r="H31" s="12" t="s">
        <v>483</v>
      </c>
      <c r="I31" s="30">
        <v>1</v>
      </c>
      <c r="J31" s="78" t="s">
        <v>177</v>
      </c>
      <c r="K31" s="89" t="s">
        <v>498</v>
      </c>
      <c r="L31" s="120">
        <v>6.05</v>
      </c>
      <c r="M31" s="78" t="s">
        <v>499</v>
      </c>
      <c r="N31" s="120"/>
      <c r="O31" s="83"/>
      <c r="P31" s="83"/>
      <c r="Q31" s="83"/>
      <c r="R31" s="83"/>
      <c r="AA31" s="55"/>
    </row>
    <row r="32" spans="1:27" s="11" customFormat="1" ht="25.5">
      <c r="A32" s="8" t="s">
        <v>482</v>
      </c>
      <c r="B32" s="14">
        <v>42151</v>
      </c>
      <c r="C32" s="9" t="s">
        <v>505</v>
      </c>
      <c r="D32" s="88" t="s">
        <v>41</v>
      </c>
      <c r="E32" s="10" t="s">
        <v>189</v>
      </c>
      <c r="F32" s="88" t="s">
        <v>287</v>
      </c>
      <c r="G32" s="78" t="s">
        <v>515</v>
      </c>
      <c r="H32" s="12" t="s">
        <v>481</v>
      </c>
      <c r="I32" s="30">
        <v>1</v>
      </c>
      <c r="J32" s="78" t="s">
        <v>177</v>
      </c>
      <c r="K32" s="89"/>
      <c r="L32" s="120"/>
      <c r="M32" s="78" t="s">
        <v>497</v>
      </c>
      <c r="N32" s="116"/>
      <c r="O32" s="83"/>
      <c r="P32" s="83"/>
      <c r="Q32" s="83"/>
      <c r="R32" s="83"/>
      <c r="AA32" s="55"/>
    </row>
    <row r="33" spans="1:27" s="11" customFormat="1" ht="25.5">
      <c r="A33" s="8" t="s">
        <v>480</v>
      </c>
      <c r="B33" s="14">
        <v>42151</v>
      </c>
      <c r="C33" s="9" t="s">
        <v>505</v>
      </c>
      <c r="D33" s="88" t="s">
        <v>6</v>
      </c>
      <c r="E33" s="10" t="s">
        <v>198</v>
      </c>
      <c r="F33" s="93" t="s">
        <v>287</v>
      </c>
      <c r="G33" s="78" t="s">
        <v>478</v>
      </c>
      <c r="H33" s="12"/>
      <c r="I33" s="30">
        <v>1</v>
      </c>
      <c r="J33" s="78" t="s">
        <v>177</v>
      </c>
      <c r="K33" s="83" t="s">
        <v>487</v>
      </c>
      <c r="L33" s="120">
        <v>6.01</v>
      </c>
      <c r="M33" s="78" t="s">
        <v>488</v>
      </c>
      <c r="N33" s="113" t="s">
        <v>489</v>
      </c>
      <c r="O33" s="83"/>
      <c r="P33" s="83"/>
      <c r="Q33" s="83"/>
      <c r="R33" s="83"/>
      <c r="AA33" s="55"/>
    </row>
    <row r="34" spans="1:27" s="11" customFormat="1" ht="51">
      <c r="A34" s="8" t="s">
        <v>479</v>
      </c>
      <c r="B34" s="14">
        <v>42151</v>
      </c>
      <c r="C34" s="9" t="s">
        <v>505</v>
      </c>
      <c r="D34" s="88" t="s">
        <v>6</v>
      </c>
      <c r="E34" s="10" t="s">
        <v>189</v>
      </c>
      <c r="F34" s="88" t="s">
        <v>287</v>
      </c>
      <c r="G34" s="78" t="s">
        <v>477</v>
      </c>
      <c r="H34" s="12" t="s">
        <v>476</v>
      </c>
      <c r="I34" s="30">
        <v>1</v>
      </c>
      <c r="J34" s="78" t="s">
        <v>177</v>
      </c>
      <c r="K34" s="83" t="s">
        <v>491</v>
      </c>
      <c r="L34" s="120">
        <v>6.02</v>
      </c>
      <c r="M34" s="78" t="s">
        <v>492</v>
      </c>
      <c r="N34" s="106" t="s">
        <v>493</v>
      </c>
      <c r="O34" s="83"/>
      <c r="P34" s="83"/>
      <c r="Q34" s="83"/>
      <c r="R34" s="83"/>
      <c r="AA34" s="55"/>
    </row>
    <row r="35" spans="1:27" s="11" customFormat="1" ht="84">
      <c r="A35" s="8" t="s">
        <v>475</v>
      </c>
      <c r="B35" s="14">
        <v>42150</v>
      </c>
      <c r="C35" s="9" t="s">
        <v>508</v>
      </c>
      <c r="D35" s="83" t="s">
        <v>42</v>
      </c>
      <c r="E35" s="10" t="s">
        <v>194</v>
      </c>
      <c r="F35" s="83" t="s">
        <v>287</v>
      </c>
      <c r="G35" s="78" t="s">
        <v>496</v>
      </c>
      <c r="H35" s="12" t="s">
        <v>474</v>
      </c>
      <c r="I35" s="30">
        <v>1</v>
      </c>
      <c r="J35" s="78" t="s">
        <v>177</v>
      </c>
      <c r="K35" s="83" t="s">
        <v>490</v>
      </c>
      <c r="L35" s="120">
        <v>6.02</v>
      </c>
      <c r="M35" s="78" t="s">
        <v>494</v>
      </c>
      <c r="N35" s="122" t="s">
        <v>495</v>
      </c>
      <c r="O35" s="83"/>
      <c r="P35" s="83"/>
      <c r="Q35" s="83"/>
      <c r="R35" s="83"/>
      <c r="AA35" s="55"/>
    </row>
    <row r="36" spans="1:27" s="11" customFormat="1" ht="25.5">
      <c r="A36" s="8" t="s">
        <v>473</v>
      </c>
      <c r="B36" s="14">
        <v>42150</v>
      </c>
      <c r="C36" s="9" t="s">
        <v>508</v>
      </c>
      <c r="D36" s="83" t="s">
        <v>44</v>
      </c>
      <c r="E36" s="10" t="s">
        <v>194</v>
      </c>
      <c r="F36" s="93" t="s">
        <v>287</v>
      </c>
      <c r="G36" s="78" t="s">
        <v>486</v>
      </c>
      <c r="H36" s="12"/>
      <c r="I36" s="30">
        <v>1</v>
      </c>
      <c r="J36" s="78" t="s">
        <v>177</v>
      </c>
      <c r="K36" s="83" t="s">
        <v>490</v>
      </c>
      <c r="L36" s="122">
        <v>6.01</v>
      </c>
      <c r="M36" s="78" t="s">
        <v>497</v>
      </c>
      <c r="N36" s="122" t="s">
        <v>502</v>
      </c>
      <c r="O36" s="83"/>
      <c r="P36" s="83"/>
      <c r="Q36" s="83"/>
      <c r="R36" s="83"/>
      <c r="AA36" s="55"/>
    </row>
    <row r="37" spans="1:27" s="11" customFormat="1" ht="25.5">
      <c r="A37" s="8" t="s">
        <v>471</v>
      </c>
      <c r="B37" s="14">
        <v>42150</v>
      </c>
      <c r="C37" s="9" t="s">
        <v>508</v>
      </c>
      <c r="D37" s="85" t="s">
        <v>44</v>
      </c>
      <c r="E37" s="10" t="s">
        <v>194</v>
      </c>
      <c r="F37" s="85" t="s">
        <v>287</v>
      </c>
      <c r="G37" s="78" t="s">
        <v>470</v>
      </c>
      <c r="H37" s="12" t="s">
        <v>472</v>
      </c>
      <c r="I37" s="30">
        <v>1</v>
      </c>
      <c r="J37" s="78" t="s">
        <v>177</v>
      </c>
      <c r="K37" s="83" t="s">
        <v>501</v>
      </c>
      <c r="L37" s="122">
        <v>6.04</v>
      </c>
      <c r="M37" s="78" t="s">
        <v>497</v>
      </c>
      <c r="N37" s="122"/>
      <c r="O37" s="83"/>
      <c r="P37" s="83"/>
      <c r="Q37" s="83"/>
      <c r="R37" s="83"/>
      <c r="AA37" s="55"/>
    </row>
    <row r="38" spans="1:27" s="11" customFormat="1" ht="25.5">
      <c r="A38" s="8" t="s">
        <v>467</v>
      </c>
      <c r="B38" s="14">
        <v>42150</v>
      </c>
      <c r="C38" s="9" t="s">
        <v>508</v>
      </c>
      <c r="D38" s="86" t="s">
        <v>47</v>
      </c>
      <c r="E38" s="10" t="s">
        <v>185</v>
      </c>
      <c r="F38" s="86" t="s">
        <v>287</v>
      </c>
      <c r="G38" s="78" t="s">
        <v>468</v>
      </c>
      <c r="H38" s="12" t="s">
        <v>466</v>
      </c>
      <c r="I38" s="30" t="s">
        <v>56</v>
      </c>
      <c r="J38" s="78" t="s">
        <v>177</v>
      </c>
      <c r="K38" s="86" t="s">
        <v>503</v>
      </c>
      <c r="L38" s="122">
        <v>6.05</v>
      </c>
      <c r="M38" s="78" t="s">
        <v>499</v>
      </c>
      <c r="N38" s="122"/>
      <c r="O38" s="86"/>
      <c r="P38" s="86"/>
      <c r="Q38" s="86"/>
      <c r="R38" s="86"/>
      <c r="AA38" s="55"/>
    </row>
    <row r="39" spans="1:27" s="11" customFormat="1" ht="25.5">
      <c r="A39" s="8" t="s">
        <v>460</v>
      </c>
      <c r="B39" s="14">
        <v>42150</v>
      </c>
      <c r="C39" s="9" t="s">
        <v>509</v>
      </c>
      <c r="D39" s="86" t="s">
        <v>44</v>
      </c>
      <c r="E39" s="10" t="s">
        <v>194</v>
      </c>
      <c r="F39" s="86" t="s">
        <v>287</v>
      </c>
      <c r="G39" s="78" t="s">
        <v>500</v>
      </c>
      <c r="H39" s="12" t="s">
        <v>458</v>
      </c>
      <c r="I39" s="30">
        <v>1</v>
      </c>
      <c r="J39" s="78" t="s">
        <v>177</v>
      </c>
      <c r="K39" s="86" t="s">
        <v>503</v>
      </c>
      <c r="L39" s="122">
        <v>6.05</v>
      </c>
      <c r="M39" s="78" t="s">
        <v>497</v>
      </c>
      <c r="N39" s="122"/>
      <c r="O39" s="86"/>
      <c r="P39" s="86"/>
      <c r="Q39" s="86"/>
      <c r="R39" s="86"/>
      <c r="AA39" s="55"/>
    </row>
    <row r="40" spans="1:27" s="11" customFormat="1" ht="25.5">
      <c r="A40" s="8" t="s">
        <v>459</v>
      </c>
      <c r="B40" s="14">
        <v>42150</v>
      </c>
      <c r="C40" s="9" t="s">
        <v>509</v>
      </c>
      <c r="D40" s="86" t="s">
        <v>53</v>
      </c>
      <c r="E40" s="10" t="s">
        <v>189</v>
      </c>
      <c r="F40" s="93" t="s">
        <v>287</v>
      </c>
      <c r="G40" s="78" t="s">
        <v>469</v>
      </c>
      <c r="H40" s="12"/>
      <c r="I40" s="30">
        <v>1</v>
      </c>
      <c r="J40" s="78" t="s">
        <v>177</v>
      </c>
      <c r="K40" s="86"/>
      <c r="L40" s="122"/>
      <c r="M40" s="78"/>
      <c r="N40" s="78"/>
      <c r="O40" s="86"/>
      <c r="P40" s="86"/>
      <c r="Q40" s="86"/>
      <c r="R40" s="86"/>
      <c r="AA40" s="55"/>
    </row>
    <row r="41" spans="1:27" s="11" customFormat="1" ht="36">
      <c r="A41" s="8" t="s">
        <v>412</v>
      </c>
      <c r="B41" s="14">
        <v>42144</v>
      </c>
      <c r="C41" s="9" t="s">
        <v>509</v>
      </c>
      <c r="D41" s="86" t="s">
        <v>28</v>
      </c>
      <c r="E41" s="10" t="s">
        <v>194</v>
      </c>
      <c r="F41" s="93" t="s">
        <v>287</v>
      </c>
      <c r="G41" s="78" t="s">
        <v>413</v>
      </c>
      <c r="H41" s="12" t="s">
        <v>406</v>
      </c>
      <c r="I41" s="30" t="s">
        <v>56</v>
      </c>
      <c r="J41" s="122" t="s">
        <v>373</v>
      </c>
      <c r="K41" s="86" t="s">
        <v>438</v>
      </c>
      <c r="L41" s="102" t="s">
        <v>445</v>
      </c>
      <c r="M41" s="78"/>
      <c r="N41" s="78" t="s">
        <v>449</v>
      </c>
      <c r="O41" s="86"/>
      <c r="P41" s="86"/>
      <c r="Q41" s="86"/>
      <c r="R41" s="86"/>
      <c r="AA41" s="55"/>
    </row>
    <row r="42" spans="1:27" s="11" customFormat="1" ht="48">
      <c r="A42" s="8" t="s">
        <v>411</v>
      </c>
      <c r="B42" s="14">
        <v>42144</v>
      </c>
      <c r="C42" s="9" t="s">
        <v>451</v>
      </c>
      <c r="D42" s="93" t="s">
        <v>407</v>
      </c>
      <c r="E42" s="10" t="s">
        <v>189</v>
      </c>
      <c r="F42" s="93" t="s">
        <v>287</v>
      </c>
      <c r="G42" s="78" t="s">
        <v>414</v>
      </c>
      <c r="H42" s="12" t="s">
        <v>405</v>
      </c>
      <c r="I42" s="30">
        <v>1</v>
      </c>
      <c r="J42" s="122" t="s">
        <v>373</v>
      </c>
      <c r="K42" s="86" t="s">
        <v>418</v>
      </c>
      <c r="L42" s="102" t="s">
        <v>431</v>
      </c>
      <c r="M42" s="78" t="s">
        <v>422</v>
      </c>
      <c r="N42" s="78" t="s">
        <v>450</v>
      </c>
      <c r="O42" s="86"/>
      <c r="P42" s="86"/>
      <c r="Q42" s="86"/>
      <c r="R42" s="86"/>
      <c r="AA42" s="55"/>
    </row>
    <row r="43" spans="1:27" s="11" customFormat="1" ht="17.25">
      <c r="A43" s="8" t="s">
        <v>410</v>
      </c>
      <c r="B43" s="14">
        <v>42144</v>
      </c>
      <c r="C43" s="9" t="s">
        <v>451</v>
      </c>
      <c r="D43" s="86" t="s">
        <v>6</v>
      </c>
      <c r="E43" s="10" t="s">
        <v>189</v>
      </c>
      <c r="F43" s="93" t="s">
        <v>287</v>
      </c>
      <c r="G43" s="78" t="s">
        <v>404</v>
      </c>
      <c r="H43" s="12"/>
      <c r="I43" s="30">
        <v>1</v>
      </c>
      <c r="J43" s="122" t="s">
        <v>373</v>
      </c>
      <c r="K43" s="86" t="s">
        <v>428</v>
      </c>
      <c r="L43" s="102" t="s">
        <v>420</v>
      </c>
      <c r="M43" s="78" t="s">
        <v>422</v>
      </c>
      <c r="N43" s="78" t="s">
        <v>429</v>
      </c>
      <c r="O43" s="86"/>
      <c r="P43" s="86"/>
      <c r="Q43" s="86"/>
      <c r="R43" s="86"/>
      <c r="AA43" s="55"/>
    </row>
    <row r="44" spans="1:27" s="11" customFormat="1" ht="96">
      <c r="A44" s="8" t="s">
        <v>409</v>
      </c>
      <c r="B44" s="14">
        <v>42144</v>
      </c>
      <c r="C44" s="9" t="s">
        <v>455</v>
      </c>
      <c r="D44" s="93" t="s">
        <v>27</v>
      </c>
      <c r="E44" s="10" t="s">
        <v>185</v>
      </c>
      <c r="F44" s="93" t="s">
        <v>287</v>
      </c>
      <c r="G44" s="78" t="s">
        <v>461</v>
      </c>
      <c r="H44" s="12" t="s">
        <v>403</v>
      </c>
      <c r="I44" s="30" t="s">
        <v>75</v>
      </c>
      <c r="J44" s="122" t="s">
        <v>373</v>
      </c>
      <c r="K44" s="86" t="s">
        <v>435</v>
      </c>
      <c r="L44" s="102" t="s">
        <v>439</v>
      </c>
      <c r="M44" s="78" t="s">
        <v>440</v>
      </c>
      <c r="N44" s="78" t="s">
        <v>442</v>
      </c>
      <c r="O44" s="86"/>
      <c r="P44" s="86"/>
      <c r="Q44" s="86"/>
      <c r="R44" s="86"/>
      <c r="AA44" s="55"/>
    </row>
    <row r="45" spans="1:27" s="11" customFormat="1" ht="72">
      <c r="A45" s="8" t="s">
        <v>408</v>
      </c>
      <c r="B45" s="14">
        <v>42144</v>
      </c>
      <c r="C45" s="9" t="s">
        <v>371</v>
      </c>
      <c r="D45" s="93" t="s">
        <v>407</v>
      </c>
      <c r="E45" s="10" t="s">
        <v>194</v>
      </c>
      <c r="F45" s="93" t="s">
        <v>186</v>
      </c>
      <c r="G45" s="78" t="s">
        <v>415</v>
      </c>
      <c r="H45" s="12" t="s">
        <v>402</v>
      </c>
      <c r="I45" s="30">
        <v>1</v>
      </c>
      <c r="J45" s="122" t="s">
        <v>373</v>
      </c>
      <c r="K45" s="86"/>
      <c r="L45" s="102"/>
      <c r="M45" s="78"/>
      <c r="N45" s="78"/>
      <c r="O45" s="86"/>
      <c r="P45" s="86"/>
      <c r="Q45" s="86"/>
      <c r="R45" s="86"/>
      <c r="AA45" s="55"/>
    </row>
    <row r="46" spans="1:27" s="11" customFormat="1" ht="38.25">
      <c r="A46" s="8" t="s">
        <v>401</v>
      </c>
      <c r="B46" s="14">
        <v>42144</v>
      </c>
      <c r="C46" s="9" t="s">
        <v>453</v>
      </c>
      <c r="D46" s="94" t="s">
        <v>44</v>
      </c>
      <c r="E46" s="10" t="s">
        <v>185</v>
      </c>
      <c r="F46" s="94" t="s">
        <v>287</v>
      </c>
      <c r="G46" s="78" t="s">
        <v>416</v>
      </c>
      <c r="H46" s="12" t="s">
        <v>400</v>
      </c>
      <c r="I46" s="30">
        <v>1</v>
      </c>
      <c r="J46" s="78" t="s">
        <v>177</v>
      </c>
      <c r="K46" s="83" t="s">
        <v>435</v>
      </c>
      <c r="L46" s="102" t="s">
        <v>445</v>
      </c>
      <c r="M46" s="78" t="s">
        <v>440</v>
      </c>
      <c r="N46" s="78" t="s">
        <v>446</v>
      </c>
      <c r="O46" s="83"/>
      <c r="P46" s="83"/>
      <c r="Q46" s="83"/>
      <c r="R46" s="83"/>
      <c r="AA46" s="55"/>
    </row>
    <row r="47" spans="1:27" s="11" customFormat="1" ht="17.25">
      <c r="A47" s="8" t="s">
        <v>397</v>
      </c>
      <c r="B47" s="14">
        <v>42144</v>
      </c>
      <c r="C47" s="9" t="s">
        <v>371</v>
      </c>
      <c r="D47" s="96" t="s">
        <v>207</v>
      </c>
      <c r="E47" s="10" t="s">
        <v>198</v>
      </c>
      <c r="F47" s="96" t="s">
        <v>394</v>
      </c>
      <c r="G47" s="78" t="s">
        <v>398</v>
      </c>
      <c r="H47" s="12"/>
      <c r="I47" s="30">
        <v>1</v>
      </c>
      <c r="J47" s="78" t="s">
        <v>177</v>
      </c>
      <c r="K47" s="94"/>
      <c r="L47" s="102"/>
      <c r="M47" s="122"/>
      <c r="N47" s="120"/>
      <c r="O47" s="94"/>
      <c r="P47" s="94"/>
      <c r="Q47" s="94"/>
      <c r="R47" s="94"/>
      <c r="AA47" s="55"/>
    </row>
    <row r="48" spans="1:27" s="11" customFormat="1" ht="25.5">
      <c r="A48" s="8" t="s">
        <v>396</v>
      </c>
      <c r="B48" s="14">
        <v>42144</v>
      </c>
      <c r="C48" s="9" t="s">
        <v>451</v>
      </c>
      <c r="D48" s="97" t="s">
        <v>44</v>
      </c>
      <c r="E48" s="10" t="s">
        <v>189</v>
      </c>
      <c r="F48" s="97" t="s">
        <v>287</v>
      </c>
      <c r="G48" s="78" t="s">
        <v>462</v>
      </c>
      <c r="H48" s="12" t="s">
        <v>395</v>
      </c>
      <c r="I48" s="30" t="s">
        <v>75</v>
      </c>
      <c r="J48" s="78" t="s">
        <v>177</v>
      </c>
      <c r="K48" s="94" t="s">
        <v>435</v>
      </c>
      <c r="L48" s="102" t="s">
        <v>447</v>
      </c>
      <c r="M48" s="78" t="s">
        <v>440</v>
      </c>
      <c r="N48" s="122" t="s">
        <v>448</v>
      </c>
      <c r="O48" s="94"/>
      <c r="P48" s="94"/>
      <c r="Q48" s="94"/>
      <c r="R48" s="94"/>
      <c r="AA48" s="55"/>
    </row>
    <row r="49" spans="1:27" s="11" customFormat="1" ht="63">
      <c r="A49" s="8" t="s">
        <v>393</v>
      </c>
      <c r="B49" s="14">
        <v>42144</v>
      </c>
      <c r="C49" s="9" t="s">
        <v>455</v>
      </c>
      <c r="D49" s="98" t="s">
        <v>47</v>
      </c>
      <c r="E49" s="10" t="s">
        <v>185</v>
      </c>
      <c r="F49" s="94" t="s">
        <v>287</v>
      </c>
      <c r="G49" s="78" t="s">
        <v>434</v>
      </c>
      <c r="H49" s="12" t="s">
        <v>432</v>
      </c>
      <c r="I49" s="30" t="s">
        <v>75</v>
      </c>
      <c r="J49" s="78" t="s">
        <v>177</v>
      </c>
      <c r="K49" s="94" t="s">
        <v>435</v>
      </c>
      <c r="L49" s="102" t="s">
        <v>439</v>
      </c>
      <c r="M49" s="78" t="s">
        <v>440</v>
      </c>
      <c r="N49" s="120" t="s">
        <v>441</v>
      </c>
      <c r="O49" s="94"/>
      <c r="P49" s="94"/>
      <c r="Q49" s="94"/>
      <c r="R49" s="94"/>
      <c r="AA49" s="55"/>
    </row>
    <row r="50" spans="1:27" s="11" customFormat="1" ht="25.5">
      <c r="A50" s="8" t="s">
        <v>392</v>
      </c>
      <c r="B50" s="14">
        <v>42144</v>
      </c>
      <c r="C50" s="9" t="s">
        <v>451</v>
      </c>
      <c r="D50" s="98" t="s">
        <v>47</v>
      </c>
      <c r="E50" s="10" t="s">
        <v>185</v>
      </c>
      <c r="F50" s="94" t="s">
        <v>287</v>
      </c>
      <c r="G50" s="78" t="s">
        <v>391</v>
      </c>
      <c r="H50" s="12" t="s">
        <v>390</v>
      </c>
      <c r="I50" s="30">
        <v>1</v>
      </c>
      <c r="J50" s="78" t="s">
        <v>177</v>
      </c>
      <c r="K50" s="94" t="s">
        <v>435</v>
      </c>
      <c r="L50" s="102" t="s">
        <v>437</v>
      </c>
      <c r="M50" s="122"/>
      <c r="N50" s="105" t="s">
        <v>436</v>
      </c>
      <c r="O50" s="94"/>
      <c r="P50" s="94"/>
      <c r="Q50" s="94"/>
      <c r="R50" s="94"/>
      <c r="AA50" s="55"/>
    </row>
    <row r="51" spans="1:27" s="11" customFormat="1" ht="25.5">
      <c r="A51" s="8" t="s">
        <v>388</v>
      </c>
      <c r="B51" s="14">
        <v>42144</v>
      </c>
      <c r="C51" s="9" t="s">
        <v>371</v>
      </c>
      <c r="D51" s="98" t="s">
        <v>47</v>
      </c>
      <c r="E51" s="10" t="s">
        <v>185</v>
      </c>
      <c r="F51" s="110" t="s">
        <v>186</v>
      </c>
      <c r="G51" s="78" t="s">
        <v>389</v>
      </c>
      <c r="H51" s="12" t="s">
        <v>386</v>
      </c>
      <c r="I51" s="30">
        <v>1</v>
      </c>
      <c r="J51" s="78" t="s">
        <v>177</v>
      </c>
      <c r="K51" s="83"/>
      <c r="L51" s="102"/>
      <c r="M51" s="122"/>
      <c r="N51" s="122"/>
      <c r="O51" s="83"/>
      <c r="P51" s="83"/>
      <c r="Q51" s="83"/>
      <c r="R51" s="83"/>
      <c r="AA51" s="55"/>
    </row>
    <row r="52" spans="1:27" s="11" customFormat="1" ht="17.25">
      <c r="A52" s="8" t="s">
        <v>387</v>
      </c>
      <c r="B52" s="14">
        <v>42144</v>
      </c>
      <c r="C52" s="9" t="s">
        <v>451</v>
      </c>
      <c r="D52" s="98" t="s">
        <v>6</v>
      </c>
      <c r="E52" s="10" t="s">
        <v>208</v>
      </c>
      <c r="F52" s="51" t="s">
        <v>287</v>
      </c>
      <c r="G52" s="78" t="s">
        <v>385</v>
      </c>
      <c r="H52" s="12"/>
      <c r="I52" s="30" t="s">
        <v>75</v>
      </c>
      <c r="J52" s="78" t="s">
        <v>177</v>
      </c>
      <c r="K52" s="51" t="s">
        <v>419</v>
      </c>
      <c r="L52" s="102" t="s">
        <v>421</v>
      </c>
      <c r="M52" s="78" t="s">
        <v>422</v>
      </c>
      <c r="N52" s="106" t="s">
        <v>430</v>
      </c>
      <c r="O52" s="51"/>
      <c r="P52" s="51"/>
      <c r="Q52" s="51"/>
      <c r="R52" s="51"/>
      <c r="AA52" s="55"/>
    </row>
    <row r="53" spans="1:27" s="11" customFormat="1" ht="51">
      <c r="A53" s="8" t="s">
        <v>382</v>
      </c>
      <c r="B53" s="14">
        <v>42144</v>
      </c>
      <c r="C53" s="9" t="s">
        <v>451</v>
      </c>
      <c r="D53" s="98" t="s">
        <v>47</v>
      </c>
      <c r="E53" s="10" t="s">
        <v>185</v>
      </c>
      <c r="F53" s="105" t="s">
        <v>287</v>
      </c>
      <c r="G53" s="78" t="s">
        <v>463</v>
      </c>
      <c r="H53" s="12" t="s">
        <v>376</v>
      </c>
      <c r="I53" s="30">
        <v>1</v>
      </c>
      <c r="J53" s="78" t="s">
        <v>373</v>
      </c>
      <c r="K53" s="51" t="s">
        <v>418</v>
      </c>
      <c r="L53" s="102" t="s">
        <v>420</v>
      </c>
      <c r="M53" s="78" t="s">
        <v>261</v>
      </c>
      <c r="N53" s="78" t="s">
        <v>433</v>
      </c>
      <c r="O53" s="51"/>
      <c r="P53" s="51"/>
      <c r="Q53" s="51"/>
      <c r="R53" s="51"/>
      <c r="AA53" s="55"/>
    </row>
    <row r="54" spans="1:27" s="11" customFormat="1" ht="24">
      <c r="A54" s="8" t="s">
        <v>381</v>
      </c>
      <c r="B54" s="14">
        <v>42144</v>
      </c>
      <c r="C54" s="9" t="s">
        <v>451</v>
      </c>
      <c r="D54" s="98" t="s">
        <v>207</v>
      </c>
      <c r="E54" s="10" t="s">
        <v>194</v>
      </c>
      <c r="F54" s="105" t="s">
        <v>287</v>
      </c>
      <c r="G54" s="78" t="s">
        <v>417</v>
      </c>
      <c r="H54" s="12"/>
      <c r="I54" s="30">
        <v>1</v>
      </c>
      <c r="J54" s="122" t="s">
        <v>373</v>
      </c>
      <c r="K54" s="31"/>
      <c r="L54" s="102"/>
      <c r="M54" s="122"/>
      <c r="N54" s="122"/>
      <c r="O54" s="31"/>
      <c r="P54" s="49"/>
      <c r="Q54" s="49"/>
      <c r="R54" s="49"/>
    </row>
    <row r="55" spans="1:27" s="11" customFormat="1" ht="25.5">
      <c r="A55" s="8" t="s">
        <v>380</v>
      </c>
      <c r="B55" s="14">
        <v>42144</v>
      </c>
      <c r="C55" s="9" t="s">
        <v>451</v>
      </c>
      <c r="D55" s="99" t="s">
        <v>47</v>
      </c>
      <c r="E55" s="10" t="s">
        <v>189</v>
      </c>
      <c r="F55" s="99" t="s">
        <v>287</v>
      </c>
      <c r="G55" s="122" t="s">
        <v>383</v>
      </c>
      <c r="H55" s="12" t="s">
        <v>375</v>
      </c>
      <c r="I55" s="30">
        <v>1</v>
      </c>
      <c r="J55" s="122" t="s">
        <v>373</v>
      </c>
      <c r="K55" s="90" t="s">
        <v>419</v>
      </c>
      <c r="L55" s="102" t="s">
        <v>421</v>
      </c>
      <c r="M55" s="78" t="s">
        <v>423</v>
      </c>
      <c r="N55" s="120" t="s">
        <v>424</v>
      </c>
      <c r="O55" s="90"/>
      <c r="P55" s="92"/>
      <c r="Q55" s="92"/>
      <c r="R55" s="92"/>
    </row>
    <row r="56" spans="1:27" s="11" customFormat="1">
      <c r="A56" s="8" t="s">
        <v>379</v>
      </c>
      <c r="B56" s="14">
        <v>42144</v>
      </c>
      <c r="C56" s="9" t="s">
        <v>451</v>
      </c>
      <c r="D56" s="99" t="s">
        <v>6</v>
      </c>
      <c r="E56" s="10" t="s">
        <v>198</v>
      </c>
      <c r="F56" s="99" t="s">
        <v>287</v>
      </c>
      <c r="G56" s="120" t="s">
        <v>374</v>
      </c>
      <c r="H56" s="12"/>
      <c r="I56" s="30">
        <v>1</v>
      </c>
      <c r="J56" s="122" t="s">
        <v>373</v>
      </c>
      <c r="K56" s="90" t="s">
        <v>419</v>
      </c>
      <c r="L56" s="102">
        <v>5.19</v>
      </c>
      <c r="M56" s="78" t="s">
        <v>423</v>
      </c>
      <c r="N56" s="78" t="s">
        <v>425</v>
      </c>
      <c r="O56" s="90"/>
      <c r="P56" s="92"/>
      <c r="Q56" s="92"/>
      <c r="R56" s="92"/>
    </row>
    <row r="57" spans="1:27" s="11" customFormat="1" ht="76.5">
      <c r="A57" s="8" t="s">
        <v>378</v>
      </c>
      <c r="B57" s="14">
        <v>42144</v>
      </c>
      <c r="C57" s="9" t="s">
        <v>512</v>
      </c>
      <c r="D57" s="100" t="s">
        <v>203</v>
      </c>
      <c r="E57" s="10" t="s">
        <v>185</v>
      </c>
      <c r="F57" s="112" t="s">
        <v>287</v>
      </c>
      <c r="G57" s="122" t="s">
        <v>510</v>
      </c>
      <c r="H57" s="12" t="s">
        <v>454</v>
      </c>
      <c r="I57" s="30">
        <v>1</v>
      </c>
      <c r="J57" s="78" t="s">
        <v>373</v>
      </c>
      <c r="K57" s="99" t="s">
        <v>259</v>
      </c>
      <c r="L57" s="102" t="s">
        <v>439</v>
      </c>
      <c r="M57" s="78" t="s">
        <v>440</v>
      </c>
      <c r="N57" s="122"/>
      <c r="O57" s="99"/>
      <c r="P57" s="92"/>
      <c r="Q57" s="92"/>
      <c r="R57" s="92"/>
    </row>
    <row r="58" spans="1:27" s="11" customFormat="1">
      <c r="A58" s="8" t="s">
        <v>377</v>
      </c>
      <c r="B58" s="14">
        <v>42143</v>
      </c>
      <c r="C58" s="9" t="s">
        <v>371</v>
      </c>
      <c r="D58" s="100" t="s">
        <v>44</v>
      </c>
      <c r="E58" s="10" t="s">
        <v>189</v>
      </c>
      <c r="F58" s="100" t="s">
        <v>186</v>
      </c>
      <c r="G58" s="122" t="s">
        <v>372</v>
      </c>
      <c r="H58" s="12"/>
      <c r="I58" s="30">
        <v>1</v>
      </c>
      <c r="J58" s="78" t="s">
        <v>373</v>
      </c>
      <c r="K58" s="99"/>
      <c r="L58" s="102"/>
      <c r="M58" s="122"/>
      <c r="N58" s="122"/>
      <c r="O58" s="99"/>
      <c r="P58" s="92"/>
      <c r="Q58" s="92"/>
      <c r="R58" s="92"/>
    </row>
    <row r="59" spans="1:27" s="11" customFormat="1" ht="24.75">
      <c r="A59" s="8" t="s">
        <v>370</v>
      </c>
      <c r="B59" s="14">
        <v>42143</v>
      </c>
      <c r="C59" s="9" t="s">
        <v>451</v>
      </c>
      <c r="D59" s="100" t="s">
        <v>53</v>
      </c>
      <c r="E59" s="10" t="s">
        <v>185</v>
      </c>
      <c r="F59" s="100" t="s">
        <v>287</v>
      </c>
      <c r="G59" s="78" t="s">
        <v>464</v>
      </c>
      <c r="H59" s="12" t="s">
        <v>369</v>
      </c>
      <c r="I59" s="30">
        <v>1</v>
      </c>
      <c r="J59" s="78" t="s">
        <v>177</v>
      </c>
      <c r="K59" s="99" t="s">
        <v>443</v>
      </c>
      <c r="L59" s="102" t="s">
        <v>439</v>
      </c>
      <c r="M59" s="78" t="s">
        <v>440</v>
      </c>
      <c r="N59" s="78" t="s">
        <v>444</v>
      </c>
      <c r="O59" s="99"/>
      <c r="P59" s="92"/>
      <c r="Q59" s="92"/>
      <c r="R59" s="92"/>
    </row>
    <row r="60" spans="1:27" s="11" customFormat="1" ht="25.5">
      <c r="A60" s="8" t="s">
        <v>362</v>
      </c>
      <c r="B60" s="14">
        <v>42143</v>
      </c>
      <c r="C60" s="9" t="s">
        <v>451</v>
      </c>
      <c r="D60" s="100" t="s">
        <v>92</v>
      </c>
      <c r="E60" s="10" t="s">
        <v>185</v>
      </c>
      <c r="F60" s="100" t="s">
        <v>287</v>
      </c>
      <c r="G60" s="78" t="s">
        <v>465</v>
      </c>
      <c r="H60" s="12" t="s">
        <v>361</v>
      </c>
      <c r="I60" s="30">
        <v>1</v>
      </c>
      <c r="J60" s="78" t="s">
        <v>177</v>
      </c>
      <c r="K60" s="99" t="s">
        <v>419</v>
      </c>
      <c r="L60" s="102" t="s">
        <v>421</v>
      </c>
      <c r="M60" s="78" t="s">
        <v>423</v>
      </c>
      <c r="N60" s="120" t="s">
        <v>426</v>
      </c>
      <c r="O60" s="99"/>
      <c r="P60" s="92"/>
      <c r="Q60" s="92"/>
      <c r="R60" s="92"/>
    </row>
    <row r="61" spans="1:27" s="11" customFormat="1" ht="88.5">
      <c r="A61" s="8" t="s">
        <v>338</v>
      </c>
      <c r="B61" s="14">
        <v>42138</v>
      </c>
      <c r="C61" s="9" t="s">
        <v>356</v>
      </c>
      <c r="D61" s="100" t="s">
        <v>47</v>
      </c>
      <c r="E61" s="10" t="s">
        <v>185</v>
      </c>
      <c r="F61" s="100" t="s">
        <v>287</v>
      </c>
      <c r="G61" s="122" t="s">
        <v>366</v>
      </c>
      <c r="H61" s="12" t="s">
        <v>339</v>
      </c>
      <c r="I61" s="30">
        <v>1</v>
      </c>
      <c r="J61" s="78" t="s">
        <v>177</v>
      </c>
      <c r="K61" s="99" t="s">
        <v>346</v>
      </c>
      <c r="L61" s="113">
        <v>5.14</v>
      </c>
      <c r="M61" s="78" t="s">
        <v>347</v>
      </c>
      <c r="N61" s="116" t="s">
        <v>355</v>
      </c>
      <c r="O61" s="99"/>
      <c r="P61" s="92"/>
      <c r="Q61" s="92"/>
      <c r="R61" s="92"/>
    </row>
    <row r="62" spans="1:27" s="11" customFormat="1" ht="38.25">
      <c r="A62" s="8" t="s">
        <v>318</v>
      </c>
      <c r="B62" s="14">
        <v>42136</v>
      </c>
      <c r="C62" s="9" t="s">
        <v>332</v>
      </c>
      <c r="D62" s="100" t="s">
        <v>47</v>
      </c>
      <c r="E62" s="10" t="s">
        <v>185</v>
      </c>
      <c r="F62" s="100" t="s">
        <v>287</v>
      </c>
      <c r="G62" s="78" t="s">
        <v>334</v>
      </c>
      <c r="H62" s="12" t="s">
        <v>333</v>
      </c>
      <c r="I62" s="30">
        <v>1</v>
      </c>
      <c r="J62" s="78" t="s">
        <v>177</v>
      </c>
      <c r="K62" s="100" t="s">
        <v>322</v>
      </c>
      <c r="L62" s="113">
        <v>5.12</v>
      </c>
      <c r="M62" s="78" t="s">
        <v>325</v>
      </c>
      <c r="N62" s="78" t="s">
        <v>331</v>
      </c>
      <c r="O62" s="100"/>
      <c r="P62" s="92"/>
      <c r="Q62" s="92"/>
      <c r="R62" s="92"/>
    </row>
    <row r="63" spans="1:27" s="11" customFormat="1" ht="36">
      <c r="A63" s="8" t="s">
        <v>313</v>
      </c>
      <c r="B63" s="14">
        <v>42136</v>
      </c>
      <c r="C63" s="9" t="s">
        <v>332</v>
      </c>
      <c r="D63" s="100" t="s">
        <v>92</v>
      </c>
      <c r="E63" s="10" t="s">
        <v>194</v>
      </c>
      <c r="F63" s="100" t="s">
        <v>287</v>
      </c>
      <c r="G63" s="78" t="s">
        <v>345</v>
      </c>
      <c r="H63" s="12"/>
      <c r="I63" s="30">
        <v>1</v>
      </c>
      <c r="J63" s="120"/>
      <c r="K63" s="100" t="s">
        <v>322</v>
      </c>
      <c r="L63" s="113">
        <v>5.12</v>
      </c>
      <c r="M63" s="78" t="s">
        <v>325</v>
      </c>
      <c r="N63" s="78" t="s">
        <v>326</v>
      </c>
      <c r="O63" s="100"/>
      <c r="P63" s="92"/>
      <c r="Q63" s="92"/>
      <c r="R63" s="92"/>
    </row>
    <row r="64" spans="1:27" s="11" customFormat="1">
      <c r="A64" s="8" t="s">
        <v>311</v>
      </c>
      <c r="B64" s="14">
        <v>42136</v>
      </c>
      <c r="C64" s="9" t="s">
        <v>332</v>
      </c>
      <c r="D64" s="100" t="s">
        <v>53</v>
      </c>
      <c r="E64" s="10" t="s">
        <v>198</v>
      </c>
      <c r="F64" s="105" t="s">
        <v>287</v>
      </c>
      <c r="G64" s="78" t="s">
        <v>309</v>
      </c>
      <c r="H64" s="12"/>
      <c r="I64" s="30">
        <v>1</v>
      </c>
      <c r="J64" s="120"/>
      <c r="K64" s="100" t="s">
        <v>322</v>
      </c>
      <c r="L64" s="113">
        <v>5.12</v>
      </c>
      <c r="M64" s="78" t="s">
        <v>323</v>
      </c>
      <c r="N64" s="78" t="s">
        <v>327</v>
      </c>
      <c r="O64" s="100"/>
      <c r="P64" s="92"/>
      <c r="Q64" s="92"/>
      <c r="R64" s="92"/>
    </row>
    <row r="65" spans="1:18" s="11" customFormat="1" ht="60">
      <c r="A65" s="8" t="s">
        <v>306</v>
      </c>
      <c r="B65" s="14">
        <v>42136</v>
      </c>
      <c r="C65" s="9" t="s">
        <v>332</v>
      </c>
      <c r="D65" s="100" t="s">
        <v>53</v>
      </c>
      <c r="E65" s="10" t="s">
        <v>189</v>
      </c>
      <c r="F65" s="100" t="s">
        <v>287</v>
      </c>
      <c r="G65" s="78" t="s">
        <v>310</v>
      </c>
      <c r="H65" s="12"/>
      <c r="I65" s="30">
        <v>1</v>
      </c>
      <c r="J65" s="120"/>
      <c r="K65" s="100" t="s">
        <v>322</v>
      </c>
      <c r="L65" s="78">
        <v>5.12</v>
      </c>
      <c r="M65" s="78" t="s">
        <v>323</v>
      </c>
      <c r="N65" s="122" t="s">
        <v>324</v>
      </c>
      <c r="O65" s="100"/>
      <c r="P65" s="92"/>
      <c r="Q65" s="92"/>
      <c r="R65" s="92"/>
    </row>
    <row r="66" spans="1:18" s="11" customFormat="1" ht="25.5">
      <c r="A66" s="8" t="s">
        <v>305</v>
      </c>
      <c r="B66" s="14">
        <v>42136</v>
      </c>
      <c r="C66" s="9" t="s">
        <v>451</v>
      </c>
      <c r="D66" s="100" t="s">
        <v>47</v>
      </c>
      <c r="E66" s="10" t="s">
        <v>194</v>
      </c>
      <c r="F66" s="100" t="s">
        <v>287</v>
      </c>
      <c r="G66" s="78" t="s">
        <v>316</v>
      </c>
      <c r="H66" s="12" t="s">
        <v>307</v>
      </c>
      <c r="I66" s="30">
        <v>1</v>
      </c>
      <c r="J66" s="78" t="s">
        <v>452</v>
      </c>
      <c r="K66" s="100"/>
      <c r="L66" s="113"/>
      <c r="M66" s="78" t="s">
        <v>328</v>
      </c>
      <c r="N66" s="120" t="s">
        <v>427</v>
      </c>
      <c r="O66" s="100"/>
      <c r="P66" s="92"/>
      <c r="Q66" s="92"/>
      <c r="R66" s="92"/>
    </row>
    <row r="67" spans="1:18" s="11" customFormat="1">
      <c r="A67" s="8" t="s">
        <v>304</v>
      </c>
      <c r="B67" s="14">
        <v>42136</v>
      </c>
      <c r="C67" s="9" t="s">
        <v>291</v>
      </c>
      <c r="D67" s="105" t="s">
        <v>28</v>
      </c>
      <c r="E67" s="10" t="s">
        <v>194</v>
      </c>
      <c r="F67" s="105" t="s">
        <v>186</v>
      </c>
      <c r="G67" s="78" t="s">
        <v>399</v>
      </c>
      <c r="H67" s="12"/>
      <c r="I67" s="30">
        <v>1</v>
      </c>
      <c r="J67" s="113"/>
      <c r="K67" s="100"/>
      <c r="L67" s="100"/>
      <c r="M67" s="122"/>
      <c r="N67" s="122"/>
      <c r="O67" s="100"/>
      <c r="P67" s="92"/>
      <c r="Q67" s="92"/>
      <c r="R67" s="92"/>
    </row>
    <row r="68" spans="1:18" s="11" customFormat="1" ht="48">
      <c r="A68" s="8" t="s">
        <v>300</v>
      </c>
      <c r="B68" s="14">
        <v>42136</v>
      </c>
      <c r="C68" s="9" t="s">
        <v>360</v>
      </c>
      <c r="D68" s="105" t="s">
        <v>6</v>
      </c>
      <c r="E68" s="10" t="s">
        <v>194</v>
      </c>
      <c r="F68" s="105" t="s">
        <v>287</v>
      </c>
      <c r="G68" s="78" t="s">
        <v>365</v>
      </c>
      <c r="H68" s="12"/>
      <c r="I68" s="30">
        <v>1</v>
      </c>
      <c r="J68" s="122"/>
      <c r="K68" s="100" t="s">
        <v>352</v>
      </c>
      <c r="L68" s="100">
        <v>5.15</v>
      </c>
      <c r="M68" s="78" t="s">
        <v>353</v>
      </c>
      <c r="N68" s="78" t="s">
        <v>354</v>
      </c>
      <c r="O68" s="100"/>
      <c r="P68" s="92"/>
      <c r="Q68" s="92"/>
      <c r="R68" s="92"/>
    </row>
    <row r="69" spans="1:18" s="11" customFormat="1" ht="63.75">
      <c r="A69" s="8" t="s">
        <v>299</v>
      </c>
      <c r="B69" s="14">
        <v>42135</v>
      </c>
      <c r="C69" s="9" t="s">
        <v>332</v>
      </c>
      <c r="D69" s="105" t="s">
        <v>47</v>
      </c>
      <c r="E69" s="10" t="s">
        <v>185</v>
      </c>
      <c r="F69" s="105" t="s">
        <v>287</v>
      </c>
      <c r="G69" s="78" t="s">
        <v>317</v>
      </c>
      <c r="H69" s="12" t="s">
        <v>295</v>
      </c>
      <c r="I69" s="30">
        <v>1</v>
      </c>
      <c r="J69" s="122"/>
      <c r="K69" s="100" t="s">
        <v>322</v>
      </c>
      <c r="L69" s="100">
        <v>5.13</v>
      </c>
      <c r="M69" s="78" t="s">
        <v>323</v>
      </c>
      <c r="N69" s="78" t="s">
        <v>330</v>
      </c>
      <c r="O69" s="100"/>
      <c r="P69" s="92"/>
      <c r="Q69" s="92"/>
      <c r="R69" s="92"/>
    </row>
    <row r="70" spans="1:18" s="11" customFormat="1" ht="178.5">
      <c r="A70" s="8" t="s">
        <v>298</v>
      </c>
      <c r="B70" s="14">
        <v>42135</v>
      </c>
      <c r="C70" s="9" t="s">
        <v>359</v>
      </c>
      <c r="D70" s="106" t="s">
        <v>47</v>
      </c>
      <c r="E70" s="10" t="s">
        <v>185</v>
      </c>
      <c r="F70" s="106" t="s">
        <v>287</v>
      </c>
      <c r="G70" s="78" t="s">
        <v>364</v>
      </c>
      <c r="H70" s="12" t="s">
        <v>348</v>
      </c>
      <c r="I70" s="30">
        <v>1</v>
      </c>
      <c r="J70" s="122"/>
      <c r="K70" s="100" t="s">
        <v>329</v>
      </c>
      <c r="L70" s="100">
        <v>5.13</v>
      </c>
      <c r="M70" s="78" t="s">
        <v>323</v>
      </c>
      <c r="N70" s="78" t="s">
        <v>330</v>
      </c>
      <c r="O70" s="100"/>
      <c r="P70" s="92"/>
      <c r="Q70" s="92"/>
      <c r="R70" s="92"/>
    </row>
    <row r="71" spans="1:18" s="11" customFormat="1" ht="178.5">
      <c r="A71" s="8" t="s">
        <v>297</v>
      </c>
      <c r="B71" s="14">
        <v>42135</v>
      </c>
      <c r="C71" s="9" t="s">
        <v>332</v>
      </c>
      <c r="D71" s="106" t="s">
        <v>47</v>
      </c>
      <c r="E71" s="10" t="s">
        <v>185</v>
      </c>
      <c r="F71" s="106" t="s">
        <v>287</v>
      </c>
      <c r="G71" s="78" t="s">
        <v>341</v>
      </c>
      <c r="H71" s="12" t="s">
        <v>337</v>
      </c>
      <c r="I71" s="30">
        <v>1</v>
      </c>
      <c r="J71" s="122"/>
      <c r="K71" s="106" t="s">
        <v>322</v>
      </c>
      <c r="L71" s="106">
        <v>5.13</v>
      </c>
      <c r="M71" s="122" t="s">
        <v>325</v>
      </c>
      <c r="N71" s="120" t="s">
        <v>331</v>
      </c>
      <c r="O71" s="106"/>
      <c r="P71" s="92"/>
      <c r="Q71" s="92"/>
      <c r="R71" s="92"/>
    </row>
    <row r="72" spans="1:18" s="11" customFormat="1" ht="63">
      <c r="A72" s="8" t="s">
        <v>296</v>
      </c>
      <c r="B72" s="14">
        <v>42135</v>
      </c>
      <c r="C72" s="9" t="s">
        <v>332</v>
      </c>
      <c r="D72" s="106" t="s">
        <v>47</v>
      </c>
      <c r="E72" s="10" t="s">
        <v>185</v>
      </c>
      <c r="F72" s="106" t="s">
        <v>287</v>
      </c>
      <c r="G72" s="122" t="s">
        <v>335</v>
      </c>
      <c r="H72" s="12" t="s">
        <v>342</v>
      </c>
      <c r="I72" s="30">
        <v>1</v>
      </c>
      <c r="J72" s="122" t="s">
        <v>294</v>
      </c>
      <c r="K72" s="106" t="s">
        <v>322</v>
      </c>
      <c r="L72" s="106">
        <v>5.13</v>
      </c>
      <c r="M72" s="78" t="s">
        <v>325</v>
      </c>
      <c r="N72" s="78" t="s">
        <v>331</v>
      </c>
      <c r="O72" s="106"/>
      <c r="P72" s="92"/>
      <c r="Q72" s="92"/>
      <c r="R72" s="92"/>
    </row>
    <row r="73" spans="1:18" s="11" customFormat="1" ht="89.25">
      <c r="A73" s="8" t="s">
        <v>257</v>
      </c>
      <c r="B73" s="14">
        <v>42131</v>
      </c>
      <c r="C73" s="9" t="s">
        <v>332</v>
      </c>
      <c r="D73" s="107" t="s">
        <v>47</v>
      </c>
      <c r="E73" s="10" t="s">
        <v>194</v>
      </c>
      <c r="F73" s="107" t="s">
        <v>287</v>
      </c>
      <c r="G73" s="78" t="s">
        <v>343</v>
      </c>
      <c r="H73" s="12" t="s">
        <v>303</v>
      </c>
      <c r="I73" s="30" t="s">
        <v>55</v>
      </c>
      <c r="J73" s="78" t="s">
        <v>244</v>
      </c>
      <c r="K73" s="106"/>
      <c r="L73" s="106"/>
      <c r="M73" s="78" t="s">
        <v>261</v>
      </c>
      <c r="N73" s="116" t="s">
        <v>331</v>
      </c>
      <c r="O73" s="106"/>
      <c r="P73" s="92"/>
      <c r="Q73" s="92"/>
      <c r="R73" s="92"/>
    </row>
    <row r="74" spans="1:18" s="11" customFormat="1" ht="140.25">
      <c r="A74" s="8" t="s">
        <v>256</v>
      </c>
      <c r="B74" s="14">
        <v>42131</v>
      </c>
      <c r="C74" s="9" t="s">
        <v>357</v>
      </c>
      <c r="D74" s="107" t="s">
        <v>6</v>
      </c>
      <c r="E74" s="10" t="s">
        <v>189</v>
      </c>
      <c r="F74" s="107" t="s">
        <v>287</v>
      </c>
      <c r="G74" s="78" t="s">
        <v>363</v>
      </c>
      <c r="H74" s="12" t="s">
        <v>340</v>
      </c>
      <c r="I74" s="30" t="s">
        <v>55</v>
      </c>
      <c r="J74" s="78" t="s">
        <v>244</v>
      </c>
      <c r="K74" s="99" t="s">
        <v>346</v>
      </c>
      <c r="L74" s="99">
        <v>5.14</v>
      </c>
      <c r="M74" s="78" t="s">
        <v>261</v>
      </c>
      <c r="N74" s="122" t="s">
        <v>349</v>
      </c>
      <c r="O74" s="99"/>
      <c r="P74" s="92"/>
      <c r="Q74" s="92"/>
      <c r="R74" s="92"/>
    </row>
    <row r="75" spans="1:18" s="11" customFormat="1" ht="24.75">
      <c r="A75" s="8" t="s">
        <v>255</v>
      </c>
      <c r="B75" s="14">
        <v>42131</v>
      </c>
      <c r="C75" s="9" t="s">
        <v>360</v>
      </c>
      <c r="D75" s="107" t="s">
        <v>6</v>
      </c>
      <c r="E75" s="10" t="s">
        <v>189</v>
      </c>
      <c r="F75" s="107" t="s">
        <v>287</v>
      </c>
      <c r="G75" s="122" t="s">
        <v>367</v>
      </c>
      <c r="H75" s="12"/>
      <c r="I75" s="30">
        <v>1</v>
      </c>
      <c r="J75" s="78" t="s">
        <v>244</v>
      </c>
      <c r="K75" s="107" t="s">
        <v>346</v>
      </c>
      <c r="L75" s="107">
        <v>5.13</v>
      </c>
      <c r="M75" s="78" t="s">
        <v>350</v>
      </c>
      <c r="N75" s="78" t="s">
        <v>351</v>
      </c>
      <c r="O75" s="107"/>
      <c r="P75" s="92"/>
      <c r="Q75" s="92"/>
      <c r="R75" s="92"/>
    </row>
    <row r="76" spans="1:18" s="11" customFormat="1" ht="38.25">
      <c r="A76" s="8" t="s">
        <v>254</v>
      </c>
      <c r="B76" s="14">
        <v>42131</v>
      </c>
      <c r="C76" s="9" t="s">
        <v>184</v>
      </c>
      <c r="D76" s="108" t="s">
        <v>207</v>
      </c>
      <c r="E76" s="10" t="s">
        <v>189</v>
      </c>
      <c r="F76" s="108" t="s">
        <v>186</v>
      </c>
      <c r="G76" s="113" t="s">
        <v>249</v>
      </c>
      <c r="H76" s="12"/>
      <c r="I76" s="30">
        <v>1</v>
      </c>
      <c r="J76" s="78" t="s">
        <v>244</v>
      </c>
      <c r="K76" s="107" t="s">
        <v>259</v>
      </c>
      <c r="L76" s="107">
        <v>5.7</v>
      </c>
      <c r="M76" s="78" t="s">
        <v>277</v>
      </c>
      <c r="N76" s="122" t="s">
        <v>282</v>
      </c>
      <c r="O76" s="107"/>
      <c r="P76" s="92"/>
      <c r="Q76" s="92"/>
      <c r="R76" s="92"/>
    </row>
    <row r="77" spans="1:18" s="11" customFormat="1" ht="242.25">
      <c r="A77" s="8" t="s">
        <v>253</v>
      </c>
      <c r="B77" s="14">
        <v>42131</v>
      </c>
      <c r="C77" s="9" t="s">
        <v>451</v>
      </c>
      <c r="D77" s="109" t="s">
        <v>47</v>
      </c>
      <c r="E77" s="10" t="s">
        <v>194</v>
      </c>
      <c r="F77" s="109" t="s">
        <v>287</v>
      </c>
      <c r="G77" s="78" t="s">
        <v>368</v>
      </c>
      <c r="H77" s="12" t="s">
        <v>358</v>
      </c>
      <c r="I77" s="30" t="s">
        <v>55</v>
      </c>
      <c r="J77" s="78" t="s">
        <v>244</v>
      </c>
      <c r="K77" s="107"/>
      <c r="L77" s="107"/>
      <c r="M77" s="78" t="s">
        <v>261</v>
      </c>
      <c r="N77" s="122"/>
      <c r="O77" s="107"/>
      <c r="P77" s="92"/>
      <c r="Q77" s="92"/>
      <c r="R77" s="92"/>
    </row>
    <row r="78" spans="1:18" s="11" customFormat="1" ht="38.25">
      <c r="A78" s="8" t="s">
        <v>252</v>
      </c>
      <c r="B78" s="14">
        <v>42131</v>
      </c>
      <c r="C78" s="9" t="s">
        <v>288</v>
      </c>
      <c r="D78" s="107" t="s">
        <v>47</v>
      </c>
      <c r="E78" s="10" t="s">
        <v>189</v>
      </c>
      <c r="F78" s="113" t="s">
        <v>287</v>
      </c>
      <c r="G78" s="78" t="s">
        <v>247</v>
      </c>
      <c r="H78" s="12" t="s">
        <v>248</v>
      </c>
      <c r="I78" s="30">
        <v>1</v>
      </c>
      <c r="J78" s="78" t="s">
        <v>244</v>
      </c>
      <c r="K78" s="107" t="s">
        <v>260</v>
      </c>
      <c r="L78" s="107">
        <v>5.8</v>
      </c>
      <c r="M78" s="78" t="s">
        <v>262</v>
      </c>
      <c r="N78" s="107" t="s">
        <v>274</v>
      </c>
      <c r="O78" s="107"/>
      <c r="P78" s="92"/>
      <c r="Q78" s="92"/>
      <c r="R78" s="92"/>
    </row>
    <row r="79" spans="1:18" s="11" customFormat="1" ht="63.75">
      <c r="A79" s="8" t="s">
        <v>251</v>
      </c>
      <c r="B79" s="14">
        <v>42131</v>
      </c>
      <c r="C79" s="9" t="s">
        <v>292</v>
      </c>
      <c r="D79" s="113" t="s">
        <v>47</v>
      </c>
      <c r="E79" s="10" t="s">
        <v>194</v>
      </c>
      <c r="F79" s="113" t="s">
        <v>287</v>
      </c>
      <c r="G79" s="78" t="s">
        <v>246</v>
      </c>
      <c r="H79" s="12" t="s">
        <v>285</v>
      </c>
      <c r="I79" s="30" t="s">
        <v>55</v>
      </c>
      <c r="J79" s="78" t="s">
        <v>244</v>
      </c>
      <c r="K79" s="107" t="s">
        <v>260</v>
      </c>
      <c r="L79" s="107">
        <v>5.7</v>
      </c>
      <c r="M79" s="78" t="s">
        <v>262</v>
      </c>
      <c r="N79" s="78" t="s">
        <v>271</v>
      </c>
      <c r="O79" s="107"/>
      <c r="P79" s="92"/>
      <c r="Q79" s="92"/>
      <c r="R79" s="92"/>
    </row>
    <row r="80" spans="1:18" s="11" customFormat="1" ht="153">
      <c r="A80" s="8" t="s">
        <v>250</v>
      </c>
      <c r="B80" s="14">
        <v>42131</v>
      </c>
      <c r="C80" s="9" t="s">
        <v>288</v>
      </c>
      <c r="D80" s="113" t="s">
        <v>28</v>
      </c>
      <c r="E80" s="10" t="s">
        <v>185</v>
      </c>
      <c r="F80" s="113" t="s">
        <v>287</v>
      </c>
      <c r="G80" s="78" t="s">
        <v>286</v>
      </c>
      <c r="H80" s="12" t="s">
        <v>245</v>
      </c>
      <c r="I80" s="30">
        <v>1</v>
      </c>
      <c r="J80" s="78" t="s">
        <v>244</v>
      </c>
      <c r="K80" s="107"/>
      <c r="L80" s="107">
        <v>5.7</v>
      </c>
      <c r="M80" s="78" t="s">
        <v>261</v>
      </c>
      <c r="N80" s="122" t="s">
        <v>278</v>
      </c>
      <c r="O80" s="107"/>
      <c r="P80" s="92"/>
      <c r="Q80" s="92"/>
      <c r="R80" s="92"/>
    </row>
    <row r="81" spans="1:18" s="11" customFormat="1" ht="50.25">
      <c r="A81" s="8" t="s">
        <v>234</v>
      </c>
      <c r="B81" s="14">
        <v>42130</v>
      </c>
      <c r="C81" s="9" t="s">
        <v>293</v>
      </c>
      <c r="D81" s="113" t="s">
        <v>6</v>
      </c>
      <c r="E81" s="10" t="s">
        <v>194</v>
      </c>
      <c r="F81" s="113" t="s">
        <v>287</v>
      </c>
      <c r="G81" s="122" t="s">
        <v>230</v>
      </c>
      <c r="H81" s="12" t="s">
        <v>229</v>
      </c>
      <c r="I81" s="30">
        <v>1</v>
      </c>
      <c r="J81" s="116" t="s">
        <v>188</v>
      </c>
      <c r="K81" s="107" t="s">
        <v>260</v>
      </c>
      <c r="L81" s="107">
        <v>5.7</v>
      </c>
      <c r="M81" s="78" t="s">
        <v>262</v>
      </c>
      <c r="N81" s="78" t="s">
        <v>263</v>
      </c>
      <c r="O81" s="107"/>
      <c r="P81" s="92"/>
      <c r="Q81" s="92"/>
      <c r="R81" s="92"/>
    </row>
    <row r="82" spans="1:18" s="11" customFormat="1" ht="38.25">
      <c r="A82" s="8" t="s">
        <v>233</v>
      </c>
      <c r="B82" s="14">
        <v>42130</v>
      </c>
      <c r="C82" s="9" t="s">
        <v>293</v>
      </c>
      <c r="D82" s="113" t="s">
        <v>28</v>
      </c>
      <c r="E82" s="10" t="s">
        <v>194</v>
      </c>
      <c r="F82" s="113" t="s">
        <v>287</v>
      </c>
      <c r="G82" s="122" t="s">
        <v>238</v>
      </c>
      <c r="H82" s="12"/>
      <c r="I82" s="30">
        <v>1</v>
      </c>
      <c r="J82" s="116" t="s">
        <v>188</v>
      </c>
      <c r="K82" s="91"/>
      <c r="L82" s="91">
        <v>5.7</v>
      </c>
      <c r="M82" s="78" t="s">
        <v>262</v>
      </c>
      <c r="N82" s="78" t="s">
        <v>264</v>
      </c>
      <c r="O82" s="91"/>
      <c r="P82" s="92"/>
      <c r="Q82" s="92"/>
      <c r="R82" s="92"/>
    </row>
    <row r="83" spans="1:18" s="11" customFormat="1" ht="62.25">
      <c r="A83" s="8" t="s">
        <v>227</v>
      </c>
      <c r="B83" s="14">
        <v>42130</v>
      </c>
      <c r="C83" s="9" t="s">
        <v>184</v>
      </c>
      <c r="D83" s="113" t="s">
        <v>207</v>
      </c>
      <c r="E83" s="10" t="s">
        <v>208</v>
      </c>
      <c r="F83" s="114" t="s">
        <v>457</v>
      </c>
      <c r="G83" s="122" t="s">
        <v>228</v>
      </c>
      <c r="H83" s="12" t="s">
        <v>209</v>
      </c>
      <c r="I83" s="30">
        <v>1</v>
      </c>
      <c r="J83" s="120" t="s">
        <v>188</v>
      </c>
      <c r="K83" s="113"/>
      <c r="L83" s="113"/>
      <c r="M83" s="120"/>
      <c r="N83" s="120"/>
      <c r="O83" s="113"/>
      <c r="P83" s="92"/>
      <c r="Q83" s="92"/>
      <c r="R83" s="92"/>
    </row>
    <row r="84" spans="1:18" s="11" customFormat="1" ht="38.25">
      <c r="A84" s="8" t="s">
        <v>226</v>
      </c>
      <c r="B84" s="14">
        <v>42130</v>
      </c>
      <c r="C84" s="9" t="s">
        <v>184</v>
      </c>
      <c r="D84" s="93" t="s">
        <v>42</v>
      </c>
      <c r="E84" s="10" t="s">
        <v>194</v>
      </c>
      <c r="F84" s="114" t="s">
        <v>186</v>
      </c>
      <c r="G84" s="122" t="s">
        <v>239</v>
      </c>
      <c r="H84" s="12" t="s">
        <v>275</v>
      </c>
      <c r="I84" s="30" t="s">
        <v>55</v>
      </c>
      <c r="J84" s="120" t="s">
        <v>188</v>
      </c>
      <c r="K84" s="93"/>
      <c r="L84" s="93"/>
      <c r="M84" s="122"/>
      <c r="N84" s="122"/>
      <c r="O84" s="93"/>
      <c r="P84" s="92"/>
      <c r="Q84" s="92"/>
      <c r="R84" s="92"/>
    </row>
    <row r="85" spans="1:18" s="11" customFormat="1" ht="72">
      <c r="A85" s="8" t="s">
        <v>225</v>
      </c>
      <c r="B85" s="14">
        <v>42130</v>
      </c>
      <c r="C85" s="9" t="s">
        <v>336</v>
      </c>
      <c r="D85" s="114" t="s">
        <v>42</v>
      </c>
      <c r="E85" s="10" t="s">
        <v>194</v>
      </c>
      <c r="F85" s="115" t="s">
        <v>287</v>
      </c>
      <c r="G85" s="78" t="s">
        <v>314</v>
      </c>
      <c r="H85" s="12" t="s">
        <v>312</v>
      </c>
      <c r="I85" s="30" t="s">
        <v>56</v>
      </c>
      <c r="J85" s="120" t="s">
        <v>188</v>
      </c>
      <c r="K85" s="114" t="s">
        <v>265</v>
      </c>
      <c r="L85" s="114">
        <v>5.6</v>
      </c>
      <c r="M85" s="78" t="s">
        <v>266</v>
      </c>
      <c r="N85" s="78" t="s">
        <v>267</v>
      </c>
      <c r="O85" s="114"/>
      <c r="P85" s="92"/>
      <c r="Q85" s="92"/>
      <c r="R85" s="92"/>
    </row>
    <row r="86" spans="1:18" s="11" customFormat="1" ht="48">
      <c r="A86" s="8" t="s">
        <v>224</v>
      </c>
      <c r="B86" s="14">
        <v>42130</v>
      </c>
      <c r="C86" s="9" t="s">
        <v>293</v>
      </c>
      <c r="D86" s="114" t="s">
        <v>6</v>
      </c>
      <c r="E86" s="10" t="s">
        <v>189</v>
      </c>
      <c r="F86" s="115" t="s">
        <v>287</v>
      </c>
      <c r="G86" s="78" t="s">
        <v>302</v>
      </c>
      <c r="H86" s="12" t="s">
        <v>206</v>
      </c>
      <c r="I86" s="30">
        <v>1</v>
      </c>
      <c r="J86" s="120" t="s">
        <v>188</v>
      </c>
      <c r="K86" s="114" t="s">
        <v>265</v>
      </c>
      <c r="L86" s="114">
        <v>5.6</v>
      </c>
      <c r="M86" s="78" t="s">
        <v>266</v>
      </c>
      <c r="N86" s="78" t="s">
        <v>268</v>
      </c>
      <c r="O86" s="114"/>
      <c r="P86" s="92"/>
      <c r="Q86" s="92"/>
      <c r="R86" s="92"/>
    </row>
    <row r="87" spans="1:18" s="11" customFormat="1" ht="25.5">
      <c r="A87" s="8" t="s">
        <v>223</v>
      </c>
      <c r="B87" s="14">
        <v>42130</v>
      </c>
      <c r="C87" s="9" t="s">
        <v>184</v>
      </c>
      <c r="D87" s="116" t="s">
        <v>203</v>
      </c>
      <c r="E87" s="10" t="s">
        <v>189</v>
      </c>
      <c r="F87" s="116" t="s">
        <v>186</v>
      </c>
      <c r="G87" s="78" t="s">
        <v>204</v>
      </c>
      <c r="H87" s="12" t="s">
        <v>205</v>
      </c>
      <c r="I87" s="30">
        <v>1</v>
      </c>
      <c r="J87" s="120" t="s">
        <v>188</v>
      </c>
      <c r="K87" s="116"/>
      <c r="L87" s="116"/>
      <c r="M87" s="78" t="s">
        <v>277</v>
      </c>
      <c r="N87" s="122"/>
      <c r="O87" s="116"/>
      <c r="P87" s="92"/>
      <c r="Q87" s="92"/>
      <c r="R87" s="92"/>
    </row>
    <row r="88" spans="1:18" s="11" customFormat="1" ht="76.5">
      <c r="A88" s="8" t="s">
        <v>222</v>
      </c>
      <c r="B88" s="14">
        <v>42130</v>
      </c>
      <c r="C88" s="9" t="s">
        <v>293</v>
      </c>
      <c r="D88" s="116" t="s">
        <v>27</v>
      </c>
      <c r="E88" s="10" t="s">
        <v>185</v>
      </c>
      <c r="F88" s="116" t="s">
        <v>344</v>
      </c>
      <c r="G88" s="78" t="s">
        <v>237</v>
      </c>
      <c r="H88" s="12" t="s">
        <v>308</v>
      </c>
      <c r="I88" s="30" t="s">
        <v>56</v>
      </c>
      <c r="J88" s="120" t="s">
        <v>188</v>
      </c>
      <c r="K88" s="116"/>
      <c r="L88" s="116"/>
      <c r="M88" s="122"/>
      <c r="N88" s="116"/>
      <c r="O88" s="116"/>
      <c r="P88" s="92"/>
      <c r="Q88" s="92"/>
      <c r="R88" s="92"/>
    </row>
    <row r="89" spans="1:18" s="11" customFormat="1" ht="36">
      <c r="A89" s="8" t="s">
        <v>221</v>
      </c>
      <c r="B89" s="14">
        <v>42129</v>
      </c>
      <c r="C89" s="9" t="s">
        <v>293</v>
      </c>
      <c r="D89" s="119" t="s">
        <v>27</v>
      </c>
      <c r="E89" s="10" t="s">
        <v>185</v>
      </c>
      <c r="F89" s="119" t="s">
        <v>287</v>
      </c>
      <c r="G89" s="78" t="s">
        <v>201</v>
      </c>
      <c r="H89" s="12" t="s">
        <v>202</v>
      </c>
      <c r="I89" s="30">
        <v>1</v>
      </c>
      <c r="J89" s="120" t="s">
        <v>188</v>
      </c>
      <c r="K89" s="119" t="s">
        <v>265</v>
      </c>
      <c r="L89" s="119">
        <v>5.6</v>
      </c>
      <c r="M89" s="78" t="s">
        <v>266</v>
      </c>
      <c r="N89" s="78" t="s">
        <v>269</v>
      </c>
      <c r="O89" s="119"/>
      <c r="P89" s="92"/>
      <c r="Q89" s="92"/>
      <c r="R89" s="92"/>
    </row>
    <row r="90" spans="1:18" s="11" customFormat="1" ht="72">
      <c r="A90" s="8" t="s">
        <v>220</v>
      </c>
      <c r="B90" s="14">
        <v>42129</v>
      </c>
      <c r="C90" s="9" t="s">
        <v>456</v>
      </c>
      <c r="D90" s="119" t="s">
        <v>44</v>
      </c>
      <c r="E90" s="10" t="s">
        <v>194</v>
      </c>
      <c r="F90" s="119" t="s">
        <v>287</v>
      </c>
      <c r="G90" s="78" t="s">
        <v>240</v>
      </c>
      <c r="H90" s="12" t="s">
        <v>200</v>
      </c>
      <c r="I90" s="30">
        <v>1</v>
      </c>
      <c r="J90" s="120" t="s">
        <v>188</v>
      </c>
      <c r="K90" s="119"/>
      <c r="L90" s="119"/>
      <c r="M90" s="78" t="s">
        <v>277</v>
      </c>
      <c r="N90" s="119" t="s">
        <v>279</v>
      </c>
      <c r="O90" s="119"/>
      <c r="P90" s="92"/>
      <c r="Q90" s="92"/>
      <c r="R90" s="92"/>
    </row>
    <row r="91" spans="1:18" s="11" customFormat="1" ht="25.5">
      <c r="A91" s="8" t="s">
        <v>219</v>
      </c>
      <c r="B91" s="14">
        <v>42129</v>
      </c>
      <c r="C91" s="9" t="s">
        <v>184</v>
      </c>
      <c r="D91" s="119" t="s">
        <v>28</v>
      </c>
      <c r="E91" s="10" t="s">
        <v>198</v>
      </c>
      <c r="F91" s="119" t="s">
        <v>344</v>
      </c>
      <c r="G91" s="122" t="s">
        <v>199</v>
      </c>
      <c r="H91" s="12"/>
      <c r="I91" s="30">
        <v>1</v>
      </c>
      <c r="J91" s="120" t="s">
        <v>188</v>
      </c>
      <c r="K91" s="119"/>
      <c r="L91" s="119"/>
      <c r="M91" s="78" t="s">
        <v>277</v>
      </c>
      <c r="N91" s="122"/>
      <c r="O91" s="119"/>
      <c r="P91" s="92"/>
      <c r="Q91" s="92"/>
      <c r="R91" s="92"/>
    </row>
    <row r="92" spans="1:18" s="11" customFormat="1" ht="51">
      <c r="A92" s="8" t="s">
        <v>218</v>
      </c>
      <c r="B92" s="14">
        <v>42129</v>
      </c>
      <c r="C92" s="9" t="s">
        <v>293</v>
      </c>
      <c r="D92" s="119" t="s">
        <v>53</v>
      </c>
      <c r="E92" s="10" t="s">
        <v>189</v>
      </c>
      <c r="F92" s="119" t="s">
        <v>287</v>
      </c>
      <c r="G92" s="120" t="s">
        <v>196</v>
      </c>
      <c r="H92" s="12" t="s">
        <v>197</v>
      </c>
      <c r="I92" s="30" t="s">
        <v>56</v>
      </c>
      <c r="J92" s="120" t="s">
        <v>188</v>
      </c>
      <c r="K92" s="119" t="s">
        <v>265</v>
      </c>
      <c r="L92" s="119">
        <v>5.6</v>
      </c>
      <c r="M92" s="78" t="s">
        <v>266</v>
      </c>
      <c r="N92" s="78" t="s">
        <v>270</v>
      </c>
      <c r="O92" s="119"/>
      <c r="P92" s="92"/>
      <c r="Q92" s="92"/>
      <c r="R92" s="92"/>
    </row>
    <row r="93" spans="1:18" s="11" customFormat="1" ht="51">
      <c r="A93" s="8" t="s">
        <v>217</v>
      </c>
      <c r="B93" s="14">
        <v>42129</v>
      </c>
      <c r="C93" s="9" t="s">
        <v>293</v>
      </c>
      <c r="D93" s="119" t="s">
        <v>47</v>
      </c>
      <c r="E93" s="10" t="s">
        <v>194</v>
      </c>
      <c r="F93" s="120" t="s">
        <v>287</v>
      </c>
      <c r="G93" s="122" t="s">
        <v>243</v>
      </c>
      <c r="H93" s="12" t="s">
        <v>195</v>
      </c>
      <c r="I93" s="30" t="s">
        <v>55</v>
      </c>
      <c r="J93" s="122" t="s">
        <v>188</v>
      </c>
      <c r="K93" s="119"/>
      <c r="L93" s="119"/>
      <c r="M93" s="78" t="s">
        <v>261</v>
      </c>
      <c r="N93" s="122"/>
      <c r="O93" s="119"/>
      <c r="P93" s="92"/>
      <c r="Q93" s="92"/>
      <c r="R93" s="92"/>
    </row>
    <row r="94" spans="1:18" s="11" customFormat="1" ht="100.5">
      <c r="A94" s="8" t="s">
        <v>216</v>
      </c>
      <c r="B94" s="14">
        <v>42129</v>
      </c>
      <c r="C94" s="9" t="s">
        <v>293</v>
      </c>
      <c r="D94" s="120" t="s">
        <v>27</v>
      </c>
      <c r="E94" s="10" t="s">
        <v>194</v>
      </c>
      <c r="F94" s="120" t="s">
        <v>287</v>
      </c>
      <c r="G94" s="78" t="s">
        <v>242</v>
      </c>
      <c r="H94" s="12" t="s">
        <v>301</v>
      </c>
      <c r="I94" s="30" t="s">
        <v>56</v>
      </c>
      <c r="J94" s="122" t="s">
        <v>188</v>
      </c>
      <c r="K94" s="120" t="s">
        <v>260</v>
      </c>
      <c r="L94" s="120">
        <v>5.7</v>
      </c>
      <c r="M94" s="78" t="s">
        <v>262</v>
      </c>
      <c r="N94" s="78" t="s">
        <v>271</v>
      </c>
      <c r="O94" s="120"/>
      <c r="P94" s="92"/>
      <c r="Q94" s="92"/>
      <c r="R94" s="92"/>
    </row>
    <row r="95" spans="1:18" s="11" customFormat="1" ht="48">
      <c r="A95" s="8" t="s">
        <v>215</v>
      </c>
      <c r="B95" s="14">
        <v>42129</v>
      </c>
      <c r="C95" s="9" t="s">
        <v>184</v>
      </c>
      <c r="D95" s="120" t="s">
        <v>53</v>
      </c>
      <c r="E95" s="10" t="s">
        <v>189</v>
      </c>
      <c r="F95" s="120" t="s">
        <v>186</v>
      </c>
      <c r="G95" s="78" t="s">
        <v>192</v>
      </c>
      <c r="H95" s="12" t="s">
        <v>193</v>
      </c>
      <c r="I95" s="30">
        <v>1</v>
      </c>
      <c r="J95" s="122" t="s">
        <v>188</v>
      </c>
      <c r="K95" s="120" t="s">
        <v>259</v>
      </c>
      <c r="L95" s="120">
        <v>5.7</v>
      </c>
      <c r="M95" s="78" t="s">
        <v>277</v>
      </c>
      <c r="N95" s="120" t="s">
        <v>283</v>
      </c>
      <c r="O95" s="120"/>
      <c r="P95" s="92"/>
      <c r="Q95" s="92"/>
      <c r="R95" s="92"/>
    </row>
    <row r="96" spans="1:18" s="11" customFormat="1" ht="48">
      <c r="A96" s="8" t="s">
        <v>214</v>
      </c>
      <c r="B96" s="14">
        <v>42129</v>
      </c>
      <c r="C96" s="9" t="s">
        <v>184</v>
      </c>
      <c r="D96" s="120" t="s">
        <v>53</v>
      </c>
      <c r="E96" s="10" t="s">
        <v>189</v>
      </c>
      <c r="F96" s="120" t="s">
        <v>186</v>
      </c>
      <c r="G96" s="78" t="s">
        <v>190</v>
      </c>
      <c r="H96" s="12" t="s">
        <v>191</v>
      </c>
      <c r="I96" s="30">
        <v>1</v>
      </c>
      <c r="J96" s="122" t="s">
        <v>188</v>
      </c>
      <c r="K96" s="120" t="s">
        <v>259</v>
      </c>
      <c r="L96" s="120">
        <v>5.7</v>
      </c>
      <c r="M96" s="78" t="s">
        <v>277</v>
      </c>
      <c r="N96" s="78" t="s">
        <v>284</v>
      </c>
      <c r="O96" s="120"/>
      <c r="P96" s="92"/>
      <c r="Q96" s="92"/>
      <c r="R96" s="92"/>
    </row>
    <row r="97" spans="1:18" s="11" customFormat="1" ht="25.5">
      <c r="A97" s="8" t="s">
        <v>213</v>
      </c>
      <c r="B97" s="14">
        <v>42129</v>
      </c>
      <c r="C97" s="9" t="s">
        <v>288</v>
      </c>
      <c r="D97" s="120" t="s">
        <v>27</v>
      </c>
      <c r="E97" s="10" t="s">
        <v>185</v>
      </c>
      <c r="F97" s="120" t="s">
        <v>287</v>
      </c>
      <c r="G97" s="122" t="s">
        <v>241</v>
      </c>
      <c r="H97" s="12" t="s">
        <v>187</v>
      </c>
      <c r="I97" s="30">
        <v>1</v>
      </c>
      <c r="J97" s="122" t="s">
        <v>188</v>
      </c>
      <c r="K97" s="120" t="s">
        <v>265</v>
      </c>
      <c r="L97" s="120">
        <v>5.6</v>
      </c>
      <c r="M97" s="78" t="s">
        <v>272</v>
      </c>
      <c r="N97" s="78" t="s">
        <v>269</v>
      </c>
      <c r="O97" s="120"/>
      <c r="P97" s="92"/>
      <c r="Q97" s="92"/>
      <c r="R97" s="92"/>
    </row>
    <row r="98" spans="1:18" s="11" customFormat="1" ht="60">
      <c r="A98" s="8" t="s">
        <v>212</v>
      </c>
      <c r="B98" s="14">
        <v>42130</v>
      </c>
      <c r="C98" s="9" t="s">
        <v>293</v>
      </c>
      <c r="D98" s="120" t="s">
        <v>6</v>
      </c>
      <c r="E98" s="10" t="s">
        <v>208</v>
      </c>
      <c r="F98" s="120" t="s">
        <v>287</v>
      </c>
      <c r="G98" s="78" t="s">
        <v>231</v>
      </c>
      <c r="H98" s="12" t="s">
        <v>232</v>
      </c>
      <c r="I98" s="30">
        <v>1</v>
      </c>
      <c r="J98" s="78" t="s">
        <v>235</v>
      </c>
      <c r="K98" s="120" t="s">
        <v>260</v>
      </c>
      <c r="L98" s="120">
        <v>5.7</v>
      </c>
      <c r="M98" s="78" t="s">
        <v>262</v>
      </c>
      <c r="N98" s="78" t="s">
        <v>263</v>
      </c>
      <c r="O98" s="120"/>
      <c r="P98" s="92"/>
      <c r="Q98" s="92"/>
      <c r="R98" s="92"/>
    </row>
    <row r="99" spans="1:18" s="11" customFormat="1">
      <c r="A99" s="8" t="s">
        <v>290</v>
      </c>
      <c r="B99" s="14">
        <v>42130</v>
      </c>
      <c r="C99" s="9" t="s">
        <v>292</v>
      </c>
      <c r="D99" s="119" t="s">
        <v>6</v>
      </c>
      <c r="E99" s="10" t="s">
        <v>208</v>
      </c>
      <c r="F99" s="121" t="s">
        <v>287</v>
      </c>
      <c r="G99" s="122" t="s">
        <v>315</v>
      </c>
      <c r="H99" s="12"/>
      <c r="I99" s="30">
        <v>1</v>
      </c>
      <c r="J99" s="78" t="s">
        <v>177</v>
      </c>
      <c r="K99" s="119" t="s">
        <v>260</v>
      </c>
      <c r="L99" s="119">
        <v>5.7</v>
      </c>
      <c r="M99" s="78" t="s">
        <v>262</v>
      </c>
      <c r="N99" s="119" t="s">
        <v>273</v>
      </c>
      <c r="O99" s="119"/>
      <c r="P99" s="92"/>
      <c r="Q99" s="92"/>
      <c r="R99" s="92"/>
    </row>
    <row r="100" spans="1:18" s="11" customFormat="1" ht="76.5">
      <c r="A100" s="8" t="s">
        <v>289</v>
      </c>
      <c r="B100" s="14">
        <v>42129</v>
      </c>
      <c r="C100" s="9" t="s">
        <v>184</v>
      </c>
      <c r="D100" s="121" t="s">
        <v>39</v>
      </c>
      <c r="E100" s="10" t="s">
        <v>194</v>
      </c>
      <c r="F100" s="121" t="s">
        <v>186</v>
      </c>
      <c r="G100" s="78" t="s">
        <v>183</v>
      </c>
      <c r="H100" s="12" t="s">
        <v>280</v>
      </c>
      <c r="I100" s="30">
        <v>1</v>
      </c>
      <c r="J100" s="78" t="s">
        <v>177</v>
      </c>
      <c r="K100" s="121" t="s">
        <v>281</v>
      </c>
      <c r="L100" s="121">
        <v>5.7</v>
      </c>
      <c r="M100" s="78" t="s">
        <v>277</v>
      </c>
      <c r="N100" s="121" t="s">
        <v>321</v>
      </c>
      <c r="O100" s="121"/>
      <c r="P100" s="92"/>
      <c r="Q100" s="92"/>
      <c r="R100" s="92"/>
    </row>
    <row r="101" spans="1:18" s="11" customFormat="1" ht="24">
      <c r="A101" s="8" t="s">
        <v>211</v>
      </c>
      <c r="B101" s="14">
        <v>42129</v>
      </c>
      <c r="C101" s="9" t="s">
        <v>184</v>
      </c>
      <c r="D101" s="121" t="s">
        <v>207</v>
      </c>
      <c r="E101" s="10" t="s">
        <v>194</v>
      </c>
      <c r="F101" s="121" t="s">
        <v>457</v>
      </c>
      <c r="G101" s="78" t="s">
        <v>182</v>
      </c>
      <c r="H101" s="12"/>
      <c r="I101" s="30">
        <v>1</v>
      </c>
      <c r="J101" s="78" t="s">
        <v>177</v>
      </c>
      <c r="K101" s="121" t="s">
        <v>276</v>
      </c>
      <c r="L101" s="121">
        <v>5.7</v>
      </c>
      <c r="M101" s="78" t="s">
        <v>277</v>
      </c>
      <c r="N101" s="78" t="s">
        <v>320</v>
      </c>
      <c r="O101" s="121"/>
      <c r="P101" s="92"/>
      <c r="Q101" s="92"/>
      <c r="R101" s="92"/>
    </row>
    <row r="102" spans="1:18" s="11" customFormat="1" ht="60">
      <c r="A102" s="8" t="s">
        <v>210</v>
      </c>
      <c r="B102" s="14">
        <v>42129</v>
      </c>
      <c r="C102" s="9" t="s">
        <v>184</v>
      </c>
      <c r="D102" s="121" t="s">
        <v>45</v>
      </c>
      <c r="E102" s="10" t="s">
        <v>185</v>
      </c>
      <c r="F102" s="121" t="s">
        <v>186</v>
      </c>
      <c r="G102" s="78" t="s">
        <v>605</v>
      </c>
      <c r="H102" s="12" t="s">
        <v>607</v>
      </c>
      <c r="I102" s="30">
        <v>1</v>
      </c>
      <c r="J102" s="78" t="s">
        <v>177</v>
      </c>
      <c r="K102" s="121"/>
      <c r="L102" s="121"/>
      <c r="M102" s="121"/>
      <c r="N102" s="121"/>
      <c r="O102" s="121"/>
      <c r="P102" s="92"/>
      <c r="Q102" s="92"/>
      <c r="R102" s="92"/>
    </row>
    <row r="103" spans="1:18" s="11" customFormat="1" ht="24">
      <c r="A103" s="8" t="s">
        <v>178</v>
      </c>
      <c r="B103" s="14">
        <v>42129</v>
      </c>
      <c r="C103" s="9" t="s">
        <v>184</v>
      </c>
      <c r="D103" s="121" t="s">
        <v>37</v>
      </c>
      <c r="E103" s="10" t="s">
        <v>194</v>
      </c>
      <c r="F103" s="122" t="s">
        <v>186</v>
      </c>
      <c r="G103" s="78" t="s">
        <v>181</v>
      </c>
      <c r="H103" s="12" t="s">
        <v>180</v>
      </c>
      <c r="I103" s="30">
        <v>1</v>
      </c>
      <c r="J103" s="78" t="s">
        <v>177</v>
      </c>
      <c r="K103" s="121"/>
      <c r="L103" s="121"/>
      <c r="M103" s="121"/>
      <c r="N103" s="121"/>
      <c r="O103" s="121"/>
      <c r="P103" s="92"/>
      <c r="Q103" s="92"/>
      <c r="R103" s="92"/>
    </row>
    <row r="104" spans="1:18" s="11" customFormat="1">
      <c r="A104" s="8"/>
      <c r="B104" s="14"/>
      <c r="C104" s="9"/>
      <c r="D104" s="93"/>
      <c r="E104" s="10"/>
      <c r="F104" s="93"/>
      <c r="G104" s="78"/>
      <c r="H104" s="12"/>
      <c r="I104" s="30"/>
      <c r="J104" s="78"/>
      <c r="K104" s="93"/>
      <c r="L104" s="93"/>
      <c r="M104" s="93"/>
      <c r="N104" s="93"/>
      <c r="O104" s="93"/>
      <c r="P104" s="92"/>
      <c r="Q104" s="92"/>
      <c r="R104" s="92"/>
    </row>
    <row r="105" spans="1:18" s="15" customFormat="1">
      <c r="A105" s="151"/>
      <c r="B105" s="151"/>
      <c r="C105" s="151"/>
      <c r="D105" s="151"/>
      <c r="E105" s="151"/>
      <c r="F105" s="151"/>
      <c r="G105" s="151"/>
      <c r="H105" s="151"/>
      <c r="I105" s="151"/>
      <c r="J105" s="151"/>
      <c r="K105" s="151"/>
      <c r="L105" s="151"/>
      <c r="M105" s="151"/>
      <c r="N105" s="151"/>
      <c r="O105" s="151"/>
    </row>
    <row r="106" spans="1:18" s="15" customFormat="1">
      <c r="A106" s="13" t="s">
        <v>25</v>
      </c>
      <c r="B106" s="152"/>
      <c r="C106" s="152"/>
      <c r="D106" s="152"/>
      <c r="E106" s="152"/>
      <c r="F106" s="152"/>
      <c r="G106" s="152"/>
      <c r="H106" s="152"/>
      <c r="I106" s="152"/>
      <c r="J106" s="152"/>
      <c r="K106" s="152"/>
      <c r="L106" s="152"/>
      <c r="M106" s="152"/>
      <c r="N106" s="152"/>
      <c r="O106" s="152"/>
    </row>
    <row r="107" spans="1:18" s="15" customFormat="1">
      <c r="A107" s="147" t="s">
        <v>567</v>
      </c>
      <c r="B107" s="147"/>
      <c r="C107" s="147"/>
      <c r="D107" s="147"/>
      <c r="E107" s="147"/>
      <c r="F107" s="147"/>
      <c r="G107" s="147"/>
      <c r="H107" s="147"/>
      <c r="I107" s="147"/>
      <c r="J107" s="147"/>
      <c r="K107" s="147"/>
      <c r="L107" s="147"/>
      <c r="M107" s="147"/>
      <c r="N107" s="147"/>
      <c r="O107" s="147"/>
    </row>
    <row r="108" spans="1:18" s="15" customFormat="1">
      <c r="A108" s="148" t="s">
        <v>26</v>
      </c>
      <c r="B108" s="148"/>
      <c r="C108" s="148"/>
      <c r="D108" s="148"/>
      <c r="E108" s="148"/>
      <c r="F108" s="148"/>
      <c r="G108" s="148"/>
      <c r="H108" s="16"/>
      <c r="I108" s="16"/>
      <c r="J108" s="16"/>
      <c r="K108" s="16"/>
      <c r="L108" s="16"/>
      <c r="M108" s="16"/>
      <c r="N108" s="16"/>
      <c r="O108" s="16"/>
    </row>
    <row r="109" spans="1:18" s="15" customFormat="1">
      <c r="A109" s="148" t="s">
        <v>57</v>
      </c>
      <c r="B109" s="148"/>
      <c r="C109" s="148"/>
      <c r="D109" s="148"/>
      <c r="E109" s="148"/>
      <c r="F109" s="148"/>
      <c r="G109" s="148"/>
      <c r="H109" s="16"/>
      <c r="I109" s="16"/>
      <c r="J109" s="16"/>
      <c r="K109" s="16"/>
      <c r="L109" s="16"/>
      <c r="M109" s="16"/>
      <c r="N109" s="16"/>
      <c r="O109" s="16"/>
    </row>
    <row r="110" spans="1:18" s="15" customFormat="1">
      <c r="A110" s="148" t="s">
        <v>90</v>
      </c>
      <c r="B110" s="148"/>
      <c r="C110" s="148"/>
      <c r="D110" s="148"/>
      <c r="E110" s="148"/>
      <c r="F110" s="148"/>
      <c r="G110" s="148"/>
      <c r="H110" s="16"/>
      <c r="I110" s="16"/>
      <c r="J110" s="16"/>
      <c r="K110" s="16"/>
      <c r="L110" s="16"/>
      <c r="M110" s="16"/>
      <c r="N110" s="16"/>
      <c r="O110" s="16"/>
    </row>
    <row r="111" spans="1:18" s="15" customFormat="1" ht="24">
      <c r="A111" s="65" t="s">
        <v>165</v>
      </c>
      <c r="B111" s="23"/>
      <c r="C111" s="16"/>
      <c r="D111" s="17"/>
      <c r="E111" s="18"/>
      <c r="F111" s="16"/>
      <c r="G111" s="16"/>
      <c r="H111" s="16"/>
      <c r="I111" s="16"/>
      <c r="J111" s="16"/>
      <c r="K111" s="16"/>
      <c r="L111" s="16"/>
      <c r="M111" s="16"/>
      <c r="N111" s="16"/>
      <c r="O111" s="16"/>
    </row>
    <row r="112" spans="1:18" s="15" customFormat="1" ht="17.25">
      <c r="A112" s="55" t="s">
        <v>35</v>
      </c>
      <c r="B112" s="23"/>
      <c r="C112" s="16"/>
      <c r="D112" s="17"/>
      <c r="E112" s="18"/>
      <c r="F112" s="16"/>
      <c r="G112" s="16"/>
      <c r="H112" s="16"/>
      <c r="I112" s="16"/>
      <c r="J112" s="16"/>
      <c r="K112" s="16"/>
      <c r="L112" s="16"/>
      <c r="M112" s="16"/>
      <c r="N112" s="16"/>
      <c r="O112" s="16"/>
    </row>
    <row r="113" spans="1:15" s="15" customFormat="1" ht="17.25">
      <c r="A113" s="55" t="s">
        <v>32</v>
      </c>
      <c r="B113" s="23"/>
      <c r="C113" s="16"/>
      <c r="D113" s="17"/>
      <c r="E113" s="18"/>
      <c r="F113" s="16"/>
      <c r="G113" s="16"/>
      <c r="H113" s="16"/>
      <c r="I113" s="16"/>
      <c r="J113" s="16"/>
      <c r="K113" s="16"/>
      <c r="L113" s="16"/>
      <c r="M113" s="16"/>
      <c r="N113" s="16"/>
      <c r="O113" s="16"/>
    </row>
    <row r="114" spans="1:15" s="15" customFormat="1" ht="17.25">
      <c r="A114" s="55" t="s">
        <v>31</v>
      </c>
      <c r="B114" s="24"/>
      <c r="E114" s="19"/>
    </row>
    <row r="115" spans="1:15" s="15" customFormat="1" ht="17.25">
      <c r="A115" s="55" t="s">
        <v>38</v>
      </c>
      <c r="B115" s="24"/>
      <c r="E115" s="19"/>
    </row>
    <row r="116" spans="1:15" s="15" customFormat="1" ht="17.25">
      <c r="A116" s="55" t="s">
        <v>48</v>
      </c>
      <c r="B116" s="24"/>
      <c r="E116" s="19"/>
    </row>
    <row r="117" spans="1:15" s="15" customFormat="1" ht="17.25">
      <c r="A117" s="55" t="s">
        <v>118</v>
      </c>
      <c r="B117" s="24"/>
      <c r="E117" s="19"/>
    </row>
    <row r="118" spans="1:15" s="15" customFormat="1" ht="17.25">
      <c r="A118" s="55" t="s">
        <v>44</v>
      </c>
      <c r="B118" s="24"/>
      <c r="E118" s="19"/>
    </row>
    <row r="119" spans="1:15" s="15" customFormat="1" ht="17.25">
      <c r="A119" s="55" t="s">
        <v>36</v>
      </c>
      <c r="B119" s="24"/>
      <c r="E119" s="19"/>
    </row>
    <row r="120" spans="1:15" s="15" customFormat="1" ht="17.25">
      <c r="A120" s="55" t="s">
        <v>50</v>
      </c>
      <c r="B120" s="24"/>
      <c r="E120" s="19"/>
    </row>
    <row r="121" spans="1:15" s="15" customFormat="1" ht="17.25">
      <c r="A121" s="55" t="s">
        <v>119</v>
      </c>
      <c r="B121" s="24"/>
      <c r="E121" s="19"/>
    </row>
    <row r="122" spans="1:15" s="15" customFormat="1" ht="17.25">
      <c r="A122" s="55" t="s">
        <v>34</v>
      </c>
      <c r="B122" s="24"/>
      <c r="E122" s="19"/>
    </row>
    <row r="123" spans="1:15" s="15" customFormat="1" ht="17.25">
      <c r="A123" s="55" t="s">
        <v>33</v>
      </c>
      <c r="B123" s="24"/>
      <c r="E123" s="19"/>
    </row>
    <row r="124" spans="1:15" s="15" customFormat="1" ht="17.25">
      <c r="A124" s="55" t="s">
        <v>167</v>
      </c>
      <c r="B124" s="24"/>
      <c r="E124" s="19"/>
    </row>
    <row r="125" spans="1:15" s="15" customFormat="1" ht="17.25">
      <c r="A125" s="55" t="s">
        <v>30</v>
      </c>
      <c r="B125" s="24"/>
      <c r="E125" s="19"/>
    </row>
    <row r="126" spans="1:15" s="15" customFormat="1" ht="17.25">
      <c r="A126" s="55" t="s">
        <v>99</v>
      </c>
      <c r="B126" s="24"/>
      <c r="E126" s="19"/>
    </row>
    <row r="127" spans="1:15" s="15" customFormat="1" ht="17.25">
      <c r="A127" s="55" t="s">
        <v>7</v>
      </c>
      <c r="B127" s="24"/>
      <c r="E127" s="19"/>
    </row>
    <row r="128" spans="1:15" s="15" customFormat="1" ht="17.25">
      <c r="A128" s="55" t="s">
        <v>27</v>
      </c>
      <c r="B128" s="24"/>
      <c r="E128" s="19"/>
    </row>
    <row r="129" spans="1:5" s="15" customFormat="1" ht="17.25">
      <c r="A129" s="55" t="s">
        <v>53</v>
      </c>
      <c r="B129" s="24"/>
      <c r="E129" s="19"/>
    </row>
    <row r="130" spans="1:5" s="15" customFormat="1" ht="17.25">
      <c r="A130" s="55" t="s">
        <v>79</v>
      </c>
      <c r="B130" s="24"/>
      <c r="E130" s="19"/>
    </row>
    <row r="131" spans="1:5" s="15" customFormat="1" ht="17.25">
      <c r="A131" s="55" t="s">
        <v>8</v>
      </c>
      <c r="B131" s="24"/>
      <c r="E131" s="19"/>
    </row>
    <row r="132" spans="1:5" s="15" customFormat="1" ht="17.25">
      <c r="A132" s="55" t="s">
        <v>28</v>
      </c>
      <c r="B132" s="24"/>
      <c r="E132" s="19"/>
    </row>
    <row r="133" spans="1:5" s="15" customFormat="1" ht="17.25">
      <c r="A133" s="55" t="s">
        <v>115</v>
      </c>
      <c r="B133" s="24"/>
      <c r="E133" s="19"/>
    </row>
    <row r="134" spans="1:5" s="15" customFormat="1" ht="17.25">
      <c r="A134" s="55" t="s">
        <v>37</v>
      </c>
      <c r="B134" s="24"/>
      <c r="E134" s="19"/>
    </row>
    <row r="135" spans="1:5" s="15" customFormat="1" ht="17.25">
      <c r="A135" s="55" t="s">
        <v>45</v>
      </c>
      <c r="B135" s="24"/>
      <c r="E135" s="19"/>
    </row>
    <row r="136" spans="1:5" s="15" customFormat="1" ht="17.25">
      <c r="A136" s="55" t="s">
        <v>39</v>
      </c>
      <c r="B136" s="24"/>
      <c r="E136" s="19"/>
    </row>
    <row r="137" spans="1:5" s="15" customFormat="1" ht="17.25">
      <c r="A137" s="55" t="s">
        <v>92</v>
      </c>
      <c r="B137" s="24"/>
      <c r="E137" s="19"/>
    </row>
    <row r="138" spans="1:5" s="15" customFormat="1" ht="17.25">
      <c r="A138" s="55" t="s">
        <v>42</v>
      </c>
      <c r="B138" s="24"/>
      <c r="E138" s="19"/>
    </row>
    <row r="139" spans="1:5" s="15" customFormat="1" ht="17.25">
      <c r="A139" s="55" t="s">
        <v>41</v>
      </c>
      <c r="B139" s="24"/>
      <c r="E139" s="19"/>
    </row>
    <row r="140" spans="1:5" s="15" customFormat="1" ht="17.25">
      <c r="A140" s="55" t="s">
        <v>40</v>
      </c>
      <c r="B140" s="24"/>
      <c r="E140" s="19"/>
    </row>
    <row r="141" spans="1:5" s="15" customFormat="1" ht="17.25">
      <c r="A141" s="55" t="s">
        <v>47</v>
      </c>
      <c r="B141" s="24"/>
      <c r="E141" s="19"/>
    </row>
    <row r="142" spans="1:5" s="15" customFormat="1" ht="17.25">
      <c r="A142" s="55" t="s">
        <v>123</v>
      </c>
      <c r="B142" s="24"/>
      <c r="E142" s="19"/>
    </row>
    <row r="143" spans="1:5" s="15" customFormat="1" ht="17.25">
      <c r="A143" s="55" t="s">
        <v>122</v>
      </c>
      <c r="B143" s="24"/>
      <c r="E143" s="19"/>
    </row>
    <row r="144" spans="1:5" s="15" customFormat="1" ht="17.25">
      <c r="A144" s="55" t="s">
        <v>124</v>
      </c>
      <c r="B144" s="24"/>
      <c r="E144" s="19"/>
    </row>
    <row r="145" spans="1:5" s="15" customFormat="1" ht="17.25">
      <c r="A145" s="55" t="s">
        <v>168</v>
      </c>
      <c r="B145" s="24"/>
      <c r="E145" s="19"/>
    </row>
    <row r="146" spans="1:5" s="15" customFormat="1" ht="17.25">
      <c r="A146" s="55" t="s">
        <v>120</v>
      </c>
      <c r="B146" s="24"/>
      <c r="E146" s="19"/>
    </row>
    <row r="147" spans="1:5" s="15" customFormat="1" ht="17.25">
      <c r="A147" s="55" t="s">
        <v>125</v>
      </c>
      <c r="B147" s="24"/>
      <c r="E147" s="19"/>
    </row>
    <row r="148" spans="1:5" s="15" customFormat="1" ht="17.25">
      <c r="A148" s="55" t="s">
        <v>116</v>
      </c>
      <c r="B148" s="24"/>
      <c r="E148" s="19"/>
    </row>
    <row r="149" spans="1:5" s="15" customFormat="1" ht="17.25">
      <c r="A149" s="55" t="s">
        <v>121</v>
      </c>
      <c r="B149" s="24"/>
      <c r="E149" s="19"/>
    </row>
    <row r="150" spans="1:5" s="15" customFormat="1" ht="17.25">
      <c r="A150" s="55" t="s">
        <v>126</v>
      </c>
      <c r="B150" s="24"/>
      <c r="E150" s="19"/>
    </row>
    <row r="151" spans="1:5" s="2" customFormat="1" ht="17.25">
      <c r="A151" s="55" t="s">
        <v>131</v>
      </c>
      <c r="B151" s="25"/>
      <c r="E151" s="20"/>
    </row>
    <row r="152" spans="1:5" ht="17.25">
      <c r="A152" s="55" t="s">
        <v>134</v>
      </c>
    </row>
    <row r="153" spans="1:5" ht="17.25">
      <c r="A153" s="55" t="s">
        <v>51</v>
      </c>
    </row>
    <row r="154" spans="1:5" ht="17.25">
      <c r="A154" s="55" t="s">
        <v>52</v>
      </c>
    </row>
    <row r="155" spans="1:5" ht="17.25">
      <c r="A155" s="55" t="s">
        <v>127</v>
      </c>
    </row>
    <row r="156" spans="1:5" ht="17.25">
      <c r="A156" s="55" t="s">
        <v>130</v>
      </c>
    </row>
    <row r="157" spans="1:5" ht="17.25">
      <c r="A157" s="55" t="s">
        <v>128</v>
      </c>
    </row>
    <row r="158" spans="1:5" ht="17.25">
      <c r="A158" s="55" t="s">
        <v>129</v>
      </c>
    </row>
    <row r="159" spans="1:5" ht="17.25">
      <c r="A159" s="55" t="s">
        <v>132</v>
      </c>
    </row>
  </sheetData>
  <autoFilter ref="A3:S103">
    <filterColumn colId="2"/>
    <filterColumn colId="4"/>
    <filterColumn colId="5"/>
    <filterColumn colId="12"/>
    <sortState ref="A4:S103">
      <sortCondition descending="1" ref="A3:A84"/>
    </sortState>
  </autoFilter>
  <mergeCells count="8">
    <mergeCell ref="A107:O107"/>
    <mergeCell ref="A108:G108"/>
    <mergeCell ref="A109:G109"/>
    <mergeCell ref="A110:G110"/>
    <mergeCell ref="A1:B1"/>
    <mergeCell ref="A2:B2"/>
    <mergeCell ref="A105:O105"/>
    <mergeCell ref="B106:O106"/>
  </mergeCells>
  <phoneticPr fontId="1" type="noConversion"/>
  <conditionalFormatting sqref="A4:XFD104">
    <cfRule type="expression" dxfId="49" priority="56" stopIfTrue="1">
      <formula>$F4="Closed"</formula>
    </cfRule>
    <cfRule type="expression" dxfId="48" priority="57" stopIfTrue="1">
      <formula>$F4="Fixed"</formula>
    </cfRule>
    <cfRule type="expression" dxfId="47" priority="58" stopIfTrue="1">
      <formula>$F4="Reopen"</formula>
    </cfRule>
    <cfRule type="expression" dxfId="46" priority="59" stopIfTrue="1">
      <formula>$E4="A+"</formula>
    </cfRule>
    <cfRule type="expression" dxfId="45" priority="60" stopIfTrue="1">
      <formula>$D4="User"</formula>
    </cfRule>
  </conditionalFormatting>
  <conditionalFormatting sqref="A112:A159">
    <cfRule type="expression" dxfId="44" priority="51" stopIfTrue="1">
      <formula>$F112="Closed"</formula>
    </cfRule>
    <cfRule type="expression" dxfId="43" priority="52" stopIfTrue="1">
      <formula>$F112="Fixed"</formula>
    </cfRule>
    <cfRule type="expression" dxfId="42" priority="53" stopIfTrue="1">
      <formula>$F112="Reopen"</formula>
    </cfRule>
    <cfRule type="expression" dxfId="41" priority="54" stopIfTrue="1">
      <formula>$E112="A+"</formula>
    </cfRule>
    <cfRule type="expression" dxfId="40" priority="55" stopIfTrue="1">
      <formula>$D112="User"</formula>
    </cfRule>
  </conditionalFormatting>
  <conditionalFormatting sqref="K12:N30">
    <cfRule type="expression" dxfId="39" priority="36" stopIfTrue="1">
      <formula>$F12="Closed"</formula>
    </cfRule>
    <cfRule type="expression" dxfId="38" priority="37" stopIfTrue="1">
      <formula>$F12="Fixed"</formula>
    </cfRule>
    <cfRule type="expression" dxfId="37" priority="38" stopIfTrue="1">
      <formula>$F12="Reopen"</formula>
    </cfRule>
    <cfRule type="expression" dxfId="36" priority="39" stopIfTrue="1">
      <formula>$E12="A+"</formula>
    </cfRule>
    <cfRule type="expression" dxfId="35" priority="40" stopIfTrue="1">
      <formula>$D12="User"</formula>
    </cfRule>
  </conditionalFormatting>
  <conditionalFormatting sqref="K10:N10">
    <cfRule type="expression" dxfId="34" priority="31" stopIfTrue="1">
      <formula>$F10="Closed"</formula>
    </cfRule>
    <cfRule type="expression" dxfId="33" priority="32" stopIfTrue="1">
      <formula>$F10="Fixed"</formula>
    </cfRule>
    <cfRule type="expression" dxfId="32" priority="33" stopIfTrue="1">
      <formula>$F10="Reopen"</formula>
    </cfRule>
    <cfRule type="expression" dxfId="31" priority="34" stopIfTrue="1">
      <formula>$E10="A+"</formula>
    </cfRule>
    <cfRule type="expression" dxfId="30" priority="35" stopIfTrue="1">
      <formula>$D10="User"</formula>
    </cfRule>
  </conditionalFormatting>
  <conditionalFormatting sqref="K18:N23">
    <cfRule type="expression" dxfId="29" priority="26" stopIfTrue="1">
      <formula>$F18="Closed"</formula>
    </cfRule>
    <cfRule type="expression" dxfId="28" priority="27" stopIfTrue="1">
      <formula>$F18="Fixed"</formula>
    </cfRule>
    <cfRule type="expression" dxfId="27" priority="28" stopIfTrue="1">
      <formula>$F18="Reopen"</formula>
    </cfRule>
    <cfRule type="expression" dxfId="26" priority="29" stopIfTrue="1">
      <formula>$E18="A+"</formula>
    </cfRule>
    <cfRule type="expression" dxfId="25" priority="30" stopIfTrue="1">
      <formula>$D18="User"</formula>
    </cfRule>
  </conditionalFormatting>
  <conditionalFormatting sqref="K22:N22">
    <cfRule type="expression" dxfId="24" priority="21" stopIfTrue="1">
      <formula>$F22="Closed"</formula>
    </cfRule>
    <cfRule type="expression" dxfId="23" priority="22" stopIfTrue="1">
      <formula>$F22="Fixed"</formula>
    </cfRule>
    <cfRule type="expression" dxfId="22" priority="23" stopIfTrue="1">
      <formula>$F22="Reopen"</formula>
    </cfRule>
    <cfRule type="expression" dxfId="21" priority="24" stopIfTrue="1">
      <formula>$E22="A+"</formula>
    </cfRule>
    <cfRule type="expression" dxfId="20" priority="25" stopIfTrue="1">
      <formula>$D22="User"</formula>
    </cfRule>
  </conditionalFormatting>
  <conditionalFormatting sqref="M29:N29">
    <cfRule type="expression" dxfId="19" priority="16" stopIfTrue="1">
      <formula>$F29="Closed"</formula>
    </cfRule>
    <cfRule type="expression" dxfId="18" priority="17" stopIfTrue="1">
      <formula>$F29="Fixed"</formula>
    </cfRule>
    <cfRule type="expression" dxfId="17" priority="18" stopIfTrue="1">
      <formula>$F29="Reopen"</formula>
    </cfRule>
    <cfRule type="expression" dxfId="16" priority="19" stopIfTrue="1">
      <formula>$E29="A+"</formula>
    </cfRule>
    <cfRule type="expression" dxfId="15" priority="20" stopIfTrue="1">
      <formula>$D29="User"</formula>
    </cfRule>
  </conditionalFormatting>
  <conditionalFormatting sqref="M29:N29">
    <cfRule type="expression" dxfId="14" priority="11" stopIfTrue="1">
      <formula>$F29="Closed"</formula>
    </cfRule>
    <cfRule type="expression" dxfId="13" priority="12" stopIfTrue="1">
      <formula>$F29="Fixed"</formula>
    </cfRule>
    <cfRule type="expression" dxfId="12" priority="13" stopIfTrue="1">
      <formula>$F29="Reopen"</formula>
    </cfRule>
    <cfRule type="expression" dxfId="11" priority="14" stopIfTrue="1">
      <formula>$E29="A+"</formula>
    </cfRule>
    <cfRule type="expression" dxfId="10" priority="15" stopIfTrue="1">
      <formula>$D29="User"</formula>
    </cfRule>
  </conditionalFormatting>
  <conditionalFormatting sqref="K11:N14">
    <cfRule type="expression" dxfId="9" priority="6" stopIfTrue="1">
      <formula>$F11="Closed"</formula>
    </cfRule>
    <cfRule type="expression" dxfId="8" priority="7" stopIfTrue="1">
      <formula>$F11="Fixed"</formula>
    </cfRule>
    <cfRule type="expression" dxfId="7" priority="8" stopIfTrue="1">
      <formula>$F11="Reopen"</formula>
    </cfRule>
    <cfRule type="expression" dxfId="6" priority="9" stopIfTrue="1">
      <formula>$E11="A+"</formula>
    </cfRule>
    <cfRule type="expression" dxfId="5" priority="10" stopIfTrue="1">
      <formula>$D11="User"</formula>
    </cfRule>
  </conditionalFormatting>
  <conditionalFormatting sqref="A94:XFD98 B99:B103">
    <cfRule type="expression" dxfId="4" priority="1" stopIfTrue="1">
      <formula>$F94="Closed"</formula>
    </cfRule>
    <cfRule type="expression" dxfId="3" priority="2" stopIfTrue="1">
      <formula>$F94="Fixed"</formula>
    </cfRule>
    <cfRule type="expression" dxfId="2" priority="3" stopIfTrue="1">
      <formula>$F94="Reopen"</formula>
    </cfRule>
    <cfRule type="expression" dxfId="1" priority="4" stopIfTrue="1">
      <formula>$E94="A+"</formula>
    </cfRule>
    <cfRule type="expression" dxfId="0" priority="5" stopIfTrue="1">
      <formula>$D94="User"</formula>
    </cfRule>
  </conditionalFormatting>
  <dataValidations count="5">
    <dataValidation type="list" allowBlank="1" showInputMessage="1" showErrorMessage="1" sqref="D4:D93 D99:D104">
      <formula1>$A$112:$A$159</formula1>
    </dataValidation>
    <dataValidation type="list" allowBlank="1" showInputMessage="1" showErrorMessage="1" sqref="I4:I104">
      <formula1>"100%,65%左右,15%左右,1%以下"</formula1>
    </dataValidation>
    <dataValidation type="list" allowBlank="1" showInputMessage="1" showErrorMessage="1" sqref="E4:E104">
      <formula1>"A+,A,B,C,D"</formula1>
    </dataValidation>
    <dataValidation type="list" allowBlank="1" showInputMessage="1" showErrorMessage="1" sqref="F4:F104">
      <formula1>"Entered,Closed,Pending,Reject,Fixed,Reopen,Needinfo"</formula1>
    </dataValidation>
    <dataValidation type="list" allowBlank="1" showInputMessage="1" showErrorMessage="1" sqref="D94:D98">
      <formula1>$A$116:$A$163</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测试报表</vt:lpstr>
      <vt:lpstr>Bug List</vt:lpstr>
      <vt:lpstr>测试报表!Extract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2015-06-19T09:54:23Z</dcterms:modified>
</cp:coreProperties>
</file>