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mc:AlternateContent xmlns:mc="http://schemas.openxmlformats.org/markup-compatibility/2006">
    <mc:Choice Requires="x15">
      <x15ac:absPath xmlns:x15ac="http://schemas.microsoft.com/office/spreadsheetml/2010/11/ac" url="https://bcgcloudeur.sharepoint.com/sites/265453-45/Shared Documents/07. FRP - Working Folders/04. Deliverables/04. Country excels/"/>
    </mc:Choice>
  </mc:AlternateContent>
  <xr:revisionPtr revIDLastSave="194" documentId="8_{20DD4340-5BD4-46F0-85B5-20E665BB00BA}" xr6:coauthVersionLast="47" xr6:coauthVersionMax="47" xr10:uidLastSave="{5ED7F0FF-7D83-49F1-91C8-94011074D5A6}"/>
  <bookViews>
    <workbookView xWindow="-13365" yWindow="-21720" windowWidth="51840" windowHeight="21240" tabRatio="901" activeTab="6" xr2:uid="{00000000-000D-0000-FFFF-FFFF00000000}"/>
  </bookViews>
  <sheets>
    <sheet name="Overall " sheetId="14" r:id="rId1"/>
    <sheet name="Output_Slides" sheetId="70" r:id="rId2"/>
    <sheet name="OCP product mix" sheetId="68" r:id="rId3"/>
    <sheet name="GapToFill_Crops" sheetId="72" r:id="rId4"/>
    <sheet name="OCPSalesProduct" sheetId="67" r:id="rId5"/>
    <sheet name="OCPMarketShares" sheetId="54" r:id="rId6"/>
    <sheet name="ProjectedP205_Consumption" sheetId="49" r:id="rId7"/>
    <sheet name="Inputs &gt;" sheetId="42" r:id="rId8"/>
    <sheet name="P fertilizers import " sheetId="69" r:id="rId9"/>
    <sheet name="SalesOCP" sheetId="71" r:id="rId10"/>
    <sheet name="RAR_OCP" sheetId="64" r:id="rId11"/>
    <sheet name="P2O5Consumption" sheetId="55" r:id="rId12"/>
    <sheet name="HarvestedAreas_TCD" sheetId="59" r:id="rId13"/>
    <sheet name="HarvestedAreas" sheetId="57" r:id="rId14"/>
  </sheets>
  <externalReferences>
    <externalReference r:id="rId15"/>
    <externalReference r:id="rId16"/>
    <externalReference r:id="rId17"/>
  </externalReferences>
  <definedNames>
    <definedName name="___thinkcellASEQAAAAAAAAAAAAAAAFCYYBTCGPVHCBVJOIIM34JFRDS" localSheetId="1" hidden="1">Output_Slides!$D$65:$H$70</definedName>
    <definedName name="___thinkcellASEQAAAAAAAAAAAAAAAKATCFDIPYUPSPUPVQQ5S64DA4A" localSheetId="1" hidden="1">Output_Slides!$D$55:$H$60</definedName>
    <definedName name="___thinkcellASEQAAAAAAAAAAAAAAAMYMKJGOKBXNSMW3KJANQDCROXW" localSheetId="1" hidden="1">Output_Slides!$D$33:$H$38</definedName>
    <definedName name="___thinkcellASEQAAAAAAAAAAAAAAANK4LTLZRUMBCEQWQVNRYLBBDHE" localSheetId="1" hidden="1">Output_Slides!$D$43:$H$48</definedName>
    <definedName name="___thinkcellASEQAAAAAAAAAAAAAAAOEMINPB4TV6SHWBINP6O6ET3XI" localSheetId="1" hidden="1">Output_Slides!$D$21:$H$24</definedName>
    <definedName name="___thinkcellHCEQAAAAAAAAAAAAAAAB52447VV2K42MTKFZFULYYUDA4" localSheetId="1" hidden="1">Output_Slides!$D$147:$L$151</definedName>
    <definedName name="___thinkcellHCEQAAAAAAAAAAAAAAABTKM3W4P3IWSBRI3XGX5VRHMPK" localSheetId="1" hidden="1">Output_Slides!$D$136:$G$139</definedName>
    <definedName name="___thinkcellHCEQAAAAAAAAAAAAAAAETC5ZBSJM6TCAXBY7EJXTONV74" localSheetId="1" hidden="1">Output_Slides!$D$125:$G$128</definedName>
    <definedName name="___thinkcellHCEQAAAAAAAAAAAAAAAEYS2OLQDBW5SKUVIWYH4KQ5TOU" localSheetId="1" hidden="1">Output_Slides!$D$12:$H$15</definedName>
    <definedName name="___thinkcellHCEQAAABAAAAAAAAAAAFE7XHFVWWXX2MROJ2OYP4L2XQ2" localSheetId="1" hidden="1">Output_Slides!$D$76:$I$113</definedName>
    <definedName name="_xlnm._FilterDatabase" localSheetId="13" hidden="1">HarvestedAreas!$E$7:$R$322</definedName>
    <definedName name="_xlnm._FilterDatabase" localSheetId="9" hidden="1">SalesOCP!$A$1:$AV$150</definedName>
    <definedName name="Exports" localSheetId="1">_xlfn.IFS('[1]Data Dashboard'!#REF!=1,-'[1]Data Dashboard'!$D$20:$Q$20,'[1]Data Dashboard'!#REF!=2,0,'[1]Data Dashboard'!#REF!=3,'[1]Data Dashboard'!$D$20:$Q$20)</definedName>
    <definedName name="Exports" localSheetId="9">_xlfn.IFS('[1]Data Dashboard'!#REF!=1,-'[1]Data Dashboard'!$D$20:$Q$20,'[1]Data Dashboard'!#REF!=2,0,'[1]Data Dashboard'!#REF!=3,'[1]Data Dashboard'!$D$20:$Q$20)</definedName>
    <definedName name="Exports">_xlfn.IFS('[1]Data Dashboard'!#REF!=1,-'[1]Data Dashboard'!$D$20:$Q$20,'[1]Data Dashboard'!#REF!=2,0,'[1]Data Dashboard'!#REF!=3,'[1]Data Dashboard'!$D$20:$Q$20)</definedName>
    <definedName name="Imports" localSheetId="1">IF('[1]Data Dashboard'!#REF!&lt;3,'[1]Data Dashboard'!$D$19:$Q$19,0)</definedName>
    <definedName name="Imports" localSheetId="9">IF('[1]Data Dashboard'!#REF!&lt;3,'[1]Data Dashboard'!$D$19:$Q$19,0)</definedName>
    <definedName name="Imports">IF('[1]Data Dashboard'!#REF!&lt;3,'[1]Data Dashboard'!$D$19:$Q$19,0)</definedName>
    <definedName name="Sub_Region">[2]CONTROL!$J$3:$J$25</definedName>
    <definedName name="Title" localSheetId="1">'[3]Overall '!$C$2</definedName>
    <definedName name="Title" localSheetId="9">'[3]Overall '!$C$2</definedName>
    <definedName name="Title">'Overall '!$C$2</definedName>
  </definedNames>
  <calcPr calcId="191028" iterate="1"/>
  <pivotCaches>
    <pivotCache cacheId="33"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72" l="1"/>
  <c r="E7" i="72"/>
  <c r="D8" i="72"/>
  <c r="E8" i="72"/>
  <c r="D9" i="72"/>
  <c r="E9" i="72"/>
  <c r="D10" i="72"/>
  <c r="E10" i="72"/>
  <c r="E41" i="72" s="1"/>
  <c r="D11" i="72"/>
  <c r="E11" i="72"/>
  <c r="D12" i="72"/>
  <c r="E12" i="72"/>
  <c r="D13" i="72"/>
  <c r="E13" i="72"/>
  <c r="D14" i="72"/>
  <c r="E14" i="72"/>
  <c r="F14" i="72" s="1"/>
  <c r="D15" i="72"/>
  <c r="E15" i="72"/>
  <c r="D16" i="72"/>
  <c r="E16" i="72"/>
  <c r="D17" i="72"/>
  <c r="E17" i="72"/>
  <c r="D18" i="72"/>
  <c r="E18" i="72"/>
  <c r="D19" i="72"/>
  <c r="E19" i="72"/>
  <c r="D20" i="72"/>
  <c r="E20" i="72"/>
  <c r="D21" i="72"/>
  <c r="E21" i="72"/>
  <c r="D22" i="72"/>
  <c r="E22" i="72"/>
  <c r="F22" i="72" s="1"/>
  <c r="D23" i="72"/>
  <c r="E23" i="72"/>
  <c r="D24" i="72"/>
  <c r="E24" i="72"/>
  <c r="D25" i="72"/>
  <c r="E25" i="72"/>
  <c r="D26" i="72"/>
  <c r="E26" i="72"/>
  <c r="D27" i="72"/>
  <c r="E27" i="72"/>
  <c r="D28" i="72"/>
  <c r="E28" i="72"/>
  <c r="D29" i="72"/>
  <c r="E29" i="72"/>
  <c r="F29" i="72" s="1"/>
  <c r="D30" i="72"/>
  <c r="E30" i="72"/>
  <c r="F30" i="72" s="1"/>
  <c r="D31" i="72"/>
  <c r="E31" i="72"/>
  <c r="D32" i="72"/>
  <c r="E32" i="72"/>
  <c r="D33" i="72"/>
  <c r="E33" i="72"/>
  <c r="D34" i="72"/>
  <c r="E34" i="72"/>
  <c r="F34" i="72" s="1"/>
  <c r="D35" i="72"/>
  <c r="E35" i="72"/>
  <c r="D36" i="72"/>
  <c r="E36" i="72"/>
  <c r="D37" i="72"/>
  <c r="E37" i="72"/>
  <c r="D38" i="72"/>
  <c r="E38" i="72"/>
  <c r="F38" i="72" s="1"/>
  <c r="D39" i="72"/>
  <c r="E39" i="72"/>
  <c r="D40" i="72"/>
  <c r="E40" i="72"/>
  <c r="E6" i="72"/>
  <c r="D6" i="72"/>
  <c r="F25" i="72"/>
  <c r="F26" i="72"/>
  <c r="F27" i="72"/>
  <c r="F28" i="72"/>
  <c r="F31" i="72"/>
  <c r="F32" i="72"/>
  <c r="F33" i="72"/>
  <c r="F35" i="72"/>
  <c r="F36" i="72"/>
  <c r="F37" i="72"/>
  <c r="F39" i="72"/>
  <c r="F40" i="72"/>
  <c r="C35" i="72"/>
  <c r="C36" i="72"/>
  <c r="C37" i="72"/>
  <c r="C38" i="72"/>
  <c r="C39" i="72"/>
  <c r="C40" i="72"/>
  <c r="C32" i="72"/>
  <c r="C33" i="72"/>
  <c r="C34" i="72"/>
  <c r="C25" i="72"/>
  <c r="C26" i="72"/>
  <c r="C27" i="72"/>
  <c r="C28" i="72"/>
  <c r="C29" i="72"/>
  <c r="C30" i="72"/>
  <c r="C31" i="72"/>
  <c r="C7" i="72"/>
  <c r="C8" i="72"/>
  <c r="C9" i="72"/>
  <c r="C10" i="72"/>
  <c r="C11" i="72"/>
  <c r="C12" i="72"/>
  <c r="C13" i="72"/>
  <c r="C14" i="72"/>
  <c r="C15" i="72"/>
  <c r="C16" i="72"/>
  <c r="C17" i="72"/>
  <c r="C18" i="72"/>
  <c r="C19" i="72"/>
  <c r="C20" i="72"/>
  <c r="C21" i="72"/>
  <c r="C22" i="72"/>
  <c r="C23" i="72"/>
  <c r="C24" i="72"/>
  <c r="C6" i="72"/>
  <c r="F24" i="72"/>
  <c r="F23" i="72"/>
  <c r="F21" i="72"/>
  <c r="F20" i="72"/>
  <c r="F19" i="72"/>
  <c r="F18" i="72"/>
  <c r="F17" i="72"/>
  <c r="F16" i="72"/>
  <c r="F15" i="72"/>
  <c r="F13" i="72"/>
  <c r="F12" i="72"/>
  <c r="F11" i="72"/>
  <c r="F10" i="72"/>
  <c r="F9" i="72"/>
  <c r="F8" i="72"/>
  <c r="F7" i="72"/>
  <c r="E151" i="70"/>
  <c r="M71" i="49"/>
  <c r="K150" i="70"/>
  <c r="L150" i="70" s="1"/>
  <c r="K149" i="70"/>
  <c r="J150" i="70"/>
  <c r="J149" i="70"/>
  <c r="I150" i="70"/>
  <c r="I149" i="70"/>
  <c r="H150" i="70"/>
  <c r="H149" i="70"/>
  <c r="G150" i="70"/>
  <c r="G149" i="70"/>
  <c r="R90" i="49"/>
  <c r="T90" i="49" s="1"/>
  <c r="R89" i="49"/>
  <c r="T89" i="49" s="1"/>
  <c r="S88" i="49"/>
  <c r="R88" i="49"/>
  <c r="T88" i="49" s="1"/>
  <c r="S87" i="49"/>
  <c r="R87" i="49"/>
  <c r="T87" i="49" s="1"/>
  <c r="R86" i="49"/>
  <c r="T86" i="49" s="1"/>
  <c r="T85" i="49"/>
  <c r="F149" i="70" s="1"/>
  <c r="S85" i="49"/>
  <c r="R85" i="49"/>
  <c r="R84" i="49"/>
  <c r="T84" i="49" s="1"/>
  <c r="R83" i="49"/>
  <c r="T83" i="49" s="1"/>
  <c r="T82" i="49"/>
  <c r="R82" i="49"/>
  <c r="S82" i="49" s="1"/>
  <c r="R81" i="49"/>
  <c r="T81" i="49" s="1"/>
  <c r="S80" i="49"/>
  <c r="R80" i="49"/>
  <c r="T80" i="49" s="1"/>
  <c r="S79" i="49"/>
  <c r="R79" i="49"/>
  <c r="T79" i="49" s="1"/>
  <c r="S78" i="49"/>
  <c r="R78" i="49"/>
  <c r="T78" i="49" s="1"/>
  <c r="T77" i="49"/>
  <c r="S77" i="49"/>
  <c r="R77" i="49"/>
  <c r="R76" i="49"/>
  <c r="T76" i="49" s="1"/>
  <c r="R75" i="49"/>
  <c r="T75" i="49" s="1"/>
  <c r="T74" i="49"/>
  <c r="R74" i="49"/>
  <c r="S74" i="49" s="1"/>
  <c r="R73" i="49"/>
  <c r="T73" i="49" s="1"/>
  <c r="S72" i="49"/>
  <c r="R72" i="49"/>
  <c r="T72" i="49" s="1"/>
  <c r="S71" i="49"/>
  <c r="R71" i="49"/>
  <c r="T71" i="49" s="1"/>
  <c r="S70" i="49"/>
  <c r="R70" i="49"/>
  <c r="T70" i="49" s="1"/>
  <c r="T69" i="49"/>
  <c r="S69" i="49"/>
  <c r="R69" i="49"/>
  <c r="R68" i="49"/>
  <c r="T68" i="49" s="1"/>
  <c r="R67" i="49"/>
  <c r="T67" i="49" s="1"/>
  <c r="T66" i="49"/>
  <c r="R66" i="49"/>
  <c r="S66" i="49" s="1"/>
  <c r="R65" i="49"/>
  <c r="T65" i="49" s="1"/>
  <c r="S64" i="49"/>
  <c r="R64" i="49"/>
  <c r="T64" i="49" s="1"/>
  <c r="R63" i="49"/>
  <c r="T63" i="49" s="1"/>
  <c r="S62" i="49"/>
  <c r="R62" i="49"/>
  <c r="T62" i="49" s="1"/>
  <c r="T61" i="49"/>
  <c r="S61" i="49"/>
  <c r="R61" i="49"/>
  <c r="R60" i="49"/>
  <c r="T60" i="49" s="1"/>
  <c r="R59" i="49"/>
  <c r="T59" i="49" s="1"/>
  <c r="T58" i="49"/>
  <c r="R58" i="49"/>
  <c r="S58" i="49" s="1"/>
  <c r="R57" i="49"/>
  <c r="T57" i="49" s="1"/>
  <c r="S56" i="49"/>
  <c r="R56" i="49"/>
  <c r="T56" i="49" s="1"/>
  <c r="R55" i="49"/>
  <c r="T55" i="49" s="1"/>
  <c r="R48" i="49"/>
  <c r="S48" i="49" s="1"/>
  <c r="R47" i="49"/>
  <c r="S47" i="49" s="1"/>
  <c r="R46" i="49"/>
  <c r="R45" i="49"/>
  <c r="S45" i="49" s="1"/>
  <c r="R44" i="49"/>
  <c r="S44" i="49" s="1"/>
  <c r="R43" i="49"/>
  <c r="S43" i="49" s="1"/>
  <c r="R42" i="49"/>
  <c r="R41" i="49"/>
  <c r="S41" i="49" s="1"/>
  <c r="R40" i="49"/>
  <c r="S40" i="49" s="1"/>
  <c r="R39" i="49"/>
  <c r="S39" i="49" s="1"/>
  <c r="R38" i="49"/>
  <c r="R37" i="49"/>
  <c r="S37" i="49" s="1"/>
  <c r="R36" i="49"/>
  <c r="S36" i="49" s="1"/>
  <c r="R35" i="49"/>
  <c r="S35" i="49" s="1"/>
  <c r="R34" i="49"/>
  <c r="R33" i="49"/>
  <c r="S33" i="49" s="1"/>
  <c r="R32" i="49"/>
  <c r="S32" i="49" s="1"/>
  <c r="R31" i="49"/>
  <c r="S31" i="49" s="1"/>
  <c r="R30" i="49"/>
  <c r="R29" i="49"/>
  <c r="S29" i="49" s="1"/>
  <c r="R28" i="49"/>
  <c r="S28" i="49" s="1"/>
  <c r="R27" i="49"/>
  <c r="S27" i="49" s="1"/>
  <c r="R26" i="49"/>
  <c r="R25" i="49"/>
  <c r="S25" i="49" s="1"/>
  <c r="R24" i="49"/>
  <c r="S24" i="49" s="1"/>
  <c r="R23" i="49"/>
  <c r="S23" i="49" s="1"/>
  <c r="R22" i="49"/>
  <c r="R21" i="49"/>
  <c r="S21" i="49" s="1"/>
  <c r="R20" i="49"/>
  <c r="S20" i="49" s="1"/>
  <c r="R19" i="49"/>
  <c r="S19" i="49" s="1"/>
  <c r="R18" i="49"/>
  <c r="R17" i="49"/>
  <c r="S17" i="49" s="1"/>
  <c r="R16" i="49"/>
  <c r="S16" i="49" s="1"/>
  <c r="R15" i="49"/>
  <c r="S15" i="49" s="1"/>
  <c r="R14" i="49"/>
  <c r="R13" i="49"/>
  <c r="S13" i="49" s="1"/>
  <c r="F150" i="70"/>
  <c r="F112" i="70"/>
  <c r="F113" i="70" s="1"/>
  <c r="G112" i="70"/>
  <c r="G113" i="70" s="1"/>
  <c r="H112" i="70"/>
  <c r="H113" i="70" s="1"/>
  <c r="I112" i="70"/>
  <c r="I113" i="70" s="1"/>
  <c r="G67" i="70"/>
  <c r="H67" i="70"/>
  <c r="G68" i="70"/>
  <c r="H68" i="70"/>
  <c r="G69" i="70"/>
  <c r="H69" i="70"/>
  <c r="F69" i="70"/>
  <c r="F68" i="70"/>
  <c r="F67" i="70"/>
  <c r="G57" i="70"/>
  <c r="H57" i="70"/>
  <c r="G58" i="70"/>
  <c r="H58" i="70"/>
  <c r="G59" i="70"/>
  <c r="H59" i="70"/>
  <c r="F59" i="70"/>
  <c r="F58" i="70"/>
  <c r="F57" i="70"/>
  <c r="E60" i="70"/>
  <c r="E70" i="70" s="1"/>
  <c r="E57" i="70"/>
  <c r="E67" i="70" s="1"/>
  <c r="P150" i="71"/>
  <c r="P149" i="71"/>
  <c r="P148" i="71"/>
  <c r="P147" i="71"/>
  <c r="P146" i="71"/>
  <c r="P145" i="71"/>
  <c r="P144" i="71"/>
  <c r="P143" i="71"/>
  <c r="P142" i="71"/>
  <c r="P141" i="71"/>
  <c r="P140" i="71"/>
  <c r="P139" i="71"/>
  <c r="P138" i="71"/>
  <c r="P137" i="71"/>
  <c r="P136" i="71"/>
  <c r="P135" i="71"/>
  <c r="P134" i="71"/>
  <c r="P133" i="71"/>
  <c r="P132" i="71"/>
  <c r="P131" i="71"/>
  <c r="P130" i="71"/>
  <c r="P129" i="71"/>
  <c r="P128" i="71"/>
  <c r="P127" i="71"/>
  <c r="P126" i="71"/>
  <c r="P125" i="71"/>
  <c r="P124" i="71"/>
  <c r="P123" i="71"/>
  <c r="P122" i="71"/>
  <c r="P121" i="71"/>
  <c r="P120" i="71"/>
  <c r="P119" i="71"/>
  <c r="P118" i="71"/>
  <c r="P117" i="71"/>
  <c r="P116" i="71"/>
  <c r="P115" i="71"/>
  <c r="P114" i="71"/>
  <c r="P113" i="71"/>
  <c r="P112" i="71"/>
  <c r="P111" i="71"/>
  <c r="P110" i="71"/>
  <c r="P109" i="71"/>
  <c r="P108" i="71"/>
  <c r="P107" i="71"/>
  <c r="P106" i="71"/>
  <c r="P105" i="71"/>
  <c r="P104" i="71"/>
  <c r="P103" i="71"/>
  <c r="P102" i="71"/>
  <c r="P101" i="71"/>
  <c r="P100" i="71"/>
  <c r="P99" i="71"/>
  <c r="P98" i="71"/>
  <c r="P97" i="71"/>
  <c r="P96" i="71"/>
  <c r="P95" i="71"/>
  <c r="P94" i="71"/>
  <c r="P93" i="71"/>
  <c r="P92" i="71"/>
  <c r="P91" i="71"/>
  <c r="P90" i="71"/>
  <c r="P89" i="71"/>
  <c r="P88" i="71"/>
  <c r="P87" i="71"/>
  <c r="P86" i="71"/>
  <c r="P85" i="71"/>
  <c r="P84" i="71"/>
  <c r="P83" i="71"/>
  <c r="P82" i="71"/>
  <c r="P81" i="71"/>
  <c r="P80" i="71"/>
  <c r="P79" i="71"/>
  <c r="P78" i="71"/>
  <c r="P77" i="71"/>
  <c r="P76" i="71"/>
  <c r="P75" i="71"/>
  <c r="P74" i="71"/>
  <c r="P73" i="71"/>
  <c r="P72" i="71"/>
  <c r="P71" i="71"/>
  <c r="P70" i="71"/>
  <c r="P69" i="71"/>
  <c r="P68" i="71"/>
  <c r="P67" i="71"/>
  <c r="P66" i="71"/>
  <c r="P65" i="71"/>
  <c r="P64" i="71"/>
  <c r="P63" i="71"/>
  <c r="P62" i="71"/>
  <c r="P61" i="71"/>
  <c r="P60" i="71"/>
  <c r="P59" i="71"/>
  <c r="P58" i="71"/>
  <c r="P57" i="71"/>
  <c r="P56" i="71"/>
  <c r="P55" i="71"/>
  <c r="P54" i="71"/>
  <c r="P53" i="71"/>
  <c r="P52" i="71"/>
  <c r="P51" i="71"/>
  <c r="P50" i="71"/>
  <c r="P49" i="71"/>
  <c r="P48" i="71"/>
  <c r="P47" i="71"/>
  <c r="P46" i="71"/>
  <c r="P45" i="71"/>
  <c r="P44" i="71"/>
  <c r="P43" i="71"/>
  <c r="P42" i="71"/>
  <c r="P41" i="71"/>
  <c r="P40" i="71"/>
  <c r="P39" i="71"/>
  <c r="P38" i="71"/>
  <c r="P37" i="71"/>
  <c r="P36" i="71"/>
  <c r="P35" i="71"/>
  <c r="P34" i="71"/>
  <c r="P33" i="71"/>
  <c r="P32" i="71"/>
  <c r="P31" i="71"/>
  <c r="P30" i="71"/>
  <c r="P29" i="71"/>
  <c r="P28" i="71"/>
  <c r="P27" i="71"/>
  <c r="P26" i="71"/>
  <c r="P25" i="71"/>
  <c r="P24" i="71"/>
  <c r="P23" i="71"/>
  <c r="P22" i="71"/>
  <c r="P21" i="71"/>
  <c r="P20" i="71"/>
  <c r="P19" i="71"/>
  <c r="P18" i="71"/>
  <c r="P17" i="71"/>
  <c r="P16" i="71"/>
  <c r="P15" i="71"/>
  <c r="P14" i="71"/>
  <c r="P13" i="71"/>
  <c r="P12" i="71"/>
  <c r="P11" i="71"/>
  <c r="P10" i="71"/>
  <c r="P9" i="71"/>
  <c r="P8" i="71"/>
  <c r="P7" i="71"/>
  <c r="P6" i="71"/>
  <c r="P5" i="71"/>
  <c r="P4" i="71"/>
  <c r="P3" i="71"/>
  <c r="P2" i="71"/>
  <c r="E35" i="70"/>
  <c r="G45" i="70"/>
  <c r="H45" i="70"/>
  <c r="G46" i="70"/>
  <c r="H46" i="70"/>
  <c r="G47" i="70"/>
  <c r="H47" i="70"/>
  <c r="F47" i="70"/>
  <c r="F46" i="70"/>
  <c r="F45" i="70"/>
  <c r="E38" i="70"/>
  <c r="E48" i="70" s="1"/>
  <c r="E37" i="70"/>
  <c r="F35" i="70"/>
  <c r="G35" i="70"/>
  <c r="H35" i="70"/>
  <c r="G36" i="70"/>
  <c r="H36" i="70"/>
  <c r="G37" i="70"/>
  <c r="H37" i="70"/>
  <c r="F37" i="70"/>
  <c r="F36" i="70"/>
  <c r="F24" i="70"/>
  <c r="G24" i="70"/>
  <c r="H24" i="70"/>
  <c r="E23" i="70"/>
  <c r="F22" i="70"/>
  <c r="F23" i="70" s="1"/>
  <c r="G22" i="70"/>
  <c r="H22" i="70"/>
  <c r="G23" i="70"/>
  <c r="E22" i="70"/>
  <c r="F13" i="70"/>
  <c r="G13" i="70"/>
  <c r="H13" i="70"/>
  <c r="E13" i="70"/>
  <c r="E14" i="70" s="1"/>
  <c r="H15" i="70"/>
  <c r="G15" i="70"/>
  <c r="F15" i="70"/>
  <c r="E3" i="70"/>
  <c r="H14" i="70"/>
  <c r="H23" i="70"/>
  <c r="E45" i="70"/>
  <c r="E46" i="70"/>
  <c r="E47" i="70"/>
  <c r="E68" i="70"/>
  <c r="E69" i="70"/>
  <c r="L151" i="70"/>
  <c r="D41" i="72" l="1"/>
  <c r="F6" i="72"/>
  <c r="F41" i="72" s="1"/>
  <c r="S59" i="49"/>
  <c r="S67" i="49"/>
  <c r="S75" i="49"/>
  <c r="S83" i="49"/>
  <c r="S86" i="49"/>
  <c r="S57" i="49"/>
  <c r="S65" i="49"/>
  <c r="S73" i="49"/>
  <c r="S81" i="49"/>
  <c r="S89" i="49"/>
  <c r="S60" i="49"/>
  <c r="S68" i="49"/>
  <c r="S76" i="49"/>
  <c r="S84" i="49"/>
  <c r="S55" i="49"/>
  <c r="S63" i="49"/>
  <c r="L149" i="70"/>
  <c r="S14" i="49"/>
  <c r="S18" i="49"/>
  <c r="S22" i="49"/>
  <c r="S26" i="49"/>
  <c r="S30" i="49"/>
  <c r="S34" i="49"/>
  <c r="S38" i="49"/>
  <c r="S42" i="49"/>
  <c r="S46" i="49"/>
  <c r="G14" i="70"/>
  <c r="F14" i="70"/>
  <c r="N38" i="49" l="1"/>
  <c r="N143" i="49"/>
  <c r="M143" i="49"/>
  <c r="M80" i="49"/>
  <c r="K144" i="49"/>
  <c r="K145" i="49"/>
  <c r="K146" i="49"/>
  <c r="K147" i="49"/>
  <c r="K148" i="49"/>
  <c r="K149" i="49"/>
  <c r="K150" i="49"/>
  <c r="K151" i="49"/>
  <c r="K152" i="49"/>
  <c r="K153" i="49"/>
  <c r="K154" i="49"/>
  <c r="K155" i="49"/>
  <c r="K156" i="49"/>
  <c r="K157" i="49"/>
  <c r="K158" i="49"/>
  <c r="K159" i="49"/>
  <c r="K160" i="49"/>
  <c r="K161" i="49"/>
  <c r="K162" i="49"/>
  <c r="K163" i="49"/>
  <c r="K164" i="49"/>
  <c r="K165" i="49"/>
  <c r="K166" i="49"/>
  <c r="K167" i="49"/>
  <c r="K168" i="49"/>
  <c r="K169" i="49"/>
  <c r="K170" i="49"/>
  <c r="K171" i="49"/>
  <c r="K172" i="49"/>
  <c r="K173" i="49"/>
  <c r="K174" i="49"/>
  <c r="K175" i="49"/>
  <c r="K176" i="49"/>
  <c r="K177" i="49"/>
  <c r="K143" i="49"/>
  <c r="J144" i="49"/>
  <c r="J145" i="49"/>
  <c r="J146" i="49"/>
  <c r="J147" i="49"/>
  <c r="J148" i="49"/>
  <c r="J149" i="49"/>
  <c r="J150" i="49"/>
  <c r="J151" i="49"/>
  <c r="J152" i="49"/>
  <c r="J153" i="49"/>
  <c r="J154" i="49"/>
  <c r="J155" i="49"/>
  <c r="J156" i="49"/>
  <c r="J157" i="49"/>
  <c r="J158" i="49"/>
  <c r="J159" i="49"/>
  <c r="J160" i="49"/>
  <c r="J161" i="49"/>
  <c r="J162" i="49"/>
  <c r="J163" i="49"/>
  <c r="J164" i="49"/>
  <c r="J165" i="49"/>
  <c r="J166" i="49"/>
  <c r="J167" i="49"/>
  <c r="J168" i="49"/>
  <c r="J169" i="49"/>
  <c r="J170" i="49"/>
  <c r="J171" i="49"/>
  <c r="J172" i="49"/>
  <c r="J173" i="49"/>
  <c r="J174" i="49"/>
  <c r="J175" i="49"/>
  <c r="J176" i="49"/>
  <c r="J177" i="49"/>
  <c r="J143" i="49"/>
  <c r="N178" i="49"/>
  <c r="I183" i="49"/>
  <c r="Q144" i="49"/>
  <c r="Q145" i="49"/>
  <c r="Q146" i="49"/>
  <c r="Q147" i="49"/>
  <c r="Q148" i="49"/>
  <c r="Q149" i="49"/>
  <c r="Q150" i="49"/>
  <c r="Q151" i="49"/>
  <c r="Q152" i="49"/>
  <c r="Q153" i="49"/>
  <c r="Q154" i="49"/>
  <c r="Q155" i="49"/>
  <c r="Q156" i="49"/>
  <c r="Q157" i="49"/>
  <c r="Q158" i="49"/>
  <c r="Q159" i="49"/>
  <c r="Q160" i="49"/>
  <c r="Q161" i="49"/>
  <c r="Q162" i="49"/>
  <c r="Q163" i="49"/>
  <c r="Q164" i="49"/>
  <c r="Q165" i="49"/>
  <c r="Q166" i="49"/>
  <c r="Q167" i="49"/>
  <c r="Q168" i="49"/>
  <c r="Q169" i="49"/>
  <c r="Q170" i="49"/>
  <c r="Q171" i="49"/>
  <c r="Q172" i="49"/>
  <c r="Q173" i="49"/>
  <c r="Q174" i="49"/>
  <c r="Q175" i="49"/>
  <c r="Q176" i="49"/>
  <c r="Q177" i="49"/>
  <c r="Q143" i="49"/>
  <c r="P144" i="49"/>
  <c r="P145" i="49"/>
  <c r="P146" i="49"/>
  <c r="P147" i="49"/>
  <c r="P148" i="49"/>
  <c r="P149" i="49"/>
  <c r="P150" i="49"/>
  <c r="P151" i="49"/>
  <c r="P152" i="49"/>
  <c r="P153" i="49"/>
  <c r="P154" i="49"/>
  <c r="P155" i="49"/>
  <c r="P156" i="49"/>
  <c r="P157" i="49"/>
  <c r="P158" i="49"/>
  <c r="P159" i="49"/>
  <c r="P160" i="49"/>
  <c r="P161" i="49"/>
  <c r="P162" i="49"/>
  <c r="P163" i="49"/>
  <c r="P164" i="49"/>
  <c r="P165" i="49"/>
  <c r="P166" i="49"/>
  <c r="P167" i="49"/>
  <c r="P168" i="49"/>
  <c r="P169" i="49"/>
  <c r="P170" i="49"/>
  <c r="P171" i="49"/>
  <c r="P172" i="49"/>
  <c r="P173" i="49"/>
  <c r="P174" i="49"/>
  <c r="P175" i="49"/>
  <c r="P176" i="49"/>
  <c r="P177" i="49"/>
  <c r="P143" i="49"/>
  <c r="O143" i="49"/>
  <c r="Q100" i="49"/>
  <c r="R168" i="49"/>
  <c r="G28" i="69"/>
  <c r="G27" i="69"/>
  <c r="C28" i="69"/>
  <c r="E28" i="69"/>
  <c r="E27" i="69"/>
  <c r="D29" i="69"/>
  <c r="D28" i="69"/>
  <c r="D27" i="69"/>
  <c r="G29" i="69" l="1"/>
  <c r="C14" i="69" l="1"/>
  <c r="D14" i="69"/>
  <c r="E14" i="69"/>
  <c r="F14" i="69"/>
  <c r="G14" i="69"/>
  <c r="H14" i="69"/>
  <c r="I14" i="69"/>
  <c r="J14" i="69"/>
  <c r="K14" i="69"/>
  <c r="L14" i="69"/>
  <c r="M14" i="69"/>
  <c r="C3" i="69"/>
  <c r="C2" i="69"/>
  <c r="S219" i="49"/>
  <c r="P219" i="49" s="1"/>
  <c r="P197" i="49"/>
  <c r="G244" i="49"/>
  <c r="W132" i="67"/>
  <c r="V132" i="67"/>
  <c r="U132" i="67"/>
  <c r="W131" i="67"/>
  <c r="V131" i="67"/>
  <c r="U131" i="67"/>
  <c r="W130" i="67"/>
  <c r="V130" i="67"/>
  <c r="U130" i="67"/>
  <c r="W129" i="67"/>
  <c r="V129" i="67"/>
  <c r="U129" i="67"/>
  <c r="W128" i="67"/>
  <c r="V128" i="67"/>
  <c r="U128" i="67"/>
  <c r="W127" i="67"/>
  <c r="V127" i="67"/>
  <c r="U127" i="67"/>
  <c r="W126" i="67"/>
  <c r="V126" i="67"/>
  <c r="U126" i="67"/>
  <c r="W125" i="67"/>
  <c r="V125" i="67"/>
  <c r="U125" i="67"/>
  <c r="W124" i="67"/>
  <c r="V124" i="67"/>
  <c r="U124" i="67"/>
  <c r="W123" i="67"/>
  <c r="V123" i="67"/>
  <c r="U123" i="67"/>
  <c r="W122" i="67"/>
  <c r="V122" i="67"/>
  <c r="U122" i="67"/>
  <c r="W121" i="67"/>
  <c r="V121" i="67"/>
  <c r="U121" i="67"/>
  <c r="W120" i="67"/>
  <c r="V120" i="67"/>
  <c r="U120" i="67"/>
  <c r="W119" i="67"/>
  <c r="V119" i="67"/>
  <c r="U119" i="67"/>
  <c r="W118" i="67"/>
  <c r="V118" i="67"/>
  <c r="U118" i="67"/>
  <c r="W117" i="67"/>
  <c r="V117" i="67"/>
  <c r="U117" i="67"/>
  <c r="W116" i="67"/>
  <c r="V116" i="67"/>
  <c r="U116" i="67"/>
  <c r="W115" i="67"/>
  <c r="V115" i="67"/>
  <c r="U115" i="67"/>
  <c r="W114" i="67"/>
  <c r="V114" i="67"/>
  <c r="U114" i="67"/>
  <c r="W113" i="67"/>
  <c r="V113" i="67"/>
  <c r="U113" i="67"/>
  <c r="W112" i="67"/>
  <c r="V112" i="67"/>
  <c r="U112" i="67"/>
  <c r="W111" i="67"/>
  <c r="V111" i="67"/>
  <c r="U111" i="67"/>
  <c r="W110" i="67"/>
  <c r="V110" i="67"/>
  <c r="U110" i="67"/>
  <c r="W109" i="67"/>
  <c r="V109" i="67"/>
  <c r="U109" i="67"/>
  <c r="W108" i="67"/>
  <c r="V108" i="67"/>
  <c r="U108" i="67"/>
  <c r="W107" i="67"/>
  <c r="V107" i="67"/>
  <c r="U107" i="67"/>
  <c r="W106" i="67"/>
  <c r="V106" i="67"/>
  <c r="U106" i="67"/>
  <c r="W105" i="67"/>
  <c r="V105" i="67"/>
  <c r="U105" i="67"/>
  <c r="W104" i="67"/>
  <c r="V104" i="67"/>
  <c r="U104" i="67"/>
  <c r="W103" i="67"/>
  <c r="V103" i="67"/>
  <c r="U103" i="67"/>
  <c r="W102" i="67"/>
  <c r="V102" i="67"/>
  <c r="U102" i="67"/>
  <c r="W101" i="67"/>
  <c r="V101" i="67"/>
  <c r="U101" i="67"/>
  <c r="W100" i="67"/>
  <c r="V100" i="67"/>
  <c r="U100" i="67"/>
  <c r="W99" i="67"/>
  <c r="V99" i="67"/>
  <c r="U99" i="67"/>
  <c r="W98" i="67"/>
  <c r="V98" i="67"/>
  <c r="U98" i="67"/>
  <c r="W221" i="67"/>
  <c r="V221" i="67"/>
  <c r="U221" i="67"/>
  <c r="W220" i="67"/>
  <c r="V220" i="67"/>
  <c r="U220" i="67"/>
  <c r="W219" i="67"/>
  <c r="V219" i="67"/>
  <c r="U219" i="67"/>
  <c r="W218" i="67"/>
  <c r="V218" i="67"/>
  <c r="U218" i="67"/>
  <c r="W217" i="67"/>
  <c r="V217" i="67"/>
  <c r="U217" i="67"/>
  <c r="W216" i="67"/>
  <c r="V216" i="67"/>
  <c r="U216" i="67"/>
  <c r="W215" i="67"/>
  <c r="V215" i="67"/>
  <c r="U215" i="67"/>
  <c r="W214" i="67"/>
  <c r="V214" i="67"/>
  <c r="U214" i="67"/>
  <c r="W213" i="67"/>
  <c r="V213" i="67"/>
  <c r="U213" i="67"/>
  <c r="W212" i="67"/>
  <c r="V212" i="67"/>
  <c r="U212" i="67"/>
  <c r="W211" i="67"/>
  <c r="V211" i="67"/>
  <c r="U211" i="67"/>
  <c r="W210" i="67"/>
  <c r="V210" i="67"/>
  <c r="U210" i="67"/>
  <c r="W209" i="67"/>
  <c r="V209" i="67"/>
  <c r="U209" i="67"/>
  <c r="W208" i="67"/>
  <c r="V208" i="67"/>
  <c r="U208" i="67"/>
  <c r="W207" i="67"/>
  <c r="V207" i="67"/>
  <c r="U207" i="67"/>
  <c r="W206" i="67"/>
  <c r="V206" i="67"/>
  <c r="U206" i="67"/>
  <c r="W205" i="67"/>
  <c r="V205" i="67"/>
  <c r="U205" i="67"/>
  <c r="W204" i="67"/>
  <c r="V204" i="67"/>
  <c r="U204" i="67"/>
  <c r="W203" i="67"/>
  <c r="V203" i="67"/>
  <c r="U203" i="67"/>
  <c r="W202" i="67"/>
  <c r="V202" i="67"/>
  <c r="U202" i="67"/>
  <c r="W201" i="67"/>
  <c r="V201" i="67"/>
  <c r="U201" i="67"/>
  <c r="W200" i="67"/>
  <c r="V200" i="67"/>
  <c r="U200" i="67"/>
  <c r="W199" i="67"/>
  <c r="V199" i="67"/>
  <c r="U199" i="67"/>
  <c r="W198" i="67"/>
  <c r="V198" i="67"/>
  <c r="U198" i="67"/>
  <c r="W197" i="67"/>
  <c r="V197" i="67"/>
  <c r="U197" i="67"/>
  <c r="W196" i="67"/>
  <c r="V196" i="67"/>
  <c r="U196" i="67"/>
  <c r="W195" i="67"/>
  <c r="V195" i="67"/>
  <c r="U195" i="67"/>
  <c r="W194" i="67"/>
  <c r="V194" i="67"/>
  <c r="U194" i="67"/>
  <c r="W193" i="67"/>
  <c r="V193" i="67"/>
  <c r="U193" i="67"/>
  <c r="W192" i="67"/>
  <c r="V192" i="67"/>
  <c r="U192" i="67"/>
  <c r="W191" i="67"/>
  <c r="V191" i="67"/>
  <c r="U191" i="67"/>
  <c r="W190" i="67"/>
  <c r="V190" i="67"/>
  <c r="U190" i="67"/>
  <c r="W189" i="67"/>
  <c r="V189" i="67"/>
  <c r="U189" i="67"/>
  <c r="W188" i="67"/>
  <c r="V188" i="67"/>
  <c r="U188" i="67"/>
  <c r="W187" i="67"/>
  <c r="V187" i="67"/>
  <c r="U187" i="67"/>
  <c r="W179" i="67"/>
  <c r="V179" i="67"/>
  <c r="U179" i="67"/>
  <c r="W178" i="67"/>
  <c r="V178" i="67"/>
  <c r="U178" i="67"/>
  <c r="W177" i="67"/>
  <c r="V177" i="67"/>
  <c r="U177" i="67"/>
  <c r="W176" i="67"/>
  <c r="V176" i="67"/>
  <c r="U176" i="67"/>
  <c r="W175" i="67"/>
  <c r="V175" i="67"/>
  <c r="U175" i="67"/>
  <c r="W174" i="67"/>
  <c r="V174" i="67"/>
  <c r="U174" i="67"/>
  <c r="W173" i="67"/>
  <c r="V173" i="67"/>
  <c r="U173" i="67"/>
  <c r="W172" i="67"/>
  <c r="V172" i="67"/>
  <c r="U172" i="67"/>
  <c r="W171" i="67"/>
  <c r="V171" i="67"/>
  <c r="U171" i="67"/>
  <c r="W170" i="67"/>
  <c r="V170" i="67"/>
  <c r="U170" i="67"/>
  <c r="W169" i="67"/>
  <c r="V169" i="67"/>
  <c r="U169" i="67"/>
  <c r="W168" i="67"/>
  <c r="V168" i="67"/>
  <c r="U168" i="67"/>
  <c r="W167" i="67"/>
  <c r="V167" i="67"/>
  <c r="U167" i="67"/>
  <c r="W166" i="67"/>
  <c r="V166" i="67"/>
  <c r="U166" i="67"/>
  <c r="W165" i="67"/>
  <c r="V165" i="67"/>
  <c r="U165" i="67"/>
  <c r="W164" i="67"/>
  <c r="V164" i="67"/>
  <c r="U164" i="67"/>
  <c r="W163" i="67"/>
  <c r="V163" i="67"/>
  <c r="U163" i="67"/>
  <c r="W162" i="67"/>
  <c r="V162" i="67"/>
  <c r="U162" i="67"/>
  <c r="W161" i="67"/>
  <c r="V161" i="67"/>
  <c r="U161" i="67"/>
  <c r="W160" i="67"/>
  <c r="V160" i="67"/>
  <c r="U160" i="67"/>
  <c r="W159" i="67"/>
  <c r="V159" i="67"/>
  <c r="U159" i="67"/>
  <c r="W158" i="67"/>
  <c r="V158" i="67"/>
  <c r="U158" i="67"/>
  <c r="W157" i="67"/>
  <c r="V157" i="67"/>
  <c r="U157" i="67"/>
  <c r="W156" i="67"/>
  <c r="V156" i="67"/>
  <c r="U156" i="67"/>
  <c r="W155" i="67"/>
  <c r="V155" i="67"/>
  <c r="U155" i="67"/>
  <c r="W154" i="67"/>
  <c r="V154" i="67"/>
  <c r="U154" i="67"/>
  <c r="W153" i="67"/>
  <c r="V153" i="67"/>
  <c r="U153" i="67"/>
  <c r="W152" i="67"/>
  <c r="V152" i="67"/>
  <c r="U152" i="67"/>
  <c r="W151" i="67"/>
  <c r="V151" i="67"/>
  <c r="U151" i="67"/>
  <c r="W150" i="67"/>
  <c r="V150" i="67"/>
  <c r="U150" i="67"/>
  <c r="W149" i="67"/>
  <c r="V149" i="67"/>
  <c r="U149" i="67"/>
  <c r="W148" i="67"/>
  <c r="V148" i="67"/>
  <c r="U148" i="67"/>
  <c r="W147" i="67"/>
  <c r="V147" i="67"/>
  <c r="U147" i="67"/>
  <c r="W146" i="67"/>
  <c r="V146" i="67"/>
  <c r="U146" i="67"/>
  <c r="W145" i="67"/>
  <c r="V145" i="67"/>
  <c r="U145" i="67"/>
  <c r="U57" i="67"/>
  <c r="V57" i="67"/>
  <c r="W57" i="67"/>
  <c r="U58" i="67"/>
  <c r="V58" i="67"/>
  <c r="W58" i="67"/>
  <c r="U59" i="67"/>
  <c r="V59" i="67"/>
  <c r="W59" i="67"/>
  <c r="U60" i="67"/>
  <c r="V60" i="67"/>
  <c r="W60" i="67"/>
  <c r="U61" i="67"/>
  <c r="V61" i="67"/>
  <c r="W61" i="67"/>
  <c r="U62" i="67"/>
  <c r="V62" i="67"/>
  <c r="W62" i="67"/>
  <c r="U63" i="67"/>
  <c r="V63" i="67"/>
  <c r="W63" i="67"/>
  <c r="U64" i="67"/>
  <c r="V64" i="67"/>
  <c r="W64" i="67"/>
  <c r="U65" i="67"/>
  <c r="V65" i="67"/>
  <c r="W65" i="67"/>
  <c r="U66" i="67"/>
  <c r="V66" i="67"/>
  <c r="W66" i="67"/>
  <c r="U67" i="67"/>
  <c r="V67" i="67"/>
  <c r="W67" i="67"/>
  <c r="U68" i="67"/>
  <c r="V68" i="67"/>
  <c r="W68" i="67"/>
  <c r="U69" i="67"/>
  <c r="V69" i="67"/>
  <c r="W69" i="67"/>
  <c r="U70" i="67"/>
  <c r="V70" i="67"/>
  <c r="W70" i="67"/>
  <c r="U71" i="67"/>
  <c r="V71" i="67"/>
  <c r="W71" i="67"/>
  <c r="U72" i="67"/>
  <c r="V72" i="67"/>
  <c r="W72" i="67"/>
  <c r="U73" i="67"/>
  <c r="V73" i="67"/>
  <c r="W73" i="67"/>
  <c r="U74" i="67"/>
  <c r="V74" i="67"/>
  <c r="W74" i="67"/>
  <c r="U75" i="67"/>
  <c r="V75" i="67"/>
  <c r="W75" i="67"/>
  <c r="U76" i="67"/>
  <c r="V76" i="67"/>
  <c r="W76" i="67"/>
  <c r="U77" i="67"/>
  <c r="V77" i="67"/>
  <c r="W77" i="67"/>
  <c r="U78" i="67"/>
  <c r="V78" i="67"/>
  <c r="W78" i="67"/>
  <c r="U79" i="67"/>
  <c r="V79" i="67"/>
  <c r="W79" i="67"/>
  <c r="U80" i="67"/>
  <c r="V80" i="67"/>
  <c r="W80" i="67"/>
  <c r="U81" i="67"/>
  <c r="V81" i="67"/>
  <c r="W81" i="67"/>
  <c r="U82" i="67"/>
  <c r="V82" i="67"/>
  <c r="W82" i="67"/>
  <c r="U83" i="67"/>
  <c r="V83" i="67"/>
  <c r="W83" i="67"/>
  <c r="U84" i="67"/>
  <c r="V84" i="67"/>
  <c r="W84" i="67"/>
  <c r="U85" i="67"/>
  <c r="V85" i="67"/>
  <c r="W85" i="67"/>
  <c r="U86" i="67"/>
  <c r="V86" i="67"/>
  <c r="W86" i="67"/>
  <c r="U87" i="67"/>
  <c r="V87" i="67"/>
  <c r="W87" i="67"/>
  <c r="U88" i="67"/>
  <c r="V88" i="67"/>
  <c r="W88" i="67"/>
  <c r="U89" i="67"/>
  <c r="V89" i="67"/>
  <c r="W89" i="67"/>
  <c r="U90" i="67"/>
  <c r="V90" i="67"/>
  <c r="W90" i="67"/>
  <c r="V56" i="67"/>
  <c r="W56" i="67"/>
  <c r="U56" i="67"/>
  <c r="J19" i="69" l="1"/>
  <c r="J21" i="69"/>
  <c r="J20" i="69"/>
  <c r="J18" i="69"/>
  <c r="J22" i="69"/>
  <c r="J17" i="69"/>
  <c r="I19" i="69"/>
  <c r="I18" i="69"/>
  <c r="I22" i="69"/>
  <c r="I21" i="69"/>
  <c r="I20" i="69"/>
  <c r="I17" i="69"/>
  <c r="H18" i="69"/>
  <c r="H22" i="69"/>
  <c r="H20" i="69"/>
  <c r="H17" i="69"/>
  <c r="H21" i="69"/>
  <c r="H19" i="69"/>
  <c r="G18" i="69"/>
  <c r="G22" i="69"/>
  <c r="G17" i="69"/>
  <c r="G21" i="69"/>
  <c r="G19" i="69"/>
  <c r="G20" i="69"/>
  <c r="F19" i="69"/>
  <c r="F17" i="69"/>
  <c r="F21" i="69"/>
  <c r="F18" i="69"/>
  <c r="F20" i="69"/>
  <c r="F22" i="69"/>
  <c r="E17" i="69"/>
  <c r="E21" i="69"/>
  <c r="E22" i="69"/>
  <c r="E19" i="69"/>
  <c r="E20" i="69"/>
  <c r="E18" i="69"/>
  <c r="D17" i="69"/>
  <c r="D21" i="69"/>
  <c r="D19" i="69"/>
  <c r="D20" i="69"/>
  <c r="D18" i="69"/>
  <c r="D22" i="69"/>
  <c r="C20" i="69"/>
  <c r="C17" i="69"/>
  <c r="C22" i="69"/>
  <c r="C21" i="69"/>
  <c r="C19" i="69"/>
  <c r="C18" i="69"/>
  <c r="K19" i="69"/>
  <c r="K20" i="69"/>
  <c r="K22" i="69"/>
  <c r="K18" i="69"/>
  <c r="K21" i="69"/>
  <c r="K17" i="69"/>
  <c r="M21" i="69"/>
  <c r="M17" i="69"/>
  <c r="M18" i="69"/>
  <c r="M22" i="69"/>
  <c r="M20" i="69"/>
  <c r="M19" i="69"/>
  <c r="L19" i="69"/>
  <c r="L20" i="69"/>
  <c r="L21" i="69"/>
  <c r="L17" i="69"/>
  <c r="L22" i="69"/>
  <c r="L18" i="69"/>
  <c r="R143" i="49"/>
  <c r="F58" i="49"/>
  <c r="Q106" i="49"/>
  <c r="Q105" i="49"/>
  <c r="Q103" i="49"/>
  <c r="Q102" i="49"/>
  <c r="Q101" i="49"/>
  <c r="D55" i="68"/>
  <c r="D56" i="68"/>
  <c r="D64" i="68"/>
  <c r="D65" i="68"/>
  <c r="D67" i="68"/>
  <c r="D68" i="68"/>
  <c r="D76" i="68"/>
  <c r="D77" i="68"/>
  <c r="D79" i="68"/>
  <c r="D80" i="68"/>
  <c r="D45" i="68"/>
  <c r="D87" i="68" s="1"/>
  <c r="D35" i="68"/>
  <c r="D36" i="68"/>
  <c r="D78" i="68" s="1"/>
  <c r="D37" i="68"/>
  <c r="D38" i="68"/>
  <c r="D39" i="68"/>
  <c r="D81" i="68" s="1"/>
  <c r="D40" i="68"/>
  <c r="D82" i="68" s="1"/>
  <c r="D41" i="68"/>
  <c r="D83" i="68" s="1"/>
  <c r="D42" i="68"/>
  <c r="D84" i="68" s="1"/>
  <c r="D43" i="68"/>
  <c r="D85" i="68" s="1"/>
  <c r="D44" i="68"/>
  <c r="D86" i="68" s="1"/>
  <c r="D12" i="68"/>
  <c r="D54" i="68" s="1"/>
  <c r="D13" i="68"/>
  <c r="D14" i="68"/>
  <c r="D15" i="68"/>
  <c r="D57" i="68" s="1"/>
  <c r="D16" i="68"/>
  <c r="D58" i="68" s="1"/>
  <c r="D17" i="68"/>
  <c r="D59" i="68" s="1"/>
  <c r="D18" i="68"/>
  <c r="D60" i="68" s="1"/>
  <c r="D19" i="68"/>
  <c r="D61" i="68" s="1"/>
  <c r="D20" i="68"/>
  <c r="D62" i="68" s="1"/>
  <c r="D21" i="68"/>
  <c r="D63" i="68" s="1"/>
  <c r="D22" i="68"/>
  <c r="D23" i="68"/>
  <c r="D24" i="68"/>
  <c r="D66" i="68" s="1"/>
  <c r="D25" i="68"/>
  <c r="D26" i="68"/>
  <c r="D27" i="68"/>
  <c r="D69" i="68" s="1"/>
  <c r="D28" i="68"/>
  <c r="D70" i="68" s="1"/>
  <c r="D29" i="68"/>
  <c r="D71" i="68" s="1"/>
  <c r="D30" i="68"/>
  <c r="D72" i="68" s="1"/>
  <c r="D31" i="68"/>
  <c r="D73" i="68" s="1"/>
  <c r="D32" i="68"/>
  <c r="D74" i="68" s="1"/>
  <c r="D33" i="68"/>
  <c r="D75" i="68" s="1"/>
  <c r="D34" i="68"/>
  <c r="D11" i="68"/>
  <c r="D53" i="68" s="1"/>
  <c r="D188" i="67"/>
  <c r="D189" i="67"/>
  <c r="D190" i="67"/>
  <c r="D191" i="67"/>
  <c r="D192" i="67"/>
  <c r="D193" i="67"/>
  <c r="D194" i="67"/>
  <c r="D195" i="67"/>
  <c r="D196" i="67"/>
  <c r="D197" i="67"/>
  <c r="D198" i="67"/>
  <c r="D199" i="67"/>
  <c r="D200" i="67"/>
  <c r="D201" i="67"/>
  <c r="D202" i="67"/>
  <c r="D203" i="67"/>
  <c r="D204" i="67"/>
  <c r="D205" i="67"/>
  <c r="D206" i="67"/>
  <c r="D207" i="67"/>
  <c r="D208" i="67"/>
  <c r="D209" i="67"/>
  <c r="D210" i="67"/>
  <c r="D211" i="67"/>
  <c r="D212" i="67"/>
  <c r="D213" i="67"/>
  <c r="D214" i="67"/>
  <c r="D215" i="67"/>
  <c r="D216" i="67"/>
  <c r="D217" i="67"/>
  <c r="D218" i="67"/>
  <c r="D219" i="67"/>
  <c r="D220" i="67"/>
  <c r="D221" i="67"/>
  <c r="D187" i="67"/>
  <c r="D145" i="67"/>
  <c r="D128" i="67"/>
  <c r="D129" i="67"/>
  <c r="D130" i="67"/>
  <c r="D131" i="67"/>
  <c r="D132" i="67"/>
  <c r="D99" i="67"/>
  <c r="D100" i="67"/>
  <c r="D101" i="67"/>
  <c r="D102" i="67"/>
  <c r="D103" i="67"/>
  <c r="D104" i="67"/>
  <c r="D105" i="67"/>
  <c r="D106" i="67"/>
  <c r="D107" i="67"/>
  <c r="D108" i="67"/>
  <c r="D109" i="67"/>
  <c r="D110" i="67"/>
  <c r="D111" i="67"/>
  <c r="D112" i="67"/>
  <c r="D113" i="67"/>
  <c r="D114" i="67"/>
  <c r="D115" i="67"/>
  <c r="D116" i="67"/>
  <c r="D117" i="67"/>
  <c r="D118" i="67"/>
  <c r="D119" i="67"/>
  <c r="D120" i="67"/>
  <c r="D121" i="67"/>
  <c r="D122" i="67"/>
  <c r="D123" i="67"/>
  <c r="D124" i="67"/>
  <c r="D125" i="67"/>
  <c r="D126" i="67"/>
  <c r="D127" i="67"/>
  <c r="D98" i="67"/>
  <c r="D56" i="67"/>
  <c r="D57" i="67"/>
  <c r="D58" i="67"/>
  <c r="D59" i="67"/>
  <c r="D60" i="67"/>
  <c r="D61" i="67"/>
  <c r="D62" i="67"/>
  <c r="D63" i="67"/>
  <c r="D64" i="67"/>
  <c r="D65" i="67"/>
  <c r="D66" i="67"/>
  <c r="D67" i="67"/>
  <c r="D68" i="67"/>
  <c r="D69" i="67"/>
  <c r="D70" i="67"/>
  <c r="D71" i="67"/>
  <c r="D72" i="67"/>
  <c r="D73" i="67"/>
  <c r="D74" i="67"/>
  <c r="D75" i="67"/>
  <c r="D76" i="67"/>
  <c r="D77" i="67"/>
  <c r="D78" i="67"/>
  <c r="D79" i="67"/>
  <c r="D80" i="67"/>
  <c r="D81" i="67"/>
  <c r="D82" i="67"/>
  <c r="D83" i="67"/>
  <c r="D84" i="67"/>
  <c r="D85" i="67"/>
  <c r="D86" i="67"/>
  <c r="D87" i="67"/>
  <c r="D88" i="67"/>
  <c r="D89" i="67"/>
  <c r="D90" i="67"/>
  <c r="D164" i="67"/>
  <c r="D165" i="67"/>
  <c r="D166" i="67"/>
  <c r="D167" i="67"/>
  <c r="D168" i="67"/>
  <c r="D169" i="67"/>
  <c r="D170" i="67"/>
  <c r="D171" i="67"/>
  <c r="D172" i="67"/>
  <c r="D173" i="67"/>
  <c r="D174" i="67"/>
  <c r="D175" i="67"/>
  <c r="D176" i="67"/>
  <c r="D177" i="67"/>
  <c r="D178" i="67"/>
  <c r="D179" i="67"/>
  <c r="D146" i="67"/>
  <c r="D147" i="67"/>
  <c r="D148" i="67"/>
  <c r="D149" i="67"/>
  <c r="D150" i="67"/>
  <c r="D151" i="67"/>
  <c r="D152" i="67"/>
  <c r="D153" i="67"/>
  <c r="D154" i="67"/>
  <c r="D155" i="67"/>
  <c r="D156" i="67"/>
  <c r="D157" i="67"/>
  <c r="D158" i="67"/>
  <c r="D159" i="67"/>
  <c r="D160" i="67"/>
  <c r="D161" i="67"/>
  <c r="D162" i="67"/>
  <c r="D163" i="67"/>
  <c r="E3" i="68"/>
  <c r="E2" i="68"/>
  <c r="F3" i="67"/>
  <c r="F2" i="67"/>
  <c r="R177" i="49" l="1"/>
  <c r="R176" i="49"/>
  <c r="R175" i="49"/>
  <c r="R174" i="49"/>
  <c r="R171" i="49"/>
  <c r="R170" i="49"/>
  <c r="R169" i="49"/>
  <c r="R166" i="49"/>
  <c r="R165" i="49"/>
  <c r="R164" i="49"/>
  <c r="R163" i="49"/>
  <c r="R162" i="49"/>
  <c r="R161" i="49"/>
  <c r="R159" i="49"/>
  <c r="R158" i="49"/>
  <c r="R157" i="49"/>
  <c r="R156" i="49"/>
  <c r="R155" i="49"/>
  <c r="R154" i="49"/>
  <c r="R153" i="49"/>
  <c r="R152" i="49"/>
  <c r="R151" i="49"/>
  <c r="R150" i="49"/>
  <c r="R149" i="49"/>
  <c r="R148" i="49"/>
  <c r="R147" i="49"/>
  <c r="R146" i="49"/>
  <c r="R145" i="49"/>
  <c r="R144" i="49"/>
  <c r="D32" i="54"/>
  <c r="D33" i="54"/>
  <c r="D34" i="54"/>
  <c r="D35" i="54"/>
  <c r="D36" i="54"/>
  <c r="D37" i="54"/>
  <c r="D38" i="54"/>
  <c r="D39" i="54"/>
  <c r="D40" i="54"/>
  <c r="D41" i="54"/>
  <c r="D42" i="54"/>
  <c r="D43" i="54"/>
  <c r="D44" i="54"/>
  <c r="D45" i="54"/>
  <c r="D46" i="54"/>
  <c r="D47" i="54"/>
  <c r="D71" i="54"/>
  <c r="D72" i="54"/>
  <c r="D73" i="54"/>
  <c r="D74" i="54"/>
  <c r="D75" i="54"/>
  <c r="D76" i="54"/>
  <c r="D77" i="54"/>
  <c r="D78" i="54"/>
  <c r="D79" i="54"/>
  <c r="D80" i="54"/>
  <c r="D81" i="54"/>
  <c r="D82" i="54"/>
  <c r="D83" i="54"/>
  <c r="D84" i="54"/>
  <c r="D85" i="54"/>
  <c r="D86" i="54"/>
  <c r="D114" i="54"/>
  <c r="D115" i="54"/>
  <c r="D116" i="54"/>
  <c r="D117" i="54"/>
  <c r="D118" i="54"/>
  <c r="D119" i="54"/>
  <c r="D120" i="54"/>
  <c r="D121" i="54"/>
  <c r="D122" i="54"/>
  <c r="D123" i="54"/>
  <c r="D124" i="54"/>
  <c r="D125" i="54"/>
  <c r="D126" i="54"/>
  <c r="D127" i="54"/>
  <c r="D128" i="54"/>
  <c r="I135" i="49"/>
  <c r="H135" i="49"/>
  <c r="G135" i="49"/>
  <c r="F135" i="49"/>
  <c r="E135" i="49"/>
  <c r="D32" i="49"/>
  <c r="D33" i="49"/>
  <c r="D34" i="49"/>
  <c r="D35" i="49"/>
  <c r="D36" i="49"/>
  <c r="D37" i="49"/>
  <c r="D38" i="49"/>
  <c r="D39" i="49"/>
  <c r="D40" i="49"/>
  <c r="D41" i="49"/>
  <c r="D42" i="49"/>
  <c r="D43" i="49"/>
  <c r="D44" i="49"/>
  <c r="D45" i="49"/>
  <c r="D46" i="49"/>
  <c r="D47" i="49"/>
  <c r="D168" i="49" l="1"/>
  <c r="D119" i="49"/>
  <c r="D74" i="49" s="1"/>
  <c r="E119" i="49"/>
  <c r="F119" i="49"/>
  <c r="G119" i="49"/>
  <c r="H119" i="49"/>
  <c r="I119" i="49"/>
  <c r="D120" i="49"/>
  <c r="E120" i="49"/>
  <c r="F120" i="49"/>
  <c r="G120" i="49"/>
  <c r="H120" i="49"/>
  <c r="I120" i="49"/>
  <c r="D121" i="49"/>
  <c r="E121" i="49"/>
  <c r="F121" i="49"/>
  <c r="G121" i="49"/>
  <c r="H121" i="49"/>
  <c r="I121" i="49"/>
  <c r="D122" i="49"/>
  <c r="E122" i="49"/>
  <c r="F122" i="49"/>
  <c r="G122" i="49"/>
  <c r="H122" i="49"/>
  <c r="I122" i="49"/>
  <c r="D123" i="49"/>
  <c r="E123" i="49"/>
  <c r="F123" i="49"/>
  <c r="G123" i="49"/>
  <c r="H123" i="49"/>
  <c r="I123" i="49"/>
  <c r="D124" i="49"/>
  <c r="E124" i="49"/>
  <c r="F124" i="49"/>
  <c r="G124" i="49"/>
  <c r="H124" i="49"/>
  <c r="I124" i="49"/>
  <c r="D125" i="49"/>
  <c r="E125" i="49"/>
  <c r="F125" i="49"/>
  <c r="G125" i="49"/>
  <c r="H125" i="49"/>
  <c r="I125" i="49"/>
  <c r="D126" i="49"/>
  <c r="E126" i="49"/>
  <c r="F126" i="49"/>
  <c r="G126" i="49"/>
  <c r="H126" i="49"/>
  <c r="I126" i="49"/>
  <c r="D127" i="49"/>
  <c r="E127" i="49"/>
  <c r="F127" i="49"/>
  <c r="G127" i="49"/>
  <c r="H127" i="49"/>
  <c r="I127" i="49"/>
  <c r="D128" i="49"/>
  <c r="E128" i="49"/>
  <c r="F128" i="49"/>
  <c r="G128" i="49"/>
  <c r="H128" i="49"/>
  <c r="I128" i="49"/>
  <c r="D129" i="49"/>
  <c r="E129" i="49"/>
  <c r="F129" i="49"/>
  <c r="G129" i="49"/>
  <c r="H129" i="49"/>
  <c r="I129" i="49"/>
  <c r="D130" i="49"/>
  <c r="E130" i="49"/>
  <c r="F130" i="49"/>
  <c r="G130" i="49"/>
  <c r="H130" i="49"/>
  <c r="I130" i="49"/>
  <c r="D131" i="49"/>
  <c r="E131" i="49"/>
  <c r="F131" i="49"/>
  <c r="G131" i="49"/>
  <c r="H131" i="49"/>
  <c r="I131" i="49"/>
  <c r="D132" i="49"/>
  <c r="E132" i="49"/>
  <c r="F132" i="49"/>
  <c r="G132" i="49"/>
  <c r="H132" i="49"/>
  <c r="I132" i="49"/>
  <c r="D133" i="49"/>
  <c r="E133" i="49"/>
  <c r="F133" i="49"/>
  <c r="G133" i="49"/>
  <c r="H133" i="49"/>
  <c r="I133" i="49"/>
  <c r="D134" i="49"/>
  <c r="E134" i="49"/>
  <c r="F134" i="49"/>
  <c r="G134" i="49"/>
  <c r="H134" i="49"/>
  <c r="I134" i="49"/>
  <c r="D171" i="49" l="1"/>
  <c r="D83" i="49"/>
  <c r="D176" i="49"/>
  <c r="D88" i="49"/>
  <c r="D220" i="49"/>
  <c r="D80" i="49"/>
  <c r="D164" i="49"/>
  <c r="D76" i="49"/>
  <c r="D216" i="49"/>
  <c r="D174" i="49"/>
  <c r="D86" i="49"/>
  <c r="D175" i="49"/>
  <c r="D87" i="49"/>
  <c r="D172" i="49"/>
  <c r="D84" i="49"/>
  <c r="D177" i="49"/>
  <c r="D89" i="49"/>
  <c r="D225" i="49"/>
  <c r="D85" i="49"/>
  <c r="D169" i="49"/>
  <c r="D81" i="49"/>
  <c r="D165" i="49"/>
  <c r="D77" i="49"/>
  <c r="D170" i="49"/>
  <c r="D82" i="49"/>
  <c r="D167" i="49"/>
  <c r="D79" i="49"/>
  <c r="D166" i="49"/>
  <c r="D78" i="49"/>
  <c r="P121" i="49"/>
  <c r="D173" i="49"/>
  <c r="D163" i="49"/>
  <c r="D75" i="49"/>
  <c r="O125" i="49"/>
  <c r="O121" i="49"/>
  <c r="D224" i="49"/>
  <c r="P130" i="49"/>
  <c r="P119" i="49"/>
  <c r="D222" i="49"/>
  <c r="D227" i="49"/>
  <c r="D217" i="49"/>
  <c r="O122" i="49"/>
  <c r="D228" i="49"/>
  <c r="P122" i="49"/>
  <c r="D219" i="49"/>
  <c r="D223" i="49"/>
  <c r="D215" i="49"/>
  <c r="O131" i="49"/>
  <c r="D226" i="49"/>
  <c r="D218" i="49"/>
  <c r="D229" i="49"/>
  <c r="D221" i="49"/>
  <c r="O133" i="49"/>
  <c r="P132" i="49"/>
  <c r="O132" i="49"/>
  <c r="O127" i="49"/>
  <c r="O123" i="49"/>
  <c r="O128" i="49"/>
  <c r="O119" i="49"/>
  <c r="P129" i="49"/>
  <c r="P131" i="49"/>
  <c r="O129" i="49"/>
  <c r="P125" i="49"/>
  <c r="P127" i="49"/>
  <c r="O124" i="49"/>
  <c r="P124" i="49"/>
  <c r="O130" i="49"/>
  <c r="P123" i="49"/>
  <c r="P133" i="49"/>
  <c r="O120" i="49"/>
  <c r="Q120" i="49" s="1"/>
  <c r="J120" i="49" s="1"/>
  <c r="P120" i="49"/>
  <c r="O126" i="49"/>
  <c r="P128" i="49"/>
  <c r="P134" i="49"/>
  <c r="P126" i="49"/>
  <c r="O134" i="49"/>
  <c r="F104" i="49"/>
  <c r="Q131" i="49" l="1"/>
  <c r="J131" i="49" s="1"/>
  <c r="K131" i="49" s="1"/>
  <c r="Q119" i="49"/>
  <c r="J119" i="49" s="1"/>
  <c r="K119" i="49" s="1"/>
  <c r="Q121" i="49"/>
  <c r="J121" i="49" s="1"/>
  <c r="K121" i="49" s="1"/>
  <c r="Q126" i="49"/>
  <c r="J126" i="49" s="1"/>
  <c r="K126" i="49" s="1"/>
  <c r="Q128" i="49"/>
  <c r="J128" i="49" s="1"/>
  <c r="K128" i="49" s="1"/>
  <c r="Q125" i="49"/>
  <c r="J125" i="49" s="1"/>
  <c r="K125" i="49" s="1"/>
  <c r="Q123" i="49"/>
  <c r="J123" i="49" s="1"/>
  <c r="K123" i="49" s="1"/>
  <c r="Q127" i="49"/>
  <c r="J127" i="49" s="1"/>
  <c r="K127" i="49" s="1"/>
  <c r="Q132" i="49"/>
  <c r="J132" i="49" s="1"/>
  <c r="K132" i="49" s="1"/>
  <c r="Q122" i="49"/>
  <c r="J122" i="49" s="1"/>
  <c r="K122" i="49" s="1"/>
  <c r="Q134" i="49"/>
  <c r="J134" i="49" s="1"/>
  <c r="K134" i="49" s="1"/>
  <c r="Q124" i="49"/>
  <c r="J124" i="49" s="1"/>
  <c r="K124" i="49" s="1"/>
  <c r="Q133" i="49"/>
  <c r="J133" i="49" s="1"/>
  <c r="K133" i="49" s="1"/>
  <c r="Q129" i="49"/>
  <c r="J129" i="49" s="1"/>
  <c r="K129" i="49" s="1"/>
  <c r="Q130" i="49"/>
  <c r="J130" i="49" s="1"/>
  <c r="K130" i="49" s="1"/>
  <c r="K120" i="49"/>
  <c r="W213" i="49"/>
  <c r="W211" i="49"/>
  <c r="W207" i="49"/>
  <c r="W206" i="49"/>
  <c r="W204" i="49"/>
  <c r="W203" i="49"/>
  <c r="W202" i="49"/>
  <c r="W201" i="49"/>
  <c r="W200" i="49"/>
  <c r="W198" i="49"/>
  <c r="W197" i="49"/>
  <c r="W196" i="49"/>
  <c r="W195" i="49"/>
  <c r="E237" i="49"/>
  <c r="G237" i="49" s="1"/>
  <c r="E238" i="49"/>
  <c r="G238" i="49" s="1"/>
  <c r="E239" i="49"/>
  <c r="G239" i="49" s="1"/>
  <c r="E240" i="49"/>
  <c r="G240" i="49" s="1"/>
  <c r="E241" i="49"/>
  <c r="G241" i="49" s="1"/>
  <c r="E242" i="49"/>
  <c r="G242" i="49" s="1"/>
  <c r="E243" i="49"/>
  <c r="G243" i="49" s="1"/>
  <c r="E244" i="49"/>
  <c r="E245" i="49"/>
  <c r="G245" i="49" s="1"/>
  <c r="E246" i="49"/>
  <c r="G246" i="49" s="1"/>
  <c r="E247" i="49"/>
  <c r="G247" i="49" s="1"/>
  <c r="E236" i="49"/>
  <c r="G236" i="49" s="1"/>
  <c r="S196" i="49" s="1"/>
  <c r="P196" i="49" s="1"/>
  <c r="D237" i="49"/>
  <c r="D238" i="49"/>
  <c r="D239" i="49"/>
  <c r="D240" i="49"/>
  <c r="D241" i="49"/>
  <c r="D242" i="49"/>
  <c r="D245" i="49"/>
  <c r="D247" i="49"/>
  <c r="E3" i="64"/>
  <c r="I118" i="49"/>
  <c r="H118" i="49"/>
  <c r="G118" i="49"/>
  <c r="F118" i="49"/>
  <c r="E118" i="49"/>
  <c r="I117" i="49"/>
  <c r="H117" i="49"/>
  <c r="G117" i="49"/>
  <c r="F117" i="49"/>
  <c r="E117" i="49"/>
  <c r="I116" i="49"/>
  <c r="H116" i="49"/>
  <c r="G116" i="49"/>
  <c r="F116" i="49"/>
  <c r="E116" i="49"/>
  <c r="I115" i="49"/>
  <c r="H115" i="49"/>
  <c r="G115" i="49"/>
  <c r="F115" i="49"/>
  <c r="E115" i="49"/>
  <c r="I114" i="49"/>
  <c r="H114" i="49"/>
  <c r="G114" i="49"/>
  <c r="F114" i="49"/>
  <c r="E114" i="49"/>
  <c r="I113" i="49"/>
  <c r="H113" i="49"/>
  <c r="G113" i="49"/>
  <c r="F113" i="49"/>
  <c r="E113" i="49"/>
  <c r="I112" i="49"/>
  <c r="H112" i="49"/>
  <c r="G112" i="49"/>
  <c r="F112" i="49"/>
  <c r="E112" i="49"/>
  <c r="I111" i="49"/>
  <c r="H111" i="49"/>
  <c r="G111" i="49"/>
  <c r="F111" i="49"/>
  <c r="E111" i="49"/>
  <c r="I110" i="49"/>
  <c r="H110" i="49"/>
  <c r="G110" i="49"/>
  <c r="F110" i="49"/>
  <c r="E110" i="49"/>
  <c r="I109" i="49"/>
  <c r="H109" i="49"/>
  <c r="G109" i="49"/>
  <c r="F109" i="49"/>
  <c r="E109" i="49"/>
  <c r="I108" i="49"/>
  <c r="H108" i="49"/>
  <c r="G108" i="49"/>
  <c r="F108" i="49"/>
  <c r="E108" i="49"/>
  <c r="I107" i="49"/>
  <c r="H107" i="49"/>
  <c r="G107" i="49"/>
  <c r="F107" i="49"/>
  <c r="E107" i="49"/>
  <c r="I106" i="49"/>
  <c r="H106" i="49"/>
  <c r="G106" i="49"/>
  <c r="F106" i="49"/>
  <c r="E106" i="49"/>
  <c r="I105" i="49"/>
  <c r="H105" i="49"/>
  <c r="G105" i="49"/>
  <c r="F105" i="49"/>
  <c r="E105" i="49"/>
  <c r="I104" i="49"/>
  <c r="H104" i="49"/>
  <c r="G104" i="49"/>
  <c r="E104" i="49"/>
  <c r="I103" i="49"/>
  <c r="H103" i="49"/>
  <c r="G103" i="49"/>
  <c r="F103" i="49"/>
  <c r="E103" i="49"/>
  <c r="I102" i="49"/>
  <c r="H102" i="49"/>
  <c r="G102" i="49"/>
  <c r="F102" i="49"/>
  <c r="E102" i="49"/>
  <c r="I101" i="49"/>
  <c r="H101" i="49"/>
  <c r="G101" i="49"/>
  <c r="F101" i="49"/>
  <c r="E101" i="49"/>
  <c r="I100" i="49"/>
  <c r="H100" i="49"/>
  <c r="G100" i="49"/>
  <c r="F100" i="49"/>
  <c r="E100" i="49"/>
  <c r="D101" i="49"/>
  <c r="D53" i="54" s="1"/>
  <c r="D102" i="49"/>
  <c r="D57" i="49" s="1"/>
  <c r="D103" i="49"/>
  <c r="D55" i="54" s="1"/>
  <c r="D104" i="49"/>
  <c r="D56" i="54" s="1"/>
  <c r="D105" i="49"/>
  <c r="D99" i="54" s="1"/>
  <c r="D106" i="49"/>
  <c r="D100" i="54" s="1"/>
  <c r="D107" i="49"/>
  <c r="D62" i="49" s="1"/>
  <c r="D108" i="49"/>
  <c r="D63" i="49" s="1"/>
  <c r="D109" i="49"/>
  <c r="D61" i="54" s="1"/>
  <c r="D110" i="49"/>
  <c r="D62" i="54" s="1"/>
  <c r="D111" i="49"/>
  <c r="D63" i="54" s="1"/>
  <c r="D112" i="49"/>
  <c r="D64" i="54" s="1"/>
  <c r="D113" i="49"/>
  <c r="D107" i="54" s="1"/>
  <c r="D114" i="49"/>
  <c r="D108" i="54" s="1"/>
  <c r="D115" i="49"/>
  <c r="D70" i="49" s="1"/>
  <c r="D116" i="49"/>
  <c r="D71" i="49" s="1"/>
  <c r="D117" i="49"/>
  <c r="D69" i="54" s="1"/>
  <c r="D118" i="49"/>
  <c r="D70" i="54" s="1"/>
  <c r="D100" i="49"/>
  <c r="D52" i="54" s="1"/>
  <c r="E3" i="59"/>
  <c r="L121" i="49" l="1"/>
  <c r="L128" i="49"/>
  <c r="L130" i="49"/>
  <c r="L129" i="49"/>
  <c r="L123" i="49"/>
  <c r="L122" i="49"/>
  <c r="L125" i="49"/>
  <c r="L132" i="49"/>
  <c r="L124" i="49"/>
  <c r="L120" i="49"/>
  <c r="L133" i="49"/>
  <c r="L131" i="49"/>
  <c r="L126" i="49"/>
  <c r="L119" i="49"/>
  <c r="L134" i="49"/>
  <c r="L127" i="49"/>
  <c r="S229" i="49"/>
  <c r="P229" i="49" s="1"/>
  <c r="S221" i="49"/>
  <c r="P221" i="49" s="1"/>
  <c r="S220" i="49"/>
  <c r="P220" i="49" s="1"/>
  <c r="S228" i="49"/>
  <c r="P228" i="49" s="1"/>
  <c r="S227" i="49"/>
  <c r="P227" i="49" s="1"/>
  <c r="S218" i="49"/>
  <c r="P218" i="49" s="1"/>
  <c r="S226" i="49"/>
  <c r="P226" i="49" s="1"/>
  <c r="S217" i="49"/>
  <c r="P217" i="49" s="1"/>
  <c r="S225" i="49"/>
  <c r="P225" i="49" s="1"/>
  <c r="S216" i="49"/>
  <c r="P216" i="49" s="1"/>
  <c r="S224" i="49"/>
  <c r="P224" i="49" s="1"/>
  <c r="S215" i="49"/>
  <c r="P215" i="49" s="1"/>
  <c r="S223" i="49"/>
  <c r="P223" i="49" s="1"/>
  <c r="S222" i="49"/>
  <c r="P222" i="49" s="1"/>
  <c r="O100" i="49"/>
  <c r="J100" i="49" s="1"/>
  <c r="S206" i="49"/>
  <c r="P206" i="49" s="1"/>
  <c r="S204" i="49"/>
  <c r="S211" i="49"/>
  <c r="P211" i="49" s="1"/>
  <c r="S203" i="49"/>
  <c r="P203" i="49" s="1"/>
  <c r="S210" i="49"/>
  <c r="P210" i="49" s="1"/>
  <c r="S202" i="49"/>
  <c r="P202" i="49" s="1"/>
  <c r="S209" i="49"/>
  <c r="P209" i="49" s="1"/>
  <c r="S201" i="49"/>
  <c r="P201" i="49" s="1"/>
  <c r="S208" i="49"/>
  <c r="P208" i="49" s="1"/>
  <c r="S200" i="49"/>
  <c r="P200" i="49" s="1"/>
  <c r="S195" i="49"/>
  <c r="P195" i="49" s="1"/>
  <c r="S207" i="49"/>
  <c r="P207" i="49" s="1"/>
  <c r="S199" i="49"/>
  <c r="P199" i="49" s="1"/>
  <c r="S214" i="49"/>
  <c r="P214" i="49" s="1"/>
  <c r="S198" i="49"/>
  <c r="P198" i="49" s="1"/>
  <c r="S213" i="49"/>
  <c r="P213" i="49" s="1"/>
  <c r="S205" i="49"/>
  <c r="P205" i="49" s="1"/>
  <c r="S197" i="49"/>
  <c r="S212" i="49"/>
  <c r="P212" i="49" s="1"/>
  <c r="P106" i="49"/>
  <c r="P114" i="49"/>
  <c r="D59" i="49"/>
  <c r="P108" i="49"/>
  <c r="P116" i="49"/>
  <c r="D55" i="49"/>
  <c r="D67" i="49"/>
  <c r="O108" i="49"/>
  <c r="O116" i="49"/>
  <c r="Q116" i="49" s="1"/>
  <c r="J116" i="49" s="1"/>
  <c r="K116" i="49" s="1"/>
  <c r="L116" i="49" s="1"/>
  <c r="M116" i="49" s="1"/>
  <c r="P104" i="49"/>
  <c r="P112" i="49"/>
  <c r="P102" i="49"/>
  <c r="P110" i="49"/>
  <c r="P118" i="49"/>
  <c r="O103" i="49"/>
  <c r="O111" i="49"/>
  <c r="D17" i="54"/>
  <c r="O115" i="49"/>
  <c r="D56" i="49"/>
  <c r="D69" i="49"/>
  <c r="D72" i="49"/>
  <c r="O107" i="49"/>
  <c r="O101" i="49"/>
  <c r="O109" i="49"/>
  <c r="Q109" i="49" s="1"/>
  <c r="J109" i="49" s="1"/>
  <c r="K109" i="49" s="1"/>
  <c r="L109" i="49" s="1"/>
  <c r="M109" i="49" s="1"/>
  <c r="O117" i="49"/>
  <c r="D64" i="49"/>
  <c r="D61" i="49"/>
  <c r="O106" i="49"/>
  <c r="O114" i="49"/>
  <c r="P115" i="49"/>
  <c r="D68" i="54"/>
  <c r="D58" i="49"/>
  <c r="D68" i="49"/>
  <c r="D60" i="54"/>
  <c r="D94" i="54"/>
  <c r="D106" i="54"/>
  <c r="D66" i="49"/>
  <c r="O105" i="49"/>
  <c r="O113" i="49"/>
  <c r="O102" i="49"/>
  <c r="O110" i="49"/>
  <c r="O118" i="49"/>
  <c r="D98" i="54"/>
  <c r="D13" i="54"/>
  <c r="D60" i="49"/>
  <c r="O104" i="49"/>
  <c r="P105" i="49"/>
  <c r="O112" i="49"/>
  <c r="P113" i="49"/>
  <c r="D25" i="54"/>
  <c r="D65" i="49"/>
  <c r="D24" i="54"/>
  <c r="D16" i="54"/>
  <c r="D67" i="54"/>
  <c r="D59" i="54"/>
  <c r="D113" i="54"/>
  <c r="D105" i="54"/>
  <c r="D97" i="54"/>
  <c r="P111" i="49"/>
  <c r="P103" i="49"/>
  <c r="D31" i="54"/>
  <c r="D23" i="54"/>
  <c r="D15" i="54"/>
  <c r="D66" i="54"/>
  <c r="D58" i="54"/>
  <c r="D112" i="54"/>
  <c r="D104" i="54"/>
  <c r="D96" i="54"/>
  <c r="D73" i="49"/>
  <c r="D30" i="54"/>
  <c r="D22" i="54"/>
  <c r="D14" i="54"/>
  <c r="D65" i="54"/>
  <c r="D57" i="54"/>
  <c r="D111" i="54"/>
  <c r="D103" i="54"/>
  <c r="D95" i="54"/>
  <c r="P117" i="49"/>
  <c r="P109" i="49"/>
  <c r="P101" i="49"/>
  <c r="D29" i="54"/>
  <c r="D21" i="54"/>
  <c r="D110" i="54"/>
  <c r="D102" i="54"/>
  <c r="P100" i="49"/>
  <c r="D28" i="54"/>
  <c r="D20" i="54"/>
  <c r="D109" i="54"/>
  <c r="D101" i="54"/>
  <c r="P107" i="49"/>
  <c r="D27" i="54"/>
  <c r="D19" i="54"/>
  <c r="D54" i="54"/>
  <c r="D26" i="54"/>
  <c r="D18" i="54"/>
  <c r="E3" i="57"/>
  <c r="H185" i="49"/>
  <c r="G185" i="49"/>
  <c r="F185" i="49"/>
  <c r="E185" i="49"/>
  <c r="Q110" i="49" l="1"/>
  <c r="J110" i="49" s="1"/>
  <c r="K110" i="49" s="1"/>
  <c r="L110" i="49" s="1"/>
  <c r="M110" i="49" s="1"/>
  <c r="J102" i="49"/>
  <c r="J106" i="49"/>
  <c r="K106" i="49" s="1"/>
  <c r="L106" i="49" s="1"/>
  <c r="M106" i="49" s="1"/>
  <c r="J111" i="49"/>
  <c r="K111" i="49" s="1"/>
  <c r="L111" i="49" s="1"/>
  <c r="M111" i="49" s="1"/>
  <c r="Q111" i="49"/>
  <c r="K100" i="49"/>
  <c r="Q118" i="49"/>
  <c r="J118" i="49" s="1"/>
  <c r="K118" i="49" s="1"/>
  <c r="L118" i="49" s="1"/>
  <c r="M118" i="49" s="1"/>
  <c r="Q114" i="49"/>
  <c r="J114" i="49" s="1"/>
  <c r="K114" i="49" s="1"/>
  <c r="L114" i="49" s="1"/>
  <c r="M114" i="49" s="1"/>
  <c r="Q113" i="49"/>
  <c r="J113" i="49" s="1"/>
  <c r="K113" i="49" s="1"/>
  <c r="L113" i="49" s="1"/>
  <c r="M113" i="49" s="1"/>
  <c r="J103" i="49"/>
  <c r="K103" i="49" s="1"/>
  <c r="L103" i="49" s="1"/>
  <c r="M103" i="49" s="1"/>
  <c r="Q115" i="49"/>
  <c r="J115" i="49" s="1"/>
  <c r="K115" i="49" s="1"/>
  <c r="L115" i="49" s="1"/>
  <c r="M115" i="49" s="1"/>
  <c r="J105" i="49"/>
  <c r="K105" i="49" s="1"/>
  <c r="L105" i="49" s="1"/>
  <c r="M105" i="49" s="1"/>
  <c r="Q112" i="49"/>
  <c r="J112" i="49" s="1"/>
  <c r="K112" i="49" s="1"/>
  <c r="L112" i="49" s="1"/>
  <c r="M112" i="49" s="1"/>
  <c r="Q104" i="49"/>
  <c r="J104" i="49" s="1"/>
  <c r="K104" i="49" s="1"/>
  <c r="L104" i="49" s="1"/>
  <c r="M104" i="49" s="1"/>
  <c r="Q107" i="49"/>
  <c r="J107" i="49" s="1"/>
  <c r="K107" i="49" s="1"/>
  <c r="L107" i="49" s="1"/>
  <c r="M107" i="49" s="1"/>
  <c r="Q117" i="49"/>
  <c r="J117" i="49" s="1"/>
  <c r="K117" i="49" s="1"/>
  <c r="L117" i="49" s="1"/>
  <c r="M117" i="49" s="1"/>
  <c r="Q108" i="49"/>
  <c r="J108" i="49" s="1"/>
  <c r="K108" i="49" s="1"/>
  <c r="L108" i="49" s="1"/>
  <c r="M108" i="49" s="1"/>
  <c r="M127" i="49"/>
  <c r="M131" i="49"/>
  <c r="M132" i="49"/>
  <c r="M129" i="49"/>
  <c r="M134" i="49"/>
  <c r="M133" i="49"/>
  <c r="M125" i="49"/>
  <c r="M130" i="49"/>
  <c r="M119" i="49"/>
  <c r="M120" i="49"/>
  <c r="M122" i="49"/>
  <c r="M128" i="49"/>
  <c r="M126" i="49"/>
  <c r="M124" i="49"/>
  <c r="M123" i="49"/>
  <c r="M121" i="49"/>
  <c r="F186" i="49"/>
  <c r="F164" i="49"/>
  <c r="F168" i="49"/>
  <c r="F173" i="49"/>
  <c r="F163" i="49"/>
  <c r="F165" i="49"/>
  <c r="F177" i="49"/>
  <c r="F167" i="49"/>
  <c r="F172" i="49"/>
  <c r="F171" i="49"/>
  <c r="F176" i="49"/>
  <c r="F170" i="49"/>
  <c r="F166" i="49"/>
  <c r="F175" i="49"/>
  <c r="F169" i="49"/>
  <c r="F174" i="49"/>
  <c r="E186" i="49"/>
  <c r="E163" i="49"/>
  <c r="E177" i="49"/>
  <c r="E167" i="49"/>
  <c r="E172" i="49"/>
  <c r="E171" i="49"/>
  <c r="E176" i="49"/>
  <c r="E166" i="49"/>
  <c r="E36" i="49" s="1"/>
  <c r="E36" i="54" s="1"/>
  <c r="E175" i="49"/>
  <c r="E170" i="49"/>
  <c r="E165" i="49"/>
  <c r="E169" i="49"/>
  <c r="E39" i="49" s="1"/>
  <c r="E39" i="54" s="1"/>
  <c r="E164" i="49"/>
  <c r="E168" i="49"/>
  <c r="E173" i="49"/>
  <c r="E43" i="49" s="1"/>
  <c r="E43" i="54" s="1"/>
  <c r="E174" i="49"/>
  <c r="E44" i="49" s="1"/>
  <c r="E44" i="54" s="1"/>
  <c r="G186" i="49"/>
  <c r="G164" i="49"/>
  <c r="G168" i="49"/>
  <c r="G173" i="49"/>
  <c r="G175" i="49"/>
  <c r="G163" i="49"/>
  <c r="G177" i="49"/>
  <c r="G167" i="49"/>
  <c r="G172" i="49"/>
  <c r="G166" i="49"/>
  <c r="G170" i="49"/>
  <c r="G171" i="49"/>
  <c r="G176" i="49"/>
  <c r="G165" i="49"/>
  <c r="G169" i="49"/>
  <c r="G174" i="49"/>
  <c r="H186" i="49"/>
  <c r="H165" i="49"/>
  <c r="H169" i="49"/>
  <c r="H174" i="49"/>
  <c r="H171" i="49"/>
  <c r="H175" i="49"/>
  <c r="H164" i="49"/>
  <c r="H168" i="49"/>
  <c r="H173" i="49"/>
  <c r="H163" i="49"/>
  <c r="H166" i="49"/>
  <c r="H177" i="49"/>
  <c r="H167" i="49"/>
  <c r="H172" i="49"/>
  <c r="H176" i="49"/>
  <c r="H170" i="49"/>
  <c r="J101" i="49"/>
  <c r="K101" i="49" s="1"/>
  <c r="L101" i="49" s="1"/>
  <c r="M101" i="49" s="1"/>
  <c r="H150" i="49"/>
  <c r="H158" i="49"/>
  <c r="H143" i="49"/>
  <c r="H161" i="49"/>
  <c r="H147" i="49"/>
  <c r="H155" i="49"/>
  <c r="H144" i="49"/>
  <c r="H152" i="49"/>
  <c r="H160" i="49"/>
  <c r="H149" i="49"/>
  <c r="H157" i="49"/>
  <c r="H146" i="49"/>
  <c r="H154" i="49"/>
  <c r="H162" i="49"/>
  <c r="H32" i="49" s="1"/>
  <c r="H32" i="54" s="1"/>
  <c r="H151" i="49"/>
  <c r="H159" i="49"/>
  <c r="H148" i="49"/>
  <c r="H156" i="49"/>
  <c r="H145" i="49"/>
  <c r="H153" i="49"/>
  <c r="E149" i="49"/>
  <c r="E157" i="49"/>
  <c r="E146" i="49"/>
  <c r="E154" i="49"/>
  <c r="E162" i="49"/>
  <c r="E32" i="49" s="1"/>
  <c r="E32" i="54" s="1"/>
  <c r="E151" i="49"/>
  <c r="E159" i="49"/>
  <c r="E143" i="49"/>
  <c r="E148" i="49"/>
  <c r="E156" i="49"/>
  <c r="E145" i="49"/>
  <c r="E153" i="49"/>
  <c r="E161" i="49"/>
  <c r="E150" i="49"/>
  <c r="E158" i="49"/>
  <c r="E147" i="49"/>
  <c r="E155" i="49"/>
  <c r="E144" i="49"/>
  <c r="E152" i="49"/>
  <c r="E160" i="49"/>
  <c r="F144" i="49"/>
  <c r="F152" i="49"/>
  <c r="F160" i="49"/>
  <c r="F155" i="49"/>
  <c r="F149" i="49"/>
  <c r="F157" i="49"/>
  <c r="F146" i="49"/>
  <c r="F154" i="49"/>
  <c r="F162" i="49"/>
  <c r="F32" i="49" s="1"/>
  <c r="F32" i="54" s="1"/>
  <c r="F151" i="49"/>
  <c r="F159" i="49"/>
  <c r="F148" i="49"/>
  <c r="F156" i="49"/>
  <c r="F145" i="49"/>
  <c r="F153" i="49"/>
  <c r="F161" i="49"/>
  <c r="F150" i="49"/>
  <c r="F158" i="49"/>
  <c r="F143" i="49"/>
  <c r="F147" i="49"/>
  <c r="G147" i="49"/>
  <c r="G155" i="49"/>
  <c r="G144" i="49"/>
  <c r="G152" i="49"/>
  <c r="G160" i="49"/>
  <c r="G149" i="49"/>
  <c r="G157" i="49"/>
  <c r="G146" i="49"/>
  <c r="G154" i="49"/>
  <c r="G162" i="49"/>
  <c r="G32" i="49" s="1"/>
  <c r="G32" i="54" s="1"/>
  <c r="G151" i="49"/>
  <c r="G159" i="49"/>
  <c r="G143" i="49"/>
  <c r="G148" i="49"/>
  <c r="G156" i="49"/>
  <c r="G145" i="49"/>
  <c r="G153" i="49"/>
  <c r="G161" i="49"/>
  <c r="G150" i="49"/>
  <c r="G158" i="49"/>
  <c r="D27" i="49"/>
  <c r="D19" i="49"/>
  <c r="D28" i="49"/>
  <c r="D26" i="49"/>
  <c r="D18" i="49"/>
  <c r="D25" i="49"/>
  <c r="D17" i="49"/>
  <c r="D24" i="49"/>
  <c r="D146" i="49"/>
  <c r="D143" i="49"/>
  <c r="D31" i="49"/>
  <c r="D23" i="49"/>
  <c r="D15" i="49"/>
  <c r="D20" i="49"/>
  <c r="D30" i="49"/>
  <c r="D22" i="49"/>
  <c r="D14" i="49"/>
  <c r="D29" i="49"/>
  <c r="D21" i="49"/>
  <c r="D209" i="49"/>
  <c r="D201" i="49"/>
  <c r="D210" i="49"/>
  <c r="D202" i="49"/>
  <c r="D208" i="49"/>
  <c r="D200" i="49"/>
  <c r="D207" i="49"/>
  <c r="D199" i="49"/>
  <c r="D214" i="49"/>
  <c r="D206" i="49"/>
  <c r="D198" i="49"/>
  <c r="D213" i="49"/>
  <c r="D205" i="49"/>
  <c r="D197" i="49"/>
  <c r="D212" i="49"/>
  <c r="D204" i="49"/>
  <c r="D196" i="49"/>
  <c r="D211" i="49"/>
  <c r="D203" i="49"/>
  <c r="D161" i="49"/>
  <c r="D153" i="49"/>
  <c r="D145" i="49"/>
  <c r="D159" i="49"/>
  <c r="D151" i="49"/>
  <c r="D158" i="49"/>
  <c r="D150" i="49"/>
  <c r="D157" i="49"/>
  <c r="D149" i="49"/>
  <c r="D144" i="49"/>
  <c r="D156" i="49"/>
  <c r="D148" i="49"/>
  <c r="D152" i="49"/>
  <c r="D155" i="49"/>
  <c r="D147" i="49"/>
  <c r="D160" i="49"/>
  <c r="D162" i="49"/>
  <c r="D154" i="49"/>
  <c r="D16" i="49"/>
  <c r="D195" i="49"/>
  <c r="D13" i="49"/>
  <c r="E3" i="55"/>
  <c r="E3" i="54"/>
  <c r="K102" i="49" l="1"/>
  <c r="L102" i="49" s="1"/>
  <c r="M102" i="49" s="1"/>
  <c r="J135" i="49"/>
  <c r="E183" i="49"/>
  <c r="L100" i="49"/>
  <c r="H183" i="49"/>
  <c r="G183" i="49"/>
  <c r="F183" i="49"/>
  <c r="G229" i="49"/>
  <c r="G89" i="49" s="1"/>
  <c r="G86" i="54" s="1"/>
  <c r="G47" i="49"/>
  <c r="G47" i="54" s="1"/>
  <c r="F229" i="49"/>
  <c r="F89" i="49" s="1"/>
  <c r="F86" i="54" s="1"/>
  <c r="F47" i="49"/>
  <c r="F47" i="54" s="1"/>
  <c r="H229" i="49"/>
  <c r="H89" i="49" s="1"/>
  <c r="H86" i="54" s="1"/>
  <c r="H47" i="49"/>
  <c r="H47" i="54" s="1"/>
  <c r="E229" i="49"/>
  <c r="E89" i="49" s="1"/>
  <c r="E86" i="54" s="1"/>
  <c r="E47" i="49"/>
  <c r="E47" i="54" s="1"/>
  <c r="E228" i="49"/>
  <c r="E88" i="49" s="1"/>
  <c r="E85" i="54" s="1"/>
  <c r="E46" i="49"/>
  <c r="E46" i="54" s="1"/>
  <c r="G228" i="49"/>
  <c r="G88" i="49" s="1"/>
  <c r="G85" i="54" s="1"/>
  <c r="G46" i="49"/>
  <c r="G46" i="54" s="1"/>
  <c r="F228" i="49"/>
  <c r="F88" i="49" s="1"/>
  <c r="F85" i="54" s="1"/>
  <c r="F46" i="49"/>
  <c r="F46" i="54" s="1"/>
  <c r="H228" i="49"/>
  <c r="H88" i="49" s="1"/>
  <c r="H85" i="54" s="1"/>
  <c r="H46" i="49"/>
  <c r="H46" i="54" s="1"/>
  <c r="F227" i="49"/>
  <c r="F87" i="49" s="1"/>
  <c r="F84" i="54" s="1"/>
  <c r="F45" i="49"/>
  <c r="F45" i="54" s="1"/>
  <c r="G227" i="49"/>
  <c r="G87" i="49" s="1"/>
  <c r="G84" i="54" s="1"/>
  <c r="G45" i="49"/>
  <c r="G45" i="54" s="1"/>
  <c r="H227" i="49"/>
  <c r="H87" i="49" s="1"/>
  <c r="H84" i="54" s="1"/>
  <c r="H45" i="49"/>
  <c r="H45" i="54" s="1"/>
  <c r="E227" i="49"/>
  <c r="E87" i="49" s="1"/>
  <c r="E84" i="54" s="1"/>
  <c r="E45" i="49"/>
  <c r="E45" i="54" s="1"/>
  <c r="G226" i="49"/>
  <c r="G86" i="49" s="1"/>
  <c r="G83" i="54" s="1"/>
  <c r="G44" i="49"/>
  <c r="G44" i="54" s="1"/>
  <c r="F226" i="49"/>
  <c r="F86" i="49" s="1"/>
  <c r="F83" i="54" s="1"/>
  <c r="F44" i="49"/>
  <c r="F44" i="54" s="1"/>
  <c r="H226" i="49"/>
  <c r="H86" i="49" s="1"/>
  <c r="H83" i="54" s="1"/>
  <c r="H44" i="49"/>
  <c r="H44" i="54" s="1"/>
  <c r="H222" i="49"/>
  <c r="H82" i="49" s="1"/>
  <c r="H79" i="54" s="1"/>
  <c r="H40" i="49"/>
  <c r="H40" i="54" s="1"/>
  <c r="F222" i="49"/>
  <c r="F82" i="49" s="1"/>
  <c r="F79" i="54" s="1"/>
  <c r="F40" i="49"/>
  <c r="F40" i="54" s="1"/>
  <c r="G222" i="49"/>
  <c r="G82" i="49" s="1"/>
  <c r="G79" i="54" s="1"/>
  <c r="G40" i="49"/>
  <c r="G40" i="54" s="1"/>
  <c r="E222" i="49"/>
  <c r="E82" i="49" s="1"/>
  <c r="E79" i="54" s="1"/>
  <c r="E40" i="49"/>
  <c r="E40" i="54" s="1"/>
  <c r="E223" i="49"/>
  <c r="E83" i="49" s="1"/>
  <c r="E80" i="54" s="1"/>
  <c r="E41" i="49"/>
  <c r="E41" i="54" s="1"/>
  <c r="H223" i="49"/>
  <c r="H83" i="49" s="1"/>
  <c r="H80" i="54" s="1"/>
  <c r="H41" i="49"/>
  <c r="H41" i="54" s="1"/>
  <c r="G223" i="49"/>
  <c r="G83" i="49" s="1"/>
  <c r="G80" i="54" s="1"/>
  <c r="G41" i="49"/>
  <c r="G41" i="54" s="1"/>
  <c r="F223" i="49"/>
  <c r="F83" i="49" s="1"/>
  <c r="F80" i="54" s="1"/>
  <c r="F41" i="49"/>
  <c r="F41" i="54" s="1"/>
  <c r="G221" i="49"/>
  <c r="G81" i="49" s="1"/>
  <c r="G78" i="54" s="1"/>
  <c r="G39" i="49"/>
  <c r="G39" i="54" s="1"/>
  <c r="H221" i="49"/>
  <c r="H81" i="49" s="1"/>
  <c r="H78" i="54" s="1"/>
  <c r="H39" i="49"/>
  <c r="H39" i="54" s="1"/>
  <c r="F221" i="49"/>
  <c r="F81" i="49" s="1"/>
  <c r="F78" i="54" s="1"/>
  <c r="F39" i="49"/>
  <c r="F39" i="54" s="1"/>
  <c r="H220" i="49"/>
  <c r="H80" i="49" s="1"/>
  <c r="H77" i="54" s="1"/>
  <c r="H38" i="49"/>
  <c r="H38" i="54" s="1"/>
  <c r="E220" i="49"/>
  <c r="E80" i="49" s="1"/>
  <c r="E77" i="54" s="1"/>
  <c r="E38" i="49"/>
  <c r="E38" i="54" s="1"/>
  <c r="G220" i="49"/>
  <c r="G80" i="49" s="1"/>
  <c r="G77" i="54" s="1"/>
  <c r="G38" i="49"/>
  <c r="G38" i="54" s="1"/>
  <c r="F220" i="49"/>
  <c r="F80" i="49" s="1"/>
  <c r="F77" i="54" s="1"/>
  <c r="F38" i="49"/>
  <c r="F38" i="54" s="1"/>
  <c r="F218" i="49"/>
  <c r="F78" i="49" s="1"/>
  <c r="F75" i="54" s="1"/>
  <c r="F36" i="49"/>
  <c r="F36" i="54" s="1"/>
  <c r="H218" i="49"/>
  <c r="H78" i="49" s="1"/>
  <c r="H75" i="54" s="1"/>
  <c r="H36" i="49"/>
  <c r="H36" i="54" s="1"/>
  <c r="G218" i="49"/>
  <c r="G78" i="49" s="1"/>
  <c r="G75" i="54" s="1"/>
  <c r="G36" i="49"/>
  <c r="G36" i="54" s="1"/>
  <c r="F217" i="49"/>
  <c r="F77" i="49" s="1"/>
  <c r="F74" i="54" s="1"/>
  <c r="F35" i="49"/>
  <c r="F35" i="54" s="1"/>
  <c r="G217" i="49"/>
  <c r="G77" i="49" s="1"/>
  <c r="G74" i="54" s="1"/>
  <c r="G35" i="49"/>
  <c r="G35" i="54" s="1"/>
  <c r="E217" i="49"/>
  <c r="E77" i="49" s="1"/>
  <c r="E74" i="54" s="1"/>
  <c r="E35" i="49"/>
  <c r="E35" i="54" s="1"/>
  <c r="H217" i="49"/>
  <c r="H77" i="49" s="1"/>
  <c r="H74" i="54" s="1"/>
  <c r="H35" i="49"/>
  <c r="H35" i="54" s="1"/>
  <c r="H216" i="49"/>
  <c r="H76" i="49" s="1"/>
  <c r="H73" i="54" s="1"/>
  <c r="H34" i="49"/>
  <c r="H34" i="54" s="1"/>
  <c r="E216" i="49"/>
  <c r="E76" i="49" s="1"/>
  <c r="E73" i="54" s="1"/>
  <c r="E34" i="49"/>
  <c r="E34" i="54" s="1"/>
  <c r="G216" i="49"/>
  <c r="G76" i="49" s="1"/>
  <c r="G73" i="54" s="1"/>
  <c r="G34" i="49"/>
  <c r="G34" i="54" s="1"/>
  <c r="F216" i="49"/>
  <c r="F76" i="49" s="1"/>
  <c r="F73" i="54" s="1"/>
  <c r="F34" i="49"/>
  <c r="F34" i="54" s="1"/>
  <c r="G215" i="49"/>
  <c r="G75" i="49" s="1"/>
  <c r="G72" i="54" s="1"/>
  <c r="G33" i="49"/>
  <c r="G33" i="54" s="1"/>
  <c r="F215" i="49"/>
  <c r="F75" i="49" s="1"/>
  <c r="F72" i="54" s="1"/>
  <c r="F33" i="49"/>
  <c r="F33" i="54" s="1"/>
  <c r="H215" i="49"/>
  <c r="H75" i="49" s="1"/>
  <c r="H72" i="54" s="1"/>
  <c r="H33" i="49"/>
  <c r="H33" i="54" s="1"/>
  <c r="E215" i="49"/>
  <c r="E75" i="49" s="1"/>
  <c r="E72" i="54" s="1"/>
  <c r="E33" i="49"/>
  <c r="E33" i="54" s="1"/>
  <c r="H224" i="49"/>
  <c r="H84" i="49" s="1"/>
  <c r="H81" i="54" s="1"/>
  <c r="H42" i="49"/>
  <c r="H42" i="54" s="1"/>
  <c r="E224" i="49"/>
  <c r="E84" i="49" s="1"/>
  <c r="E81" i="54" s="1"/>
  <c r="E42" i="49"/>
  <c r="E42" i="54" s="1"/>
  <c r="G224" i="49"/>
  <c r="G84" i="49" s="1"/>
  <c r="G81" i="54" s="1"/>
  <c r="G42" i="49"/>
  <c r="G42" i="54" s="1"/>
  <c r="F224" i="49"/>
  <c r="F84" i="49" s="1"/>
  <c r="F81" i="54" s="1"/>
  <c r="F42" i="49"/>
  <c r="F42" i="54" s="1"/>
  <c r="G225" i="49"/>
  <c r="G85" i="49" s="1"/>
  <c r="G82" i="54" s="1"/>
  <c r="G43" i="49"/>
  <c r="G43" i="54" s="1"/>
  <c r="F225" i="49"/>
  <c r="F85" i="49" s="1"/>
  <c r="F82" i="54" s="1"/>
  <c r="F43" i="49"/>
  <c r="F43" i="54" s="1"/>
  <c r="H225" i="49"/>
  <c r="H85" i="49" s="1"/>
  <c r="H82" i="54" s="1"/>
  <c r="H43" i="49"/>
  <c r="H43" i="54" s="1"/>
  <c r="G219" i="49"/>
  <c r="G79" i="49" s="1"/>
  <c r="G76" i="54" s="1"/>
  <c r="G37" i="49"/>
  <c r="G37" i="54" s="1"/>
  <c r="H219" i="49"/>
  <c r="H79" i="49" s="1"/>
  <c r="H76" i="54" s="1"/>
  <c r="H37" i="49"/>
  <c r="H37" i="54" s="1"/>
  <c r="E219" i="49"/>
  <c r="E79" i="49" s="1"/>
  <c r="E76" i="54" s="1"/>
  <c r="E37" i="49"/>
  <c r="E37" i="54" s="1"/>
  <c r="F219" i="49"/>
  <c r="F79" i="49" s="1"/>
  <c r="F76" i="54" s="1"/>
  <c r="F37" i="49"/>
  <c r="F37" i="54" s="1"/>
  <c r="O174" i="49"/>
  <c r="E226" i="49"/>
  <c r="E86" i="49" s="1"/>
  <c r="E83" i="54" s="1"/>
  <c r="O173" i="49"/>
  <c r="E225" i="49"/>
  <c r="E85" i="49" s="1"/>
  <c r="E82" i="54" s="1"/>
  <c r="O169" i="49"/>
  <c r="E221" i="49"/>
  <c r="E81" i="49" s="1"/>
  <c r="E78" i="54" s="1"/>
  <c r="O166" i="49"/>
  <c r="E218" i="49"/>
  <c r="E78" i="49" s="1"/>
  <c r="E75" i="54" s="1"/>
  <c r="I170" i="49"/>
  <c r="I165" i="49"/>
  <c r="I169" i="49"/>
  <c r="I174" i="49"/>
  <c r="I167" i="49"/>
  <c r="I171" i="49"/>
  <c r="I41" i="49" s="1"/>
  <c r="I177" i="49"/>
  <c r="I172" i="49"/>
  <c r="I42" i="49" s="1"/>
  <c r="I164" i="49"/>
  <c r="I168" i="49"/>
  <c r="I173" i="49"/>
  <c r="I163" i="49"/>
  <c r="I166" i="49"/>
  <c r="I36" i="49" s="1"/>
  <c r="I175" i="49"/>
  <c r="I176" i="49"/>
  <c r="I46" i="49" s="1"/>
  <c r="O170" i="49"/>
  <c r="O176" i="49"/>
  <c r="O168" i="49"/>
  <c r="O171" i="49"/>
  <c r="O164" i="49"/>
  <c r="O172" i="49"/>
  <c r="O167" i="49"/>
  <c r="O165" i="49"/>
  <c r="O177" i="49"/>
  <c r="O163" i="49"/>
  <c r="O175" i="49"/>
  <c r="I186" i="49"/>
  <c r="I145" i="49"/>
  <c r="I153" i="49"/>
  <c r="I161" i="49"/>
  <c r="I150" i="49"/>
  <c r="I158" i="49"/>
  <c r="I143" i="49"/>
  <c r="I147" i="49"/>
  <c r="I155" i="49"/>
  <c r="I144" i="49"/>
  <c r="I152" i="49"/>
  <c r="I160" i="49"/>
  <c r="I149" i="49"/>
  <c r="I157" i="49"/>
  <c r="I156" i="49"/>
  <c r="I146" i="49"/>
  <c r="I154" i="49"/>
  <c r="I162" i="49"/>
  <c r="I151" i="49"/>
  <c r="I159" i="49"/>
  <c r="I148" i="49"/>
  <c r="G15" i="49"/>
  <c r="G197" i="49"/>
  <c r="G57" i="49" s="1"/>
  <c r="G198" i="49"/>
  <c r="G58" i="49" s="1"/>
  <c r="G16" i="49"/>
  <c r="F202" i="49"/>
  <c r="F62" i="49" s="1"/>
  <c r="F20" i="49"/>
  <c r="F214" i="49"/>
  <c r="F74" i="49" s="1"/>
  <c r="F71" i="54" s="1"/>
  <c r="F14" i="49"/>
  <c r="F196" i="49"/>
  <c r="F56" i="49" s="1"/>
  <c r="O158" i="49"/>
  <c r="E210" i="49"/>
  <c r="E70" i="49" s="1"/>
  <c r="E28" i="49"/>
  <c r="O159" i="49"/>
  <c r="E211" i="49"/>
  <c r="E71" i="49" s="1"/>
  <c r="E29" i="49"/>
  <c r="H21" i="49"/>
  <c r="H203" i="49"/>
  <c r="H63" i="49" s="1"/>
  <c r="H14" i="49"/>
  <c r="H196" i="49"/>
  <c r="H56" i="49" s="1"/>
  <c r="G208" i="49"/>
  <c r="G68" i="49" s="1"/>
  <c r="G26" i="49"/>
  <c r="G209" i="49"/>
  <c r="G69" i="49" s="1"/>
  <c r="G27" i="49"/>
  <c r="F31" i="49"/>
  <c r="F213" i="49"/>
  <c r="F73" i="49" s="1"/>
  <c r="F206" i="49"/>
  <c r="F66" i="49" s="1"/>
  <c r="F24" i="49"/>
  <c r="O150" i="49"/>
  <c r="E20" i="49"/>
  <c r="E202" i="49"/>
  <c r="E62" i="49" s="1"/>
  <c r="O151" i="49"/>
  <c r="E203" i="49"/>
  <c r="E63" i="49" s="1"/>
  <c r="E21" i="49"/>
  <c r="H214" i="49"/>
  <c r="H74" i="49" s="1"/>
  <c r="H71" i="54" s="1"/>
  <c r="H207" i="49"/>
  <c r="H67" i="49" s="1"/>
  <c r="H25" i="49"/>
  <c r="G200" i="49"/>
  <c r="G60" i="49" s="1"/>
  <c r="G18" i="49"/>
  <c r="G201" i="49"/>
  <c r="G61" i="49" s="1"/>
  <c r="G19" i="49"/>
  <c r="F23" i="49"/>
  <c r="F205" i="49"/>
  <c r="F65" i="49" s="1"/>
  <c r="F198" i="49"/>
  <c r="F16" i="49"/>
  <c r="E213" i="49"/>
  <c r="E73" i="49" s="1"/>
  <c r="O161" i="49"/>
  <c r="E31" i="49"/>
  <c r="O162" i="49"/>
  <c r="E214" i="49"/>
  <c r="E74" i="49" s="1"/>
  <c r="E71" i="54" s="1"/>
  <c r="H24" i="49"/>
  <c r="H206" i="49"/>
  <c r="H66" i="49" s="1"/>
  <c r="H199" i="49"/>
  <c r="H59" i="49" s="1"/>
  <c r="H17" i="49"/>
  <c r="G13" i="49"/>
  <c r="G195" i="49"/>
  <c r="G55" i="49" s="1"/>
  <c r="G30" i="49"/>
  <c r="G212" i="49"/>
  <c r="G72" i="49" s="1"/>
  <c r="F15" i="49"/>
  <c r="F197" i="49"/>
  <c r="F57" i="49" s="1"/>
  <c r="F209" i="49"/>
  <c r="F69" i="49" s="1"/>
  <c r="F27" i="49"/>
  <c r="O160" i="49"/>
  <c r="E30" i="49"/>
  <c r="E212" i="49"/>
  <c r="E72" i="49" s="1"/>
  <c r="E205" i="49"/>
  <c r="E65" i="49" s="1"/>
  <c r="O153" i="49"/>
  <c r="E23" i="49"/>
  <c r="O154" i="49"/>
  <c r="E206" i="49"/>
  <c r="E66" i="49" s="1"/>
  <c r="E24" i="49"/>
  <c r="H23" i="49"/>
  <c r="H205" i="49"/>
  <c r="H65" i="49" s="1"/>
  <c r="H198" i="49"/>
  <c r="H58" i="49" s="1"/>
  <c r="H16" i="49"/>
  <c r="H31" i="49"/>
  <c r="H213" i="49"/>
  <c r="H73" i="49" s="1"/>
  <c r="G28" i="49"/>
  <c r="G210" i="49"/>
  <c r="G70" i="49" s="1"/>
  <c r="G29" i="49"/>
  <c r="G211" i="49"/>
  <c r="G71" i="49" s="1"/>
  <c r="G204" i="49"/>
  <c r="G64" i="49" s="1"/>
  <c r="G22" i="49"/>
  <c r="F208" i="49"/>
  <c r="F68" i="49" s="1"/>
  <c r="F26" i="49"/>
  <c r="F201" i="49"/>
  <c r="F61" i="49" s="1"/>
  <c r="F19" i="49"/>
  <c r="O152" i="49"/>
  <c r="E22" i="49"/>
  <c r="E204" i="49"/>
  <c r="E64" i="49" s="1"/>
  <c r="E197" i="49"/>
  <c r="E57" i="49" s="1"/>
  <c r="O145" i="49"/>
  <c r="E15" i="49"/>
  <c r="O146" i="49"/>
  <c r="E16" i="49"/>
  <c r="E198" i="49"/>
  <c r="E58" i="49" s="1"/>
  <c r="H15" i="49"/>
  <c r="H197" i="49"/>
  <c r="H57" i="49" s="1"/>
  <c r="H209" i="49"/>
  <c r="H69" i="49" s="1"/>
  <c r="H27" i="49"/>
  <c r="H13" i="49"/>
  <c r="H195" i="49"/>
  <c r="H55" i="49" s="1"/>
  <c r="P135" i="49"/>
  <c r="G202" i="49"/>
  <c r="G62" i="49" s="1"/>
  <c r="G20" i="49"/>
  <c r="G203" i="49"/>
  <c r="G63" i="49" s="1"/>
  <c r="G21" i="49"/>
  <c r="G196" i="49"/>
  <c r="G56" i="49" s="1"/>
  <c r="G14" i="49"/>
  <c r="F199" i="49"/>
  <c r="F59" i="49" s="1"/>
  <c r="F17" i="49"/>
  <c r="F200" i="49"/>
  <c r="F60" i="49" s="1"/>
  <c r="F18" i="49"/>
  <c r="F25" i="49"/>
  <c r="F207" i="49"/>
  <c r="F67" i="49" s="1"/>
  <c r="O144" i="49"/>
  <c r="E196" i="49"/>
  <c r="E56" i="49" s="1"/>
  <c r="E14" i="49"/>
  <c r="O156" i="49"/>
  <c r="E208" i="49"/>
  <c r="E68" i="49" s="1"/>
  <c r="E26" i="49"/>
  <c r="O157" i="49"/>
  <c r="E209" i="49"/>
  <c r="E69" i="49" s="1"/>
  <c r="E27" i="49"/>
  <c r="H208" i="49"/>
  <c r="H68" i="49" s="1"/>
  <c r="H26" i="49"/>
  <c r="H201" i="49"/>
  <c r="H61" i="49" s="1"/>
  <c r="H19" i="49"/>
  <c r="H210" i="49"/>
  <c r="H70" i="49" s="1"/>
  <c r="H28" i="49"/>
  <c r="G31" i="49"/>
  <c r="G213" i="49"/>
  <c r="G73" i="49" s="1"/>
  <c r="G214" i="49"/>
  <c r="G74" i="49" s="1"/>
  <c r="G71" i="54" s="1"/>
  <c r="G207" i="49"/>
  <c r="G67" i="49" s="1"/>
  <c r="G25" i="49"/>
  <c r="F13" i="49"/>
  <c r="F195" i="49"/>
  <c r="F55" i="49" s="1"/>
  <c r="F29" i="49"/>
  <c r="F211" i="49"/>
  <c r="F71" i="49" s="1"/>
  <c r="F212" i="49"/>
  <c r="F72" i="49" s="1"/>
  <c r="F30" i="49"/>
  <c r="E207" i="49"/>
  <c r="E67" i="49" s="1"/>
  <c r="O155" i="49"/>
  <c r="E25" i="49"/>
  <c r="O148" i="49"/>
  <c r="E18" i="49"/>
  <c r="E200" i="49"/>
  <c r="E60" i="49" s="1"/>
  <c r="O149" i="49"/>
  <c r="E201" i="49"/>
  <c r="E61" i="49" s="1"/>
  <c r="E19" i="49"/>
  <c r="H18" i="49"/>
  <c r="H200" i="49"/>
  <c r="H60" i="49" s="1"/>
  <c r="H212" i="49"/>
  <c r="H72" i="49" s="1"/>
  <c r="H30" i="49"/>
  <c r="H20" i="49"/>
  <c r="H202" i="49"/>
  <c r="H62" i="49" s="1"/>
  <c r="O135" i="49"/>
  <c r="G23" i="49"/>
  <c r="G205" i="49"/>
  <c r="G65" i="49" s="1"/>
  <c r="G206" i="49"/>
  <c r="G66" i="49" s="1"/>
  <c r="G24" i="49"/>
  <c r="G17" i="49"/>
  <c r="G199" i="49"/>
  <c r="G59" i="49" s="1"/>
  <c r="F210" i="49"/>
  <c r="F70" i="49" s="1"/>
  <c r="F28" i="49"/>
  <c r="F21" i="49"/>
  <c r="F203" i="49"/>
  <c r="F63" i="49" s="1"/>
  <c r="F204" i="49"/>
  <c r="F64" i="49" s="1"/>
  <c r="F22" i="49"/>
  <c r="E199" i="49"/>
  <c r="E59" i="49" s="1"/>
  <c r="O147" i="49"/>
  <c r="E17" i="49"/>
  <c r="E195" i="49"/>
  <c r="E55" i="49" s="1"/>
  <c r="E13" i="49"/>
  <c r="H29" i="49"/>
  <c r="H211" i="49"/>
  <c r="H71" i="49" s="1"/>
  <c r="H22" i="49"/>
  <c r="H204" i="49"/>
  <c r="H64" i="49" s="1"/>
  <c r="E3" i="49"/>
  <c r="I38" i="49" l="1"/>
  <c r="R178" i="49"/>
  <c r="K135" i="49"/>
  <c r="M100" i="49"/>
  <c r="M135" i="49" s="1"/>
  <c r="Q135" i="49" s="1"/>
  <c r="L135" i="49"/>
  <c r="H90" i="49"/>
  <c r="H91" i="49" s="1"/>
  <c r="O46" i="49"/>
  <c r="I46" i="54"/>
  <c r="O41" i="49"/>
  <c r="I41" i="54"/>
  <c r="O38" i="49"/>
  <c r="I38" i="54"/>
  <c r="O36" i="49"/>
  <c r="I36" i="54"/>
  <c r="F48" i="49"/>
  <c r="F49" i="49" s="1"/>
  <c r="O42" i="49"/>
  <c r="I42" i="54"/>
  <c r="G48" i="49"/>
  <c r="G49" i="49" s="1"/>
  <c r="E90" i="49"/>
  <c r="E48" i="49"/>
  <c r="F90" i="49"/>
  <c r="F91" i="49" s="1"/>
  <c r="H48" i="49"/>
  <c r="H49" i="49" s="1"/>
  <c r="G90" i="49"/>
  <c r="G91" i="49" s="1"/>
  <c r="I227" i="49"/>
  <c r="I45" i="49"/>
  <c r="I219" i="49"/>
  <c r="I37" i="49"/>
  <c r="I215" i="49"/>
  <c r="I33" i="49"/>
  <c r="I226" i="49"/>
  <c r="I44" i="49"/>
  <c r="I229" i="49"/>
  <c r="I89" i="49" s="1"/>
  <c r="I86" i="54" s="1"/>
  <c r="I47" i="49"/>
  <c r="I43" i="49"/>
  <c r="I221" i="49"/>
  <c r="I39" i="49"/>
  <c r="I32" i="49"/>
  <c r="I217" i="49"/>
  <c r="I35" i="49"/>
  <c r="I216" i="49"/>
  <c r="I34" i="49"/>
  <c r="I222" i="49"/>
  <c r="I82" i="49" s="1"/>
  <c r="I40" i="49"/>
  <c r="I224" i="49"/>
  <c r="I228" i="49"/>
  <c r="I223" i="49"/>
  <c r="I218" i="49"/>
  <c r="I225" i="49"/>
  <c r="I220" i="49"/>
  <c r="O13" i="49"/>
  <c r="O55" i="49"/>
  <c r="G23" i="54"/>
  <c r="E65" i="54"/>
  <c r="E17" i="54"/>
  <c r="E18" i="54"/>
  <c r="G31" i="54"/>
  <c r="H26" i="54"/>
  <c r="F56" i="54"/>
  <c r="H68" i="54"/>
  <c r="F22" i="54"/>
  <c r="G24" i="54"/>
  <c r="H18" i="54"/>
  <c r="G25" i="54"/>
  <c r="H28" i="54"/>
  <c r="E66" i="54"/>
  <c r="F64" i="54"/>
  <c r="G21" i="54"/>
  <c r="H66" i="54"/>
  <c r="E54" i="54"/>
  <c r="G22" i="54"/>
  <c r="H16" i="54"/>
  <c r="F15" i="54"/>
  <c r="H56" i="54"/>
  <c r="E70" i="54"/>
  <c r="G57" i="54"/>
  <c r="E59" i="54"/>
  <c r="G66" i="54"/>
  <c r="E29" i="54"/>
  <c r="E55" i="54"/>
  <c r="H69" i="54"/>
  <c r="H29" i="54"/>
  <c r="F61" i="54"/>
  <c r="G63" i="54"/>
  <c r="H59" i="54"/>
  <c r="E19" i="54"/>
  <c r="E64" i="54"/>
  <c r="G64" i="54"/>
  <c r="H67" i="54"/>
  <c r="F25" i="54"/>
  <c r="G60" i="54"/>
  <c r="H54" i="54"/>
  <c r="E61" i="54"/>
  <c r="G61" i="54"/>
  <c r="H55" i="54"/>
  <c r="E62" i="54"/>
  <c r="G69" i="54"/>
  <c r="H63" i="54"/>
  <c r="F16" i="54"/>
  <c r="H25" i="54"/>
  <c r="E20" i="54"/>
  <c r="G26" i="54"/>
  <c r="E68" i="54"/>
  <c r="E13" i="54"/>
  <c r="F60" i="54"/>
  <c r="G62" i="54"/>
  <c r="H20" i="54"/>
  <c r="E58" i="54"/>
  <c r="F30" i="54"/>
  <c r="H19" i="54"/>
  <c r="E26" i="54"/>
  <c r="F18" i="54"/>
  <c r="G20" i="54"/>
  <c r="H15" i="54"/>
  <c r="E22" i="54"/>
  <c r="G68" i="54"/>
  <c r="H62" i="54"/>
  <c r="E69" i="54"/>
  <c r="G30" i="54"/>
  <c r="H24" i="54"/>
  <c r="F55" i="54"/>
  <c r="H64" i="54"/>
  <c r="G65" i="54"/>
  <c r="F20" i="54"/>
  <c r="F62" i="54"/>
  <c r="F24" i="54"/>
  <c r="E28" i="54"/>
  <c r="F59" i="54"/>
  <c r="H58" i="54"/>
  <c r="G59" i="54"/>
  <c r="G29" i="54"/>
  <c r="H23" i="54"/>
  <c r="E30" i="54"/>
  <c r="F28" i="54"/>
  <c r="H30" i="54"/>
  <c r="E57" i="54"/>
  <c r="F68" i="54"/>
  <c r="G70" i="54"/>
  <c r="F17" i="54"/>
  <c r="E16" i="54"/>
  <c r="F19" i="54"/>
  <c r="G67" i="54"/>
  <c r="E24" i="54"/>
  <c r="G13" i="54"/>
  <c r="F23" i="54"/>
  <c r="F63" i="54"/>
  <c r="H53" i="54"/>
  <c r="E67" i="54"/>
  <c r="G16" i="54"/>
  <c r="F58" i="54"/>
  <c r="G28" i="54"/>
  <c r="E63" i="54"/>
  <c r="F27" i="54"/>
  <c r="G19" i="54"/>
  <c r="E21" i="54"/>
  <c r="F70" i="54"/>
  <c r="H14" i="54"/>
  <c r="G55" i="54"/>
  <c r="H65" i="54"/>
  <c r="E53" i="54"/>
  <c r="G14" i="54"/>
  <c r="H13" i="54"/>
  <c r="E15" i="54"/>
  <c r="F26" i="54"/>
  <c r="H70" i="54"/>
  <c r="F66" i="54"/>
  <c r="E31" i="54"/>
  <c r="G58" i="54"/>
  <c r="E60" i="54"/>
  <c r="F31" i="54"/>
  <c r="H60" i="54"/>
  <c r="F53" i="54"/>
  <c r="G54" i="54"/>
  <c r="F21" i="54"/>
  <c r="F69" i="54"/>
  <c r="F57" i="54"/>
  <c r="F67" i="54"/>
  <c r="F29" i="54"/>
  <c r="E14" i="54"/>
  <c r="H61" i="54"/>
  <c r="G56" i="54"/>
  <c r="H57" i="54"/>
  <c r="H22" i="54"/>
  <c r="E56" i="54"/>
  <c r="G17" i="54"/>
  <c r="E25" i="54"/>
  <c r="F13" i="54"/>
  <c r="E27" i="54"/>
  <c r="G53" i="54"/>
  <c r="H27" i="54"/>
  <c r="F65" i="54"/>
  <c r="H31" i="54"/>
  <c r="E23" i="54"/>
  <c r="F54" i="54"/>
  <c r="H17" i="54"/>
  <c r="G18" i="54"/>
  <c r="G27" i="54"/>
  <c r="H21" i="54"/>
  <c r="F14" i="54"/>
  <c r="G15" i="54"/>
  <c r="F52" i="54"/>
  <c r="H52" i="54"/>
  <c r="E52" i="54"/>
  <c r="G52" i="54"/>
  <c r="I206" i="49"/>
  <c r="I24" i="49"/>
  <c r="O24" i="49" s="1"/>
  <c r="I26" i="49"/>
  <c r="I208" i="49"/>
  <c r="I25" i="49"/>
  <c r="I207" i="49"/>
  <c r="I201" i="49"/>
  <c r="I19" i="49"/>
  <c r="I209" i="49"/>
  <c r="I27" i="49"/>
  <c r="O27" i="49" s="1"/>
  <c r="I205" i="49"/>
  <c r="I23" i="49"/>
  <c r="O23" i="49" s="1"/>
  <c r="I16" i="49"/>
  <c r="O16" i="49" s="1"/>
  <c r="I198" i="49"/>
  <c r="I20" i="49"/>
  <c r="I202" i="49"/>
  <c r="I31" i="49"/>
  <c r="I213" i="49"/>
  <c r="I14" i="49"/>
  <c r="I196" i="49"/>
  <c r="I29" i="49"/>
  <c r="O29" i="49" s="1"/>
  <c r="I211" i="49"/>
  <c r="I199" i="49"/>
  <c r="I17" i="49"/>
  <c r="O17" i="49" s="1"/>
  <c r="I18" i="49"/>
  <c r="I200" i="49"/>
  <c r="I212" i="49"/>
  <c r="I30" i="49"/>
  <c r="I195" i="49"/>
  <c r="I13" i="49"/>
  <c r="I28" i="49"/>
  <c r="O28" i="49" s="1"/>
  <c r="I210" i="49"/>
  <c r="I21" i="49"/>
  <c r="I203" i="49"/>
  <c r="I22" i="49"/>
  <c r="O22" i="49" s="1"/>
  <c r="I204" i="49"/>
  <c r="I214" i="49"/>
  <c r="I74" i="49" s="1"/>
  <c r="I197" i="49"/>
  <c r="I15" i="49"/>
  <c r="C2" i="14"/>
  <c r="C3" i="14"/>
  <c r="I87" i="49" l="1"/>
  <c r="I84" i="54" s="1"/>
  <c r="O47" i="49"/>
  <c r="I47" i="54"/>
  <c r="O45" i="49"/>
  <c r="I45" i="54"/>
  <c r="O44" i="49"/>
  <c r="I44" i="54"/>
  <c r="O82" i="49"/>
  <c r="I79" i="54"/>
  <c r="O40" i="49"/>
  <c r="I40" i="54"/>
  <c r="O39" i="49"/>
  <c r="I39" i="54"/>
  <c r="O35" i="49"/>
  <c r="I35" i="54"/>
  <c r="O34" i="49"/>
  <c r="I34" i="54"/>
  <c r="O33" i="49"/>
  <c r="I33" i="54"/>
  <c r="O32" i="49"/>
  <c r="I32" i="54"/>
  <c r="O74" i="49"/>
  <c r="I71" i="54"/>
  <c r="F87" i="54"/>
  <c r="F88" i="54" s="1"/>
  <c r="H48" i="54"/>
  <c r="H49" i="54" s="1"/>
  <c r="E87" i="54"/>
  <c r="E88" i="54" s="1"/>
  <c r="G48" i="54"/>
  <c r="G49" i="54" s="1"/>
  <c r="E48" i="54"/>
  <c r="E49" i="54" s="1"/>
  <c r="F48" i="54"/>
  <c r="F49" i="54" s="1"/>
  <c r="G87" i="54"/>
  <c r="G88" i="54" s="1"/>
  <c r="H87" i="54"/>
  <c r="H88" i="54" s="1"/>
  <c r="O43" i="49"/>
  <c r="I43" i="54"/>
  <c r="O37" i="49"/>
  <c r="I37" i="54"/>
  <c r="I79" i="49"/>
  <c r="I76" i="54" s="1"/>
  <c r="I81" i="49"/>
  <c r="I78" i="54" s="1"/>
  <c r="I86" i="49"/>
  <c r="I76" i="49"/>
  <c r="I77" i="49"/>
  <c r="I74" i="54" s="1"/>
  <c r="I75" i="49"/>
  <c r="I48" i="49"/>
  <c r="I49" i="49" s="1"/>
  <c r="I85" i="49"/>
  <c r="I82" i="54" s="1"/>
  <c r="I84" i="49"/>
  <c r="I78" i="49"/>
  <c r="O87" i="49"/>
  <c r="I83" i="49"/>
  <c r="I80" i="54" s="1"/>
  <c r="I80" i="49"/>
  <c r="I88" i="49"/>
  <c r="O89" i="49"/>
  <c r="I72" i="49"/>
  <c r="O72" i="49" s="1"/>
  <c r="I66" i="49"/>
  <c r="I63" i="54" s="1"/>
  <c r="I64" i="49"/>
  <c r="I61" i="54" s="1"/>
  <c r="I70" i="49"/>
  <c r="I67" i="54" s="1"/>
  <c r="I67" i="49"/>
  <c r="I64" i="54" s="1"/>
  <c r="I73" i="49"/>
  <c r="O73" i="49" s="1"/>
  <c r="I65" i="49"/>
  <c r="I62" i="54" s="1"/>
  <c r="I68" i="49"/>
  <c r="O68" i="49" s="1"/>
  <c r="I57" i="49"/>
  <c r="I54" i="54" s="1"/>
  <c r="I55" i="49"/>
  <c r="I59" i="49"/>
  <c r="I62" i="49"/>
  <c r="I59" i="54" s="1"/>
  <c r="I69" i="49"/>
  <c r="I66" i="54" s="1"/>
  <c r="I63" i="49"/>
  <c r="O63" i="49" s="1"/>
  <c r="I58" i="49"/>
  <c r="O58" i="49" s="1"/>
  <c r="I71" i="49"/>
  <c r="I68" i="54" s="1"/>
  <c r="I61" i="49"/>
  <c r="I58" i="54" s="1"/>
  <c r="I60" i="49"/>
  <c r="I57" i="54" s="1"/>
  <c r="I56" i="49"/>
  <c r="I53" i="54" s="1"/>
  <c r="E2" i="59"/>
  <c r="E2" i="64"/>
  <c r="E2" i="57"/>
  <c r="E2" i="54"/>
  <c r="E2" i="55"/>
  <c r="E91" i="49"/>
  <c r="O15" i="49"/>
  <c r="O30" i="49"/>
  <c r="O19" i="49"/>
  <c r="O20" i="49"/>
  <c r="O18" i="49"/>
  <c r="O14" i="49"/>
  <c r="O21" i="49"/>
  <c r="O25" i="49"/>
  <c r="E49" i="49"/>
  <c r="O31" i="49"/>
  <c r="O26" i="49"/>
  <c r="I20" i="54"/>
  <c r="I24" i="54"/>
  <c r="I19" i="54"/>
  <c r="I29" i="54"/>
  <c r="I21" i="54"/>
  <c r="I18" i="54"/>
  <c r="I14" i="54"/>
  <c r="I23" i="54"/>
  <c r="I16" i="54"/>
  <c r="I25" i="54"/>
  <c r="I22" i="54"/>
  <c r="I28" i="54"/>
  <c r="I15" i="54"/>
  <c r="I13" i="54"/>
  <c r="I17" i="54"/>
  <c r="I31" i="54"/>
  <c r="I27" i="54"/>
  <c r="I30" i="54"/>
  <c r="I26" i="54"/>
  <c r="E2" i="49"/>
  <c r="O79" i="49" l="1"/>
  <c r="O81" i="49"/>
  <c r="O77" i="49"/>
  <c r="O88" i="49"/>
  <c r="I85" i="54"/>
  <c r="O86" i="49"/>
  <c r="I83" i="54"/>
  <c r="O80" i="49"/>
  <c r="I77" i="54"/>
  <c r="O78" i="49"/>
  <c r="I75" i="54"/>
  <c r="O76" i="49"/>
  <c r="I73" i="54"/>
  <c r="O75" i="49"/>
  <c r="I72" i="54"/>
  <c r="I48" i="54"/>
  <c r="I49" i="54" s="1"/>
  <c r="O84" i="49"/>
  <c r="I81" i="54"/>
  <c r="I90" i="49"/>
  <c r="O90" i="49" s="1"/>
  <c r="O83" i="49"/>
  <c r="O85" i="49"/>
  <c r="I65" i="54"/>
  <c r="I52" i="54"/>
  <c r="O64" i="49"/>
  <c r="I60" i="54"/>
  <c r="O71" i="49"/>
  <c r="O60" i="49"/>
  <c r="I56" i="54"/>
  <c r="O69" i="49"/>
  <c r="O70" i="49"/>
  <c r="O67" i="49"/>
  <c r="O62" i="49"/>
  <c r="I55" i="54"/>
  <c r="I69" i="54"/>
  <c r="O66" i="49"/>
  <c r="O57" i="49"/>
  <c r="I70" i="54"/>
  <c r="O61" i="49"/>
  <c r="O56" i="49"/>
  <c r="O65" i="49"/>
  <c r="O59" i="49"/>
  <c r="O48" i="49"/>
  <c r="O49" i="49"/>
  <c r="I87" i="54" l="1"/>
  <c r="I88" i="54" s="1"/>
  <c r="I91" i="49"/>
  <c r="O91" i="49" s="1"/>
  <c r="J13" i="49" l="1"/>
  <c r="J13" i="54"/>
  <c r="J195" i="49"/>
  <c r="J55" i="49" s="1"/>
  <c r="J52" i="54" l="1"/>
  <c r="J16" i="49"/>
  <c r="J16" i="54" s="1"/>
  <c r="J18" i="54"/>
  <c r="J18" i="49"/>
  <c r="J26" i="49"/>
  <c r="J26" i="54" s="1"/>
  <c r="J34" i="54"/>
  <c r="J34" i="49"/>
  <c r="J32" i="49"/>
  <c r="J32" i="54" s="1"/>
  <c r="J21" i="49"/>
  <c r="J21" i="54" s="1"/>
  <c r="J20" i="49"/>
  <c r="J20" i="54" s="1"/>
  <c r="J28" i="49"/>
  <c r="J28" i="54" s="1"/>
  <c r="J36" i="49"/>
  <c r="J36" i="54" s="1"/>
  <c r="J24" i="49"/>
  <c r="J24" i="54" s="1"/>
  <c r="J22" i="49"/>
  <c r="J22" i="54" s="1"/>
  <c r="J30" i="49"/>
  <c r="J30" i="54" s="1"/>
  <c r="J38" i="49"/>
  <c r="J38" i="54" s="1"/>
  <c r="J17" i="49"/>
  <c r="J17" i="54" s="1"/>
  <c r="J39" i="49"/>
  <c r="J39" i="54" s="1"/>
  <c r="J47" i="49"/>
  <c r="J47" i="54" s="1"/>
  <c r="J15" i="49"/>
  <c r="J15" i="54" s="1"/>
  <c r="J41" i="49"/>
  <c r="J41" i="54" s="1"/>
  <c r="J25" i="54"/>
  <c r="J25" i="49"/>
  <c r="J29" i="49"/>
  <c r="J29" i="54" s="1"/>
  <c r="J23" i="54"/>
  <c r="J23" i="49"/>
  <c r="J43" i="49"/>
  <c r="J43" i="54" s="1"/>
  <c r="J33" i="49"/>
  <c r="J33" i="54" s="1"/>
  <c r="J37" i="54"/>
  <c r="J37" i="49"/>
  <c r="J31" i="54"/>
  <c r="J31" i="49"/>
  <c r="J45" i="49"/>
  <c r="J45" i="54" s="1"/>
  <c r="J27" i="49"/>
  <c r="J27" i="54" s="1"/>
  <c r="J19" i="54"/>
  <c r="J19" i="49"/>
  <c r="J44" i="54"/>
  <c r="J44" i="49"/>
  <c r="J42" i="49"/>
  <c r="J42" i="54" s="1"/>
  <c r="J40" i="49"/>
  <c r="J40" i="54" s="1"/>
  <c r="J46" i="49"/>
  <c r="J46" i="54" s="1"/>
  <c r="J35" i="49"/>
  <c r="J35" i="54"/>
  <c r="J14" i="49"/>
  <c r="J14" i="54" s="1"/>
  <c r="J48" i="54" s="1"/>
  <c r="J49" i="54" s="1"/>
  <c r="J48" i="49"/>
  <c r="J49" i="49"/>
  <c r="J198" i="49"/>
  <c r="J58" i="49" s="1"/>
  <c r="J55" i="54" s="1"/>
  <c r="J201" i="49"/>
  <c r="J61" i="49" s="1"/>
  <c r="J58" i="54" s="1"/>
  <c r="J208" i="49"/>
  <c r="J68" i="49" s="1"/>
  <c r="J65" i="54" s="1"/>
  <c r="J216" i="49"/>
  <c r="J76" i="49" s="1"/>
  <c r="J73" i="54" s="1"/>
  <c r="J200" i="49"/>
  <c r="J60" i="49" s="1"/>
  <c r="J57" i="54" s="1"/>
  <c r="J223" i="49"/>
  <c r="J83" i="49" s="1"/>
  <c r="J80" i="54" s="1"/>
  <c r="J199" i="49"/>
  <c r="J59" i="49" s="1"/>
  <c r="J56" i="54" s="1"/>
  <c r="J197" i="49"/>
  <c r="J57" i="49" s="1"/>
  <c r="J204" i="49"/>
  <c r="J64" i="49" s="1"/>
  <c r="J61" i="54" s="1"/>
  <c r="J206" i="49"/>
  <c r="J66" i="49" s="1"/>
  <c r="J63" i="54" s="1"/>
  <c r="J209" i="49"/>
  <c r="J69" i="49" s="1"/>
  <c r="J66" i="54" s="1"/>
  <c r="J205" i="49"/>
  <c r="J65" i="49" s="1"/>
  <c r="J62" i="54" s="1"/>
  <c r="J210" i="49"/>
  <c r="J70" i="49" s="1"/>
  <c r="J67" i="54" s="1"/>
  <c r="J212" i="49"/>
  <c r="J72" i="49" s="1"/>
  <c r="J69" i="54" s="1"/>
  <c r="J219" i="49"/>
  <c r="J79" i="49" s="1"/>
  <c r="J76" i="54" s="1"/>
  <c r="J229" i="49"/>
  <c r="J89" i="49" s="1"/>
  <c r="J86" i="54" s="1"/>
  <c r="J202" i="49"/>
  <c r="J62" i="49" s="1"/>
  <c r="J59" i="54" s="1"/>
  <c r="J211" i="49"/>
  <c r="J71" i="49" s="1"/>
  <c r="J68" i="54" s="1"/>
  <c r="J213" i="49"/>
  <c r="J73" i="49" s="1"/>
  <c r="J70" i="54" s="1"/>
  <c r="J214" i="49"/>
  <c r="J74" i="49" s="1"/>
  <c r="J71" i="54" s="1"/>
  <c r="J217" i="49"/>
  <c r="J77" i="49" s="1"/>
  <c r="J74" i="54" s="1"/>
  <c r="J218" i="49"/>
  <c r="J78" i="49" s="1"/>
  <c r="J75" i="54" s="1"/>
  <c r="J220" i="49"/>
  <c r="J80" i="49" s="1"/>
  <c r="J77" i="54" s="1"/>
  <c r="J221" i="49"/>
  <c r="J81" i="49" s="1"/>
  <c r="J78" i="54" s="1"/>
  <c r="J225" i="49"/>
  <c r="J85" i="49" s="1"/>
  <c r="J82" i="54" s="1"/>
  <c r="J227" i="49"/>
  <c r="J87" i="49" s="1"/>
  <c r="J84" i="54" s="1"/>
  <c r="J228" i="49"/>
  <c r="J88" i="49" s="1"/>
  <c r="J85" i="54" s="1"/>
  <c r="J215" i="49"/>
  <c r="J75" i="49" s="1"/>
  <c r="J72" i="54" s="1"/>
  <c r="J222" i="49"/>
  <c r="J82" i="49" s="1"/>
  <c r="J79" i="54" s="1"/>
  <c r="J224" i="49"/>
  <c r="J84" i="49" s="1"/>
  <c r="J81" i="54" s="1"/>
  <c r="J196" i="49"/>
  <c r="J56" i="49"/>
  <c r="J53" i="54" s="1"/>
  <c r="J203" i="49"/>
  <c r="J63" i="49" s="1"/>
  <c r="J60" i="54" s="1"/>
  <c r="J226" i="49"/>
  <c r="J86" i="49" s="1"/>
  <c r="J83" i="54" s="1"/>
  <c r="J207" i="49"/>
  <c r="J67" i="49" s="1"/>
  <c r="J64" i="54" s="1"/>
  <c r="J54" i="54" l="1"/>
  <c r="J90" i="49"/>
  <c r="J91" i="49" s="1"/>
  <c r="J87" i="54"/>
  <c r="J88" i="54" s="1"/>
  <c r="L195" i="49"/>
  <c r="K13" i="49"/>
  <c r="K13" i="54"/>
  <c r="E56" i="67" s="1"/>
  <c r="AB56" i="67"/>
  <c r="K195" i="49"/>
  <c r="K55" i="49" s="1"/>
  <c r="AE56" i="67" l="1"/>
  <c r="Y56" i="67"/>
  <c r="AH56" i="67"/>
  <c r="L55" i="49"/>
  <c r="M195" i="49"/>
  <c r="M55" i="49" s="1"/>
  <c r="L143" i="49"/>
  <c r="E145" i="67"/>
  <c r="K52" i="54"/>
  <c r="P55" i="49" l="1"/>
  <c r="M52" i="54"/>
  <c r="AE145" i="67"/>
  <c r="Y145" i="67"/>
  <c r="AB145" i="67"/>
  <c r="AH145" i="67"/>
  <c r="E98" i="67"/>
  <c r="L13" i="49"/>
  <c r="L52" i="54"/>
  <c r="M13" i="49" l="1"/>
  <c r="L13" i="54"/>
  <c r="G98" i="67"/>
  <c r="AE98" i="67"/>
  <c r="AB98" i="67"/>
  <c r="AH98" i="67"/>
  <c r="Y98" i="67"/>
  <c r="E187" i="67"/>
  <c r="F98" i="67"/>
  <c r="F56" i="67" l="1"/>
  <c r="AA98" i="67"/>
  <c r="AJ98" i="67"/>
  <c r="AG98" i="67"/>
  <c r="AD98" i="67"/>
  <c r="G187" i="67"/>
  <c r="AC98" i="67"/>
  <c r="AF98" i="67"/>
  <c r="Z98" i="67"/>
  <c r="AI98" i="67"/>
  <c r="F187" i="67"/>
  <c r="P13" i="49"/>
  <c r="M13" i="54"/>
  <c r="N13" i="49"/>
  <c r="AB187" i="67"/>
  <c r="Y187" i="67"/>
  <c r="AE187" i="67"/>
  <c r="AH187" i="67"/>
  <c r="G53" i="68" l="1"/>
  <c r="E53" i="68"/>
  <c r="H53" i="68"/>
  <c r="AF187" i="67"/>
  <c r="AC187" i="67"/>
  <c r="Z187" i="67"/>
  <c r="AI187" i="67"/>
  <c r="G56" i="67"/>
  <c r="AG187" i="67"/>
  <c r="AA187" i="67"/>
  <c r="AJ187" i="67"/>
  <c r="AD187" i="67"/>
  <c r="F53" i="68"/>
  <c r="AC56" i="67"/>
  <c r="AF56" i="67"/>
  <c r="Z56" i="67"/>
  <c r="AI56" i="67"/>
  <c r="F145" i="67"/>
  <c r="J53" i="68" l="1"/>
  <c r="M53" i="68"/>
  <c r="L53" i="68"/>
  <c r="K53" i="68"/>
  <c r="AC145" i="67"/>
  <c r="AI145" i="67"/>
  <c r="Z145" i="67"/>
  <c r="AF145" i="67"/>
  <c r="AJ56" i="67"/>
  <c r="AG56" i="67"/>
  <c r="AD56" i="67"/>
  <c r="AA56" i="67"/>
  <c r="G145" i="67"/>
  <c r="AG145" i="67" l="1"/>
  <c r="AJ145" i="67"/>
  <c r="AA145" i="67"/>
  <c r="AD145" i="67"/>
  <c r="E11" i="68"/>
  <c r="F11" i="68"/>
  <c r="G11" i="68"/>
  <c r="H11" i="68"/>
  <c r="K11" i="68" l="1"/>
  <c r="G77" i="70" s="1"/>
  <c r="L11" i="68"/>
  <c r="H77" i="70" s="1"/>
  <c r="J11" i="68"/>
  <c r="F77" i="70" s="1"/>
  <c r="M11" i="68"/>
  <c r="I77" i="70" s="1"/>
  <c r="K19" i="49"/>
  <c r="K19" i="54" s="1"/>
  <c r="E62" i="67" s="1"/>
  <c r="AE61" i="67"/>
  <c r="AB61" i="67"/>
  <c r="AB84" i="67"/>
  <c r="K25" i="49"/>
  <c r="K25" i="54" s="1"/>
  <c r="E68" i="67" s="1"/>
  <c r="E157" i="67"/>
  <c r="K41" i="49"/>
  <c r="K41" i="54" s="1"/>
  <c r="E84" i="67" s="1"/>
  <c r="E173" i="67"/>
  <c r="K42" i="49"/>
  <c r="K33" i="49"/>
  <c r="K33" i="54" s="1"/>
  <c r="E76" i="67" s="1"/>
  <c r="E165" i="67"/>
  <c r="AE165" i="67" s="1"/>
  <c r="AH165" i="67"/>
  <c r="AH152" i="67"/>
  <c r="Y152" i="67"/>
  <c r="K20" i="49"/>
  <c r="K20" i="54" s="1"/>
  <c r="E63" i="67" s="1"/>
  <c r="E152" i="67"/>
  <c r="AB152" i="67" s="1"/>
  <c r="K29" i="49"/>
  <c r="Y167" i="67"/>
  <c r="AH167" i="67"/>
  <c r="AB167" i="67"/>
  <c r="K35" i="49"/>
  <c r="K35" i="54" s="1"/>
  <c r="E78" i="67" s="1"/>
  <c r="E167" i="67"/>
  <c r="AE167" i="67"/>
  <c r="K28" i="49"/>
  <c r="K28" i="54" s="1"/>
  <c r="E71" i="67" s="1"/>
  <c r="E160" i="67"/>
  <c r="Y160" i="67" s="1"/>
  <c r="AB160" i="67"/>
  <c r="K38" i="49"/>
  <c r="K38" i="54" s="1"/>
  <c r="E81" i="67" s="1"/>
  <c r="E170" i="67" s="1"/>
  <c r="K34" i="49"/>
  <c r="K34" i="54" s="1"/>
  <c r="E77" i="67" s="1"/>
  <c r="K46" i="49"/>
  <c r="K46" i="54" s="1"/>
  <c r="E89" i="67" s="1"/>
  <c r="AH89" i="67" s="1"/>
  <c r="E178" i="67"/>
  <c r="AH178" i="67" s="1"/>
  <c r="Y178" i="67"/>
  <c r="K44" i="49"/>
  <c r="K44" i="54" s="1"/>
  <c r="E87" i="67" s="1"/>
  <c r="K22" i="49"/>
  <c r="K22" i="54" s="1"/>
  <c r="E65" i="67" s="1"/>
  <c r="K18" i="49"/>
  <c r="K18" i="54" s="1"/>
  <c r="E61" i="67" s="1"/>
  <c r="E150" i="67"/>
  <c r="AB150" i="67" s="1"/>
  <c r="Y150" i="67"/>
  <c r="K36" i="49"/>
  <c r="K36" i="54" s="1"/>
  <c r="E79" i="67" s="1"/>
  <c r="K43" i="49"/>
  <c r="K43" i="54" s="1"/>
  <c r="E86" i="67" s="1"/>
  <c r="E175" i="67"/>
  <c r="K30" i="49"/>
  <c r="K27" i="49"/>
  <c r="AH149" i="67"/>
  <c r="AE149" i="67"/>
  <c r="K17" i="49"/>
  <c r="K17" i="54" s="1"/>
  <c r="E60" i="67" s="1"/>
  <c r="E149" i="67"/>
  <c r="Y149" i="67" s="1"/>
  <c r="AB149" i="67"/>
  <c r="K24" i="49"/>
  <c r="K24" i="54" s="1"/>
  <c r="E67" i="67" s="1"/>
  <c r="AE148" i="67"/>
  <c r="AH148" i="67"/>
  <c r="K16" i="49"/>
  <c r="K16" i="54" s="1"/>
  <c r="E59" i="67" s="1"/>
  <c r="E148" i="67"/>
  <c r="Y148" i="67" s="1"/>
  <c r="AE153" i="67"/>
  <c r="AH153" i="67"/>
  <c r="K21" i="49"/>
  <c r="K21" i="54" s="1"/>
  <c r="E64" i="67" s="1"/>
  <c r="E153" i="67"/>
  <c r="AB153" i="67" s="1"/>
  <c r="K32" i="49"/>
  <c r="K32" i="54" s="1"/>
  <c r="E75" i="67" s="1"/>
  <c r="E164" i="67" s="1"/>
  <c r="AH164" i="67" s="1"/>
  <c r="K203" i="49"/>
  <c r="K63" i="49" s="1"/>
  <c r="L203" i="49"/>
  <c r="AB171" i="67"/>
  <c r="AH171" i="67"/>
  <c r="K39" i="49"/>
  <c r="K39" i="54" s="1"/>
  <c r="E82" i="67" s="1"/>
  <c r="E171" i="67"/>
  <c r="K201" i="49"/>
  <c r="K45" i="49"/>
  <c r="K45" i="54" s="1"/>
  <c r="E88" i="67" s="1"/>
  <c r="E177" i="67"/>
  <c r="AH177" i="67" s="1"/>
  <c r="K200" i="49"/>
  <c r="K60" i="49" s="1"/>
  <c r="L200" i="49"/>
  <c r="L148" i="49" s="1"/>
  <c r="K210" i="49"/>
  <c r="K70" i="49" s="1"/>
  <c r="K67" i="54" s="1"/>
  <c r="E113" i="67" s="1"/>
  <c r="K37" i="49"/>
  <c r="K37" i="54" s="1"/>
  <c r="E80" i="67" s="1"/>
  <c r="E169" i="67"/>
  <c r="AH169" i="67" s="1"/>
  <c r="K40" i="49"/>
  <c r="K40" i="54" s="1"/>
  <c r="E83" i="67" s="1"/>
  <c r="K14" i="49"/>
  <c r="K14" i="54"/>
  <c r="E57" i="67" s="1"/>
  <c r="K225" i="49"/>
  <c r="K85" i="49" s="1"/>
  <c r="K219" i="49"/>
  <c r="K79" i="49" s="1"/>
  <c r="K76" i="54" s="1"/>
  <c r="E122" i="67" s="1"/>
  <c r="K15" i="49"/>
  <c r="K47" i="49"/>
  <c r="K206" i="49"/>
  <c r="K66" i="49" s="1"/>
  <c r="K215" i="49"/>
  <c r="K75" i="49" s="1"/>
  <c r="L215" i="49"/>
  <c r="L75" i="49" s="1"/>
  <c r="K226" i="49"/>
  <c r="L226" i="49" s="1"/>
  <c r="L196" i="49"/>
  <c r="L56" i="49" s="1"/>
  <c r="K221" i="49"/>
  <c r="K81" i="49" s="1"/>
  <c r="K78" i="54" s="1"/>
  <c r="E124" i="67" s="1"/>
  <c r="K208" i="49"/>
  <c r="K26" i="49"/>
  <c r="K26" i="54" s="1"/>
  <c r="E69" i="67" s="1"/>
  <c r="K196" i="49"/>
  <c r="K56" i="49" s="1"/>
  <c r="Y155" i="67"/>
  <c r="AB155" i="67"/>
  <c r="AE155" i="67"/>
  <c r="K23" i="49"/>
  <c r="K23" i="54" s="1"/>
  <c r="E66" i="67" s="1"/>
  <c r="E155" i="67"/>
  <c r="AH155" i="67" s="1"/>
  <c r="K224" i="49"/>
  <c r="L224" i="49" s="1"/>
  <c r="K227" i="49"/>
  <c r="K87" i="49" s="1"/>
  <c r="L227" i="49"/>
  <c r="L175" i="49" s="1"/>
  <c r="K199" i="49"/>
  <c r="L199" i="49" s="1"/>
  <c r="L147" i="49" s="1"/>
  <c r="K202" i="49"/>
  <c r="L202" i="49" s="1"/>
  <c r="K62" i="49"/>
  <c r="K59" i="54" s="1"/>
  <c r="E105" i="67" s="1"/>
  <c r="K222" i="49"/>
  <c r="L222" i="49" s="1"/>
  <c r="L160" i="49"/>
  <c r="L30" i="49" s="1"/>
  <c r="K216" i="49"/>
  <c r="K76" i="49" s="1"/>
  <c r="L216" i="49"/>
  <c r="L164" i="49" s="1"/>
  <c r="L34" i="49" s="1"/>
  <c r="K57" i="49"/>
  <c r="K54" i="54" s="1"/>
  <c r="E100" i="67" s="1"/>
  <c r="K31" i="49"/>
  <c r="K31" i="54" s="1"/>
  <c r="E74" i="67" s="1"/>
  <c r="E163" i="67"/>
  <c r="AB163" i="67" s="1"/>
  <c r="Y163" i="67"/>
  <c r="K205" i="49"/>
  <c r="K65" i="49" s="1"/>
  <c r="K214" i="49"/>
  <c r="L214" i="49" s="1"/>
  <c r="L74" i="49" s="1"/>
  <c r="L71" i="54" s="1"/>
  <c r="F117" i="67" s="1"/>
  <c r="K207" i="49"/>
  <c r="L207" i="49" s="1"/>
  <c r="K211" i="49"/>
  <c r="K71" i="49" s="1"/>
  <c r="L211" i="49"/>
  <c r="L159" i="49" s="1"/>
  <c r="M211" i="49"/>
  <c r="K217" i="49"/>
  <c r="L217" i="49" s="1"/>
  <c r="K77" i="49"/>
  <c r="K74" i="54" s="1"/>
  <c r="E120" i="67" s="1"/>
  <c r="AB120" i="67" s="1"/>
  <c r="E209" i="67"/>
  <c r="Y209" i="67" s="1"/>
  <c r="K198" i="49"/>
  <c r="K58" i="49" s="1"/>
  <c r="K55" i="54" s="1"/>
  <c r="E101" i="67" s="1"/>
  <c r="K209" i="49"/>
  <c r="L209" i="49" s="1"/>
  <c r="K223" i="49"/>
  <c r="L223" i="49" s="1"/>
  <c r="K218" i="49"/>
  <c r="K78" i="49" s="1"/>
  <c r="K204" i="49"/>
  <c r="K64" i="49" s="1"/>
  <c r="K61" i="54" s="1"/>
  <c r="E107" i="67" s="1"/>
  <c r="K220" i="49"/>
  <c r="K80" i="49" s="1"/>
  <c r="K77" i="54" s="1"/>
  <c r="E123" i="67" s="1"/>
  <c r="Y123" i="67" s="1"/>
  <c r="L220" i="49"/>
  <c r="L168" i="49" s="1"/>
  <c r="K212" i="49"/>
  <c r="K72" i="49" s="1"/>
  <c r="L212" i="49"/>
  <c r="L72" i="49" s="1"/>
  <c r="K228" i="49"/>
  <c r="K88" i="49" s="1"/>
  <c r="K85" i="54" s="1"/>
  <c r="E131" i="67" s="1"/>
  <c r="AE131" i="67" s="1"/>
  <c r="K197" i="49"/>
  <c r="L197" i="49"/>
  <c r="L57" i="49" s="1"/>
  <c r="K229" i="49"/>
  <c r="K89" i="49" s="1"/>
  <c r="L229" i="49"/>
  <c r="L177" i="49" s="1"/>
  <c r="K213" i="49"/>
  <c r="K73" i="49" s="1"/>
  <c r="K70" i="54" s="1"/>
  <c r="E116" i="67" s="1"/>
  <c r="L213" i="49"/>
  <c r="L73" i="49" s="1"/>
  <c r="M224" i="49" l="1"/>
  <c r="M84" i="49" s="1"/>
  <c r="L172" i="49"/>
  <c r="L84" i="49"/>
  <c r="L69" i="54"/>
  <c r="F115" i="67" s="1"/>
  <c r="F204" i="67"/>
  <c r="L70" i="54"/>
  <c r="F116" i="67" s="1"/>
  <c r="F205" i="67"/>
  <c r="K73" i="54"/>
  <c r="E119" i="67" s="1"/>
  <c r="AH57" i="67"/>
  <c r="AB57" i="67"/>
  <c r="AE57" i="67"/>
  <c r="Y57" i="67"/>
  <c r="K60" i="54"/>
  <c r="E106" i="67" s="1"/>
  <c r="E195" i="67" s="1"/>
  <c r="K62" i="54"/>
  <c r="E108" i="67" s="1"/>
  <c r="E197" i="67"/>
  <c r="L157" i="49"/>
  <c r="L69" i="49"/>
  <c r="M209" i="49"/>
  <c r="M69" i="49" s="1"/>
  <c r="L174" i="49"/>
  <c r="M226" i="49"/>
  <c r="M86" i="49" s="1"/>
  <c r="L86" i="49"/>
  <c r="M217" i="49"/>
  <c r="M77" i="49" s="1"/>
  <c r="L77" i="49"/>
  <c r="L165" i="49"/>
  <c r="M68" i="54"/>
  <c r="G114" i="67" s="1"/>
  <c r="G203" i="67"/>
  <c r="P71" i="49"/>
  <c r="L17" i="49"/>
  <c r="K72" i="54"/>
  <c r="E118" i="67" s="1"/>
  <c r="E207" i="67"/>
  <c r="L67" i="49"/>
  <c r="L155" i="49"/>
  <c r="M207" i="49"/>
  <c r="M67" i="49" s="1"/>
  <c r="K82" i="54"/>
  <c r="E128" i="67" s="1"/>
  <c r="E217" i="67" s="1"/>
  <c r="L54" i="54"/>
  <c r="F100" i="67" s="1"/>
  <c r="F189" i="67"/>
  <c r="K75" i="54"/>
  <c r="E121" i="67" s="1"/>
  <c r="E210" i="67" s="1"/>
  <c r="L30" i="54"/>
  <c r="F73" i="67" s="1"/>
  <c r="F162" i="67"/>
  <c r="K69" i="54"/>
  <c r="E115" i="67" s="1"/>
  <c r="L47" i="49"/>
  <c r="L171" i="49"/>
  <c r="M223" i="49"/>
  <c r="M83" i="49" s="1"/>
  <c r="L83" i="49"/>
  <c r="K68" i="54"/>
  <c r="E114" i="67" s="1"/>
  <c r="E203" i="67" s="1"/>
  <c r="K84" i="54"/>
  <c r="E130" i="67" s="1"/>
  <c r="AB209" i="67"/>
  <c r="K74" i="49"/>
  <c r="L205" i="49"/>
  <c r="E189" i="67"/>
  <c r="M216" i="49"/>
  <c r="M76" i="49" s="1"/>
  <c r="L170" i="49"/>
  <c r="M222" i="49"/>
  <c r="M82" i="49" s="1"/>
  <c r="L87" i="49"/>
  <c r="K84" i="49"/>
  <c r="E158" i="67"/>
  <c r="L221" i="49"/>
  <c r="M196" i="49"/>
  <c r="M56" i="49" s="1"/>
  <c r="L206" i="49"/>
  <c r="K15" i="54"/>
  <c r="E58" i="67" s="1"/>
  <c r="K48" i="49"/>
  <c r="K49" i="49" s="1"/>
  <c r="AE122" i="67"/>
  <c r="Y122" i="67"/>
  <c r="AH122" i="67"/>
  <c r="AB122" i="67"/>
  <c r="AB169" i="67"/>
  <c r="AE113" i="67"/>
  <c r="Y113" i="67"/>
  <c r="AH113" i="67"/>
  <c r="AB113" i="67"/>
  <c r="L71" i="49"/>
  <c r="E211" i="67"/>
  <c r="L225" i="49"/>
  <c r="AB170" i="67"/>
  <c r="AE170" i="67"/>
  <c r="AH170" i="67"/>
  <c r="Y170" i="67"/>
  <c r="Y69" i="67"/>
  <c r="AH69" i="67"/>
  <c r="AB69" i="67"/>
  <c r="AE69" i="67"/>
  <c r="AE124" i="67"/>
  <c r="Y124" i="67"/>
  <c r="AH124" i="67"/>
  <c r="AB124" i="67"/>
  <c r="L53" i="54"/>
  <c r="K63" i="54"/>
  <c r="E109" i="67" s="1"/>
  <c r="E198" i="67" s="1"/>
  <c r="L162" i="49"/>
  <c r="L76" i="49"/>
  <c r="AB177" i="67"/>
  <c r="AE177" i="67"/>
  <c r="AB164" i="67"/>
  <c r="AE164" i="67"/>
  <c r="E190" i="67"/>
  <c r="AB175" i="67"/>
  <c r="AE175" i="67"/>
  <c r="Y175" i="67"/>
  <c r="AH175" i="67"/>
  <c r="AE100" i="67"/>
  <c r="AH100" i="67"/>
  <c r="AB100" i="67"/>
  <c r="Y100" i="67"/>
  <c r="M159" i="49"/>
  <c r="L29" i="49"/>
  <c r="L208" i="49"/>
  <c r="K68" i="49"/>
  <c r="K83" i="49"/>
  <c r="E146" i="67"/>
  <c r="M227" i="49"/>
  <c r="M87" i="49" s="1"/>
  <c r="M214" i="49"/>
  <c r="M74" i="49" s="1"/>
  <c r="E202" i="67"/>
  <c r="Y164" i="67"/>
  <c r="AE173" i="67"/>
  <c r="Y173" i="67"/>
  <c r="AH173" i="67"/>
  <c r="AB173" i="67"/>
  <c r="AI117" i="67"/>
  <c r="AC117" i="67"/>
  <c r="AF117" i="67"/>
  <c r="Z117" i="67"/>
  <c r="Y120" i="67"/>
  <c r="AH120" i="67"/>
  <c r="Y74" i="67"/>
  <c r="AB74" i="67"/>
  <c r="AE74" i="67"/>
  <c r="AH74" i="67"/>
  <c r="K67" i="49"/>
  <c r="K69" i="49"/>
  <c r="L163" i="49"/>
  <c r="AE169" i="67"/>
  <c r="L60" i="49"/>
  <c r="Y177" i="67"/>
  <c r="E196" i="67"/>
  <c r="F206" i="67"/>
  <c r="AE120" i="67"/>
  <c r="K29" i="54"/>
  <c r="E72" i="67" s="1"/>
  <c r="E161" i="67"/>
  <c r="AH101" i="67"/>
  <c r="AB101" i="67"/>
  <c r="Y101" i="67"/>
  <c r="AE101" i="67"/>
  <c r="AH209" i="67"/>
  <c r="AH163" i="67"/>
  <c r="L59" i="49"/>
  <c r="M199" i="49"/>
  <c r="M59" i="49" s="1"/>
  <c r="L198" i="49"/>
  <c r="Y169" i="67"/>
  <c r="L82" i="49"/>
  <c r="L18" i="49"/>
  <c r="E205" i="67"/>
  <c r="L80" i="49"/>
  <c r="E212" i="67"/>
  <c r="K27" i="54"/>
  <c r="E70" i="67" s="1"/>
  <c r="E159" i="67"/>
  <c r="M197" i="49"/>
  <c r="M57" i="49" s="1"/>
  <c r="L145" i="49"/>
  <c r="M229" i="49"/>
  <c r="M89" i="49" s="1"/>
  <c r="L228" i="49"/>
  <c r="M212" i="49"/>
  <c r="M72" i="49" s="1"/>
  <c r="M220" i="49"/>
  <c r="L204" i="49"/>
  <c r="L218" i="49"/>
  <c r="AE209" i="67"/>
  <c r="AE163" i="67"/>
  <c r="E194" i="67"/>
  <c r="L89" i="49"/>
  <c r="L144" i="49"/>
  <c r="M215" i="49"/>
  <c r="M75" i="49" s="1"/>
  <c r="K47" i="54"/>
  <c r="E90" i="67" s="1"/>
  <c r="E179" i="67"/>
  <c r="E172" i="67"/>
  <c r="K57" i="54"/>
  <c r="E103" i="67" s="1"/>
  <c r="L201" i="49"/>
  <c r="K61" i="49"/>
  <c r="E213" i="67"/>
  <c r="AH131" i="67"/>
  <c r="AB131" i="67"/>
  <c r="Y131" i="67"/>
  <c r="M168" i="49"/>
  <c r="L38" i="49"/>
  <c r="AH107" i="67"/>
  <c r="AB107" i="67"/>
  <c r="AE107" i="67"/>
  <c r="Y107" i="67"/>
  <c r="AE105" i="67"/>
  <c r="AB105" i="67"/>
  <c r="AH105" i="67"/>
  <c r="Y105" i="67"/>
  <c r="K53" i="54"/>
  <c r="L72" i="54"/>
  <c r="F118" i="67" s="1"/>
  <c r="AE83" i="67"/>
  <c r="Y83" i="67"/>
  <c r="AH83" i="67"/>
  <c r="AB83" i="67"/>
  <c r="E220" i="67"/>
  <c r="L63" i="49"/>
  <c r="M203" i="49"/>
  <c r="M63" i="49" s="1"/>
  <c r="L151" i="49"/>
  <c r="K86" i="49"/>
  <c r="K30" i="54"/>
  <c r="E73" i="67" s="1"/>
  <c r="E162" i="67" s="1"/>
  <c r="M200" i="49"/>
  <c r="M60" i="49" s="1"/>
  <c r="L45" i="49"/>
  <c r="L34" i="54"/>
  <c r="F77" i="67" s="1"/>
  <c r="F166" i="67"/>
  <c r="L161" i="49"/>
  <c r="M213" i="49"/>
  <c r="M73" i="49" s="1"/>
  <c r="AE116" i="67"/>
  <c r="AH116" i="67"/>
  <c r="Y116" i="67"/>
  <c r="AB116" i="67"/>
  <c r="K86" i="54"/>
  <c r="E132" i="67" s="1"/>
  <c r="E221" i="67" s="1"/>
  <c r="AH123" i="67"/>
  <c r="AB123" i="67"/>
  <c r="AE123" i="67"/>
  <c r="K82" i="49"/>
  <c r="M202" i="49"/>
  <c r="M62" i="49" s="1"/>
  <c r="L150" i="49"/>
  <c r="L62" i="49"/>
  <c r="AH66" i="67"/>
  <c r="AE66" i="67"/>
  <c r="AB66" i="67"/>
  <c r="Y66" i="67"/>
  <c r="E147" i="67"/>
  <c r="L219" i="49"/>
  <c r="AE171" i="67"/>
  <c r="Y171" i="67"/>
  <c r="K59" i="49"/>
  <c r="K90" i="49" s="1"/>
  <c r="K91" i="49" s="1"/>
  <c r="L210" i="49"/>
  <c r="K42" i="54"/>
  <c r="E85" i="67" s="1"/>
  <c r="E174" i="67" s="1"/>
  <c r="AE157" i="67"/>
  <c r="AH157" i="67"/>
  <c r="Y157" i="67"/>
  <c r="AB157" i="67"/>
  <c r="AE67" i="67"/>
  <c r="AH67" i="67"/>
  <c r="Y67" i="67"/>
  <c r="AB67" i="67"/>
  <c r="Y79" i="67"/>
  <c r="AH79" i="67"/>
  <c r="AE79" i="67"/>
  <c r="AB79" i="67"/>
  <c r="AE88" i="67"/>
  <c r="Y88" i="67"/>
  <c r="AH88" i="67"/>
  <c r="AB88" i="67"/>
  <c r="Y153" i="67"/>
  <c r="AB148" i="67"/>
  <c r="AE84" i="67"/>
  <c r="Y84" i="67"/>
  <c r="AB68" i="67"/>
  <c r="AH68" i="67"/>
  <c r="Y68" i="67"/>
  <c r="AE68" i="67"/>
  <c r="AE75" i="67"/>
  <c r="Y75" i="67"/>
  <c r="AH75" i="67"/>
  <c r="AB75" i="67"/>
  <c r="AB60" i="67"/>
  <c r="AH60" i="67"/>
  <c r="AE60" i="67"/>
  <c r="Y60" i="67"/>
  <c r="AH61" i="67"/>
  <c r="Y61" i="67"/>
  <c r="AE89" i="67"/>
  <c r="AB89" i="67"/>
  <c r="Y89" i="67"/>
  <c r="E166" i="67"/>
  <c r="AH76" i="67"/>
  <c r="AB76" i="67"/>
  <c r="Y76" i="67"/>
  <c r="AE76" i="67"/>
  <c r="AE62" i="67"/>
  <c r="Y62" i="67"/>
  <c r="AH62" i="67"/>
  <c r="AB62" i="67"/>
  <c r="E151" i="67"/>
  <c r="AE150" i="67"/>
  <c r="E176" i="67"/>
  <c r="AE178" i="67"/>
  <c r="Y77" i="67"/>
  <c r="AH77" i="67"/>
  <c r="AB77" i="67"/>
  <c r="AE77" i="67"/>
  <c r="Y81" i="67"/>
  <c r="AH81" i="67"/>
  <c r="AB71" i="67"/>
  <c r="Y71" i="67"/>
  <c r="AH71" i="67"/>
  <c r="AE71" i="67"/>
  <c r="AE152" i="67"/>
  <c r="AB165" i="67"/>
  <c r="AE81" i="67"/>
  <c r="Y82" i="67"/>
  <c r="AH82" i="67"/>
  <c r="AB82" i="67"/>
  <c r="AE82" i="67"/>
  <c r="AH86" i="67"/>
  <c r="Y86" i="67"/>
  <c r="AB86" i="67"/>
  <c r="AE86" i="67"/>
  <c r="AH150" i="67"/>
  <c r="Y87" i="67"/>
  <c r="AH87" i="67"/>
  <c r="AE87" i="67"/>
  <c r="AB87" i="67"/>
  <c r="AB178" i="67"/>
  <c r="AH160" i="67"/>
  <c r="Y165" i="67"/>
  <c r="AB81" i="67"/>
  <c r="E154" i="67"/>
  <c r="AE160" i="67"/>
  <c r="AB63" i="67"/>
  <c r="Y63" i="67"/>
  <c r="AH63" i="67"/>
  <c r="AE63" i="67"/>
  <c r="AE80" i="67"/>
  <c r="Y80" i="67"/>
  <c r="AH80" i="67"/>
  <c r="AB80" i="67"/>
  <c r="AE64" i="67"/>
  <c r="Y64" i="67"/>
  <c r="AH64" i="67"/>
  <c r="AB64" i="67"/>
  <c r="AH59" i="67"/>
  <c r="AE59" i="67"/>
  <c r="AB59" i="67"/>
  <c r="Y59" i="67"/>
  <c r="E156" i="67"/>
  <c r="E168" i="67"/>
  <c r="AH65" i="67"/>
  <c r="AB65" i="67"/>
  <c r="AE65" i="67"/>
  <c r="Y65" i="67"/>
  <c r="AB78" i="67"/>
  <c r="Y78" i="67"/>
  <c r="AE78" i="67"/>
  <c r="AH78" i="67"/>
  <c r="AH84" i="67"/>
  <c r="AH162" i="67" l="1"/>
  <c r="AE162" i="67"/>
  <c r="Y162" i="67"/>
  <c r="AB162" i="67"/>
  <c r="Y198" i="67"/>
  <c r="AE198" i="67"/>
  <c r="AB198" i="67"/>
  <c r="AH198" i="67"/>
  <c r="AB203" i="67"/>
  <c r="Y203" i="67"/>
  <c r="AE203" i="67"/>
  <c r="AH203" i="67"/>
  <c r="AB210" i="67"/>
  <c r="AE210" i="67"/>
  <c r="Y210" i="67"/>
  <c r="AH210" i="67"/>
  <c r="AH195" i="67"/>
  <c r="AB195" i="67"/>
  <c r="AE195" i="67"/>
  <c r="Y195" i="67"/>
  <c r="AE174" i="67"/>
  <c r="AH174" i="67"/>
  <c r="AB174" i="67"/>
  <c r="Y174" i="67"/>
  <c r="AE221" i="67"/>
  <c r="AB221" i="67"/>
  <c r="Y221" i="67"/>
  <c r="AH221" i="67"/>
  <c r="AH217" i="67"/>
  <c r="AB217" i="67"/>
  <c r="AE217" i="67"/>
  <c r="Y217" i="67"/>
  <c r="AE154" i="67"/>
  <c r="AH154" i="67"/>
  <c r="AB154" i="67"/>
  <c r="Y154" i="67"/>
  <c r="AB176" i="67"/>
  <c r="AE176" i="67"/>
  <c r="Y176" i="67"/>
  <c r="AH176" i="67"/>
  <c r="AB147" i="67"/>
  <c r="AE147" i="67"/>
  <c r="Y147" i="67"/>
  <c r="AH147" i="67"/>
  <c r="K79" i="54"/>
  <c r="E125" i="67" s="1"/>
  <c r="E214" i="67" s="1"/>
  <c r="N168" i="49"/>
  <c r="M38" i="49"/>
  <c r="Y103" i="67"/>
  <c r="AB103" i="67"/>
  <c r="AE103" i="67"/>
  <c r="AH103" i="67"/>
  <c r="M145" i="49"/>
  <c r="L15" i="49"/>
  <c r="L18" i="54"/>
  <c r="F61" i="67" s="1"/>
  <c r="F150" i="67" s="1"/>
  <c r="AE196" i="67"/>
  <c r="Y196" i="67"/>
  <c r="AH196" i="67"/>
  <c r="AB196" i="67"/>
  <c r="G219" i="67"/>
  <c r="P87" i="49"/>
  <c r="M84" i="54"/>
  <c r="G130" i="67" s="1"/>
  <c r="M164" i="49"/>
  <c r="AH58" i="67"/>
  <c r="Y58" i="67"/>
  <c r="AE58" i="67"/>
  <c r="AB58" i="67"/>
  <c r="M170" i="49"/>
  <c r="L40" i="49"/>
  <c r="Y115" i="67"/>
  <c r="AE115" i="67"/>
  <c r="AH115" i="67"/>
  <c r="AB115" i="67"/>
  <c r="L17" i="54"/>
  <c r="F60" i="67" s="1"/>
  <c r="F149" i="67"/>
  <c r="L83" i="54"/>
  <c r="F129" i="67" s="1"/>
  <c r="F218" i="67"/>
  <c r="Y119" i="67"/>
  <c r="AH119" i="67"/>
  <c r="AE119" i="67"/>
  <c r="AB119" i="67"/>
  <c r="AB73" i="67"/>
  <c r="AE73" i="67"/>
  <c r="Y73" i="67"/>
  <c r="AH73" i="67"/>
  <c r="Y172" i="67"/>
  <c r="AB172" i="67"/>
  <c r="AH172" i="67"/>
  <c r="AE172" i="67"/>
  <c r="M54" i="54"/>
  <c r="G100" i="67" s="1"/>
  <c r="P57" i="49"/>
  <c r="G189" i="67"/>
  <c r="L79" i="54"/>
  <c r="F125" i="67" s="1"/>
  <c r="F214" i="67"/>
  <c r="AH146" i="67"/>
  <c r="AE146" i="67"/>
  <c r="AB146" i="67"/>
  <c r="Y146" i="67"/>
  <c r="E180" i="67"/>
  <c r="E181" i="67" s="1"/>
  <c r="Y109" i="67"/>
  <c r="AB109" i="67"/>
  <c r="AE109" i="67"/>
  <c r="AH109" i="67"/>
  <c r="M206" i="49"/>
  <c r="M66" i="49" s="1"/>
  <c r="L66" i="49"/>
  <c r="L154" i="49"/>
  <c r="M73" i="54"/>
  <c r="G119" i="67" s="1"/>
  <c r="G208" i="67" s="1"/>
  <c r="P76" i="49"/>
  <c r="AB114" i="67"/>
  <c r="AE114" i="67"/>
  <c r="Y114" i="67"/>
  <c r="AH114" i="67"/>
  <c r="AC162" i="67"/>
  <c r="Z162" i="67"/>
  <c r="AI162" i="67"/>
  <c r="AF162" i="67"/>
  <c r="Y128" i="67"/>
  <c r="AH128" i="67"/>
  <c r="AB128" i="67"/>
  <c r="AE128" i="67"/>
  <c r="M83" i="54"/>
  <c r="G129" i="67" s="1"/>
  <c r="P86" i="49"/>
  <c r="G218" i="67"/>
  <c r="AE106" i="67"/>
  <c r="AH106" i="67"/>
  <c r="AB106" i="67"/>
  <c r="Y106" i="67"/>
  <c r="Z205" i="67"/>
  <c r="AF205" i="67"/>
  <c r="AI205" i="67"/>
  <c r="AC205" i="67"/>
  <c r="AH151" i="67"/>
  <c r="AB151" i="67"/>
  <c r="AE151" i="67"/>
  <c r="Y151" i="67"/>
  <c r="M70" i="54"/>
  <c r="G116" i="67" s="1"/>
  <c r="P73" i="49"/>
  <c r="G205" i="67"/>
  <c r="K83" i="54"/>
  <c r="E129" i="67" s="1"/>
  <c r="E218" i="67"/>
  <c r="AH179" i="67"/>
  <c r="AE179" i="67"/>
  <c r="Y179" i="67"/>
  <c r="AB179" i="67"/>
  <c r="M218" i="49"/>
  <c r="M78" i="49" s="1"/>
  <c r="L78" i="49"/>
  <c r="L166" i="49"/>
  <c r="AH159" i="67"/>
  <c r="AE159" i="67"/>
  <c r="Y159" i="67"/>
  <c r="AB159" i="67"/>
  <c r="L57" i="54"/>
  <c r="F103" i="67" s="1"/>
  <c r="F192" i="67" s="1"/>
  <c r="K80" i="54"/>
  <c r="E126" i="67" s="1"/>
  <c r="F99" i="67"/>
  <c r="P56" i="49"/>
  <c r="M53" i="54"/>
  <c r="AB189" i="67"/>
  <c r="AE189" i="67"/>
  <c r="AH189" i="67"/>
  <c r="Y189" i="67"/>
  <c r="L80" i="54"/>
  <c r="F126" i="67" s="1"/>
  <c r="F215" i="67" s="1"/>
  <c r="AC73" i="67"/>
  <c r="AF73" i="67"/>
  <c r="AI73" i="67"/>
  <c r="Z73" i="67"/>
  <c r="M64" i="54"/>
  <c r="G110" i="67" s="1"/>
  <c r="P67" i="49"/>
  <c r="G199" i="67"/>
  <c r="L44" i="49"/>
  <c r="M174" i="49"/>
  <c r="AC116" i="67"/>
  <c r="Z116" i="67"/>
  <c r="AI116" i="67"/>
  <c r="AF116" i="67"/>
  <c r="AE166" i="67"/>
  <c r="Y166" i="67"/>
  <c r="AH166" i="67"/>
  <c r="AB166" i="67"/>
  <c r="L158" i="49"/>
  <c r="M210" i="49"/>
  <c r="M70" i="49" s="1"/>
  <c r="L70" i="49"/>
  <c r="L31" i="49"/>
  <c r="M161" i="49"/>
  <c r="M151" i="49"/>
  <c r="L21" i="49"/>
  <c r="AI118" i="67"/>
  <c r="Z118" i="67"/>
  <c r="AC118" i="67"/>
  <c r="AF118" i="67"/>
  <c r="Y90" i="67"/>
  <c r="AB90" i="67"/>
  <c r="AE90" i="67"/>
  <c r="AH90" i="67"/>
  <c r="L64" i="49"/>
  <c r="L152" i="49"/>
  <c r="M204" i="49"/>
  <c r="M64" i="49" s="1"/>
  <c r="AH70" i="67"/>
  <c r="AE70" i="67"/>
  <c r="AE91" i="67" s="1"/>
  <c r="P38" i="67" s="1"/>
  <c r="Y70" i="67"/>
  <c r="Y91" i="67" s="1"/>
  <c r="J38" i="67" s="1"/>
  <c r="AB70" i="67"/>
  <c r="L58" i="49"/>
  <c r="M198" i="49"/>
  <c r="M58" i="49" s="1"/>
  <c r="L146" i="49"/>
  <c r="K65" i="54"/>
  <c r="E111" i="67" s="1"/>
  <c r="L173" i="49"/>
  <c r="M225" i="49"/>
  <c r="M85" i="49" s="1"/>
  <c r="L85" i="49"/>
  <c r="L169" i="49"/>
  <c r="M221" i="49"/>
  <c r="M81" i="49" s="1"/>
  <c r="L81" i="49"/>
  <c r="M205" i="49"/>
  <c r="M65" i="49" s="1"/>
  <c r="L65" i="49"/>
  <c r="L153" i="49"/>
  <c r="M80" i="54"/>
  <c r="G126" i="67" s="1"/>
  <c r="G215" i="67"/>
  <c r="P83" i="49"/>
  <c r="L25" i="49"/>
  <c r="M155" i="49"/>
  <c r="AA203" i="67"/>
  <c r="AJ203" i="67"/>
  <c r="AD203" i="67"/>
  <c r="AG203" i="67"/>
  <c r="M66" i="54"/>
  <c r="G112" i="67" s="1"/>
  <c r="P69" i="49"/>
  <c r="Z204" i="67"/>
  <c r="AI204" i="67"/>
  <c r="AC204" i="67"/>
  <c r="AF204" i="67"/>
  <c r="K56" i="54"/>
  <c r="E102" i="67" s="1"/>
  <c r="E191" i="67"/>
  <c r="AF166" i="67"/>
  <c r="AI166" i="67"/>
  <c r="AC166" i="67"/>
  <c r="Z166" i="67"/>
  <c r="M60" i="54"/>
  <c r="G106" i="67" s="1"/>
  <c r="P63" i="49"/>
  <c r="F207" i="67"/>
  <c r="AH213" i="67"/>
  <c r="AE213" i="67"/>
  <c r="AB213" i="67"/>
  <c r="Y213" i="67"/>
  <c r="M72" i="54"/>
  <c r="G118" i="67" s="1"/>
  <c r="P75" i="49"/>
  <c r="P80" i="49"/>
  <c r="M77" i="54"/>
  <c r="G123" i="67" s="1"/>
  <c r="AB212" i="67"/>
  <c r="AH212" i="67"/>
  <c r="Y212" i="67"/>
  <c r="AE212" i="67"/>
  <c r="M56" i="54"/>
  <c r="G102" i="67" s="1"/>
  <c r="G191" i="67" s="1"/>
  <c r="P59" i="49"/>
  <c r="AE161" i="67"/>
  <c r="AB161" i="67"/>
  <c r="Y161" i="67"/>
  <c r="AH161" i="67"/>
  <c r="M163" i="49"/>
  <c r="L33" i="49"/>
  <c r="L156" i="49"/>
  <c r="M208" i="49"/>
  <c r="M68" i="49" s="1"/>
  <c r="L68" i="49"/>
  <c r="AE211" i="67"/>
  <c r="AH211" i="67"/>
  <c r="Y211" i="67"/>
  <c r="AB211" i="67"/>
  <c r="AB158" i="67"/>
  <c r="AE158" i="67"/>
  <c r="Y158" i="67"/>
  <c r="AH158" i="67"/>
  <c r="K71" i="54"/>
  <c r="E117" i="67" s="1"/>
  <c r="L41" i="49"/>
  <c r="M171" i="49"/>
  <c r="L64" i="54"/>
  <c r="F110" i="67" s="1"/>
  <c r="F199" i="67" s="1"/>
  <c r="AJ114" i="67"/>
  <c r="H69" i="68" s="1"/>
  <c r="AG114" i="67"/>
  <c r="G69" i="68" s="1"/>
  <c r="AD114" i="67"/>
  <c r="F69" i="68" s="1"/>
  <c r="AA114" i="67"/>
  <c r="E69" i="68" s="1"/>
  <c r="L66" i="54"/>
  <c r="F112" i="67" s="1"/>
  <c r="F201" i="67"/>
  <c r="AB91" i="67"/>
  <c r="M38" i="67" s="1"/>
  <c r="Z115" i="67"/>
  <c r="AI115" i="67"/>
  <c r="AC115" i="67"/>
  <c r="AF115" i="67"/>
  <c r="L59" i="54"/>
  <c r="F105" i="67" s="1"/>
  <c r="F194" i="67" s="1"/>
  <c r="Y132" i="67"/>
  <c r="AE132" i="67"/>
  <c r="AB132" i="67"/>
  <c r="AH132" i="67"/>
  <c r="Z77" i="67"/>
  <c r="AF77" i="67"/>
  <c r="AI77" i="67"/>
  <c r="AC77" i="67"/>
  <c r="L60" i="54"/>
  <c r="F106" i="67" s="1"/>
  <c r="F195" i="67"/>
  <c r="K58" i="54"/>
  <c r="E104" i="67" s="1"/>
  <c r="E193" i="67" s="1"/>
  <c r="L14" i="49"/>
  <c r="M144" i="49"/>
  <c r="M69" i="54"/>
  <c r="G115" i="67" s="1"/>
  <c r="P72" i="49"/>
  <c r="G204" i="67"/>
  <c r="L77" i="54"/>
  <c r="F123" i="67" s="1"/>
  <c r="F212" i="67" s="1"/>
  <c r="L56" i="54"/>
  <c r="F102" i="67" s="1"/>
  <c r="AH72" i="67"/>
  <c r="AE72" i="67"/>
  <c r="AB72" i="67"/>
  <c r="Y72" i="67"/>
  <c r="K66" i="54"/>
  <c r="E112" i="67" s="1"/>
  <c r="E201" i="67" s="1"/>
  <c r="L29" i="54"/>
  <c r="F72" i="67" s="1"/>
  <c r="L73" i="54"/>
  <c r="F119" i="67" s="1"/>
  <c r="F208" i="67" s="1"/>
  <c r="M175" i="49"/>
  <c r="L68" i="54"/>
  <c r="F114" i="67" s="1"/>
  <c r="F203" i="67" s="1"/>
  <c r="K81" i="54"/>
  <c r="E127" i="67" s="1"/>
  <c r="E216" i="67"/>
  <c r="L47" i="54"/>
  <c r="F90" i="67" s="1"/>
  <c r="F179" i="67"/>
  <c r="Y121" i="67"/>
  <c r="AH121" i="67"/>
  <c r="AB121" i="67"/>
  <c r="AE121" i="67"/>
  <c r="AB207" i="67"/>
  <c r="Y207" i="67"/>
  <c r="AE207" i="67"/>
  <c r="AH207" i="67"/>
  <c r="M165" i="49"/>
  <c r="L35" i="49"/>
  <c r="L27" i="49"/>
  <c r="M157" i="49"/>
  <c r="E91" i="67"/>
  <c r="E92" i="67" s="1"/>
  <c r="L81" i="54"/>
  <c r="F127" i="67" s="1"/>
  <c r="AH85" i="67"/>
  <c r="AB85" i="67"/>
  <c r="Y85" i="67"/>
  <c r="AE85" i="67"/>
  <c r="AH168" i="67"/>
  <c r="AE168" i="67"/>
  <c r="Y168" i="67"/>
  <c r="AB168" i="67"/>
  <c r="AH156" i="67"/>
  <c r="AE156" i="67"/>
  <c r="Y156" i="67"/>
  <c r="AB156" i="67"/>
  <c r="L20" i="49"/>
  <c r="M150" i="49"/>
  <c r="L45" i="54"/>
  <c r="F88" i="67" s="1"/>
  <c r="AH220" i="67"/>
  <c r="AB220" i="67"/>
  <c r="AE220" i="67"/>
  <c r="Y220" i="67"/>
  <c r="E99" i="67"/>
  <c r="L61" i="49"/>
  <c r="M201" i="49"/>
  <c r="M61" i="49" s="1"/>
  <c r="M90" i="49" s="1"/>
  <c r="L149" i="49"/>
  <c r="L86" i="54"/>
  <c r="F132" i="67" s="1"/>
  <c r="F221" i="67"/>
  <c r="L88" i="49"/>
  <c r="M228" i="49"/>
  <c r="M88" i="49" s="1"/>
  <c r="L176" i="49"/>
  <c r="Y205" i="67"/>
  <c r="AB205" i="67"/>
  <c r="AH205" i="67"/>
  <c r="AE205" i="67"/>
  <c r="K64" i="54"/>
  <c r="E110" i="67" s="1"/>
  <c r="E199" i="67"/>
  <c r="AB202" i="67"/>
  <c r="Y202" i="67"/>
  <c r="AH202" i="67"/>
  <c r="AE202" i="67"/>
  <c r="N159" i="49"/>
  <c r="M29" i="49"/>
  <c r="K48" i="54"/>
  <c r="K49" i="54" s="1"/>
  <c r="M160" i="49"/>
  <c r="L84" i="54"/>
  <c r="F130" i="67" s="1"/>
  <c r="F219" i="67" s="1"/>
  <c r="AB130" i="67"/>
  <c r="AE130" i="67"/>
  <c r="Y130" i="67"/>
  <c r="AH130" i="67"/>
  <c r="M177" i="49"/>
  <c r="AF189" i="67"/>
  <c r="AI189" i="67"/>
  <c r="AC189" i="67"/>
  <c r="Z189" i="67"/>
  <c r="AE118" i="67"/>
  <c r="AB118" i="67"/>
  <c r="AH118" i="67"/>
  <c r="Y118" i="67"/>
  <c r="L74" i="54"/>
  <c r="F120" i="67" s="1"/>
  <c r="F209" i="67"/>
  <c r="AE197" i="67"/>
  <c r="Y197" i="67"/>
  <c r="AB197" i="67"/>
  <c r="AH197" i="67"/>
  <c r="M172" i="49"/>
  <c r="L42" i="49"/>
  <c r="L79" i="49"/>
  <c r="M219" i="49"/>
  <c r="M79" i="49" s="1"/>
  <c r="L167" i="49"/>
  <c r="M59" i="54"/>
  <c r="G105" i="67" s="1"/>
  <c r="G194" i="67"/>
  <c r="P62" i="49"/>
  <c r="M57" i="54"/>
  <c r="G103" i="67" s="1"/>
  <c r="G192" i="67" s="1"/>
  <c r="P60" i="49"/>
  <c r="L38" i="54"/>
  <c r="F81" i="67" s="1"/>
  <c r="F170" i="67"/>
  <c r="E192" i="67"/>
  <c r="AB194" i="67"/>
  <c r="AE194" i="67"/>
  <c r="Y194" i="67"/>
  <c r="AH194" i="67"/>
  <c r="M86" i="54"/>
  <c r="G132" i="67" s="1"/>
  <c r="P89" i="49"/>
  <c r="M148" i="49"/>
  <c r="AI206" i="67"/>
  <c r="AF206" i="67"/>
  <c r="AC206" i="67"/>
  <c r="Z206" i="67"/>
  <c r="M71" i="54"/>
  <c r="G117" i="67" s="1"/>
  <c r="G206" i="67"/>
  <c r="P74" i="49"/>
  <c r="Y190" i="67"/>
  <c r="AH190" i="67"/>
  <c r="AB190" i="67"/>
  <c r="AE190" i="67"/>
  <c r="L32" i="49"/>
  <c r="M162" i="49"/>
  <c r="M79" i="54"/>
  <c r="G125" i="67" s="1"/>
  <c r="P82" i="49"/>
  <c r="G214" i="67"/>
  <c r="E219" i="67"/>
  <c r="E204" i="67"/>
  <c r="AF100" i="67"/>
  <c r="Z100" i="67"/>
  <c r="AI100" i="67"/>
  <c r="AC100" i="67"/>
  <c r="M147" i="49"/>
  <c r="M74" i="54"/>
  <c r="G120" i="67" s="1"/>
  <c r="P77" i="49"/>
  <c r="AH108" i="67"/>
  <c r="AB108" i="67"/>
  <c r="Y108" i="67"/>
  <c r="AE108" i="67"/>
  <c r="E208" i="67"/>
  <c r="M81" i="54"/>
  <c r="G127" i="67" s="1"/>
  <c r="P84" i="49"/>
  <c r="AH91" i="67" l="1"/>
  <c r="S38" i="67" s="1"/>
  <c r="L69" i="68"/>
  <c r="AD192" i="67"/>
  <c r="AG192" i="67"/>
  <c r="AA192" i="67"/>
  <c r="AJ192" i="67"/>
  <c r="AI199" i="67"/>
  <c r="AC199" i="67"/>
  <c r="AF199" i="67"/>
  <c r="Z199" i="67"/>
  <c r="S39" i="67"/>
  <c r="AF38" i="67"/>
  <c r="Z215" i="67"/>
  <c r="AC215" i="67"/>
  <c r="AF215" i="67"/>
  <c r="AI215" i="67"/>
  <c r="AB193" i="67"/>
  <c r="Y193" i="67"/>
  <c r="AE193" i="67"/>
  <c r="AH193" i="67"/>
  <c r="J39" i="67"/>
  <c r="W38" i="67"/>
  <c r="E38" i="67"/>
  <c r="AI208" i="67"/>
  <c r="Z208" i="67"/>
  <c r="AF208" i="67"/>
  <c r="AC208" i="67"/>
  <c r="AC212" i="67"/>
  <c r="Z212" i="67"/>
  <c r="AI212" i="67"/>
  <c r="AF212" i="67"/>
  <c r="AC38" i="67"/>
  <c r="P39" i="67"/>
  <c r="AE214" i="67"/>
  <c r="Y214" i="67"/>
  <c r="AH214" i="67"/>
  <c r="AB214" i="67"/>
  <c r="Z203" i="67"/>
  <c r="AI203" i="67"/>
  <c r="AF203" i="67"/>
  <c r="AC203" i="67"/>
  <c r="AC192" i="67"/>
  <c r="AI192" i="67"/>
  <c r="AF192" i="67"/>
  <c r="Z192" i="67"/>
  <c r="AC150" i="67"/>
  <c r="AF150" i="67"/>
  <c r="Z150" i="67"/>
  <c r="AI150" i="67"/>
  <c r="AC194" i="67"/>
  <c r="Z194" i="67"/>
  <c r="AF194" i="67"/>
  <c r="AI194" i="67"/>
  <c r="AE201" i="67"/>
  <c r="AB201" i="67"/>
  <c r="AH201" i="67"/>
  <c r="Y201" i="67"/>
  <c r="AA191" i="67"/>
  <c r="AG191" i="67"/>
  <c r="AJ191" i="67"/>
  <c r="AD191" i="67"/>
  <c r="AD208" i="67"/>
  <c r="AA208" i="67"/>
  <c r="AG208" i="67"/>
  <c r="AJ208" i="67"/>
  <c r="M91" i="49"/>
  <c r="F53" i="49"/>
  <c r="P90" i="49"/>
  <c r="L9" i="49" s="1"/>
  <c r="I8" i="49"/>
  <c r="AC219" i="67"/>
  <c r="AF219" i="67"/>
  <c r="Z219" i="67"/>
  <c r="AI219" i="67"/>
  <c r="M34" i="49"/>
  <c r="N164" i="49"/>
  <c r="AA127" i="67"/>
  <c r="E82" i="68" s="1"/>
  <c r="AJ127" i="67"/>
  <c r="H82" i="68" s="1"/>
  <c r="AG127" i="67"/>
  <c r="G82" i="68" s="1"/>
  <c r="AD127" i="67"/>
  <c r="F82" i="68" s="1"/>
  <c r="K82" i="68" s="1"/>
  <c r="AE219" i="67"/>
  <c r="Y219" i="67"/>
  <c r="AH219" i="67"/>
  <c r="AB219" i="67"/>
  <c r="M76" i="54"/>
  <c r="G122" i="67" s="1"/>
  <c r="G211" i="67" s="1"/>
  <c r="P79" i="49"/>
  <c r="M176" i="49"/>
  <c r="L46" i="49"/>
  <c r="AH99" i="67"/>
  <c r="Y99" i="67"/>
  <c r="E133" i="67"/>
  <c r="E134" i="67" s="1"/>
  <c r="AE99" i="67"/>
  <c r="AB99" i="67"/>
  <c r="E188" i="67"/>
  <c r="M20" i="49"/>
  <c r="N150" i="49"/>
  <c r="AB127" i="67"/>
  <c r="Y127" i="67"/>
  <c r="AE127" i="67"/>
  <c r="AH127" i="67"/>
  <c r="M69" i="68"/>
  <c r="P68" i="49"/>
  <c r="G200" i="67"/>
  <c r="M65" i="54"/>
  <c r="G111" i="67" s="1"/>
  <c r="AG106" i="67"/>
  <c r="G61" i="68" s="1"/>
  <c r="AD106" i="67"/>
  <c r="F61" i="68" s="1"/>
  <c r="AJ106" i="67"/>
  <c r="H61" i="68" s="1"/>
  <c r="AA106" i="67"/>
  <c r="E61" i="68" s="1"/>
  <c r="L82" i="54"/>
  <c r="F128" i="67" s="1"/>
  <c r="F217" i="67"/>
  <c r="M21" i="49"/>
  <c r="N151" i="49"/>
  <c r="L44" i="54"/>
  <c r="F87" i="67" s="1"/>
  <c r="F176" i="67"/>
  <c r="M75" i="54"/>
  <c r="G121" i="67" s="1"/>
  <c r="G210" i="67" s="1"/>
  <c r="P78" i="49"/>
  <c r="AI125" i="67"/>
  <c r="AC125" i="67"/>
  <c r="AF125" i="67"/>
  <c r="Z125" i="67"/>
  <c r="AD130" i="67"/>
  <c r="F85" i="68" s="1"/>
  <c r="AG130" i="67"/>
  <c r="G85" i="68" s="1"/>
  <c r="AJ130" i="67"/>
  <c r="H85" i="68" s="1"/>
  <c r="AA130" i="67"/>
  <c r="E85" i="68" s="1"/>
  <c r="J85" i="68" s="1"/>
  <c r="P38" i="49"/>
  <c r="M38" i="54"/>
  <c r="G81" i="67" s="1"/>
  <c r="L37" i="49"/>
  <c r="M167" i="49"/>
  <c r="L58" i="54"/>
  <c r="F104" i="67" s="1"/>
  <c r="F193" i="67"/>
  <c r="AF72" i="67"/>
  <c r="AC72" i="67"/>
  <c r="AI72" i="67"/>
  <c r="Z72" i="67"/>
  <c r="AD112" i="67"/>
  <c r="F67" i="68" s="1"/>
  <c r="AG112" i="67"/>
  <c r="G67" i="68" s="1"/>
  <c r="AJ112" i="67"/>
  <c r="H67" i="68" s="1"/>
  <c r="AA112" i="67"/>
  <c r="E67" i="68" s="1"/>
  <c r="N174" i="49"/>
  <c r="M44" i="49"/>
  <c r="L75" i="54"/>
  <c r="F121" i="67" s="1"/>
  <c r="L76" i="54"/>
  <c r="F122" i="67" s="1"/>
  <c r="F211" i="67" s="1"/>
  <c r="AF130" i="67"/>
  <c r="AI130" i="67"/>
  <c r="AC130" i="67"/>
  <c r="Z130" i="67"/>
  <c r="M85" i="54"/>
  <c r="G131" i="67" s="1"/>
  <c r="P88" i="49"/>
  <c r="K87" i="54"/>
  <c r="K88" i="54" s="1"/>
  <c r="L20" i="54"/>
  <c r="F63" i="67" s="1"/>
  <c r="F152" i="67" s="1"/>
  <c r="N157" i="49"/>
  <c r="M27" i="49"/>
  <c r="AH112" i="67"/>
  <c r="AB112" i="67"/>
  <c r="AE112" i="67"/>
  <c r="Y112" i="67"/>
  <c r="Z123" i="67"/>
  <c r="AI123" i="67"/>
  <c r="AC123" i="67"/>
  <c r="AF123" i="67"/>
  <c r="AB104" i="67"/>
  <c r="AE104" i="67"/>
  <c r="Y104" i="67"/>
  <c r="AH104" i="67"/>
  <c r="L26" i="49"/>
  <c r="M156" i="49"/>
  <c r="AA123" i="67"/>
  <c r="E78" i="68" s="1"/>
  <c r="J78" i="68" s="1"/>
  <c r="AD123" i="67"/>
  <c r="F78" i="68" s="1"/>
  <c r="AG123" i="67"/>
  <c r="G78" i="68" s="1"/>
  <c r="AJ123" i="67"/>
  <c r="H78" i="68" s="1"/>
  <c r="AJ126" i="67"/>
  <c r="H81" i="68" s="1"/>
  <c r="AD126" i="67"/>
  <c r="F81" i="68" s="1"/>
  <c r="AA126" i="67"/>
  <c r="E81" i="68" s="1"/>
  <c r="AG126" i="67"/>
  <c r="G81" i="68" s="1"/>
  <c r="L81" i="68" s="1"/>
  <c r="M82" i="54"/>
  <c r="G128" i="67" s="1"/>
  <c r="P85" i="49"/>
  <c r="M31" i="49"/>
  <c r="N161" i="49"/>
  <c r="AA199" i="67"/>
  <c r="AD199" i="67"/>
  <c r="AG199" i="67"/>
  <c r="AJ199" i="67"/>
  <c r="AC103" i="67"/>
  <c r="AI103" i="67"/>
  <c r="Z103" i="67"/>
  <c r="AF103" i="67"/>
  <c r="AJ189" i="67"/>
  <c r="AA189" i="67"/>
  <c r="AG189" i="67"/>
  <c r="AD189" i="67"/>
  <c r="Z218" i="67"/>
  <c r="AC218" i="67"/>
  <c r="AF218" i="67"/>
  <c r="AI218" i="67"/>
  <c r="L40" i="54"/>
  <c r="F83" i="67" s="1"/>
  <c r="F172" i="67" s="1"/>
  <c r="AI61" i="67"/>
  <c r="Z61" i="67"/>
  <c r="AC61" i="67"/>
  <c r="AF61" i="67"/>
  <c r="Y216" i="67"/>
  <c r="AH216" i="67"/>
  <c r="AB216" i="67"/>
  <c r="AE216" i="67"/>
  <c r="L65" i="54"/>
  <c r="F111" i="67" s="1"/>
  <c r="F200" i="67" s="1"/>
  <c r="L39" i="49"/>
  <c r="M169" i="49"/>
  <c r="AG205" i="67"/>
  <c r="AD205" i="67"/>
  <c r="AA205" i="67"/>
  <c r="AJ205" i="67"/>
  <c r="AG103" i="67"/>
  <c r="G58" i="68" s="1"/>
  <c r="AA103" i="67"/>
  <c r="E58" i="68" s="1"/>
  <c r="AJ103" i="67"/>
  <c r="H58" i="68" s="1"/>
  <c r="AD103" i="67"/>
  <c r="F58" i="68" s="1"/>
  <c r="L85" i="54"/>
  <c r="F131" i="67" s="1"/>
  <c r="F220" i="67" s="1"/>
  <c r="L27" i="54"/>
  <c r="F70" i="67" s="1"/>
  <c r="F159" i="67" s="1"/>
  <c r="Z114" i="67"/>
  <c r="AC114" i="67"/>
  <c r="AF114" i="67"/>
  <c r="AI114" i="67"/>
  <c r="AJ204" i="67"/>
  <c r="AG204" i="67"/>
  <c r="AA204" i="67"/>
  <c r="AD204" i="67"/>
  <c r="Z195" i="67"/>
  <c r="AF195" i="67"/>
  <c r="AI195" i="67"/>
  <c r="AC195" i="67"/>
  <c r="M39" i="67"/>
  <c r="Z38" i="67"/>
  <c r="AI110" i="67"/>
  <c r="AC110" i="67"/>
  <c r="AF110" i="67"/>
  <c r="Z110" i="67"/>
  <c r="L33" i="54"/>
  <c r="F76" i="67" s="1"/>
  <c r="F165" i="67"/>
  <c r="L23" i="49"/>
  <c r="M153" i="49"/>
  <c r="M173" i="49"/>
  <c r="L43" i="49"/>
  <c r="L31" i="54"/>
  <c r="F74" i="67" s="1"/>
  <c r="F163" i="67" s="1"/>
  <c r="AI126" i="67"/>
  <c r="Z126" i="67"/>
  <c r="AC126" i="67"/>
  <c r="AF126" i="67"/>
  <c r="G99" i="67"/>
  <c r="AG116" i="67"/>
  <c r="G71" i="68" s="1"/>
  <c r="L71" i="68" s="1"/>
  <c r="AD116" i="67"/>
  <c r="F71" i="68" s="1"/>
  <c r="AA116" i="67"/>
  <c r="E71" i="68" s="1"/>
  <c r="AJ116" i="67"/>
  <c r="H71" i="68" s="1"/>
  <c r="AD129" i="67"/>
  <c r="F84" i="68" s="1"/>
  <c r="AG129" i="67"/>
  <c r="G84" i="68" s="1"/>
  <c r="AA129" i="67"/>
  <c r="E84" i="68" s="1"/>
  <c r="AJ129" i="67"/>
  <c r="H84" i="68" s="1"/>
  <c r="AD119" i="67"/>
  <c r="F74" i="68" s="1"/>
  <c r="K74" i="68" s="1"/>
  <c r="AA119" i="67"/>
  <c r="E74" i="68" s="1"/>
  <c r="AG119" i="67"/>
  <c r="G74" i="68" s="1"/>
  <c r="AJ119" i="67"/>
  <c r="H74" i="68" s="1"/>
  <c r="AC129" i="67"/>
  <c r="Z129" i="67"/>
  <c r="AF129" i="67"/>
  <c r="AI129" i="67"/>
  <c r="N170" i="49"/>
  <c r="M40" i="49"/>
  <c r="L15" i="54"/>
  <c r="F58" i="67" s="1"/>
  <c r="F147" i="67"/>
  <c r="AJ132" i="67"/>
  <c r="H87" i="68" s="1"/>
  <c r="AD132" i="67"/>
  <c r="F87" i="68" s="1"/>
  <c r="AG132" i="67"/>
  <c r="G87" i="68" s="1"/>
  <c r="L87" i="68" s="1"/>
  <c r="AA132" i="67"/>
  <c r="E87" i="68" s="1"/>
  <c r="L14" i="54"/>
  <c r="AA215" i="67"/>
  <c r="AJ215" i="67"/>
  <c r="AD215" i="67"/>
  <c r="AG215" i="67"/>
  <c r="L21" i="54"/>
  <c r="F64" i="67" s="1"/>
  <c r="F153" i="67"/>
  <c r="AI214" i="67"/>
  <c r="AF214" i="67"/>
  <c r="Z214" i="67"/>
  <c r="AC214" i="67"/>
  <c r="AF209" i="67"/>
  <c r="AI209" i="67"/>
  <c r="AC209" i="67"/>
  <c r="Z209" i="67"/>
  <c r="L42" i="54"/>
  <c r="F85" i="67" s="1"/>
  <c r="AE199" i="67"/>
  <c r="AH199" i="67"/>
  <c r="Y199" i="67"/>
  <c r="AB199" i="67"/>
  <c r="N172" i="49"/>
  <c r="M42" i="49"/>
  <c r="AB110" i="67"/>
  <c r="AE110" i="67"/>
  <c r="AH110" i="67"/>
  <c r="Y110" i="67"/>
  <c r="Z221" i="67"/>
  <c r="AF221" i="67"/>
  <c r="AI221" i="67"/>
  <c r="AC221" i="67"/>
  <c r="L35" i="54"/>
  <c r="F78" i="67" s="1"/>
  <c r="N175" i="49"/>
  <c r="M45" i="49"/>
  <c r="AI106" i="67"/>
  <c r="AC106" i="67"/>
  <c r="AF106" i="67"/>
  <c r="Z106" i="67"/>
  <c r="Z201" i="67"/>
  <c r="AC201" i="67"/>
  <c r="AF201" i="67"/>
  <c r="AI201" i="67"/>
  <c r="N171" i="49"/>
  <c r="M41" i="49"/>
  <c r="N163" i="49"/>
  <c r="M33" i="49"/>
  <c r="AG102" i="67"/>
  <c r="G57" i="68" s="1"/>
  <c r="AD102" i="67"/>
  <c r="F57" i="68" s="1"/>
  <c r="AJ102" i="67"/>
  <c r="H57" i="68" s="1"/>
  <c r="AA102" i="67"/>
  <c r="E57" i="68" s="1"/>
  <c r="G212" i="67"/>
  <c r="L62" i="54"/>
  <c r="F108" i="67" s="1"/>
  <c r="F197" i="67" s="1"/>
  <c r="AB111" i="67"/>
  <c r="AH111" i="67"/>
  <c r="AE111" i="67"/>
  <c r="Y111" i="67"/>
  <c r="L67" i="54"/>
  <c r="F113" i="67" s="1"/>
  <c r="F202" i="67" s="1"/>
  <c r="M154" i="49"/>
  <c r="L24" i="49"/>
  <c r="Y180" i="67"/>
  <c r="AI149" i="67"/>
  <c r="AF149" i="67"/>
  <c r="Z149" i="67"/>
  <c r="AC149" i="67"/>
  <c r="AD219" i="67"/>
  <c r="AA219" i="67"/>
  <c r="AJ219" i="67"/>
  <c r="AG219" i="67"/>
  <c r="M15" i="49"/>
  <c r="N145" i="49"/>
  <c r="AE125" i="67"/>
  <c r="AB125" i="67"/>
  <c r="Y125" i="67"/>
  <c r="AH125" i="67"/>
  <c r="AF127" i="67"/>
  <c r="Z127" i="67"/>
  <c r="AI127" i="67"/>
  <c r="AC127" i="67"/>
  <c r="AC102" i="67"/>
  <c r="AI102" i="67"/>
  <c r="Z102" i="67"/>
  <c r="AF102" i="67"/>
  <c r="AG118" i="67"/>
  <c r="G73" i="68" s="1"/>
  <c r="AD118" i="67"/>
  <c r="F73" i="68" s="1"/>
  <c r="K73" i="68" s="1"/>
  <c r="AA118" i="67"/>
  <c r="E73" i="68" s="1"/>
  <c r="AJ118" i="67"/>
  <c r="H73" i="68" s="1"/>
  <c r="L55" i="54"/>
  <c r="L90" i="49"/>
  <c r="L91" i="49" s="1"/>
  <c r="AD218" i="67"/>
  <c r="AJ218" i="67"/>
  <c r="AA218" i="67"/>
  <c r="AG218" i="67"/>
  <c r="AE208" i="67"/>
  <c r="AH208" i="67"/>
  <c r="AB208" i="67"/>
  <c r="Y208" i="67"/>
  <c r="M30" i="49"/>
  <c r="N160" i="49"/>
  <c r="M47" i="49"/>
  <c r="N177" i="49"/>
  <c r="AJ125" i="67"/>
  <c r="H80" i="68" s="1"/>
  <c r="AG125" i="67"/>
  <c r="G80" i="68" s="1"/>
  <c r="L80" i="68" s="1"/>
  <c r="AD125" i="67"/>
  <c r="F80" i="68" s="1"/>
  <c r="AA125" i="67"/>
  <c r="E80" i="68" s="1"/>
  <c r="AD206" i="67"/>
  <c r="AG206" i="67"/>
  <c r="AA206" i="67"/>
  <c r="AJ206" i="67"/>
  <c r="Y192" i="67"/>
  <c r="AH192" i="67"/>
  <c r="AB192" i="67"/>
  <c r="AE192" i="67"/>
  <c r="M29" i="54"/>
  <c r="G72" i="67" s="1"/>
  <c r="G161" i="67"/>
  <c r="P29" i="49"/>
  <c r="N29" i="49"/>
  <c r="AI132" i="67"/>
  <c r="AC132" i="67"/>
  <c r="AF132" i="67"/>
  <c r="Z132" i="67"/>
  <c r="M35" i="49"/>
  <c r="N165" i="49"/>
  <c r="AC112" i="67"/>
  <c r="Z112" i="67"/>
  <c r="AI112" i="67"/>
  <c r="AF112" i="67"/>
  <c r="L41" i="54"/>
  <c r="F84" i="67" s="1"/>
  <c r="F173" i="67" s="1"/>
  <c r="Z207" i="67"/>
  <c r="AF207" i="67"/>
  <c r="AC207" i="67"/>
  <c r="AI207" i="67"/>
  <c r="N155" i="49"/>
  <c r="M25" i="49"/>
  <c r="M62" i="54"/>
  <c r="G108" i="67" s="1"/>
  <c r="P65" i="49"/>
  <c r="G197" i="67"/>
  <c r="E200" i="67"/>
  <c r="M61" i="54"/>
  <c r="G107" i="67" s="1"/>
  <c r="P64" i="49"/>
  <c r="M67" i="54"/>
  <c r="G113" i="67" s="1"/>
  <c r="P70" i="49"/>
  <c r="G202" i="67"/>
  <c r="AJ110" i="67"/>
  <c r="H65" i="68" s="1"/>
  <c r="M65" i="68" s="1"/>
  <c r="AG110" i="67"/>
  <c r="G65" i="68" s="1"/>
  <c r="AD110" i="67"/>
  <c r="F65" i="68" s="1"/>
  <c r="AA110" i="67"/>
  <c r="E65" i="68" s="1"/>
  <c r="AI99" i="67"/>
  <c r="AC99" i="67"/>
  <c r="AF99" i="67"/>
  <c r="Z99" i="67"/>
  <c r="F188" i="67"/>
  <c r="L63" i="54"/>
  <c r="F109" i="67" s="1"/>
  <c r="F198" i="67" s="1"/>
  <c r="AB180" i="67"/>
  <c r="AJ100" i="67"/>
  <c r="H55" i="68" s="1"/>
  <c r="AD100" i="67"/>
  <c r="F55" i="68" s="1"/>
  <c r="K55" i="68" s="1"/>
  <c r="AG100" i="67"/>
  <c r="G55" i="68" s="1"/>
  <c r="L55" i="68" s="1"/>
  <c r="AA100" i="67"/>
  <c r="E55" i="68" s="1"/>
  <c r="Z60" i="67"/>
  <c r="AF60" i="67"/>
  <c r="AI60" i="67"/>
  <c r="AC60" i="67"/>
  <c r="AG120" i="67"/>
  <c r="G75" i="68" s="1"/>
  <c r="AD120" i="67"/>
  <c r="F75" i="68" s="1"/>
  <c r="AJ120" i="67"/>
  <c r="H75" i="68" s="1"/>
  <c r="M75" i="68" s="1"/>
  <c r="AA120" i="67"/>
  <c r="E75" i="68" s="1"/>
  <c r="N148" i="49"/>
  <c r="M18" i="49"/>
  <c r="M32" i="49"/>
  <c r="N162" i="49"/>
  <c r="AC170" i="67"/>
  <c r="Z170" i="67"/>
  <c r="AF170" i="67"/>
  <c r="AI170" i="67"/>
  <c r="AJ194" i="67"/>
  <c r="AG194" i="67"/>
  <c r="AA194" i="67"/>
  <c r="AD194" i="67"/>
  <c r="L19" i="49"/>
  <c r="M149" i="49"/>
  <c r="AF179" i="67"/>
  <c r="Z179" i="67"/>
  <c r="AC179" i="67"/>
  <c r="AI179" i="67"/>
  <c r="AI119" i="67"/>
  <c r="Z119" i="67"/>
  <c r="AF119" i="67"/>
  <c r="AC119" i="67"/>
  <c r="AG115" i="67"/>
  <c r="G70" i="68" s="1"/>
  <c r="L70" i="68" s="1"/>
  <c r="AJ115" i="67"/>
  <c r="H70" i="68" s="1"/>
  <c r="AA115" i="67"/>
  <c r="E70" i="68" s="1"/>
  <c r="AD115" i="67"/>
  <c r="F70" i="68" s="1"/>
  <c r="AC105" i="67"/>
  <c r="AF105" i="67"/>
  <c r="Z105" i="67"/>
  <c r="AI105" i="67"/>
  <c r="J69" i="68"/>
  <c r="AE117" i="67"/>
  <c r="AB117" i="67"/>
  <c r="AH117" i="67"/>
  <c r="Y117" i="67"/>
  <c r="G195" i="67"/>
  <c r="AE191" i="67"/>
  <c r="Y191" i="67"/>
  <c r="AH191" i="67"/>
  <c r="AB191" i="67"/>
  <c r="G201" i="67"/>
  <c r="L25" i="54"/>
  <c r="F68" i="67" s="1"/>
  <c r="F157" i="67" s="1"/>
  <c r="L78" i="54"/>
  <c r="F124" i="67" s="1"/>
  <c r="F213" i="67"/>
  <c r="M146" i="49"/>
  <c r="L16" i="49"/>
  <c r="M152" i="49"/>
  <c r="L22" i="49"/>
  <c r="L28" i="49"/>
  <c r="M158" i="49"/>
  <c r="AH218" i="67"/>
  <c r="AB218" i="67"/>
  <c r="AE218" i="67"/>
  <c r="Y218" i="67"/>
  <c r="M63" i="54"/>
  <c r="G109" i="67" s="1"/>
  <c r="P66" i="49"/>
  <c r="AE180" i="67"/>
  <c r="AB204" i="67"/>
  <c r="AE204" i="67"/>
  <c r="AH204" i="67"/>
  <c r="Y204" i="67"/>
  <c r="AF88" i="67"/>
  <c r="Z88" i="67"/>
  <c r="AC88" i="67"/>
  <c r="AI88" i="67"/>
  <c r="AE126" i="67"/>
  <c r="Y126" i="67"/>
  <c r="AH126" i="67"/>
  <c r="AB126" i="67"/>
  <c r="AG214" i="67"/>
  <c r="AJ214" i="67"/>
  <c r="AA214" i="67"/>
  <c r="AD214" i="67"/>
  <c r="N147" i="49"/>
  <c r="M17" i="49"/>
  <c r="AC120" i="67"/>
  <c r="Z120" i="67"/>
  <c r="AF120" i="67"/>
  <c r="AI120" i="67"/>
  <c r="G216" i="67"/>
  <c r="G209" i="67"/>
  <c r="L32" i="54"/>
  <c r="F75" i="67" s="1"/>
  <c r="F164" i="67"/>
  <c r="AD117" i="67"/>
  <c r="F72" i="68" s="1"/>
  <c r="AG117" i="67"/>
  <c r="G72" i="68" s="1"/>
  <c r="AJ117" i="67"/>
  <c r="H72" i="68" s="1"/>
  <c r="AA117" i="67"/>
  <c r="E72" i="68" s="1"/>
  <c r="G221" i="67"/>
  <c r="Z81" i="67"/>
  <c r="AI81" i="67"/>
  <c r="AC81" i="67"/>
  <c r="AF81" i="67"/>
  <c r="AA105" i="67"/>
  <c r="E60" i="68" s="1"/>
  <c r="AD105" i="67"/>
  <c r="F60" i="68" s="1"/>
  <c r="AJ105" i="67"/>
  <c r="H60" i="68" s="1"/>
  <c r="AG105" i="67"/>
  <c r="G60" i="68" s="1"/>
  <c r="M58" i="54"/>
  <c r="G104" i="67" s="1"/>
  <c r="G193" i="67"/>
  <c r="P61" i="49"/>
  <c r="F177" i="67"/>
  <c r="F216" i="67"/>
  <c r="AC90" i="67"/>
  <c r="AF90" i="67"/>
  <c r="Z90" i="67"/>
  <c r="AI90" i="67"/>
  <c r="F161" i="67"/>
  <c r="F191" i="67"/>
  <c r="N144" i="49"/>
  <c r="M14" i="49"/>
  <c r="K69" i="68"/>
  <c r="E206" i="67"/>
  <c r="G207" i="67"/>
  <c r="AE102" i="67"/>
  <c r="AB102" i="67"/>
  <c r="AH102" i="67"/>
  <c r="Y102" i="67"/>
  <c r="P81" i="49"/>
  <c r="M78" i="54"/>
  <c r="G124" i="67" s="1"/>
  <c r="G213" i="67" s="1"/>
  <c r="M55" i="54"/>
  <c r="G101" i="67" s="1"/>
  <c r="P58" i="49"/>
  <c r="G190" i="67"/>
  <c r="L61" i="54"/>
  <c r="F107" i="67" s="1"/>
  <c r="F196" i="67"/>
  <c r="E215" i="67"/>
  <c r="M166" i="49"/>
  <c r="L36" i="49"/>
  <c r="AB129" i="67"/>
  <c r="AE129" i="67"/>
  <c r="AH129" i="67"/>
  <c r="Y129" i="67"/>
  <c r="AH180" i="67"/>
  <c r="K75" i="68" l="1"/>
  <c r="K72" i="68"/>
  <c r="J84" i="68"/>
  <c r="L57" i="68"/>
  <c r="L58" i="68"/>
  <c r="E39" i="67"/>
  <c r="E128" i="70"/>
  <c r="J60" i="68"/>
  <c r="J67" i="68"/>
  <c r="K61" i="68"/>
  <c r="AC172" i="67"/>
  <c r="Z172" i="67"/>
  <c r="AF172" i="67"/>
  <c r="AI172" i="67"/>
  <c r="AD210" i="67"/>
  <c r="AA210" i="67"/>
  <c r="AG210" i="67"/>
  <c r="AJ210" i="67"/>
  <c r="AF197" i="67"/>
  <c r="Z197" i="67"/>
  <c r="AI197" i="67"/>
  <c r="AC197" i="67"/>
  <c r="AC163" i="67"/>
  <c r="Z163" i="67"/>
  <c r="AI163" i="67"/>
  <c r="AF163" i="67"/>
  <c r="AI159" i="67"/>
  <c r="AC159" i="67"/>
  <c r="Z159" i="67"/>
  <c r="AF159" i="67"/>
  <c r="Z220" i="67"/>
  <c r="AC220" i="67"/>
  <c r="AF220" i="67"/>
  <c r="AI220" i="67"/>
  <c r="Z202" i="67"/>
  <c r="AI202" i="67"/>
  <c r="AC202" i="67"/>
  <c r="AF202" i="67"/>
  <c r="AI152" i="67"/>
  <c r="Z152" i="67"/>
  <c r="AC152" i="67"/>
  <c r="AF152" i="67"/>
  <c r="AI211" i="67"/>
  <c r="Z211" i="67"/>
  <c r="AC211" i="67"/>
  <c r="AF211" i="67"/>
  <c r="AA213" i="67"/>
  <c r="AJ213" i="67"/>
  <c r="AD213" i="67"/>
  <c r="AG213" i="67"/>
  <c r="AI198" i="67"/>
  <c r="AF198" i="67"/>
  <c r="AC198" i="67"/>
  <c r="Z198" i="67"/>
  <c r="AG211" i="67"/>
  <c r="AJ211" i="67"/>
  <c r="AD211" i="67"/>
  <c r="AA211" i="67"/>
  <c r="Z157" i="67"/>
  <c r="AC157" i="67"/>
  <c r="AF157" i="67"/>
  <c r="AI157" i="67"/>
  <c r="AC173" i="67"/>
  <c r="AI173" i="67"/>
  <c r="Z173" i="67"/>
  <c r="AF173" i="67"/>
  <c r="AI200" i="67"/>
  <c r="AC200" i="67"/>
  <c r="AF200" i="67"/>
  <c r="Z200" i="67"/>
  <c r="Z177" i="67"/>
  <c r="AC177" i="67"/>
  <c r="AI177" i="67"/>
  <c r="AF177" i="67"/>
  <c r="L72" i="68"/>
  <c r="AG109" i="67"/>
  <c r="G64" i="68" s="1"/>
  <c r="AD109" i="67"/>
  <c r="F64" i="68" s="1"/>
  <c r="AA109" i="67"/>
  <c r="E64" i="68" s="1"/>
  <c r="AJ109" i="67"/>
  <c r="H64" i="68" s="1"/>
  <c r="M64" i="68" s="1"/>
  <c r="N152" i="49"/>
  <c r="M22" i="49"/>
  <c r="M70" i="68"/>
  <c r="J75" i="68"/>
  <c r="J55" i="68"/>
  <c r="AG107" i="67"/>
  <c r="G62" i="68" s="1"/>
  <c r="AD107" i="67"/>
  <c r="F62" i="68" s="1"/>
  <c r="AA107" i="67"/>
  <c r="E62" i="68" s="1"/>
  <c r="AJ107" i="67"/>
  <c r="H62" i="68" s="1"/>
  <c r="M62" i="68" s="1"/>
  <c r="J73" i="68"/>
  <c r="M15" i="54"/>
  <c r="G58" i="67" s="1"/>
  <c r="G147" i="67"/>
  <c r="P15" i="49"/>
  <c r="N15" i="49"/>
  <c r="AC78" i="67"/>
  <c r="Z78" i="67"/>
  <c r="AF78" i="67"/>
  <c r="AI78" i="67"/>
  <c r="AI85" i="67"/>
  <c r="AC85" i="67"/>
  <c r="Z85" i="67"/>
  <c r="AF85" i="67"/>
  <c r="F57" i="67"/>
  <c r="M40" i="54"/>
  <c r="G83" i="67" s="1"/>
  <c r="P40" i="49"/>
  <c r="N40" i="49"/>
  <c r="J74" i="68"/>
  <c r="K71" i="68"/>
  <c r="J58" i="68"/>
  <c r="K78" i="68"/>
  <c r="M27" i="54"/>
  <c r="G70" i="67" s="1"/>
  <c r="P27" i="49"/>
  <c r="N27" i="49"/>
  <c r="AG131" i="67"/>
  <c r="G86" i="68" s="1"/>
  <c r="AJ131" i="67"/>
  <c r="H86" i="68" s="1"/>
  <c r="AA131" i="67"/>
  <c r="E86" i="68" s="1"/>
  <c r="AD131" i="67"/>
  <c r="F86" i="68" s="1"/>
  <c r="AF121" i="67"/>
  <c r="AI121" i="67"/>
  <c r="Z121" i="67"/>
  <c r="AC121" i="67"/>
  <c r="AJ81" i="67"/>
  <c r="H36" i="68" s="1"/>
  <c r="AD81" i="67"/>
  <c r="F36" i="68" s="1"/>
  <c r="AG81" i="67"/>
  <c r="G36" i="68" s="1"/>
  <c r="AA81" i="67"/>
  <c r="E36" i="68" s="1"/>
  <c r="J36" i="68" s="1"/>
  <c r="F102" i="70" s="1"/>
  <c r="AD111" i="67"/>
  <c r="F66" i="68" s="1"/>
  <c r="K66" i="68" s="1"/>
  <c r="AJ111" i="67"/>
  <c r="H66" i="68" s="1"/>
  <c r="AG111" i="67"/>
  <c r="G66" i="68" s="1"/>
  <c r="AA111" i="67"/>
  <c r="E66" i="68" s="1"/>
  <c r="AH133" i="67"/>
  <c r="S45" i="67" s="1"/>
  <c r="M34" i="54"/>
  <c r="G77" i="67" s="1"/>
  <c r="P34" i="49"/>
  <c r="G166" i="67"/>
  <c r="N34" i="49"/>
  <c r="I9" i="49"/>
  <c r="P91" i="49"/>
  <c r="L16" i="54"/>
  <c r="F59" i="67" s="1"/>
  <c r="F148" i="67"/>
  <c r="AJ202" i="67"/>
  <c r="AD202" i="67"/>
  <c r="AG202" i="67"/>
  <c r="AA202" i="67"/>
  <c r="AE200" i="67"/>
  <c r="AH200" i="67"/>
  <c r="AB200" i="67"/>
  <c r="Y200" i="67"/>
  <c r="M47" i="54"/>
  <c r="G90" i="67" s="1"/>
  <c r="G179" i="67"/>
  <c r="P47" i="49"/>
  <c r="N47" i="49"/>
  <c r="M33" i="54"/>
  <c r="G76" i="67" s="1"/>
  <c r="P33" i="49"/>
  <c r="N33" i="49"/>
  <c r="M42" i="54"/>
  <c r="G85" i="67" s="1"/>
  <c r="G174" i="67"/>
  <c r="P42" i="49"/>
  <c r="N42" i="49"/>
  <c r="AF153" i="67"/>
  <c r="Z153" i="67"/>
  <c r="AI153" i="67"/>
  <c r="AC153" i="67"/>
  <c r="Z74" i="67"/>
  <c r="AI74" i="67"/>
  <c r="AC74" i="67"/>
  <c r="AF74" i="67"/>
  <c r="AF111" i="67"/>
  <c r="AI111" i="67"/>
  <c r="AC111" i="67"/>
  <c r="Z111" i="67"/>
  <c r="AD128" i="67"/>
  <c r="F83" i="68" s="1"/>
  <c r="AG128" i="67"/>
  <c r="G83" i="68" s="1"/>
  <c r="AA128" i="67"/>
  <c r="E83" i="68" s="1"/>
  <c r="AJ128" i="67"/>
  <c r="H83" i="68" s="1"/>
  <c r="M83" i="68" s="1"/>
  <c r="M44" i="54"/>
  <c r="G87" i="67" s="1"/>
  <c r="P44" i="49"/>
  <c r="N44" i="49"/>
  <c r="M21" i="54"/>
  <c r="G64" i="67" s="1"/>
  <c r="P21" i="49"/>
  <c r="G153" i="67"/>
  <c r="N21" i="49"/>
  <c r="AJ200" i="67"/>
  <c r="AG200" i="67"/>
  <c r="AA200" i="67"/>
  <c r="AD200" i="67"/>
  <c r="L46" i="54"/>
  <c r="F89" i="67" s="1"/>
  <c r="F178" i="67"/>
  <c r="E15" i="67"/>
  <c r="AC39" i="67"/>
  <c r="J15" i="67"/>
  <c r="AA193" i="67"/>
  <c r="AG193" i="67"/>
  <c r="AJ193" i="67"/>
  <c r="AD193" i="67"/>
  <c r="M17" i="54"/>
  <c r="G60" i="67" s="1"/>
  <c r="P17" i="49"/>
  <c r="G149" i="67"/>
  <c r="N17" i="49"/>
  <c r="N146" i="49"/>
  <c r="M16" i="49"/>
  <c r="M19" i="49"/>
  <c r="N149" i="49"/>
  <c r="AD197" i="67"/>
  <c r="AG197" i="67"/>
  <c r="AA197" i="67"/>
  <c r="AJ197" i="67"/>
  <c r="AJ161" i="67"/>
  <c r="AG161" i="67"/>
  <c r="AA161" i="67"/>
  <c r="AD161" i="67"/>
  <c r="L73" i="68"/>
  <c r="L24" i="54"/>
  <c r="F67" i="67" s="1"/>
  <c r="F156" i="67" s="1"/>
  <c r="AF64" i="67"/>
  <c r="Z64" i="67"/>
  <c r="AI64" i="67"/>
  <c r="AC64" i="67"/>
  <c r="J87" i="68"/>
  <c r="M84" i="68"/>
  <c r="AJ99" i="67"/>
  <c r="AD99" i="67"/>
  <c r="AA99" i="67"/>
  <c r="AG99" i="67"/>
  <c r="G133" i="67"/>
  <c r="G134" i="67" s="1"/>
  <c r="G188" i="67"/>
  <c r="L43" i="54"/>
  <c r="F86" i="67" s="1"/>
  <c r="F175" i="67" s="1"/>
  <c r="N156" i="49"/>
  <c r="M26" i="49"/>
  <c r="AF217" i="67"/>
  <c r="AI217" i="67"/>
  <c r="AC217" i="67"/>
  <c r="Z217" i="67"/>
  <c r="M20" i="54"/>
  <c r="G63" i="67" s="1"/>
  <c r="P20" i="49"/>
  <c r="G152" i="67"/>
  <c r="N20" i="49"/>
  <c r="N176" i="49"/>
  <c r="M46" i="49"/>
  <c r="AF161" i="67"/>
  <c r="AC161" i="67"/>
  <c r="Z161" i="67"/>
  <c r="AI161" i="67"/>
  <c r="Z75" i="67"/>
  <c r="AI75" i="67"/>
  <c r="AC75" i="67"/>
  <c r="AF75" i="67"/>
  <c r="Z213" i="67"/>
  <c r="AI213" i="67"/>
  <c r="AC213" i="67"/>
  <c r="AF213" i="67"/>
  <c r="L19" i="54"/>
  <c r="F62" i="67" s="1"/>
  <c r="F151" i="67" s="1"/>
  <c r="L75" i="68"/>
  <c r="M55" i="68"/>
  <c r="M35" i="54"/>
  <c r="G78" i="67" s="1"/>
  <c r="P35" i="49"/>
  <c r="G167" i="67"/>
  <c r="N35" i="49"/>
  <c r="AA72" i="67"/>
  <c r="E27" i="68" s="1"/>
  <c r="AJ72" i="67"/>
  <c r="H27" i="68" s="1"/>
  <c r="AG72" i="67"/>
  <c r="G27" i="68" s="1"/>
  <c r="AD72" i="67"/>
  <c r="F27" i="68" s="1"/>
  <c r="M30" i="54"/>
  <c r="G73" i="67" s="1"/>
  <c r="P30" i="49"/>
  <c r="G162" i="67"/>
  <c r="N30" i="49"/>
  <c r="N154" i="49"/>
  <c r="M24" i="49"/>
  <c r="AF108" i="67"/>
  <c r="Z108" i="67"/>
  <c r="AI108" i="67"/>
  <c r="AC108" i="67"/>
  <c r="M41" i="54"/>
  <c r="G84" i="67" s="1"/>
  <c r="G173" i="67" s="1"/>
  <c r="P41" i="49"/>
  <c r="N41" i="49"/>
  <c r="M87" i="54"/>
  <c r="M88" i="54" s="1"/>
  <c r="N173" i="49"/>
  <c r="M43" i="49"/>
  <c r="AI70" i="67"/>
  <c r="Z70" i="67"/>
  <c r="AF70" i="67"/>
  <c r="AC70" i="67"/>
  <c r="AI83" i="67"/>
  <c r="AC83" i="67"/>
  <c r="AF83" i="67"/>
  <c r="Z83" i="67"/>
  <c r="J81" i="68"/>
  <c r="L26" i="54"/>
  <c r="F69" i="67" s="1"/>
  <c r="F158" i="67"/>
  <c r="Z63" i="67"/>
  <c r="AI63" i="67"/>
  <c r="AC63" i="67"/>
  <c r="AF63" i="67"/>
  <c r="AF193" i="67"/>
  <c r="Z193" i="67"/>
  <c r="AI193" i="67"/>
  <c r="AC193" i="67"/>
  <c r="M85" i="68"/>
  <c r="AI128" i="67"/>
  <c r="AC128" i="67"/>
  <c r="AF128" i="67"/>
  <c r="Z128" i="67"/>
  <c r="AB188" i="67"/>
  <c r="Y188" i="67"/>
  <c r="AH188" i="67"/>
  <c r="AE188" i="67"/>
  <c r="E222" i="67"/>
  <c r="E223" i="67" s="1"/>
  <c r="Z191" i="67"/>
  <c r="AI191" i="67"/>
  <c r="AC191" i="67"/>
  <c r="AF191" i="67"/>
  <c r="L36" i="54"/>
  <c r="F79" i="67" s="1"/>
  <c r="F168" i="67"/>
  <c r="M36" i="49"/>
  <c r="N166" i="49"/>
  <c r="AA207" i="67"/>
  <c r="AG207" i="67"/>
  <c r="AJ207" i="67"/>
  <c r="AD207" i="67"/>
  <c r="AA104" i="67"/>
  <c r="E59" i="68" s="1"/>
  <c r="AG104" i="67"/>
  <c r="G59" i="68" s="1"/>
  <c r="L59" i="68" s="1"/>
  <c r="AJ104" i="67"/>
  <c r="H59" i="68" s="1"/>
  <c r="AD104" i="67"/>
  <c r="F59" i="68" s="1"/>
  <c r="AG209" i="67"/>
  <c r="AJ209" i="67"/>
  <c r="AA209" i="67"/>
  <c r="AD209" i="67"/>
  <c r="AC124" i="67"/>
  <c r="AF124" i="67"/>
  <c r="Z124" i="67"/>
  <c r="AI124" i="67"/>
  <c r="AD195" i="67"/>
  <c r="AG195" i="67"/>
  <c r="AJ195" i="67"/>
  <c r="AA195" i="67"/>
  <c r="AA113" i="67"/>
  <c r="E68" i="68" s="1"/>
  <c r="AJ113" i="67"/>
  <c r="H68" i="68" s="1"/>
  <c r="AD113" i="67"/>
  <c r="F68" i="68" s="1"/>
  <c r="AG113" i="67"/>
  <c r="G68" i="68" s="1"/>
  <c r="J80" i="68"/>
  <c r="AJ212" i="67"/>
  <c r="AD212" i="67"/>
  <c r="AG212" i="67"/>
  <c r="AA212" i="67"/>
  <c r="K87" i="68"/>
  <c r="L84" i="68"/>
  <c r="M23" i="49"/>
  <c r="N153" i="49"/>
  <c r="K81" i="68"/>
  <c r="M67" i="68"/>
  <c r="AI104" i="67"/>
  <c r="AF104" i="67"/>
  <c r="Z104" i="67"/>
  <c r="AC104" i="67"/>
  <c r="L85" i="68"/>
  <c r="J61" i="68"/>
  <c r="AB133" i="67"/>
  <c r="M45" i="67" s="1"/>
  <c r="L82" i="68"/>
  <c r="AC164" i="67"/>
  <c r="AF164" i="67"/>
  <c r="Z164" i="67"/>
  <c r="AI164" i="67"/>
  <c r="AG101" i="67"/>
  <c r="G56" i="68" s="1"/>
  <c r="AD101" i="67"/>
  <c r="F56" i="68" s="1"/>
  <c r="AA101" i="67"/>
  <c r="E56" i="68" s="1"/>
  <c r="AJ101" i="67"/>
  <c r="H56" i="68" s="1"/>
  <c r="M56" i="68" s="1"/>
  <c r="Y215" i="67"/>
  <c r="AB215" i="67"/>
  <c r="AH215" i="67"/>
  <c r="AE215" i="67"/>
  <c r="AJ124" i="67"/>
  <c r="H79" i="68" s="1"/>
  <c r="AD124" i="67"/>
  <c r="F79" i="68" s="1"/>
  <c r="AG124" i="67"/>
  <c r="G79" i="68" s="1"/>
  <c r="AA124" i="67"/>
  <c r="E79" i="68" s="1"/>
  <c r="AE206" i="67"/>
  <c r="AH206" i="67"/>
  <c r="Y206" i="67"/>
  <c r="AB206" i="67"/>
  <c r="L60" i="68"/>
  <c r="AJ221" i="67"/>
  <c r="AG221" i="67"/>
  <c r="AD221" i="67"/>
  <c r="AA221" i="67"/>
  <c r="AG216" i="67"/>
  <c r="AJ216" i="67"/>
  <c r="AD216" i="67"/>
  <c r="AA216" i="67"/>
  <c r="M28" i="49"/>
  <c r="N158" i="49"/>
  <c r="M32" i="54"/>
  <c r="G75" i="67" s="1"/>
  <c r="G164" i="67" s="1"/>
  <c r="P32" i="49"/>
  <c r="N32" i="49"/>
  <c r="J65" i="68"/>
  <c r="G196" i="67"/>
  <c r="AD108" i="67"/>
  <c r="F63" i="68" s="1"/>
  <c r="AG108" i="67"/>
  <c r="G63" i="68" s="1"/>
  <c r="AA108" i="67"/>
  <c r="E63" i="68" s="1"/>
  <c r="AJ108" i="67"/>
  <c r="H63" i="68" s="1"/>
  <c r="Z84" i="67"/>
  <c r="AF84" i="67"/>
  <c r="AI84" i="67"/>
  <c r="AC84" i="67"/>
  <c r="K80" i="68"/>
  <c r="AF113" i="67"/>
  <c r="Z113" i="67"/>
  <c r="AI113" i="67"/>
  <c r="AC113" i="67"/>
  <c r="J57" i="68"/>
  <c r="M45" i="54"/>
  <c r="G88" i="67" s="1"/>
  <c r="G177" i="67"/>
  <c r="P45" i="49"/>
  <c r="N45" i="49"/>
  <c r="M87" i="68"/>
  <c r="K84" i="68"/>
  <c r="L23" i="54"/>
  <c r="F66" i="67" s="1"/>
  <c r="F155" i="67" s="1"/>
  <c r="Z39" i="67"/>
  <c r="E14" i="67"/>
  <c r="J14" i="67"/>
  <c r="AC131" i="67"/>
  <c r="AF131" i="67"/>
  <c r="AI131" i="67"/>
  <c r="Z131" i="67"/>
  <c r="M31" i="54"/>
  <c r="G74" i="67" s="1"/>
  <c r="P31" i="49"/>
  <c r="N31" i="49"/>
  <c r="M81" i="68"/>
  <c r="L67" i="68"/>
  <c r="M37" i="49"/>
  <c r="N167" i="49"/>
  <c r="K85" i="68"/>
  <c r="AD121" i="67"/>
  <c r="F76" i="68" s="1"/>
  <c r="AJ121" i="67"/>
  <c r="H76" i="68" s="1"/>
  <c r="AG121" i="67"/>
  <c r="G76" i="68" s="1"/>
  <c r="L76" i="68" s="1"/>
  <c r="AA121" i="67"/>
  <c r="E76" i="68" s="1"/>
  <c r="J76" i="68" s="1"/>
  <c r="M61" i="68"/>
  <c r="AE133" i="67"/>
  <c r="P45" i="67" s="1"/>
  <c r="M82" i="68"/>
  <c r="J13" i="67"/>
  <c r="E13" i="67"/>
  <c r="W39" i="67"/>
  <c r="AI196" i="67"/>
  <c r="Z196" i="67"/>
  <c r="AF196" i="67"/>
  <c r="AC196" i="67"/>
  <c r="J72" i="68"/>
  <c r="L28" i="54"/>
  <c r="F71" i="67" s="1"/>
  <c r="AI68" i="67"/>
  <c r="Z68" i="67"/>
  <c r="AC68" i="67"/>
  <c r="AF68" i="67"/>
  <c r="K70" i="68"/>
  <c r="M18" i="54"/>
  <c r="G61" i="67" s="1"/>
  <c r="P18" i="49"/>
  <c r="N18" i="49"/>
  <c r="AC109" i="67"/>
  <c r="AF109" i="67"/>
  <c r="Z109" i="67"/>
  <c r="AI109" i="67"/>
  <c r="K65" i="68"/>
  <c r="M25" i="54"/>
  <c r="G68" i="67" s="1"/>
  <c r="P25" i="49"/>
  <c r="N25" i="49"/>
  <c r="F101" i="67"/>
  <c r="L87" i="54"/>
  <c r="L88" i="54" s="1"/>
  <c r="M57" i="68"/>
  <c r="AI147" i="67"/>
  <c r="AC147" i="67"/>
  <c r="AF147" i="67"/>
  <c r="Z147" i="67"/>
  <c r="M74" i="68"/>
  <c r="M71" i="68"/>
  <c r="AI165" i="67"/>
  <c r="Z165" i="67"/>
  <c r="AC165" i="67"/>
  <c r="AF165" i="67"/>
  <c r="K58" i="68"/>
  <c r="M39" i="49"/>
  <c r="N169" i="49"/>
  <c r="G217" i="67"/>
  <c r="M78" i="68"/>
  <c r="G220" i="67"/>
  <c r="AI122" i="67"/>
  <c r="AC122" i="67"/>
  <c r="Z122" i="67"/>
  <c r="AF122" i="67"/>
  <c r="K67" i="68"/>
  <c r="L37" i="54"/>
  <c r="F80" i="67" s="1"/>
  <c r="F169" i="67"/>
  <c r="AF176" i="67"/>
  <c r="AC176" i="67"/>
  <c r="AI176" i="67"/>
  <c r="Z176" i="67"/>
  <c r="AA122" i="67"/>
  <c r="E77" i="68" s="1"/>
  <c r="AG122" i="67"/>
  <c r="G77" i="68" s="1"/>
  <c r="AJ122" i="67"/>
  <c r="H77" i="68" s="1"/>
  <c r="AD122" i="67"/>
  <c r="F77" i="68" s="1"/>
  <c r="J82" i="68"/>
  <c r="AG190" i="67"/>
  <c r="AD190" i="67"/>
  <c r="AJ190" i="67"/>
  <c r="AA190" i="67"/>
  <c r="M60" i="68"/>
  <c r="AF107" i="67"/>
  <c r="Z107" i="67"/>
  <c r="AI107" i="67"/>
  <c r="AC107" i="67"/>
  <c r="M14" i="54"/>
  <c r="P14" i="49"/>
  <c r="M48" i="49"/>
  <c r="N14" i="49"/>
  <c r="AC216" i="67"/>
  <c r="AI216" i="67"/>
  <c r="AF216" i="67"/>
  <c r="Z216" i="67"/>
  <c r="K60" i="68"/>
  <c r="M72" i="68"/>
  <c r="G198" i="67"/>
  <c r="L22" i="54"/>
  <c r="F65" i="67" s="1"/>
  <c r="F154" i="67"/>
  <c r="AA201" i="67"/>
  <c r="AG201" i="67"/>
  <c r="AD201" i="67"/>
  <c r="AJ201" i="67"/>
  <c r="J70" i="68"/>
  <c r="AC188" i="67"/>
  <c r="Z188" i="67"/>
  <c r="AI188" i="67"/>
  <c r="AF188" i="67"/>
  <c r="L65" i="68"/>
  <c r="M80" i="68"/>
  <c r="M73" i="68"/>
  <c r="K57" i="68"/>
  <c r="F167" i="67"/>
  <c r="F174" i="67"/>
  <c r="L48" i="49"/>
  <c r="L49" i="49" s="1"/>
  <c r="AF58" i="67"/>
  <c r="Z58" i="67"/>
  <c r="AI58" i="67"/>
  <c r="AC58" i="67"/>
  <c r="L74" i="68"/>
  <c r="J71" i="68"/>
  <c r="AI76" i="67"/>
  <c r="AC76" i="67"/>
  <c r="AF76" i="67"/>
  <c r="Z76" i="67"/>
  <c r="M58" i="68"/>
  <c r="L39" i="54"/>
  <c r="F82" i="67" s="1"/>
  <c r="F171" i="67"/>
  <c r="L78" i="68"/>
  <c r="F210" i="67"/>
  <c r="G170" i="67"/>
  <c r="AC87" i="67"/>
  <c r="AF87" i="67"/>
  <c r="AI87" i="67"/>
  <c r="Z87" i="67"/>
  <c r="L61" i="68"/>
  <c r="Y133" i="67"/>
  <c r="J45" i="67" s="1"/>
  <c r="J16" i="67"/>
  <c r="F38" i="70" s="1"/>
  <c r="AF39" i="67"/>
  <c r="E16" i="67"/>
  <c r="F60" i="70" s="1"/>
  <c r="J27" i="68" l="1"/>
  <c r="F93" i="70" s="1"/>
  <c r="K77" i="68"/>
  <c r="J68" i="68"/>
  <c r="K86" i="68"/>
  <c r="J79" i="68"/>
  <c r="J63" i="68"/>
  <c r="AG164" i="67"/>
  <c r="AD164" i="67"/>
  <c r="AA164" i="67"/>
  <c r="AJ164" i="67"/>
  <c r="AI156" i="67"/>
  <c r="Z156" i="67"/>
  <c r="AC156" i="67"/>
  <c r="AF156" i="67"/>
  <c r="Z151" i="67"/>
  <c r="AC151" i="67"/>
  <c r="AI151" i="67"/>
  <c r="AF151" i="67"/>
  <c r="AI175" i="67"/>
  <c r="AC175" i="67"/>
  <c r="AF175" i="67"/>
  <c r="Z175" i="67"/>
  <c r="AA173" i="67"/>
  <c r="AD173" i="67"/>
  <c r="AJ173" i="67"/>
  <c r="AG173" i="67"/>
  <c r="AF155" i="67"/>
  <c r="Z155" i="67"/>
  <c r="AC155" i="67"/>
  <c r="AI155" i="67"/>
  <c r="G57" i="67"/>
  <c r="AG68" i="67"/>
  <c r="G23" i="68" s="1"/>
  <c r="AD68" i="67"/>
  <c r="F23" i="68" s="1"/>
  <c r="AA68" i="67"/>
  <c r="E23" i="68" s="1"/>
  <c r="AJ68" i="67"/>
  <c r="H23" i="68" s="1"/>
  <c r="M23" i="68" s="1"/>
  <c r="I89" i="70" s="1"/>
  <c r="AF71" i="67"/>
  <c r="AI71" i="67"/>
  <c r="AC71" i="67"/>
  <c r="Z71" i="67"/>
  <c r="J17" i="67"/>
  <c r="AG74" i="67"/>
  <c r="G29" i="68" s="1"/>
  <c r="AJ74" i="67"/>
  <c r="H29" i="68" s="1"/>
  <c r="AA74" i="67"/>
  <c r="E29" i="68" s="1"/>
  <c r="AD74" i="67"/>
  <c r="F29" i="68" s="1"/>
  <c r="K29" i="68" s="1"/>
  <c r="G95" i="70" s="1"/>
  <c r="M68" i="68"/>
  <c r="M59" i="68"/>
  <c r="M36" i="54"/>
  <c r="G79" i="67" s="1"/>
  <c r="P36" i="49"/>
  <c r="G168" i="67"/>
  <c r="N36" i="49"/>
  <c r="AE222" i="67"/>
  <c r="M26" i="54"/>
  <c r="G69" i="67" s="1"/>
  <c r="G158" i="67" s="1"/>
  <c r="P26" i="49"/>
  <c r="N26" i="49"/>
  <c r="F54" i="68"/>
  <c r="AD133" i="67"/>
  <c r="O45" i="67" s="1"/>
  <c r="AG87" i="67"/>
  <c r="G42" i="68" s="1"/>
  <c r="AD87" i="67"/>
  <c r="F42" i="68" s="1"/>
  <c r="AA87" i="67"/>
  <c r="E42" i="68" s="1"/>
  <c r="AJ87" i="67"/>
  <c r="H42" i="68" s="1"/>
  <c r="AA76" i="67"/>
  <c r="E31" i="68" s="1"/>
  <c r="AD76" i="67"/>
  <c r="F31" i="68" s="1"/>
  <c r="AG76" i="67"/>
  <c r="G31" i="68" s="1"/>
  <c r="AJ76" i="67"/>
  <c r="H31" i="68" s="1"/>
  <c r="M31" i="68" s="1"/>
  <c r="I97" i="70" s="1"/>
  <c r="M66" i="68"/>
  <c r="AD61" i="67"/>
  <c r="F16" i="68" s="1"/>
  <c r="AG61" i="67"/>
  <c r="G16" i="68" s="1"/>
  <c r="AJ61" i="67"/>
  <c r="H16" i="68" s="1"/>
  <c r="AA61" i="67"/>
  <c r="E16" i="68" s="1"/>
  <c r="AC66" i="67"/>
  <c r="Z66" i="67"/>
  <c r="AI66" i="67"/>
  <c r="AF66" i="67"/>
  <c r="Z168" i="67"/>
  <c r="AC168" i="67"/>
  <c r="AI168" i="67"/>
  <c r="AF168" i="67"/>
  <c r="AH222" i="67"/>
  <c r="AI158" i="67"/>
  <c r="Z158" i="67"/>
  <c r="AC158" i="67"/>
  <c r="AF158" i="67"/>
  <c r="AF62" i="67"/>
  <c r="Z62" i="67"/>
  <c r="AC62" i="67"/>
  <c r="AI62" i="67"/>
  <c r="AA152" i="67"/>
  <c r="AD152" i="67"/>
  <c r="AJ152" i="67"/>
  <c r="AG152" i="67"/>
  <c r="H54" i="68"/>
  <c r="AJ133" i="67"/>
  <c r="U45" i="67" s="1"/>
  <c r="AF67" i="67"/>
  <c r="AC67" i="67"/>
  <c r="Z67" i="67"/>
  <c r="AI67" i="67"/>
  <c r="AG149" i="67"/>
  <c r="AD149" i="67"/>
  <c r="AJ149" i="67"/>
  <c r="AA149" i="67"/>
  <c r="AA70" i="67"/>
  <c r="E25" i="68" s="1"/>
  <c r="AJ70" i="67"/>
  <c r="H25" i="68" s="1"/>
  <c r="AD70" i="67"/>
  <c r="F25" i="68" s="1"/>
  <c r="K25" i="68" s="1"/>
  <c r="G91" i="70" s="1"/>
  <c r="AG70" i="67"/>
  <c r="G25" i="68" s="1"/>
  <c r="L25" i="68" s="1"/>
  <c r="H91" i="70" s="1"/>
  <c r="AG83" i="67"/>
  <c r="G38" i="68" s="1"/>
  <c r="AJ83" i="67"/>
  <c r="H38" i="68" s="1"/>
  <c r="M38" i="68" s="1"/>
  <c r="I104" i="70" s="1"/>
  <c r="AD83" i="67"/>
  <c r="F38" i="68" s="1"/>
  <c r="AA83" i="67"/>
  <c r="E38" i="68" s="1"/>
  <c r="J38" i="68" s="1"/>
  <c r="F104" i="70" s="1"/>
  <c r="M22" i="54"/>
  <c r="G65" i="67" s="1"/>
  <c r="G154" i="67"/>
  <c r="P22" i="49"/>
  <c r="N22" i="49"/>
  <c r="AG220" i="67"/>
  <c r="AJ220" i="67"/>
  <c r="AD220" i="67"/>
  <c r="AA220" i="67"/>
  <c r="P46" i="67"/>
  <c r="AC45" i="67"/>
  <c r="M37" i="54"/>
  <c r="G80" i="67" s="1"/>
  <c r="G169" i="67"/>
  <c r="P37" i="49"/>
  <c r="N37" i="49"/>
  <c r="M63" i="68"/>
  <c r="J59" i="68"/>
  <c r="AI79" i="67"/>
  <c r="Z79" i="67"/>
  <c r="AF79" i="67"/>
  <c r="AC79" i="67"/>
  <c r="Y222" i="67"/>
  <c r="AI69" i="67"/>
  <c r="AC69" i="67"/>
  <c r="Z69" i="67"/>
  <c r="AF69" i="67"/>
  <c r="AD84" i="67"/>
  <c r="F39" i="68" s="1"/>
  <c r="AG84" i="67"/>
  <c r="G39" i="68" s="1"/>
  <c r="AA84" i="67"/>
  <c r="E39" i="68" s="1"/>
  <c r="AJ84" i="67"/>
  <c r="H39" i="68" s="1"/>
  <c r="M39" i="68" s="1"/>
  <c r="I105" i="70" s="1"/>
  <c r="AG162" i="67"/>
  <c r="AA162" i="67"/>
  <c r="AD162" i="67"/>
  <c r="AJ162" i="67"/>
  <c r="AJ167" i="67"/>
  <c r="AD167" i="67"/>
  <c r="AG167" i="67"/>
  <c r="AA167" i="67"/>
  <c r="AJ153" i="67"/>
  <c r="AA153" i="67"/>
  <c r="AD153" i="67"/>
  <c r="AG153" i="67"/>
  <c r="J83" i="68"/>
  <c r="AD166" i="67"/>
  <c r="AA166" i="67"/>
  <c r="AJ166" i="67"/>
  <c r="AG166" i="67"/>
  <c r="F91" i="67"/>
  <c r="F92" i="67" s="1"/>
  <c r="AF57" i="67"/>
  <c r="AC57" i="67"/>
  <c r="AI57" i="67"/>
  <c r="Z57" i="67"/>
  <c r="F146" i="67"/>
  <c r="J62" i="68"/>
  <c r="AD170" i="67"/>
  <c r="AG170" i="67"/>
  <c r="AA170" i="67"/>
  <c r="AJ170" i="67"/>
  <c r="AG75" i="67"/>
  <c r="G30" i="68" s="1"/>
  <c r="AJ75" i="67"/>
  <c r="H30" i="68" s="1"/>
  <c r="AD75" i="67"/>
  <c r="F30" i="68" s="1"/>
  <c r="AA75" i="67"/>
  <c r="E30" i="68" s="1"/>
  <c r="AB222" i="67"/>
  <c r="AG63" i="67"/>
  <c r="G18" i="68" s="1"/>
  <c r="AA63" i="67"/>
  <c r="E18" i="68" s="1"/>
  <c r="AD63" i="67"/>
  <c r="F18" i="68" s="1"/>
  <c r="AJ63" i="67"/>
  <c r="H18" i="68" s="1"/>
  <c r="AC86" i="67"/>
  <c r="AF86" i="67"/>
  <c r="Z86" i="67"/>
  <c r="AI86" i="67"/>
  <c r="AD60" i="67"/>
  <c r="F15" i="68" s="1"/>
  <c r="AG60" i="67"/>
  <c r="G15" i="68" s="1"/>
  <c r="AA60" i="67"/>
  <c r="E15" i="68" s="1"/>
  <c r="AJ60" i="67"/>
  <c r="H15" i="68" s="1"/>
  <c r="AI178" i="67"/>
  <c r="Z178" i="67"/>
  <c r="AC178" i="67"/>
  <c r="AF178" i="67"/>
  <c r="L83" i="68"/>
  <c r="AJ174" i="67"/>
  <c r="AG174" i="67"/>
  <c r="AA174" i="67"/>
  <c r="AD174" i="67"/>
  <c r="AG179" i="67"/>
  <c r="AJ179" i="67"/>
  <c r="AD179" i="67"/>
  <c r="AA179" i="67"/>
  <c r="L36" i="68"/>
  <c r="H102" i="70" s="1"/>
  <c r="J86" i="68"/>
  <c r="L48" i="54"/>
  <c r="L49" i="54" s="1"/>
  <c r="K62" i="68"/>
  <c r="AF174" i="67"/>
  <c r="Z174" i="67"/>
  <c r="AI174" i="67"/>
  <c r="AC174" i="67"/>
  <c r="AC169" i="67"/>
  <c r="AI169" i="67"/>
  <c r="Z169" i="67"/>
  <c r="AF169" i="67"/>
  <c r="AF167" i="67"/>
  <c r="AC167" i="67"/>
  <c r="Z167" i="67"/>
  <c r="AI167" i="67"/>
  <c r="Z65" i="67"/>
  <c r="AI65" i="67"/>
  <c r="AC65" i="67"/>
  <c r="AF65" i="67"/>
  <c r="M77" i="68"/>
  <c r="AF80" i="67"/>
  <c r="AC80" i="67"/>
  <c r="Z80" i="67"/>
  <c r="AI80" i="67"/>
  <c r="AG217" i="67"/>
  <c r="AD217" i="67"/>
  <c r="AJ217" i="67"/>
  <c r="AA217" i="67"/>
  <c r="Z101" i="67"/>
  <c r="Z133" i="67" s="1"/>
  <c r="K45" i="67" s="1"/>
  <c r="AI101" i="67"/>
  <c r="AI133" i="67" s="1"/>
  <c r="T45" i="67" s="1"/>
  <c r="AC101" i="67"/>
  <c r="AC133" i="67" s="1"/>
  <c r="N45" i="67" s="1"/>
  <c r="AF101" i="67"/>
  <c r="AF133" i="67" s="1"/>
  <c r="Q45" i="67" s="1"/>
  <c r="F190" i="67"/>
  <c r="F133" i="67"/>
  <c r="F134" i="67" s="1"/>
  <c r="L63" i="68"/>
  <c r="L79" i="68"/>
  <c r="J56" i="68"/>
  <c r="Z45" i="67"/>
  <c r="M46" i="67"/>
  <c r="M43" i="54"/>
  <c r="G86" i="67" s="1"/>
  <c r="G175" i="67" s="1"/>
  <c r="P43" i="49"/>
  <c r="N43" i="49"/>
  <c r="AG73" i="67"/>
  <c r="G28" i="68" s="1"/>
  <c r="L28" i="68" s="1"/>
  <c r="H94" i="70" s="1"/>
  <c r="AD73" i="67"/>
  <c r="F28" i="68" s="1"/>
  <c r="AA73" i="67"/>
  <c r="E28" i="68" s="1"/>
  <c r="AJ73" i="67"/>
  <c r="H28" i="68" s="1"/>
  <c r="AG78" i="67"/>
  <c r="G33" i="68" s="1"/>
  <c r="AA78" i="67"/>
  <c r="E33" i="68" s="1"/>
  <c r="AD78" i="67"/>
  <c r="F33" i="68" s="1"/>
  <c r="AJ78" i="67"/>
  <c r="H33" i="68" s="1"/>
  <c r="AD188" i="67"/>
  <c r="AA188" i="67"/>
  <c r="AG188" i="67"/>
  <c r="AG222" i="67" s="1"/>
  <c r="AJ188" i="67"/>
  <c r="G222" i="67"/>
  <c r="G223" i="67" s="1"/>
  <c r="Z89" i="67"/>
  <c r="AI89" i="67"/>
  <c r="AC89" i="67"/>
  <c r="AF89" i="67"/>
  <c r="AD64" i="67"/>
  <c r="F19" i="68" s="1"/>
  <c r="AG64" i="67"/>
  <c r="G19" i="68" s="1"/>
  <c r="AA64" i="67"/>
  <c r="E19" i="68" s="1"/>
  <c r="AJ64" i="67"/>
  <c r="H19" i="68" s="1"/>
  <c r="M19" i="68" s="1"/>
  <c r="I85" i="70" s="1"/>
  <c r="K83" i="68"/>
  <c r="AA85" i="67"/>
  <c r="E40" i="68" s="1"/>
  <c r="AG85" i="67"/>
  <c r="G40" i="68" s="1"/>
  <c r="AD85" i="67"/>
  <c r="F40" i="68" s="1"/>
  <c r="AJ85" i="67"/>
  <c r="H40" i="68" s="1"/>
  <c r="AG90" i="67"/>
  <c r="G45" i="68" s="1"/>
  <c r="AJ90" i="67"/>
  <c r="H45" i="68" s="1"/>
  <c r="AD90" i="67"/>
  <c r="F45" i="68" s="1"/>
  <c r="K45" i="68" s="1"/>
  <c r="AA90" i="67"/>
  <c r="E45" i="68" s="1"/>
  <c r="AD77" i="67"/>
  <c r="F32" i="68" s="1"/>
  <c r="AG77" i="67"/>
  <c r="G32" i="68" s="1"/>
  <c r="AJ77" i="67"/>
  <c r="H32" i="68" s="1"/>
  <c r="M32" i="68" s="1"/>
  <c r="I98" i="70" s="1"/>
  <c r="AA77" i="67"/>
  <c r="E32" i="68" s="1"/>
  <c r="K36" i="68"/>
  <c r="G102" i="70" s="1"/>
  <c r="M86" i="68"/>
  <c r="L62" i="68"/>
  <c r="J64" i="68"/>
  <c r="AC210" i="67"/>
  <c r="Z210" i="67"/>
  <c r="AF210" i="67"/>
  <c r="AI210" i="67"/>
  <c r="AC154" i="67"/>
  <c r="Z154" i="67"/>
  <c r="AI154" i="67"/>
  <c r="AF154" i="67"/>
  <c r="AG198" i="67"/>
  <c r="AA198" i="67"/>
  <c r="AD198" i="67"/>
  <c r="AJ198" i="67"/>
  <c r="P48" i="49"/>
  <c r="L8" i="49" s="1"/>
  <c r="H8" i="49"/>
  <c r="M49" i="49"/>
  <c r="L77" i="68"/>
  <c r="K63" i="68"/>
  <c r="M28" i="54"/>
  <c r="G71" i="67" s="1"/>
  <c r="P28" i="49"/>
  <c r="G160" i="67"/>
  <c r="N28" i="49"/>
  <c r="K79" i="68"/>
  <c r="K56" i="68"/>
  <c r="K27" i="68"/>
  <c r="G93" i="70" s="1"/>
  <c r="M19" i="54"/>
  <c r="G62" i="67" s="1"/>
  <c r="G151" i="67" s="1"/>
  <c r="P19" i="49"/>
  <c r="N19" i="49"/>
  <c r="AC148" i="67"/>
  <c r="AF148" i="67"/>
  <c r="AI148" i="67"/>
  <c r="Z148" i="67"/>
  <c r="S46" i="67"/>
  <c r="AF45" i="67"/>
  <c r="M36" i="68"/>
  <c r="I102" i="70" s="1"/>
  <c r="L86" i="68"/>
  <c r="K64" i="68"/>
  <c r="W45" i="67"/>
  <c r="E45" i="67"/>
  <c r="J46" i="67"/>
  <c r="AC171" i="67"/>
  <c r="Z171" i="67"/>
  <c r="AI171" i="67"/>
  <c r="AF171" i="67"/>
  <c r="AI82" i="67"/>
  <c r="AF82" i="67"/>
  <c r="AC82" i="67"/>
  <c r="Z82" i="67"/>
  <c r="J77" i="68"/>
  <c r="M39" i="54"/>
  <c r="G82" i="67" s="1"/>
  <c r="G171" i="67" s="1"/>
  <c r="P39" i="49"/>
  <c r="N39" i="49"/>
  <c r="G157" i="67"/>
  <c r="M76" i="68"/>
  <c r="G163" i="67"/>
  <c r="AG177" i="67"/>
  <c r="AA177" i="67"/>
  <c r="AJ177" i="67"/>
  <c r="AD177" i="67"/>
  <c r="AG196" i="67"/>
  <c r="AD196" i="67"/>
  <c r="AA196" i="67"/>
  <c r="AJ196" i="67"/>
  <c r="M79" i="68"/>
  <c r="L56" i="68"/>
  <c r="M23" i="54"/>
  <c r="G66" i="67" s="1"/>
  <c r="G155" i="67" s="1"/>
  <c r="P23" i="49"/>
  <c r="N23" i="49"/>
  <c r="L68" i="68"/>
  <c r="L27" i="68"/>
  <c r="H93" i="70" s="1"/>
  <c r="M46" i="54"/>
  <c r="G89" i="67" s="1"/>
  <c r="G178" i="67"/>
  <c r="P46" i="49"/>
  <c r="N46" i="49"/>
  <c r="G54" i="68"/>
  <c r="AG133" i="67"/>
  <c r="R45" i="67" s="1"/>
  <c r="M16" i="54"/>
  <c r="G59" i="67" s="1"/>
  <c r="G148" i="67" s="1"/>
  <c r="P16" i="49"/>
  <c r="N16" i="49"/>
  <c r="G165" i="67"/>
  <c r="AC59" i="67"/>
  <c r="Z59" i="67"/>
  <c r="AF59" i="67"/>
  <c r="AI59" i="67"/>
  <c r="J66" i="68"/>
  <c r="AA147" i="67"/>
  <c r="AG147" i="67"/>
  <c r="AD147" i="67"/>
  <c r="AJ147" i="67"/>
  <c r="L64" i="68"/>
  <c r="G150" i="67"/>
  <c r="F160" i="67"/>
  <c r="E17" i="67"/>
  <c r="J18" i="67" s="1"/>
  <c r="K76" i="68"/>
  <c r="AG88" i="67"/>
  <c r="G43" i="68" s="1"/>
  <c r="AD88" i="67"/>
  <c r="F43" i="68" s="1"/>
  <c r="AA88" i="67"/>
  <c r="E43" i="68" s="1"/>
  <c r="AJ88" i="67"/>
  <c r="H43" i="68" s="1"/>
  <c r="M43" i="68" s="1"/>
  <c r="I109" i="70" s="1"/>
  <c r="K68" i="68"/>
  <c r="K59" i="68"/>
  <c r="M24" i="54"/>
  <c r="G67" i="67" s="1"/>
  <c r="G156" i="67"/>
  <c r="P24" i="49"/>
  <c r="N24" i="49"/>
  <c r="M27" i="68"/>
  <c r="I93" i="70" s="1"/>
  <c r="E54" i="68"/>
  <c r="AA133" i="67"/>
  <c r="L45" i="67" s="1"/>
  <c r="G176" i="67"/>
  <c r="L66" i="68"/>
  <c r="G159" i="67"/>
  <c r="G172" i="67"/>
  <c r="AD58" i="67"/>
  <c r="F13" i="68" s="1"/>
  <c r="AG58" i="67"/>
  <c r="G13" i="68" s="1"/>
  <c r="AA58" i="67"/>
  <c r="E13" i="68" s="1"/>
  <c r="AJ58" i="67"/>
  <c r="H13" i="68" s="1"/>
  <c r="L18" i="68" l="1"/>
  <c r="H84" i="70" s="1"/>
  <c r="E46" i="67"/>
  <c r="E139" i="70"/>
  <c r="K16" i="68"/>
  <c r="G82" i="70" s="1"/>
  <c r="K42" i="68"/>
  <c r="G108" i="70" s="1"/>
  <c r="K40" i="68"/>
  <c r="G106" i="70" s="1"/>
  <c r="L31" i="68"/>
  <c r="H97" i="70" s="1"/>
  <c r="J13" i="68"/>
  <c r="F79" i="70" s="1"/>
  <c r="L33" i="68"/>
  <c r="H99" i="70" s="1"/>
  <c r="K15" i="68"/>
  <c r="G81" i="70" s="1"/>
  <c r="L16" i="68"/>
  <c r="H82" i="70" s="1"/>
  <c r="J42" i="68"/>
  <c r="F108" i="70" s="1"/>
  <c r="J30" i="68"/>
  <c r="F96" i="70" s="1"/>
  <c r="AA158" i="67"/>
  <c r="AD158" i="67"/>
  <c r="AJ158" i="67"/>
  <c r="AG158" i="67"/>
  <c r="AJ175" i="67"/>
  <c r="AD175" i="67"/>
  <c r="AG175" i="67"/>
  <c r="AA175" i="67"/>
  <c r="AJ171" i="67"/>
  <c r="AD171" i="67"/>
  <c r="AA171" i="67"/>
  <c r="AG171" i="67"/>
  <c r="AD151" i="67"/>
  <c r="AJ151" i="67"/>
  <c r="AA151" i="67"/>
  <c r="AG151" i="67"/>
  <c r="AG148" i="67"/>
  <c r="AA148" i="67"/>
  <c r="AJ148" i="67"/>
  <c r="AD148" i="67"/>
  <c r="AJ155" i="67"/>
  <c r="AD155" i="67"/>
  <c r="AG155" i="67"/>
  <c r="AA155" i="67"/>
  <c r="K43" i="68"/>
  <c r="G109" i="70" s="1"/>
  <c r="L45" i="68"/>
  <c r="L19" i="68"/>
  <c r="H85" i="70" s="1"/>
  <c r="J28" i="68"/>
  <c r="F94" i="70" s="1"/>
  <c r="AG45" i="67"/>
  <c r="T46" i="67"/>
  <c r="U46" i="67"/>
  <c r="AH45" i="67"/>
  <c r="M16" i="68"/>
  <c r="I82" i="70" s="1"/>
  <c r="M42" i="68"/>
  <c r="I108" i="70" s="1"/>
  <c r="AD157" i="67"/>
  <c r="AJ157" i="67"/>
  <c r="AA157" i="67"/>
  <c r="AG157" i="67"/>
  <c r="AG165" i="67"/>
  <c r="AJ165" i="67"/>
  <c r="AA165" i="67"/>
  <c r="AD165" i="67"/>
  <c r="AG66" i="67"/>
  <c r="G21" i="68" s="1"/>
  <c r="AJ66" i="67"/>
  <c r="H21" i="68" s="1"/>
  <c r="AD66" i="67"/>
  <c r="F21" i="68" s="1"/>
  <c r="AA66" i="67"/>
  <c r="E21" i="68" s="1"/>
  <c r="J21" i="68" s="1"/>
  <c r="F87" i="70" s="1"/>
  <c r="AJ160" i="67"/>
  <c r="AA160" i="67"/>
  <c r="AG160" i="67"/>
  <c r="AD160" i="67"/>
  <c r="J32" i="68"/>
  <c r="F98" i="70" s="1"/>
  <c r="M40" i="68"/>
  <c r="I106" i="70" s="1"/>
  <c r="K19" i="68"/>
  <c r="G85" i="70" s="1"/>
  <c r="AA222" i="67"/>
  <c r="K28" i="68"/>
  <c r="G94" i="70" s="1"/>
  <c r="X45" i="67"/>
  <c r="F45" i="67"/>
  <c r="K46" i="67"/>
  <c r="K38" i="68"/>
  <c r="G104" i="70" s="1"/>
  <c r="H88" i="68"/>
  <c r="M54" i="68"/>
  <c r="AD69" i="67"/>
  <c r="F24" i="68" s="1"/>
  <c r="AA69" i="67"/>
  <c r="E24" i="68" s="1"/>
  <c r="AG69" i="67"/>
  <c r="G24" i="68" s="1"/>
  <c r="L24" i="68" s="1"/>
  <c r="H90" i="70" s="1"/>
  <c r="AJ69" i="67"/>
  <c r="H24" i="68" s="1"/>
  <c r="K13" i="68"/>
  <c r="G79" i="70" s="1"/>
  <c r="AJ156" i="67"/>
  <c r="AG156" i="67"/>
  <c r="AA156" i="67"/>
  <c r="AD156" i="67"/>
  <c r="AD178" i="67"/>
  <c r="AJ178" i="67"/>
  <c r="AG178" i="67"/>
  <c r="AA178" i="67"/>
  <c r="AD82" i="67"/>
  <c r="F37" i="68" s="1"/>
  <c r="AG82" i="67"/>
  <c r="G37" i="68" s="1"/>
  <c r="AA82" i="67"/>
  <c r="E37" i="68" s="1"/>
  <c r="AJ82" i="67"/>
  <c r="H37" i="68" s="1"/>
  <c r="M37" i="68" s="1"/>
  <c r="I103" i="70" s="1"/>
  <c r="AD222" i="67"/>
  <c r="J29" i="68"/>
  <c r="F95" i="70" s="1"/>
  <c r="AD159" i="67"/>
  <c r="AJ159" i="67"/>
  <c r="AA159" i="67"/>
  <c r="AG159" i="67"/>
  <c r="AD67" i="67"/>
  <c r="F22" i="68" s="1"/>
  <c r="AA67" i="67"/>
  <c r="E22" i="68" s="1"/>
  <c r="AG67" i="67"/>
  <c r="G22" i="68" s="1"/>
  <c r="AJ67" i="67"/>
  <c r="H22" i="68" s="1"/>
  <c r="M22" i="68" s="1"/>
  <c r="I88" i="70" s="1"/>
  <c r="AG89" i="67"/>
  <c r="G44" i="68" s="1"/>
  <c r="AA89" i="67"/>
  <c r="E44" i="68" s="1"/>
  <c r="AD89" i="67"/>
  <c r="F44" i="68" s="1"/>
  <c r="K44" i="68" s="1"/>
  <c r="G110" i="70" s="1"/>
  <c r="AJ89" i="67"/>
  <c r="H44" i="68" s="1"/>
  <c r="AG71" i="67"/>
  <c r="G26" i="68" s="1"/>
  <c r="AA71" i="67"/>
  <c r="E26" i="68" s="1"/>
  <c r="AJ71" i="67"/>
  <c r="H26" i="68" s="1"/>
  <c r="AD71" i="67"/>
  <c r="F26" i="68" s="1"/>
  <c r="K26" i="68" s="1"/>
  <c r="G92" i="70" s="1"/>
  <c r="L32" i="68"/>
  <c r="H98" i="70" s="1"/>
  <c r="L40" i="68"/>
  <c r="H106" i="70" s="1"/>
  <c r="M33" i="68"/>
  <c r="I99" i="70" s="1"/>
  <c r="K30" i="68"/>
  <c r="G96" i="70" s="1"/>
  <c r="AF146" i="67"/>
  <c r="Z146" i="67"/>
  <c r="Z180" i="67" s="1"/>
  <c r="AI146" i="67"/>
  <c r="AI180" i="67" s="1"/>
  <c r="AC146" i="67"/>
  <c r="AC180" i="67" s="1"/>
  <c r="F180" i="67"/>
  <c r="F181" i="67" s="1"/>
  <c r="J39" i="68"/>
  <c r="F105" i="70" s="1"/>
  <c r="AG169" i="67"/>
  <c r="AD169" i="67"/>
  <c r="AA169" i="67"/>
  <c r="AJ169" i="67"/>
  <c r="L38" i="68"/>
  <c r="H104" i="70" s="1"/>
  <c r="L42" i="68"/>
  <c r="H108" i="70" s="1"/>
  <c r="M29" i="68"/>
  <c r="I95" i="70" s="1"/>
  <c r="J23" i="68"/>
  <c r="F89" i="70" s="1"/>
  <c r="AA172" i="67"/>
  <c r="AJ172" i="67"/>
  <c r="AD172" i="67"/>
  <c r="AG172" i="67"/>
  <c r="AG176" i="67"/>
  <c r="AJ176" i="67"/>
  <c r="AD176" i="67"/>
  <c r="AA176" i="67"/>
  <c r="AC160" i="67"/>
  <c r="AI160" i="67"/>
  <c r="Z160" i="67"/>
  <c r="AF160" i="67"/>
  <c r="AD163" i="67"/>
  <c r="AG163" i="67"/>
  <c r="AA163" i="67"/>
  <c r="AJ163" i="67"/>
  <c r="E26" i="67"/>
  <c r="F70" i="70" s="1"/>
  <c r="AF46" i="67"/>
  <c r="J26" i="67"/>
  <c r="F48" i="70" s="1"/>
  <c r="AG62" i="67"/>
  <c r="G17" i="68" s="1"/>
  <c r="AA62" i="67"/>
  <c r="E17" i="68" s="1"/>
  <c r="AD62" i="67"/>
  <c r="F17" i="68" s="1"/>
  <c r="K17" i="68" s="1"/>
  <c r="G83" i="70" s="1"/>
  <c r="AJ62" i="67"/>
  <c r="H17" i="68" s="1"/>
  <c r="K32" i="68"/>
  <c r="G98" i="70" s="1"/>
  <c r="J40" i="68"/>
  <c r="F106" i="70" s="1"/>
  <c r="K33" i="68"/>
  <c r="G99" i="70" s="1"/>
  <c r="M30" i="68"/>
  <c r="I96" i="70" s="1"/>
  <c r="Z91" i="67"/>
  <c r="K38" i="67" s="1"/>
  <c r="L39" i="68"/>
  <c r="H105" i="70" s="1"/>
  <c r="AD80" i="67"/>
  <c r="F35" i="68" s="1"/>
  <c r="K35" i="68" s="1"/>
  <c r="G101" i="70" s="1"/>
  <c r="AJ80" i="67"/>
  <c r="H35" i="68" s="1"/>
  <c r="AA80" i="67"/>
  <c r="E35" i="68" s="1"/>
  <c r="AG80" i="67"/>
  <c r="G35" i="68" s="1"/>
  <c r="O46" i="67"/>
  <c r="AB45" i="67"/>
  <c r="AD168" i="67"/>
  <c r="AA168" i="67"/>
  <c r="AJ168" i="67"/>
  <c r="AG168" i="67"/>
  <c r="L29" i="68"/>
  <c r="H95" i="70" s="1"/>
  <c r="K23" i="68"/>
  <c r="G89" i="70" s="1"/>
  <c r="AE45" i="67"/>
  <c r="R46" i="67"/>
  <c r="P49" i="49"/>
  <c r="H9" i="49"/>
  <c r="L43" i="68"/>
  <c r="H109" i="70" s="1"/>
  <c r="M13" i="68"/>
  <c r="I79" i="70" s="1"/>
  <c r="L46" i="67"/>
  <c r="Y45" i="67"/>
  <c r="G45" i="67"/>
  <c r="AA150" i="67"/>
  <c r="AG150" i="67"/>
  <c r="AD150" i="67"/>
  <c r="AJ150" i="67"/>
  <c r="AD59" i="67"/>
  <c r="F14" i="68" s="1"/>
  <c r="AJ59" i="67"/>
  <c r="H14" i="68" s="1"/>
  <c r="AG59" i="67"/>
  <c r="G14" i="68" s="1"/>
  <c r="AA59" i="67"/>
  <c r="E14" i="68" s="1"/>
  <c r="E23" i="67"/>
  <c r="J23" i="67"/>
  <c r="J27" i="67" s="1"/>
  <c r="W46" i="67"/>
  <c r="J45" i="68"/>
  <c r="J33" i="68"/>
  <c r="F99" i="70" s="1"/>
  <c r="Z190" i="67"/>
  <c r="Z222" i="67" s="1"/>
  <c r="AC190" i="67"/>
  <c r="AC222" i="67" s="1"/>
  <c r="AI190" i="67"/>
  <c r="AI222" i="67" s="1"/>
  <c r="AF190" i="67"/>
  <c r="AF222" i="67" s="1"/>
  <c r="F222" i="67"/>
  <c r="F223" i="67" s="1"/>
  <c r="M15" i="68"/>
  <c r="I81" i="70" s="1"/>
  <c r="M18" i="68"/>
  <c r="I84" i="70" s="1"/>
  <c r="L30" i="68"/>
  <c r="H96" i="70" s="1"/>
  <c r="AI91" i="67"/>
  <c r="T38" i="67" s="1"/>
  <c r="K39" i="68"/>
  <c r="G105" i="70" s="1"/>
  <c r="K54" i="68"/>
  <c r="F88" i="68"/>
  <c r="L23" i="68"/>
  <c r="H89" i="70" s="1"/>
  <c r="J15" i="68"/>
  <c r="F81" i="70" s="1"/>
  <c r="K18" i="68"/>
  <c r="G84" i="70" s="1"/>
  <c r="AC91" i="67"/>
  <c r="N38" i="67" s="1"/>
  <c r="AC46" i="67"/>
  <c r="J25" i="67"/>
  <c r="E25" i="67"/>
  <c r="AJ154" i="67"/>
  <c r="AD154" i="67"/>
  <c r="AG154" i="67"/>
  <c r="AA154" i="67"/>
  <c r="M25" i="68"/>
  <c r="I91" i="70" s="1"/>
  <c r="K31" i="68"/>
  <c r="G97" i="70" s="1"/>
  <c r="AD79" i="67"/>
  <c r="F34" i="68" s="1"/>
  <c r="AJ79" i="67"/>
  <c r="H34" i="68" s="1"/>
  <c r="AA79" i="67"/>
  <c r="E34" i="68" s="1"/>
  <c r="AG79" i="67"/>
  <c r="G34" i="68" s="1"/>
  <c r="AD57" i="67"/>
  <c r="AG57" i="67"/>
  <c r="AA57" i="67"/>
  <c r="G91" i="67"/>
  <c r="G92" i="67" s="1"/>
  <c r="AJ57" i="67"/>
  <c r="G146" i="67"/>
  <c r="E88" i="68"/>
  <c r="J54" i="68"/>
  <c r="AD86" i="67"/>
  <c r="F41" i="68" s="1"/>
  <c r="AA86" i="67"/>
  <c r="E41" i="68" s="1"/>
  <c r="AG86" i="67"/>
  <c r="G41" i="68" s="1"/>
  <c r="AJ86" i="67"/>
  <c r="H41" i="68" s="1"/>
  <c r="AD45" i="67"/>
  <c r="Q46" i="67"/>
  <c r="L13" i="68"/>
  <c r="H79" i="70" s="1"/>
  <c r="J43" i="68"/>
  <c r="F109" i="70" s="1"/>
  <c r="L54" i="68"/>
  <c r="G88" i="68"/>
  <c r="L88" i="68" s="1"/>
  <c r="M45" i="68"/>
  <c r="J19" i="68"/>
  <c r="F85" i="70" s="1"/>
  <c r="AJ222" i="67"/>
  <c r="M28" i="68"/>
  <c r="I94" i="70" s="1"/>
  <c r="J24" i="67"/>
  <c r="E24" i="67"/>
  <c r="Z46" i="67"/>
  <c r="N46" i="67"/>
  <c r="AA45" i="67"/>
  <c r="L15" i="68"/>
  <c r="H81" i="70" s="1"/>
  <c r="J18" i="68"/>
  <c r="F84" i="70" s="1"/>
  <c r="AF91" i="67"/>
  <c r="Q38" i="67" s="1"/>
  <c r="AA65" i="67"/>
  <c r="E20" i="68" s="1"/>
  <c r="AJ65" i="67"/>
  <c r="H20" i="68" s="1"/>
  <c r="AG65" i="67"/>
  <c r="G20" i="68" s="1"/>
  <c r="AD65" i="67"/>
  <c r="F20" i="68" s="1"/>
  <c r="K20" i="68" s="1"/>
  <c r="G86" i="70" s="1"/>
  <c r="J25" i="68"/>
  <c r="F91" i="70" s="1"/>
  <c r="J16" i="68"/>
  <c r="F82" i="70" s="1"/>
  <c r="J31" i="68"/>
  <c r="F97" i="70" s="1"/>
  <c r="M48" i="54"/>
  <c r="M49" i="54" s="1"/>
  <c r="L14" i="68" l="1"/>
  <c r="H80" i="70" s="1"/>
  <c r="F46" i="67"/>
  <c r="F139" i="70"/>
  <c r="L34" i="68"/>
  <c r="H100" i="70" s="1"/>
  <c r="J41" i="68"/>
  <c r="F107" i="70" s="1"/>
  <c r="G46" i="67"/>
  <c r="G139" i="70"/>
  <c r="K24" i="67"/>
  <c r="AA46" i="67"/>
  <c r="F24" i="67"/>
  <c r="L20" i="68"/>
  <c r="H86" i="70" s="1"/>
  <c r="K41" i="68"/>
  <c r="G107" i="70" s="1"/>
  <c r="AD91" i="67"/>
  <c r="O38" i="67" s="1"/>
  <c r="F12" i="68"/>
  <c r="J17" i="68"/>
  <c r="F83" i="70" s="1"/>
  <c r="M26" i="68"/>
  <c r="I92" i="70" s="1"/>
  <c r="L22" i="68"/>
  <c r="H88" i="70" s="1"/>
  <c r="J24" i="68"/>
  <c r="F90" i="70" s="1"/>
  <c r="L26" i="67"/>
  <c r="H48" i="70" s="1"/>
  <c r="AH46" i="67"/>
  <c r="G26" i="67"/>
  <c r="H70" i="70" s="1"/>
  <c r="L17" i="68"/>
  <c r="H83" i="70" s="1"/>
  <c r="J26" i="68"/>
  <c r="F92" i="70" s="1"/>
  <c r="J22" i="68"/>
  <c r="F88" i="70" s="1"/>
  <c r="K24" i="68"/>
  <c r="G90" i="70" s="1"/>
  <c r="AG46" i="67"/>
  <c r="K26" i="67"/>
  <c r="G48" i="70" s="1"/>
  <c r="F26" i="67"/>
  <c r="G70" i="70" s="1"/>
  <c r="J88" i="68"/>
  <c r="K88" i="68"/>
  <c r="E27" i="67"/>
  <c r="J28" i="67" s="1"/>
  <c r="AE46" i="67"/>
  <c r="G25" i="67"/>
  <c r="L25" i="67"/>
  <c r="AF180" i="67"/>
  <c r="L26" i="68"/>
  <c r="H92" i="70" s="1"/>
  <c r="K22" i="68"/>
  <c r="G88" i="70" s="1"/>
  <c r="J37" i="68"/>
  <c r="F103" i="70" s="1"/>
  <c r="K21" i="68"/>
  <c r="G87" i="70" s="1"/>
  <c r="M20" i="68"/>
  <c r="I86" i="70" s="1"/>
  <c r="J20" i="68"/>
  <c r="F86" i="70" s="1"/>
  <c r="AD38" i="67"/>
  <c r="Q39" i="67"/>
  <c r="AD46" i="67"/>
  <c r="F25" i="67"/>
  <c r="K25" i="67"/>
  <c r="AJ146" i="67"/>
  <c r="AJ180" i="67" s="1"/>
  <c r="AA146" i="67"/>
  <c r="AA180" i="67" s="1"/>
  <c r="AD146" i="67"/>
  <c r="AD180" i="67" s="1"/>
  <c r="AG146" i="67"/>
  <c r="AG180" i="67" s="1"/>
  <c r="G180" i="67"/>
  <c r="G181" i="67" s="1"/>
  <c r="M34" i="68"/>
  <c r="I100" i="70" s="1"/>
  <c r="J14" i="68"/>
  <c r="F80" i="70" s="1"/>
  <c r="G24" i="67"/>
  <c r="L24" i="67"/>
  <c r="AB46" i="67"/>
  <c r="M44" i="68"/>
  <c r="I110" i="70" s="1"/>
  <c r="L37" i="68"/>
  <c r="H103" i="70" s="1"/>
  <c r="M88" i="68"/>
  <c r="M21" i="68"/>
  <c r="I87" i="70" s="1"/>
  <c r="G12" i="68"/>
  <c r="AG91" i="67"/>
  <c r="R38" i="67" s="1"/>
  <c r="F38" i="67"/>
  <c r="X38" i="67"/>
  <c r="K39" i="67"/>
  <c r="L35" i="68"/>
  <c r="H101" i="70" s="1"/>
  <c r="K37" i="68"/>
  <c r="G103" i="70" s="1"/>
  <c r="L21" i="68"/>
  <c r="H87" i="70" s="1"/>
  <c r="J34" i="68"/>
  <c r="F100" i="70" s="1"/>
  <c r="H12" i="68"/>
  <c r="AJ91" i="67"/>
  <c r="U38" i="67" s="1"/>
  <c r="T39" i="67"/>
  <c r="AG38" i="67"/>
  <c r="M14" i="68"/>
  <c r="I80" i="70" s="1"/>
  <c r="L23" i="67"/>
  <c r="G23" i="67"/>
  <c r="Y46" i="67"/>
  <c r="J35" i="68"/>
  <c r="F101" i="70" s="1"/>
  <c r="J44" i="68"/>
  <c r="F110" i="70" s="1"/>
  <c r="F23" i="67"/>
  <c r="X46" i="67"/>
  <c r="K23" i="67"/>
  <c r="K34" i="68"/>
  <c r="G100" i="70" s="1"/>
  <c r="M41" i="68"/>
  <c r="I107" i="70" s="1"/>
  <c r="L41" i="68"/>
  <c r="H107" i="70" s="1"/>
  <c r="E12" i="68"/>
  <c r="AA91" i="67"/>
  <c r="L38" i="67" s="1"/>
  <c r="N39" i="67"/>
  <c r="AA38" i="67"/>
  <c r="K14" i="68"/>
  <c r="G80" i="70" s="1"/>
  <c r="M35" i="68"/>
  <c r="I101" i="70" s="1"/>
  <c r="M17" i="68"/>
  <c r="I83" i="70" s="1"/>
  <c r="L44" i="68"/>
  <c r="H110" i="70" s="1"/>
  <c r="M24" i="68"/>
  <c r="I90" i="70" s="1"/>
  <c r="F39" i="67" l="1"/>
  <c r="F128" i="70"/>
  <c r="U39" i="67"/>
  <c r="AH38" i="67"/>
  <c r="AE38" i="67"/>
  <c r="R39" i="67"/>
  <c r="F46" i="68"/>
  <c r="K12" i="68"/>
  <c r="G78" i="70" s="1"/>
  <c r="AB38" i="67"/>
  <c r="O39" i="67"/>
  <c r="Y38" i="67"/>
  <c r="G38" i="67"/>
  <c r="L39" i="67"/>
  <c r="M12" i="68"/>
  <c r="I78" i="70" s="1"/>
  <c r="H46" i="68"/>
  <c r="G27" i="67"/>
  <c r="L27" i="67"/>
  <c r="K15" i="67"/>
  <c r="F15" i="67"/>
  <c r="AD39" i="67"/>
  <c r="E46" i="68"/>
  <c r="J12" i="68"/>
  <c r="F78" i="70" s="1"/>
  <c r="L12" i="68"/>
  <c r="H78" i="70" s="1"/>
  <c r="G46" i="68"/>
  <c r="L46" i="68" s="1"/>
  <c r="K13" i="67"/>
  <c r="X39" i="67"/>
  <c r="F13" i="67"/>
  <c r="K27" i="67"/>
  <c r="K14" i="67"/>
  <c r="F14" i="67"/>
  <c r="AA39" i="67"/>
  <c r="F27" i="67"/>
  <c r="K28" i="67" s="1"/>
  <c r="F16" i="67"/>
  <c r="G60" i="70" s="1"/>
  <c r="AG39" i="67"/>
  <c r="K16" i="67"/>
  <c r="G38" i="70" s="1"/>
  <c r="G39" i="67" l="1"/>
  <c r="G128" i="70"/>
  <c r="K17" i="67"/>
  <c r="G14" i="67"/>
  <c r="L14" i="67"/>
  <c r="AB39" i="67"/>
  <c r="L28" i="67"/>
  <c r="J46" i="68"/>
  <c r="K46" i="68"/>
  <c r="M46" i="68"/>
  <c r="AE39" i="67"/>
  <c r="L15" i="67"/>
  <c r="G15" i="67"/>
  <c r="G13" i="67"/>
  <c r="G17" i="67" s="1"/>
  <c r="L13" i="67"/>
  <c r="Y39" i="67"/>
  <c r="F17" i="67"/>
  <c r="AH39" i="67"/>
  <c r="L16" i="67"/>
  <c r="H38" i="70" s="1"/>
  <c r="G16" i="67"/>
  <c r="H60" i="70" s="1"/>
  <c r="K18" i="67" l="1"/>
  <c r="L17" i="67"/>
  <c r="L18" i="67" s="1"/>
</calcChain>
</file>

<file path=xl/sharedStrings.xml><?xml version="1.0" encoding="utf-8"?>
<sst xmlns="http://schemas.openxmlformats.org/spreadsheetml/2006/main" count="7756" uniqueCount="674">
  <si>
    <t>Description</t>
  </si>
  <si>
    <t>Color codes</t>
  </si>
  <si>
    <t>Client :</t>
  </si>
  <si>
    <t>OCP Africa</t>
  </si>
  <si>
    <t>abc</t>
  </si>
  <si>
    <t>From external source</t>
  </si>
  <si>
    <t>Description :</t>
  </si>
  <si>
    <t>Projected</t>
  </si>
  <si>
    <t>P205 Forecasted Consumption</t>
  </si>
  <si>
    <t xml:space="preserve">Range </t>
  </si>
  <si>
    <t>CAGR 21-25</t>
  </si>
  <si>
    <t>TOTAL P205</t>
  </si>
  <si>
    <t xml:space="preserve">kt </t>
  </si>
  <si>
    <t>Baseline</t>
  </si>
  <si>
    <t>P205 consumption - Baseline</t>
  </si>
  <si>
    <t>eqDAP/ TSP</t>
  </si>
  <si>
    <t>RAR</t>
  </si>
  <si>
    <t>P205/ TSP, kt</t>
  </si>
  <si>
    <t>CAGR 17-20</t>
  </si>
  <si>
    <t>P205 consumption - Recommended Application Rates</t>
  </si>
  <si>
    <t>Harvested areas</t>
  </si>
  <si>
    <t>Overview</t>
  </si>
  <si>
    <t>ha</t>
  </si>
  <si>
    <t>Hypothesis</t>
  </si>
  <si>
    <t>from FAOSTAT</t>
  </si>
  <si>
    <t xml:space="preserve">To be updated per crop </t>
  </si>
  <si>
    <t xml:space="preserve">CAGR 17-21 </t>
  </si>
  <si>
    <t>CAGR 20-21</t>
  </si>
  <si>
    <t>Retained CAGR 21-25</t>
  </si>
  <si>
    <t>Supporting Programs (if applicable)</t>
  </si>
  <si>
    <t>Source 1</t>
  </si>
  <si>
    <t>Source 2</t>
  </si>
  <si>
    <t>TOTAL</t>
  </si>
  <si>
    <t xml:space="preserve">a </t>
  </si>
  <si>
    <t xml:space="preserve">Application rate - Scénario1 (Baseline) </t>
  </si>
  <si>
    <t>P205, kg/ha</t>
  </si>
  <si>
    <t>COMTRADE DATA</t>
  </si>
  <si>
    <t>Projected with retained CAGR</t>
  </si>
  <si>
    <t>Deflator rate (to be applied while fine tuning model)</t>
  </si>
  <si>
    <t>Imported P205 nutrient</t>
  </si>
  <si>
    <t>P205/ TSP, kg/ha</t>
  </si>
  <si>
    <t>Crop - undifferentiated</t>
  </si>
  <si>
    <t>eq. DAP/ TSP</t>
  </si>
  <si>
    <t>Source</t>
  </si>
  <si>
    <t>FAOSTAT</t>
  </si>
  <si>
    <t>b</t>
  </si>
  <si>
    <t>Application rate - Recommended Application Rates</t>
  </si>
  <si>
    <t xml:space="preserve">Ramp up </t>
  </si>
  <si>
    <t>P205 kg/ha</t>
  </si>
  <si>
    <t>Projected with OCP RAR</t>
  </si>
  <si>
    <t>Crop type</t>
  </si>
  <si>
    <t>Crop category</t>
  </si>
  <si>
    <t>Application potential</t>
  </si>
  <si>
    <t>Target 2025</t>
  </si>
  <si>
    <t>Potential fulfillment curve</t>
  </si>
  <si>
    <t>Adjusted RAR</t>
  </si>
  <si>
    <t>Comments</t>
  </si>
  <si>
    <t xml:space="preserve">DRAFT - HYOTHESES </t>
  </si>
  <si>
    <t>Millet</t>
  </si>
  <si>
    <t>Linear</t>
  </si>
  <si>
    <t>Leguminous</t>
  </si>
  <si>
    <t>Sorghum</t>
  </si>
  <si>
    <t>Others</t>
  </si>
  <si>
    <t>Gardening crop</t>
  </si>
  <si>
    <t>Rice</t>
  </si>
  <si>
    <t>Maize</t>
  </si>
  <si>
    <t>Tubercules</t>
  </si>
  <si>
    <t>Recommended Application rates</t>
  </si>
  <si>
    <t>check deflator applied in P-potential model</t>
  </si>
  <si>
    <t>Deflator - structurel au marché (to be adjusted)</t>
  </si>
  <si>
    <t>Textile plant</t>
  </si>
  <si>
    <t>OCP - Amadou Gouzaye</t>
  </si>
  <si>
    <t>Agroproductivity index, P-potential model (to be adjusted)</t>
  </si>
  <si>
    <t>²</t>
  </si>
  <si>
    <t>P205 captured</t>
  </si>
  <si>
    <t>In kt P205</t>
  </si>
  <si>
    <t>Recommended Application Rates</t>
  </si>
  <si>
    <t>Farmers targeted</t>
  </si>
  <si>
    <t># farmers</t>
  </si>
  <si>
    <t>FROM P-POTENTIAL MODEL</t>
  </si>
  <si>
    <t>In kg of P2O5</t>
  </si>
  <si>
    <t>Average in kg of P2O5</t>
  </si>
  <si>
    <t xml:space="preserve">Leguminous </t>
  </si>
  <si>
    <t>Cacao, Coffee</t>
  </si>
  <si>
    <t>Wheat</t>
  </si>
  <si>
    <t xml:space="preserve">Fonio </t>
  </si>
  <si>
    <t xml:space="preserve">Plante textile </t>
  </si>
  <si>
    <t xml:space="preserve">Coton </t>
  </si>
  <si>
    <t>Culture maraichere</t>
  </si>
  <si>
    <t>Column Labels</t>
  </si>
  <si>
    <t>Row Labels</t>
  </si>
  <si>
    <t>Grand Total</t>
  </si>
  <si>
    <t>https://www.fao.org/faostat/en/#data/EF</t>
  </si>
  <si>
    <t>Domain Code</t>
  </si>
  <si>
    <t>Domain</t>
  </si>
  <si>
    <t>Area Code (M49)</t>
  </si>
  <si>
    <t>Area</t>
  </si>
  <si>
    <t>Element Code</t>
  </si>
  <si>
    <t>Element</t>
  </si>
  <si>
    <t>Item Code</t>
  </si>
  <si>
    <t>Item</t>
  </si>
  <si>
    <t>Year Code</t>
  </si>
  <si>
    <t>Year</t>
  </si>
  <si>
    <t>Unit</t>
  </si>
  <si>
    <t>Value</t>
  </si>
  <si>
    <t>Flag</t>
  </si>
  <si>
    <t>Flag Description</t>
  </si>
  <si>
    <t>EF</t>
  </si>
  <si>
    <t>Fertilizers indicators</t>
  </si>
  <si>
    <t>5159</t>
  </si>
  <si>
    <t>Use per area of cropland</t>
  </si>
  <si>
    <t>3103</t>
  </si>
  <si>
    <t>Nutrient phosphate P2O5 (total)</t>
  </si>
  <si>
    <t>2017</t>
  </si>
  <si>
    <t>kg/ha</t>
  </si>
  <si>
    <t>E</t>
  </si>
  <si>
    <t>Estimated value</t>
  </si>
  <si>
    <t>2018</t>
  </si>
  <si>
    <t>2019</t>
  </si>
  <si>
    <t>2020</t>
  </si>
  <si>
    <t>HarvestedAreas</t>
  </si>
  <si>
    <t>Targeted crops by area harvested</t>
  </si>
  <si>
    <t>Targeted crops by area harvested, %</t>
  </si>
  <si>
    <t>Sum of Value</t>
  </si>
  <si>
    <t>2021</t>
  </si>
  <si>
    <t>Cow peas, dry</t>
  </si>
  <si>
    <t>Sesame seed</t>
  </si>
  <si>
    <t>Okra</t>
  </si>
  <si>
    <t>Onions and shallots, dry (excluding dehydrated)</t>
  </si>
  <si>
    <t>Cabbages</t>
  </si>
  <si>
    <t>Tomatoes</t>
  </si>
  <si>
    <t>Other vegetables, fresh n.e.c.</t>
  </si>
  <si>
    <t>Maize (corn)</t>
  </si>
  <si>
    <t>Potatoes</t>
  </si>
  <si>
    <t>Sweet potatoes</t>
  </si>
  <si>
    <t>Watermelons</t>
  </si>
  <si>
    <t>Chillies and peppers, dry (Capsicum spp., Pimenta spp.), raw</t>
  </si>
  <si>
    <t>Cantaloupes and other melons</t>
  </si>
  <si>
    <t>Eggplants (aubergines)</t>
  </si>
  <si>
    <t>Cucumbers and gherkins</t>
  </si>
  <si>
    <t>https://www.fao.org/faostat/fr/#data/QCL</t>
  </si>
  <si>
    <t>Item Code (CPC)</t>
  </si>
  <si>
    <t>QCL</t>
  </si>
  <si>
    <t>Crops and livestock products</t>
  </si>
  <si>
    <t>5312</t>
  </si>
  <si>
    <t>Area harvested</t>
  </si>
  <si>
    <t>01708</t>
  </si>
  <si>
    <t>Bambara beans, dry</t>
  </si>
  <si>
    <t>I</t>
  </si>
  <si>
    <t>Imputed value</t>
  </si>
  <si>
    <t>01701</t>
  </si>
  <si>
    <t>Beans, dry</t>
  </si>
  <si>
    <t>01212</t>
  </si>
  <si>
    <t>01229</t>
  </si>
  <si>
    <t>01520.01</t>
  </si>
  <si>
    <t>Cassava, fresh</t>
  </si>
  <si>
    <t>01652</t>
  </si>
  <si>
    <t>01231</t>
  </si>
  <si>
    <t>Chillies and peppers, green (Capsicum spp. and Pimenta spp.)</t>
  </si>
  <si>
    <t>01706</t>
  </si>
  <si>
    <t>01232</t>
  </si>
  <si>
    <t>01314</t>
  </si>
  <si>
    <t>Dates</t>
  </si>
  <si>
    <t>01233</t>
  </si>
  <si>
    <t>0142</t>
  </si>
  <si>
    <t>Groundnuts, excluding shelled</t>
  </si>
  <si>
    <t>T</t>
  </si>
  <si>
    <t>Unofficial figure</t>
  </si>
  <si>
    <t>0112</t>
  </si>
  <si>
    <t>01316</t>
  </si>
  <si>
    <t>Mangoes, guavas and mangosteens</t>
  </si>
  <si>
    <t>0118</t>
  </si>
  <si>
    <t>01239.01</t>
  </si>
  <si>
    <t>01253.02</t>
  </si>
  <si>
    <t>M</t>
  </si>
  <si>
    <t>Missing value (data cannot exist, not applicable)</t>
  </si>
  <si>
    <t>01241.90</t>
  </si>
  <si>
    <t>Other beans, green</t>
  </si>
  <si>
    <t>01359.90</t>
  </si>
  <si>
    <t>Other fruits, n.e.c.</t>
  </si>
  <si>
    <t>01449.90</t>
  </si>
  <si>
    <t>Other oil seeds, n.e.c.</t>
  </si>
  <si>
    <t>01709.90</t>
  </si>
  <si>
    <t>Other pulses n.e.c.</t>
  </si>
  <si>
    <t>01290.90</t>
  </si>
  <si>
    <t>01651</t>
  </si>
  <si>
    <t>Pepper (Piper spp.), raw</t>
  </si>
  <si>
    <t>01510</t>
  </si>
  <si>
    <t>01235</t>
  </si>
  <si>
    <t>Pumpkins, squash and gourds</t>
  </si>
  <si>
    <t>0113</t>
  </si>
  <si>
    <t>01921.01</t>
  </si>
  <si>
    <t>Seed cotton, unginned</t>
  </si>
  <si>
    <t>01444</t>
  </si>
  <si>
    <t>0114</t>
  </si>
  <si>
    <t>01802</t>
  </si>
  <si>
    <t>Sugar cane</t>
  </si>
  <si>
    <t>01530</t>
  </si>
  <si>
    <t>01234</t>
  </si>
  <si>
    <t>01970</t>
  </si>
  <si>
    <t>Unmanufactured tobacco</t>
  </si>
  <si>
    <t>01221</t>
  </si>
  <si>
    <t>0111</t>
  </si>
  <si>
    <t>Cameroon P205</t>
  </si>
  <si>
    <t>120</t>
  </si>
  <si>
    <t>Cameroon</t>
  </si>
  <si>
    <t>01343</t>
  </si>
  <si>
    <t>Apricots</t>
  </si>
  <si>
    <t>01311</t>
  </si>
  <si>
    <t>Avocados</t>
  </si>
  <si>
    <t>01312</t>
  </si>
  <si>
    <t>Bananas</t>
  </si>
  <si>
    <t>01702</t>
  </si>
  <si>
    <t>Broad beans and horse beans, dry</t>
  </si>
  <si>
    <t>01373</t>
  </si>
  <si>
    <t>Chestnuts, in shell</t>
  </si>
  <si>
    <t>01640</t>
  </si>
  <si>
    <t>Cocoa beans</t>
  </si>
  <si>
    <t>01460</t>
  </si>
  <si>
    <t>Coconuts, in shell</t>
  </si>
  <si>
    <t>01610</t>
  </si>
  <si>
    <t>Coffee, green</t>
  </si>
  <si>
    <t>01599.10</t>
  </si>
  <si>
    <t>Edible roots and tubers with high starch or inulin content, n.e.c., fresh</t>
  </si>
  <si>
    <t>01315</t>
  </si>
  <si>
    <t>Figs</t>
  </si>
  <si>
    <t>01657</t>
  </si>
  <si>
    <t>Ginger, raw</t>
  </si>
  <si>
    <t>01374</t>
  </si>
  <si>
    <t>Hazelnuts, in shell</t>
  </si>
  <si>
    <t>01922.01</t>
  </si>
  <si>
    <t>Jute, raw or retted</t>
  </si>
  <si>
    <t>01379.02</t>
  </si>
  <si>
    <t>Kola nuts</t>
  </si>
  <si>
    <t>01449.01</t>
  </si>
  <si>
    <t>Melonseed</t>
  </si>
  <si>
    <t>01950.01</t>
  </si>
  <si>
    <t>Natural rubber in primary forms</t>
  </si>
  <si>
    <t>01491.01</t>
  </si>
  <si>
    <t>Oil palm fruit</t>
  </si>
  <si>
    <t>01379.90</t>
  </si>
  <si>
    <t>Other nuts (excluding wild edible nuts and groundnuts), in shell, n.e.c.</t>
  </si>
  <si>
    <t>01349.20</t>
  </si>
  <si>
    <t>Other stone fruits</t>
  </si>
  <si>
    <t>01345</t>
  </si>
  <si>
    <t>Peaches and nectarines</t>
  </si>
  <si>
    <t>01318</t>
  </si>
  <si>
    <t>Pineapples</t>
  </si>
  <si>
    <t>01375</t>
  </si>
  <si>
    <t>Pistachios, in shell</t>
  </si>
  <si>
    <t>01313</t>
  </si>
  <si>
    <t>Plantains and cooking bananas</t>
  </si>
  <si>
    <t>01346</t>
  </si>
  <si>
    <t>Plums and sloes</t>
  </si>
  <si>
    <t>0141</t>
  </si>
  <si>
    <t>Soya beans</t>
  </si>
  <si>
    <t>01550</t>
  </si>
  <si>
    <t>Taro</t>
  </si>
  <si>
    <t>01620</t>
  </si>
  <si>
    <t>Tea leaves</t>
  </si>
  <si>
    <t>01540</t>
  </si>
  <si>
    <t>Yams</t>
  </si>
  <si>
    <t>BCG analysis</t>
  </si>
  <si>
    <t>Synthesis</t>
  </si>
  <si>
    <t>Sales per product, lever, year</t>
  </si>
  <si>
    <t>in %</t>
  </si>
  <si>
    <t>In kt product</t>
  </si>
  <si>
    <t>DAP</t>
  </si>
  <si>
    <t>TSP, blendable</t>
  </si>
  <si>
    <t>TSP, straight</t>
  </si>
  <si>
    <t>NPSB</t>
  </si>
  <si>
    <t>Lever 1: Reexport / sell to neighbouring countries</t>
  </si>
  <si>
    <t>Total</t>
  </si>
  <si>
    <t>OCP market share on products</t>
  </si>
  <si>
    <t>Optimistic scenario</t>
  </si>
  <si>
    <t>Sales per lever, year</t>
  </si>
  <si>
    <t>Sales per product, year</t>
  </si>
  <si>
    <t>Market sales per product, year</t>
  </si>
  <si>
    <t>NPK</t>
  </si>
  <si>
    <t>OCP market share</t>
  </si>
  <si>
    <t>Lever 1 - rexport distribution</t>
  </si>
  <si>
    <t>OCP P205 sales - baseline</t>
  </si>
  <si>
    <t>OCP target product mix</t>
  </si>
  <si>
    <t>OCP product sales</t>
  </si>
  <si>
    <t>% of products</t>
  </si>
  <si>
    <t>kt of product</t>
  </si>
  <si>
    <t>OCP product mix</t>
  </si>
  <si>
    <t>Non-OCP market</t>
  </si>
  <si>
    <t>Non-OCP P205 sales - baseline</t>
  </si>
  <si>
    <t>Non-OCP P205 sales - Recommended Application Rates</t>
  </si>
  <si>
    <t xml:space="preserve">Synthesis - per lever </t>
  </si>
  <si>
    <t xml:space="preserve">NPK </t>
  </si>
  <si>
    <t xml:space="preserve">Hypotheses plugged </t>
  </si>
  <si>
    <t xml:space="preserve">Calculation </t>
  </si>
  <si>
    <t xml:space="preserve">Estimated </t>
  </si>
  <si>
    <t>TSP</t>
  </si>
  <si>
    <t>MAP</t>
  </si>
  <si>
    <t xml:space="preserve">Unkonwn </t>
  </si>
  <si>
    <t xml:space="preserve">TOTAL </t>
  </si>
  <si>
    <t xml:space="preserve">kt product </t>
  </si>
  <si>
    <t xml:space="preserve">Mix </t>
  </si>
  <si>
    <t xml:space="preserve">P205 6 Concetration in P </t>
  </si>
  <si>
    <t xml:space="preserve">SUM </t>
  </si>
  <si>
    <t xml:space="preserve">FAO STAT </t>
  </si>
  <si>
    <t xml:space="preserve">2020 - kt P product </t>
  </si>
  <si>
    <t>2020 - kt P205</t>
  </si>
  <si>
    <t xml:space="preserve">Check 2021 </t>
  </si>
  <si>
    <t>CAGR 17-21</t>
  </si>
  <si>
    <t>Series</t>
  </si>
  <si>
    <t>Baseline scenario growth</t>
  </si>
  <si>
    <t>Demand unlocking scenario growth</t>
  </si>
  <si>
    <t>2025e</t>
  </si>
  <si>
    <t>Coca beans</t>
  </si>
  <si>
    <t>Seed cotton</t>
  </si>
  <si>
    <t>Oil palm</t>
  </si>
  <si>
    <t>To be input as think cells on slides</t>
  </si>
  <si>
    <t>Levers impact p. product (2025)</t>
  </si>
  <si>
    <t xml:space="preserve">Market Captured - Lever 1 </t>
  </si>
  <si>
    <t>2024e</t>
  </si>
  <si>
    <t>2023e</t>
  </si>
  <si>
    <t>Demand unlocking scenario</t>
  </si>
  <si>
    <t>OCP sales p.lever, kt product</t>
  </si>
  <si>
    <t>Baseline scenario</t>
  </si>
  <si>
    <t>Levers impact p. product</t>
  </si>
  <si>
    <t>2025 Target mix</t>
  </si>
  <si>
    <t>Target mix p. crop</t>
  </si>
  <si>
    <t>OCP Sales, kt products</t>
  </si>
  <si>
    <t>OCP sales p. product</t>
  </si>
  <si>
    <t>Market evolution p. product, kt product</t>
  </si>
  <si>
    <t>Market evolution p. product</t>
  </si>
  <si>
    <t>OCP Market Share</t>
  </si>
  <si>
    <t>Market Size</t>
  </si>
  <si>
    <t>Market evolution, kt P205</t>
  </si>
  <si>
    <t>Market size</t>
  </si>
  <si>
    <t>P205 market evolution &amp; OCP Market Shares</t>
  </si>
  <si>
    <t>Client</t>
  </si>
  <si>
    <t>Numero de facture</t>
  </si>
  <si>
    <t>Numero de commande</t>
  </si>
  <si>
    <t xml:space="preserve">Debloquee par </t>
  </si>
  <si>
    <t>Mode d'expedition</t>
  </si>
  <si>
    <t>ID OV</t>
  </si>
  <si>
    <t>Devise</t>
  </si>
  <si>
    <t>Entite</t>
  </si>
  <si>
    <t>Type</t>
  </si>
  <si>
    <t>Navire</t>
  </si>
  <si>
    <t>ID Parcel</t>
  </si>
  <si>
    <t>Date BL</t>
  </si>
  <si>
    <t>Port de chargement</t>
  </si>
  <si>
    <t>Port de dechargement</t>
  </si>
  <si>
    <t>Mode de vente</t>
  </si>
  <si>
    <t>PDT</t>
  </si>
  <si>
    <t>Produit</t>
  </si>
  <si>
    <t>Famille du produit</t>
  </si>
  <si>
    <t>Quantite chargee</t>
  </si>
  <si>
    <t>Concentration</t>
  </si>
  <si>
    <t>Humidite</t>
  </si>
  <si>
    <t>Quantite facturee</t>
  </si>
  <si>
    <t>Quantite facturee reajustee</t>
  </si>
  <si>
    <t>Montant Ex Work</t>
  </si>
  <si>
    <t>Montant mise ‡ FOB</t>
  </si>
  <si>
    <t>Montant FOB</t>
  </si>
  <si>
    <t>Montant AJF</t>
  </si>
  <si>
    <t>Montant FRET</t>
  </si>
  <si>
    <t xml:space="preserve"> Montant assurance et stocke</t>
  </si>
  <si>
    <t xml:space="preserve"> Montant CFR LINER OUT</t>
  </si>
  <si>
    <t>Montant reajustements de qualite</t>
  </si>
  <si>
    <t>Montant regularisations de prix</t>
  </si>
  <si>
    <t xml:space="preserve">Montant global reajustements </t>
  </si>
  <si>
    <t xml:space="preserve">CA FOB Net </t>
  </si>
  <si>
    <t xml:space="preserve">CA TQ Net </t>
  </si>
  <si>
    <t xml:space="preserve">Nature prix </t>
  </si>
  <si>
    <t>Pays du client</t>
  </si>
  <si>
    <t>Secteur de Vente</t>
  </si>
  <si>
    <t>Mode de Paiement</t>
  </si>
  <si>
    <t>Echeance</t>
  </si>
  <si>
    <t>Date de fermeture de la commande</t>
  </si>
  <si>
    <t>Date de debut de la planche</t>
  </si>
  <si>
    <t>Date de fin de la planche</t>
  </si>
  <si>
    <t>Date de confirmation d'expedition</t>
  </si>
  <si>
    <t>Nom de la banque</t>
  </si>
  <si>
    <t>Numero compte bancaire</t>
  </si>
  <si>
    <t>Client SOLD TO</t>
  </si>
  <si>
    <t xml:space="preserve">Num Client SOLD TO </t>
  </si>
  <si>
    <t>AMS Ameropa Marketing and Sales AG</t>
  </si>
  <si>
    <t>HOUYAM.FANIAR.EXT</t>
  </si>
  <si>
    <t>Vessel</t>
  </si>
  <si>
    <t>ID-7134</t>
  </si>
  <si>
    <t>USD</t>
  </si>
  <si>
    <t>JFC4</t>
  </si>
  <si>
    <t>Export</t>
  </si>
  <si>
    <t>LADY MIRAF-9470325</t>
  </si>
  <si>
    <t>Jorf Lasfar</t>
  </si>
  <si>
    <t>LUANDA</t>
  </si>
  <si>
    <t>FOB</t>
  </si>
  <si>
    <t>DAP Special</t>
  </si>
  <si>
    <t>Engrais</t>
  </si>
  <si>
    <t>Definitif</t>
  </si>
  <si>
    <t>Angola</t>
  </si>
  <si>
    <t>Afrique</t>
  </si>
  <si>
    <t>Telegraphic Transfer</t>
  </si>
  <si>
    <t>ATTIJARI WAFABANK</t>
  </si>
  <si>
    <t>007780010200900000138366.</t>
  </si>
  <si>
    <t>ID-7360</t>
  </si>
  <si>
    <t>JFC5</t>
  </si>
  <si>
    <t>MAP 11 52 Special</t>
  </si>
  <si>
    <t>007780010200500000095027.</t>
  </si>
  <si>
    <t>Fulltrade-Commercio Internacional, Lda</t>
  </si>
  <si>
    <t>FATI.ZAHRA.KAAB.EXT</t>
  </si>
  <si>
    <t>ID-8079</t>
  </si>
  <si>
    <t>OCP</t>
  </si>
  <si>
    <t>ELONG ELONG-9548732</t>
  </si>
  <si>
    <t>LOBITO</t>
  </si>
  <si>
    <t>CFR</t>
  </si>
  <si>
    <t>NPK 12 24 12 Special</t>
  </si>
  <si>
    <t>LC Irrevocable et confirmee</t>
  </si>
  <si>
    <t>007780010200900000002469.</t>
  </si>
  <si>
    <t>WEBCOR SA</t>
  </si>
  <si>
    <t>ID-8080</t>
  </si>
  <si>
    <t>BCP RESEAU</t>
  </si>
  <si>
    <t>190780212111995721400844.</t>
  </si>
  <si>
    <t>ID-8081</t>
  </si>
  <si>
    <t>ADUBOS DEIBA</t>
  </si>
  <si>
    <t>Container</t>
  </si>
  <si>
    <t>ID-5659</t>
  </si>
  <si>
    <t>LOBITO (ANGOLA)</t>
  </si>
  <si>
    <t>Transfert telegraphique</t>
  </si>
  <si>
    <t>LOBITO ANGOLA</t>
  </si>
  <si>
    <t>OUMAMA.MAZIAN.EXT</t>
  </si>
  <si>
    <t>SOLEVO SUISSE SA</t>
  </si>
  <si>
    <t>ID-8147</t>
  </si>
  <si>
    <t>ID-8283</t>
  </si>
  <si>
    <t>AYOUB.CHAFIKI.EXT</t>
  </si>
  <si>
    <t>JFC1</t>
  </si>
  <si>
    <t>007780010200500000135961.</t>
  </si>
  <si>
    <t>ID-5661</t>
  </si>
  <si>
    <t>NITRON GROUP LLC</t>
  </si>
  <si>
    <t>ID-5868</t>
  </si>
  <si>
    <t>KENAN-9644172</t>
  </si>
  <si>
    <t>COTONOU</t>
  </si>
  <si>
    <t>NPK  14 18 18 6S 1B2O3 Afrique</t>
  </si>
  <si>
    <t>Benin</t>
  </si>
  <si>
    <t>SHEILA-9730244</t>
  </si>
  <si>
    <t>ZOUHAIR.MALZOUM.EXT</t>
  </si>
  <si>
    <t>ID-6128</t>
  </si>
  <si>
    <t>CURIA-9710048</t>
  </si>
  <si>
    <t>BENIN (Cotonou)</t>
  </si>
  <si>
    <t>ID-5867</t>
  </si>
  <si>
    <t>NPK 13 17 17 6S 0.5B2O3 0.7Zn Special</t>
  </si>
  <si>
    <t>ID-6490</t>
  </si>
  <si>
    <t>TRIDENT STAR-9707637</t>
  </si>
  <si>
    <t>ID-6129</t>
  </si>
  <si>
    <t>ELISA-9730232</t>
  </si>
  <si>
    <t>ID-7337</t>
  </si>
  <si>
    <t>DOUALA, CAMEROUN</t>
  </si>
  <si>
    <t>Cameroun</t>
  </si>
  <si>
    <t>ID-7382,ID-7415</t>
  </si>
  <si>
    <t>ID-7664</t>
  </si>
  <si>
    <t>OCP CAMEROUN SA</t>
  </si>
  <si>
    <t>ID-7851</t>
  </si>
  <si>
    <t>EUR</t>
  </si>
  <si>
    <t>PAN IVY-9548316</t>
  </si>
  <si>
    <t>DOUALA</t>
  </si>
  <si>
    <t>190780212111995001710120.</t>
  </si>
  <si>
    <t>NPK 14 23 14 6S 1B2O3</t>
  </si>
  <si>
    <t>BUNUN INFINITY-9732436</t>
  </si>
  <si>
    <t>Provisoire</t>
  </si>
  <si>
    <t>007780800200900000138415.</t>
  </si>
  <si>
    <t>ID-6754</t>
  </si>
  <si>
    <t>QUEEN ALESIA-9573799</t>
  </si>
  <si>
    <t>VERTIQAL AG</t>
  </si>
  <si>
    <t>ID-8285</t>
  </si>
  <si>
    <t>POINTE NOIRE / CONGO</t>
  </si>
  <si>
    <t>Congo</t>
  </si>
  <si>
    <t>ID-5857</t>
  </si>
  <si>
    <t>AGIOS PORFYRIOS-9244075</t>
  </si>
  <si>
    <t>ABIDJAN, IVORY COAST</t>
  </si>
  <si>
    <t>CIV</t>
  </si>
  <si>
    <t>Olam Global Agri Pte Ltd</t>
  </si>
  <si>
    <t>ID-5786</t>
  </si>
  <si>
    <t>GELICO-9205914</t>
  </si>
  <si>
    <t>ABIDJAN</t>
  </si>
  <si>
    <t>NPK  15 15 15 6S 1B2O3</t>
  </si>
  <si>
    <t>LC Irrevocable</t>
  </si>
  <si>
    <t>PARTENAIRE AGRICOLE</t>
  </si>
  <si>
    <t>ID-5791</t>
  </si>
  <si>
    <t>AMIRA SARA-9691503</t>
  </si>
  <si>
    <t>Burkina Faso</t>
  </si>
  <si>
    <t>OCP COTE DíIVOIRE SA</t>
  </si>
  <si>
    <t>PORT PHILLIP-9377975</t>
  </si>
  <si>
    <t>CIF</t>
  </si>
  <si>
    <t>007780800200200000002456.</t>
  </si>
  <si>
    <t>ARIETTA-9545065</t>
  </si>
  <si>
    <t>007780800200100000136030.</t>
  </si>
  <si>
    <t>NPK 15 15 15</t>
  </si>
  <si>
    <t>ID-8507</t>
  </si>
  <si>
    <t>BUNUN WISDOM-9628568</t>
  </si>
  <si>
    <t>SAN PEDRO</t>
  </si>
  <si>
    <t>ID-8508</t>
  </si>
  <si>
    <t>ID-8509</t>
  </si>
  <si>
    <t>ID-8952</t>
  </si>
  <si>
    <t>ID-7308</t>
  </si>
  <si>
    <t>TSP CIV</t>
  </si>
  <si>
    <t>Ethiopian Agricultural Businesses Corporation</t>
  </si>
  <si>
    <t>ID-6354</t>
  </si>
  <si>
    <t>DRAFTZILLA-9875331</t>
  </si>
  <si>
    <t>DJIBOUTI</t>
  </si>
  <si>
    <t>NPS 18.9 37.7 6.95S 0.1B  Ethiopie</t>
  </si>
  <si>
    <t>Ethiopia</t>
  </si>
  <si>
    <t>ID-6355</t>
  </si>
  <si>
    <t>VIRGO CONFIDENCE-9713715</t>
  </si>
  <si>
    <t>ERIKOUSSA-9291092</t>
  </si>
  <si>
    <t>ID-6358</t>
  </si>
  <si>
    <t>ID-6359</t>
  </si>
  <si>
    <t>MO GAN SHAN-9663099</t>
  </si>
  <si>
    <t>ENDURO TRADER-9856282</t>
  </si>
  <si>
    <t>ID-6363</t>
  </si>
  <si>
    <t>ULTRA INITIATOR-9838486</t>
  </si>
  <si>
    <t>NPS 19 38 7S Ethiopie</t>
  </si>
  <si>
    <t>ID-6364</t>
  </si>
  <si>
    <t>CORE IMPERIAL-9860740</t>
  </si>
  <si>
    <t>ID-6361</t>
  </si>
  <si>
    <t>SEAHARMONY-9688635</t>
  </si>
  <si>
    <t>ID-6362</t>
  </si>
  <si>
    <t>BALTIC WASP-9722015</t>
  </si>
  <si>
    <t>MSXT ASTERIA-9723203</t>
  </si>
  <si>
    <t>ID-6365</t>
  </si>
  <si>
    <t>ID-6366</t>
  </si>
  <si>
    <t>PAN REGINA-9875666</t>
  </si>
  <si>
    <t>ID-6367</t>
  </si>
  <si>
    <t>JOSCO GUIZHOU-9872468</t>
  </si>
  <si>
    <t>BOLICHE-9853072</t>
  </si>
  <si>
    <t>ID-8585</t>
  </si>
  <si>
    <t>GREAT COMFORT-9738521</t>
  </si>
  <si>
    <t>ID-8583</t>
  </si>
  <si>
    <t>SEARIDER-9698953</t>
  </si>
  <si>
    <t>DJIBOUTI SEA PORT</t>
  </si>
  <si>
    <t>ORIENTE GLORIA-9650822</t>
  </si>
  <si>
    <t>ID-8587</t>
  </si>
  <si>
    <t>OCP GHANA LIMITED</t>
  </si>
  <si>
    <t>MARITEC-9473391</t>
  </si>
  <si>
    <t>TEMA</t>
  </si>
  <si>
    <t>Ghana</t>
  </si>
  <si>
    <t>OCP SENEGAL S.A.</t>
  </si>
  <si>
    <t>ID-8378</t>
  </si>
  <si>
    <t>IPPOKRATIS-9585663</t>
  </si>
  <si>
    <t>CONAKRY</t>
  </si>
  <si>
    <t>Guinee</t>
  </si>
  <si>
    <t>OCP KENYA</t>
  </si>
  <si>
    <t>DENSA CHEETAH-9649122</t>
  </si>
  <si>
    <t>MOMBASSA, KENYA</t>
  </si>
  <si>
    <t>DAP Special Dark Kenya</t>
  </si>
  <si>
    <t>Kenya</t>
  </si>
  <si>
    <t>ARCADIA-9359741</t>
  </si>
  <si>
    <t>ID-8445</t>
  </si>
  <si>
    <t>DRAGONERA-9536428</t>
  </si>
  <si>
    <t>ID-8642</t>
  </si>
  <si>
    <t>VENTURE LUCK-9670743</t>
  </si>
  <si>
    <t>mombasa</t>
  </si>
  <si>
    <t>ID-8634</t>
  </si>
  <si>
    <t>ID-8811</t>
  </si>
  <si>
    <t>NIOVI.GR-9827322</t>
  </si>
  <si>
    <t>ID-8988</t>
  </si>
  <si>
    <t>BULK TRADER-9762493</t>
  </si>
  <si>
    <t>DAP Special Dark</t>
  </si>
  <si>
    <t>ALETQAN FOR GENERAL TRADING</t>
  </si>
  <si>
    <t>ID-8317</t>
  </si>
  <si>
    <t>MISURATA</t>
  </si>
  <si>
    <t>Libya</t>
  </si>
  <si>
    <t>100 % Prepayment</t>
  </si>
  <si>
    <t>ID-7844</t>
  </si>
  <si>
    <t>CORNION-9360491</t>
  </si>
  <si>
    <t>DAKAR</t>
  </si>
  <si>
    <t>Mali</t>
  </si>
  <si>
    <t>ID-7607</t>
  </si>
  <si>
    <t>Mauritanie</t>
  </si>
  <si>
    <t>ID-7045</t>
  </si>
  <si>
    <t>ALITHIA-9595840</t>
  </si>
  <si>
    <t>BEIRA</t>
  </si>
  <si>
    <t>DAT</t>
  </si>
  <si>
    <t>Mozambique</t>
  </si>
  <si>
    <t>SWISS SINGAPORE OVERSEAS ENTERPRISES Pte Ltd</t>
  </si>
  <si>
    <t>ID-7271</t>
  </si>
  <si>
    <t>GOLD DUST-9615078</t>
  </si>
  <si>
    <t>BEIRA, MOZAMBIQUE</t>
  </si>
  <si>
    <t>NPK 10 20 10 6S Zambie</t>
  </si>
  <si>
    <t>Omnia Group International Ltd</t>
  </si>
  <si>
    <t>ALTHEA-9224855</t>
  </si>
  <si>
    <t>ETG AGRI INPUTS FZE</t>
  </si>
  <si>
    <t>SEA FAITH-9258674</t>
  </si>
  <si>
    <t>RAWFERT OFFSHORE S.A.L.</t>
  </si>
  <si>
    <t>ID-8395</t>
  </si>
  <si>
    <t>SFL TYNE-9594535</t>
  </si>
  <si>
    <t>ID-8645</t>
  </si>
  <si>
    <t>ID-8643</t>
  </si>
  <si>
    <t>MERIDIAN COMMODITIES LTD</t>
  </si>
  <si>
    <t>ID-8985</t>
  </si>
  <si>
    <t>ID-8815</t>
  </si>
  <si>
    <t>NIGERIA SOVEREIGN INVESTMENT AUTHORITY</t>
  </si>
  <si>
    <t>ID-6521</t>
  </si>
  <si>
    <t>GENCO WEATHERLY-9689172</t>
  </si>
  <si>
    <t>ONNE - NIGERIA</t>
  </si>
  <si>
    <t>Nigeria</t>
  </si>
  <si>
    <t>ID-6720</t>
  </si>
  <si>
    <t>MEDI ROMA-9789908</t>
  </si>
  <si>
    <t>LAGOS</t>
  </si>
  <si>
    <t>ID-6522</t>
  </si>
  <si>
    <t>ONNE</t>
  </si>
  <si>
    <t>ID-6759</t>
  </si>
  <si>
    <t>GENCO PREDATOR-9316165</t>
  </si>
  <si>
    <t>ID-6535</t>
  </si>
  <si>
    <t>GREAT VENTURE-9860221</t>
  </si>
  <si>
    <t>RWANDA FERTILIZER COMPANY LIMITED</t>
  </si>
  <si>
    <t>ID-7833</t>
  </si>
  <si>
    <t>AVRA.GR-9755866</t>
  </si>
  <si>
    <t>DAR ES SALAAM</t>
  </si>
  <si>
    <t>DAP Tanzanie</t>
  </si>
  <si>
    <t>Rwanda</t>
  </si>
  <si>
    <t>ID-7387</t>
  </si>
  <si>
    <t>RACOON-9597989</t>
  </si>
  <si>
    <t>DAKAR, SENEGAL</t>
  </si>
  <si>
    <t>Senegal</t>
  </si>
  <si>
    <t>ID-7388</t>
  </si>
  <si>
    <t>ID-7389</t>
  </si>
  <si>
    <t>NPK 10 20 10</t>
  </si>
  <si>
    <t>ANTHIA-9238674</t>
  </si>
  <si>
    <t>MAKSAB FOR AGIC PRODUCTION CO - LTD</t>
  </si>
  <si>
    <t>ID-7395</t>
  </si>
  <si>
    <t>TEAM SAMBA-9302918</t>
  </si>
  <si>
    <t>PORT SUDAN - SUDAN</t>
  </si>
  <si>
    <t>Soudan</t>
  </si>
  <si>
    <t>OCP TANZANIA LIMITED</t>
  </si>
  <si>
    <t>ID-7910</t>
  </si>
  <si>
    <t>Tanzanie (Republique unie de)</t>
  </si>
  <si>
    <t>ID-7832</t>
  </si>
  <si>
    <t>CLIPPER CLYDE-9455911</t>
  </si>
  <si>
    <t>ID-7053</t>
  </si>
  <si>
    <t>NPS 12 45 5S 0,2Zn</t>
  </si>
  <si>
    <t>8098 / 8364</t>
  </si>
  <si>
    <t>CERES ONE-9698434</t>
  </si>
  <si>
    <t>ID-8524</t>
  </si>
  <si>
    <t>IVS SPARROWHAWK-9712656</t>
  </si>
  <si>
    <t>CHAURU</t>
  </si>
  <si>
    <t>ID-8386</t>
  </si>
  <si>
    <t>BMCE BANK</t>
  </si>
  <si>
    <t>011780008109665006802955.</t>
  </si>
  <si>
    <t>ID-8392</t>
  </si>
  <si>
    <t>Mohammed Enterprises Tanzania Limited</t>
  </si>
  <si>
    <t>ID-8389</t>
  </si>
  <si>
    <t>PREMIUM AGRO CHEM LTD</t>
  </si>
  <si>
    <t>ID-8388</t>
  </si>
  <si>
    <t>YARA TANZANIA LTD</t>
  </si>
  <si>
    <t>ID-8390</t>
  </si>
  <si>
    <t>ID-8387</t>
  </si>
  <si>
    <t>One Acre Tanzania Limited</t>
  </si>
  <si>
    <t>ID-8469</t>
  </si>
  <si>
    <t>ID-8275</t>
  </si>
  <si>
    <t>ID-8828</t>
  </si>
  <si>
    <t>ID-8099</t>
  </si>
  <si>
    <t>ID-8127</t>
  </si>
  <si>
    <t>COMITY-9486568</t>
  </si>
  <si>
    <t>LOME</t>
  </si>
  <si>
    <t>NPK 12 20 18 5S 1B2O3 Togo</t>
  </si>
  <si>
    <t>Togo</t>
  </si>
  <si>
    <t>ID-8284</t>
  </si>
  <si>
    <t>Casablanca</t>
  </si>
  <si>
    <t>Incremental P205 - Baseline</t>
  </si>
  <si>
    <t>Weight in baseline incremental</t>
  </si>
  <si>
    <t>Incremental P205 - Demand unlocking</t>
  </si>
  <si>
    <t>Weight in demand unlocking incremental</t>
  </si>
  <si>
    <t>Total incremental accoutable to demand unlocking</t>
  </si>
  <si>
    <t>OCP Africa - Cameroon P205</t>
  </si>
  <si>
    <t>Lever 1 - Target Solevo</t>
  </si>
  <si>
    <t>Demand unlock</t>
  </si>
  <si>
    <t>Gap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</si>
</sst>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1" formatCode="_-* #,##0_-;\-* #,##0_-;_-* &quot;-&quot;_-;_-@_-"/>
    <numFmt numFmtId="43" formatCode="_-* #,##0.00_-;\-* #,##0.00_-;_-* &quot;-&quot;??_-;_-@_-"/>
    <numFmt numFmtId="164" formatCode="_-&quot;£&quot;* #,##0_-;\-&quot;£&quot;* #,##0_-;_-&quot;£&quot;* &quot;-&quot;_-;_-@_-"/>
    <numFmt numFmtId="165" formatCode="_-&quot;£&quot;* #,##0.00_-;\-&quot;£&quot;* #,##0.00_-;_-&quot;£&quot;* &quot;-&quot;??_-;_-@_-"/>
    <numFmt numFmtId="166" formatCode="#,##0.0_);\(#,##0.0\);0.0_);@_)"/>
    <numFmt numFmtId="167" formatCode="0.0%_);\(0.0%\)"/>
    <numFmt numFmtId="168" formatCode="dd\-mmm\-yy_)"/>
    <numFmt numFmtId="169" formatCode=";;;"/>
    <numFmt numFmtId="170" formatCode="#,##0_);\(#,##0\);0_);@_)"/>
    <numFmt numFmtId="171" formatCode="#.##0;\-#.##0;\-"/>
    <numFmt numFmtId="172" formatCode="#,##0.00_);\(#,##0.00\);0.00_);@_)"/>
    <numFmt numFmtId="173" formatCode="########0.00"/>
    <numFmt numFmtId="174" formatCode="0%_);\(0%\)"/>
    <numFmt numFmtId="175" formatCode="0.0"/>
    <numFmt numFmtId="176" formatCode="#,##0.000_);\(#,##0.000\);0.000_);@_)"/>
    <numFmt numFmtId="177" formatCode="_ * #,##0.00_)_ ;_ * \(#,##0.00\)_ ;_ * &quot;-&quot;??_)_ ;_ @_ "/>
    <numFmt numFmtId="178" formatCode="#,##0.0"/>
  </numFmts>
  <fonts count="64" x14ac:knownFonts="1">
    <font>
      <sz val="10"/>
      <name val="Arial"/>
    </font>
    <font>
      <sz val="11"/>
      <color theme="1"/>
      <name val="Trebuchet MS"/>
      <family val="2"/>
      <scheme val="minor"/>
    </font>
    <font>
      <sz val="11"/>
      <color theme="1"/>
      <name val="Trebuchet MS"/>
      <family val="2"/>
      <scheme val="minor"/>
    </font>
    <font>
      <sz val="11"/>
      <color theme="1"/>
      <name val="Trebuchet MS"/>
      <family val="2"/>
      <scheme val="minor"/>
    </font>
    <font>
      <sz val="11"/>
      <color theme="1"/>
      <name val="Trebuchet MS"/>
      <family val="2"/>
      <scheme val="minor"/>
    </font>
    <font>
      <sz val="11"/>
      <color theme="1"/>
      <name val="Trebuchet MS"/>
      <family val="2"/>
      <scheme val="minor"/>
    </font>
    <font>
      <sz val="11"/>
      <color theme="1"/>
      <name val="Trebuchet MS"/>
      <family val="2"/>
      <scheme val="minor"/>
    </font>
    <font>
      <sz val="11"/>
      <color theme="1"/>
      <name val="Trebuchet MS"/>
      <family val="2"/>
      <scheme val="minor"/>
    </font>
    <font>
      <sz val="10"/>
      <color indexed="12"/>
      <name val="Arial"/>
      <family val="2"/>
    </font>
    <font>
      <sz val="8"/>
      <name val="Arial"/>
      <family val="2"/>
    </font>
    <font>
      <b/>
      <sz val="18"/>
      <color theme="3"/>
      <name val="Trebuchet MS"/>
      <family val="2"/>
      <scheme val="major"/>
    </font>
    <font>
      <b/>
      <sz val="15"/>
      <color theme="3"/>
      <name val="Arial"/>
      <family val="2"/>
    </font>
    <font>
      <b/>
      <sz val="13"/>
      <color theme="3"/>
      <name val="Arial"/>
      <family val="2"/>
    </font>
    <font>
      <b/>
      <sz val="11"/>
      <color theme="3"/>
      <name val="Arial"/>
      <family val="2"/>
    </font>
    <font>
      <sz val="16"/>
      <color rgb="FF006100"/>
      <name val="Arial"/>
      <family val="2"/>
    </font>
    <font>
      <sz val="16"/>
      <color rgb="FF9C0006"/>
      <name val="Arial"/>
      <family val="2"/>
    </font>
    <font>
      <sz val="16"/>
      <color rgb="FF9C6500"/>
      <name val="Arial"/>
      <family val="2"/>
    </font>
    <font>
      <b/>
      <sz val="16"/>
      <color rgb="FF3F3F3F"/>
      <name val="Arial"/>
      <family val="2"/>
    </font>
    <font>
      <b/>
      <sz val="16"/>
      <color rgb="FFFA7D00"/>
      <name val="Arial"/>
      <family val="2"/>
    </font>
    <font>
      <sz val="16"/>
      <color rgb="FFFA7D00"/>
      <name val="Arial"/>
      <family val="2"/>
    </font>
    <font>
      <b/>
      <sz val="16"/>
      <color theme="0"/>
      <name val="Arial"/>
      <family val="2"/>
    </font>
    <font>
      <sz val="16"/>
      <color rgb="FFFF0000"/>
      <name val="Arial"/>
      <family val="2"/>
    </font>
    <font>
      <sz val="10"/>
      <name val="Arial"/>
      <family val="2"/>
    </font>
    <font>
      <i/>
      <sz val="16"/>
      <color rgb="FF7F7F7F"/>
      <name val="Arial"/>
      <family val="2"/>
    </font>
    <font>
      <b/>
      <sz val="16"/>
      <color theme="1"/>
      <name val="Arial"/>
      <family val="2"/>
    </font>
    <font>
      <sz val="16"/>
      <color theme="0"/>
      <name val="Arial"/>
      <family val="2"/>
    </font>
    <font>
      <sz val="16"/>
      <color theme="1"/>
      <name val="Arial"/>
      <family val="2"/>
    </font>
    <font>
      <sz val="10"/>
      <color rgb="FF0000FF"/>
      <name val="Arial"/>
      <family val="2"/>
    </font>
    <font>
      <sz val="10"/>
      <name val="Arial"/>
      <family val="2"/>
    </font>
    <font>
      <b/>
      <sz val="10"/>
      <color indexed="9"/>
      <name val="Arial"/>
      <family val="2"/>
    </font>
    <font>
      <b/>
      <sz val="18"/>
      <color indexed="9"/>
      <name val="Arial"/>
      <family val="2"/>
    </font>
    <font>
      <b/>
      <sz val="12"/>
      <color rgb="FF006600"/>
      <name val="Arial"/>
      <family val="2"/>
    </font>
    <font>
      <b/>
      <sz val="8"/>
      <name val="Arial"/>
      <family val="2"/>
    </font>
    <font>
      <b/>
      <sz val="10"/>
      <color theme="3"/>
      <name val="Arial"/>
      <family val="2"/>
    </font>
    <font>
      <sz val="10"/>
      <color theme="3"/>
      <name val="Arial"/>
      <family val="2"/>
    </font>
    <font>
      <b/>
      <sz val="12"/>
      <color theme="3"/>
      <name val="Arial"/>
      <family val="2"/>
    </font>
    <font>
      <b/>
      <sz val="12"/>
      <color theme="0"/>
      <name val="Arial"/>
      <family val="2"/>
    </font>
    <font>
      <sz val="11"/>
      <name val="Trebuchet MS"/>
      <family val="2"/>
      <scheme val="minor"/>
    </font>
    <font>
      <b/>
      <sz val="10"/>
      <color theme="0"/>
      <name val="Arial"/>
      <family val="2"/>
    </font>
    <font>
      <b/>
      <sz val="10"/>
      <name val="Arial"/>
      <family val="2"/>
    </font>
    <font>
      <u/>
      <sz val="10"/>
      <color theme="10"/>
      <name val="Arial"/>
      <family val="2"/>
    </font>
    <font>
      <sz val="11"/>
      <color indexed="8"/>
      <name val="Trebuchet MS"/>
      <family val="2"/>
      <scheme val="minor"/>
    </font>
    <font>
      <sz val="10"/>
      <color theme="1"/>
      <name val="Arial"/>
      <family val="2"/>
    </font>
    <font>
      <sz val="8"/>
      <name val="Arial"/>
      <family val="2"/>
    </font>
    <font>
      <b/>
      <sz val="10"/>
      <color rgb="FF0000FF"/>
      <name val="Arial"/>
      <family val="2"/>
    </font>
    <font>
      <b/>
      <sz val="10"/>
      <color theme="1"/>
      <name val="Arial"/>
      <family val="2"/>
    </font>
    <font>
      <sz val="10"/>
      <color theme="0"/>
      <name val="Arial"/>
      <family val="2"/>
    </font>
    <font>
      <sz val="12"/>
      <name val="Arial"/>
      <family val="2"/>
    </font>
    <font>
      <sz val="12"/>
      <color theme="1"/>
      <name val="Trebuchet MS"/>
      <family val="2"/>
      <scheme val="minor"/>
    </font>
    <font>
      <i/>
      <sz val="10"/>
      <name val="Arial"/>
      <family val="2"/>
    </font>
    <font>
      <sz val="10"/>
      <color theme="9" tint="0.79998168889431442"/>
      <name val="Arial"/>
      <family val="2"/>
    </font>
    <font>
      <b/>
      <i/>
      <sz val="10"/>
      <name val="Arial"/>
      <family val="2"/>
    </font>
    <font>
      <i/>
      <sz val="10"/>
      <color theme="0" tint="-0.499984740745262"/>
      <name val="Arial"/>
      <family val="2"/>
    </font>
    <font>
      <u/>
      <sz val="10"/>
      <color theme="10"/>
      <name val="Arial"/>
      <family val="2"/>
    </font>
    <font>
      <i/>
      <sz val="10"/>
      <color theme="0"/>
      <name val="Arial"/>
      <family val="2"/>
    </font>
    <font>
      <b/>
      <i/>
      <sz val="10"/>
      <color theme="9"/>
      <name val="Arial"/>
      <family val="2"/>
    </font>
    <font>
      <sz val="12"/>
      <color indexed="0"/>
      <name val="Arial"/>
      <family val="2"/>
    </font>
    <font>
      <i/>
      <sz val="10"/>
      <color rgb="FF0000FF"/>
      <name val="Arial"/>
      <family val="2"/>
    </font>
    <font>
      <sz val="12"/>
      <color indexed="0"/>
      <name val="Arial"/>
      <family val="2"/>
    </font>
    <font>
      <b/>
      <i/>
      <sz val="10"/>
      <color rgb="FFFF0000"/>
      <name val="Arial"/>
      <family val="2"/>
    </font>
    <font>
      <b/>
      <sz val="10"/>
      <color rgb="FFFF0000"/>
      <name val="Arial"/>
      <family val="2"/>
    </font>
    <font>
      <b/>
      <sz val="12"/>
      <color theme="9"/>
      <name val="Arial"/>
      <family val="2"/>
    </font>
    <font>
      <sz val="11"/>
      <color theme="0"/>
      <name val="Trebuchet MS"/>
      <family val="2"/>
      <scheme val="minor"/>
    </font>
    <font>
      <i/>
      <sz val="10"/>
      <color theme="1"/>
      <name val="Arial"/>
      <family val="2"/>
    </font>
  </fonts>
  <fills count="52">
    <fill>
      <patternFill patternType="none"/>
    </fill>
    <fill>
      <patternFill patternType="gray125"/>
    </fill>
    <fill>
      <patternFill patternType="solid">
        <fgColor indexed="2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66"/>
        <bgColor indexed="64"/>
      </patternFill>
    </fill>
    <fill>
      <patternFill patternType="solid">
        <fgColor rgb="FFFFFFCC"/>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
      <patternFill patternType="solid">
        <fgColor theme="4"/>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0000FF"/>
        <bgColor indexed="64"/>
      </patternFill>
    </fill>
    <fill>
      <patternFill patternType="solid">
        <fgColor theme="9" tint="0.79998168889431442"/>
        <bgColor indexed="64"/>
      </patternFill>
    </fill>
    <fill>
      <patternFill patternType="solid">
        <fgColor theme="4" tint="0.89999084444715716"/>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rgb="FFFFFF00"/>
        <bgColor indexed="64"/>
      </patternFill>
    </fill>
    <fill>
      <patternFill patternType="solid">
        <fgColor theme="9"/>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theme="7" tint="0.79998168889431442"/>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thin">
        <color theme="0" tint="-0.499984740745262"/>
      </left>
      <right/>
      <top/>
      <bottom/>
      <diagonal/>
    </border>
    <border>
      <left/>
      <right/>
      <top/>
      <bottom style="thin">
        <color indexed="64"/>
      </bottom>
      <diagonal/>
    </border>
    <border>
      <left/>
      <right/>
      <top style="thin">
        <color indexed="64"/>
      </top>
      <bottom style="double">
        <color indexed="64"/>
      </bottom>
      <diagonal/>
    </border>
    <border>
      <left/>
      <right/>
      <top/>
      <bottom style="double">
        <color indexed="64"/>
      </bottom>
      <diagonal/>
    </border>
    <border>
      <left/>
      <right/>
      <top style="double">
        <color indexed="64"/>
      </top>
      <bottom style="double">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theme="9"/>
      </left>
      <right/>
      <top style="medium">
        <color theme="9"/>
      </top>
      <bottom/>
      <diagonal/>
    </border>
    <border>
      <left/>
      <right/>
      <top style="medium">
        <color theme="9"/>
      </top>
      <bottom style="thin">
        <color indexed="64"/>
      </bottom>
      <diagonal/>
    </border>
    <border>
      <left style="medium">
        <color theme="9"/>
      </left>
      <right/>
      <top/>
      <bottom/>
      <diagonal/>
    </border>
    <border>
      <left style="medium">
        <color theme="9"/>
      </left>
      <right/>
      <top/>
      <bottom style="medium">
        <color theme="9"/>
      </bottom>
      <diagonal/>
    </border>
    <border>
      <left/>
      <right/>
      <top/>
      <bottom style="medium">
        <color theme="9"/>
      </bottom>
      <diagonal/>
    </border>
    <border>
      <left/>
      <right style="thin">
        <color indexed="64"/>
      </right>
      <top style="medium">
        <color theme="9"/>
      </top>
      <bottom style="thin">
        <color indexed="64"/>
      </bottom>
      <diagonal/>
    </border>
    <border>
      <left/>
      <right style="thin">
        <color indexed="64"/>
      </right>
      <top/>
      <bottom/>
      <diagonal/>
    </border>
    <border>
      <left/>
      <right style="thin">
        <color indexed="64"/>
      </right>
      <top/>
      <bottom style="medium">
        <color theme="9"/>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77">
    <xf numFmtId="0" fontId="0" fillId="0" borderId="0"/>
    <xf numFmtId="166" fontId="8" fillId="2" borderId="1" applyNumberFormat="0" applyAlignment="0" applyProtection="0"/>
    <xf numFmtId="0" fontId="10" fillId="0" borderId="0" applyNumberFormat="0" applyFill="0" applyBorder="0" applyAlignment="0" applyProtection="0"/>
    <xf numFmtId="0" fontId="11" fillId="0" borderId="2"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7" fillId="6" borderId="5" applyNumberFormat="0" applyAlignment="0" applyProtection="0"/>
    <xf numFmtId="0" fontId="18" fillId="6" borderId="6" applyNumberFormat="0" applyAlignment="0" applyProtection="0"/>
    <xf numFmtId="0" fontId="19" fillId="0" borderId="7" applyNumberFormat="0" applyFill="0" applyAlignment="0" applyProtection="0"/>
    <xf numFmtId="0" fontId="20" fillId="7" borderId="8" applyNumberFormat="0" applyAlignment="0" applyProtection="0"/>
    <xf numFmtId="0" fontId="21" fillId="0" borderId="0" applyNumberFormat="0" applyFill="0" applyBorder="0" applyAlignment="0" applyProtection="0"/>
    <xf numFmtId="0" fontId="22" fillId="8" borderId="9" applyNumberFormat="0" applyFont="0" applyAlignment="0" applyProtection="0"/>
    <xf numFmtId="0" fontId="23" fillId="0" borderId="0" applyNumberFormat="0" applyFill="0" applyBorder="0" applyAlignment="0" applyProtection="0"/>
    <xf numFmtId="0" fontId="24" fillId="0" borderId="10" applyNumberFormat="0" applyFill="0" applyAlignment="0" applyProtection="0"/>
    <xf numFmtId="0" fontId="25" fillId="9"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26" fillId="26" borderId="0" applyNumberFormat="0" applyBorder="0" applyAlignment="0" applyProtection="0"/>
    <xf numFmtId="0" fontId="26"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26" fillId="30" borderId="0" applyNumberFormat="0" applyBorder="0" applyAlignment="0" applyProtection="0"/>
    <xf numFmtId="0" fontId="26" fillId="31" borderId="0" applyNumberFormat="0" applyBorder="0" applyAlignment="0" applyProtection="0"/>
    <xf numFmtId="0" fontId="25" fillId="32" borderId="0" applyNumberFormat="0" applyBorder="0" applyAlignment="0" applyProtection="0"/>
    <xf numFmtId="167" fontId="27" fillId="33" borderId="1" applyNumberFormat="0" applyFill="0" applyBorder="0" applyAlignment="0" applyProtection="0"/>
    <xf numFmtId="168" fontId="22" fillId="0" borderId="0" applyFont="0" applyFill="0" applyBorder="0" applyAlignment="0" applyProtection="0"/>
    <xf numFmtId="169" fontId="22" fillId="0" borderId="0"/>
    <xf numFmtId="43" fontId="28" fillId="0" borderId="0" applyFont="0" applyFill="0" applyBorder="0" applyAlignment="0" applyProtection="0"/>
    <xf numFmtId="41" fontId="28" fillId="0" borderId="0" applyFont="0" applyFill="0" applyBorder="0" applyAlignment="0" applyProtection="0"/>
    <xf numFmtId="165" fontId="28" fillId="0" borderId="0" applyFont="0" applyFill="0" applyBorder="0" applyAlignment="0" applyProtection="0"/>
    <xf numFmtId="164" fontId="28" fillId="0" borderId="0" applyFont="0" applyFill="0" applyBorder="0" applyAlignment="0" applyProtection="0"/>
    <xf numFmtId="167" fontId="22" fillId="0" borderId="0" applyFont="0" applyFill="0" applyBorder="0" applyAlignment="0" applyProtection="0"/>
    <xf numFmtId="166" fontId="27" fillId="34" borderId="1" applyNumberFormat="0" applyAlignment="0" applyProtection="0"/>
    <xf numFmtId="166" fontId="22" fillId="37" borderId="0"/>
    <xf numFmtId="166" fontId="22" fillId="0" borderId="0"/>
    <xf numFmtId="166" fontId="22" fillId="0" borderId="0"/>
    <xf numFmtId="0" fontId="37" fillId="0" borderId="0"/>
    <xf numFmtId="0" fontId="7" fillId="0" borderId="0"/>
    <xf numFmtId="0" fontId="6" fillId="0" borderId="0"/>
    <xf numFmtId="0" fontId="37" fillId="0" borderId="0"/>
    <xf numFmtId="0" fontId="40" fillId="0" borderId="0" applyNumberFormat="0" applyFill="0" applyBorder="0" applyAlignment="0" applyProtection="0"/>
    <xf numFmtId="0" fontId="5" fillId="0" borderId="0"/>
    <xf numFmtId="9" fontId="5" fillId="0" borderId="0" applyFont="0" applyFill="0" applyBorder="0" applyAlignment="0" applyProtection="0"/>
    <xf numFmtId="0" fontId="41"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3" fillId="0" borderId="0"/>
    <xf numFmtId="0" fontId="22" fillId="0" borderId="0"/>
    <xf numFmtId="0" fontId="48" fillId="0" borderId="0"/>
    <xf numFmtId="0" fontId="48" fillId="0" borderId="0"/>
    <xf numFmtId="0" fontId="2" fillId="0" borderId="0"/>
    <xf numFmtId="0" fontId="53" fillId="0" borderId="0" applyNumberFormat="0" applyFill="0" applyBorder="0" applyAlignment="0" applyProtection="0"/>
    <xf numFmtId="0" fontId="56" fillId="0" borderId="0">
      <alignment vertical="top"/>
      <protection locked="0"/>
    </xf>
    <xf numFmtId="0" fontId="58" fillId="0" borderId="0">
      <alignment vertical="top"/>
      <protection locked="0"/>
    </xf>
    <xf numFmtId="0" fontId="48" fillId="0" borderId="0"/>
    <xf numFmtId="177" fontId="48" fillId="0" borderId="0" applyFont="0" applyFill="0" applyBorder="0" applyAlignment="0" applyProtection="0"/>
    <xf numFmtId="0" fontId="22" fillId="0" borderId="0"/>
    <xf numFmtId="43" fontId="48" fillId="0" borderId="0" applyFont="0" applyFill="0" applyBorder="0" applyAlignment="0" applyProtection="0"/>
  </cellStyleXfs>
  <cellXfs count="328">
    <xf numFmtId="0" fontId="0" fillId="0" borderId="0" xfId="0"/>
    <xf numFmtId="166" fontId="22" fillId="0" borderId="0" xfId="0" applyNumberFormat="1" applyFont="1"/>
    <xf numFmtId="166" fontId="0" fillId="0" borderId="0" xfId="0" applyNumberFormat="1"/>
    <xf numFmtId="166" fontId="27" fillId="0" borderId="0" xfId="42" applyNumberFormat="1" applyFill="1" applyBorder="1" applyAlignment="1">
      <alignment horizontal="center"/>
    </xf>
    <xf numFmtId="166" fontId="0" fillId="0" borderId="0" xfId="0" applyNumberFormat="1" applyAlignment="1">
      <alignment horizontal="center"/>
    </xf>
    <xf numFmtId="0" fontId="30" fillId="35" borderId="0" xfId="0" applyFont="1" applyFill="1" applyAlignment="1">
      <alignment horizontal="left" vertical="center"/>
    </xf>
    <xf numFmtId="0" fontId="29" fillId="35" borderId="0" xfId="0" applyFont="1" applyFill="1" applyAlignment="1">
      <alignment horizontal="right" vertical="center"/>
    </xf>
    <xf numFmtId="166" fontId="0" fillId="35" borderId="0" xfId="0" applyNumberFormat="1" applyFill="1"/>
    <xf numFmtId="0" fontId="11" fillId="36" borderId="0" xfId="0" applyFont="1" applyFill="1" applyAlignment="1">
      <alignment horizontal="left" vertical="center"/>
    </xf>
    <xf numFmtId="0" fontId="33" fillId="36" borderId="0" xfId="0" applyFont="1" applyFill="1" applyAlignment="1">
      <alignment horizontal="right" vertical="center"/>
    </xf>
    <xf numFmtId="166" fontId="33" fillId="36" borderId="0" xfId="0" applyNumberFormat="1" applyFont="1" applyFill="1" applyAlignment="1">
      <alignment horizontal="right"/>
    </xf>
    <xf numFmtId="166" fontId="34" fillId="36" borderId="0" xfId="0" applyNumberFormat="1" applyFont="1" applyFill="1"/>
    <xf numFmtId="166" fontId="35" fillId="0" borderId="11" xfId="0" applyNumberFormat="1" applyFont="1" applyBorder="1"/>
    <xf numFmtId="166" fontId="22" fillId="0" borderId="12" xfId="0" applyNumberFormat="1" applyFont="1" applyBorder="1"/>
    <xf numFmtId="166" fontId="0" fillId="0" borderId="12" xfId="0" applyNumberFormat="1" applyBorder="1"/>
    <xf numFmtId="166" fontId="0" fillId="0" borderId="13" xfId="0" applyNumberFormat="1" applyBorder="1"/>
    <xf numFmtId="166" fontId="22" fillId="0" borderId="14" xfId="0" applyNumberFormat="1" applyFont="1" applyBorder="1"/>
    <xf numFmtId="166" fontId="0" fillId="0" borderId="15" xfId="0" applyNumberFormat="1" applyBorder="1"/>
    <xf numFmtId="166" fontId="22" fillId="0" borderId="16" xfId="0" applyNumberFormat="1" applyFont="1" applyBorder="1"/>
    <xf numFmtId="166" fontId="22" fillId="0" borderId="17" xfId="0" applyNumberFormat="1" applyFont="1" applyBorder="1"/>
    <xf numFmtId="166" fontId="0" fillId="0" borderId="17" xfId="0" applyNumberFormat="1" applyBorder="1"/>
    <xf numFmtId="166" fontId="0" fillId="0" borderId="18" xfId="0" applyNumberFormat="1" applyBorder="1"/>
    <xf numFmtId="166" fontId="31" fillId="0" borderId="12" xfId="0" applyNumberFormat="1" applyFont="1" applyBorder="1"/>
    <xf numFmtId="166" fontId="0" fillId="0" borderId="14" xfId="0" applyNumberFormat="1" applyBorder="1"/>
    <xf numFmtId="166" fontId="0" fillId="0" borderId="16" xfId="0" applyNumberFormat="1" applyBorder="1"/>
    <xf numFmtId="0" fontId="29" fillId="35" borderId="19" xfId="0" applyFont="1" applyFill="1" applyBorder="1" applyAlignment="1">
      <alignment horizontal="right" vertical="center"/>
    </xf>
    <xf numFmtId="0" fontId="32" fillId="35" borderId="19" xfId="0" applyFont="1" applyFill="1" applyBorder="1" applyAlignment="1">
      <alignment horizontal="left" vertical="center"/>
    </xf>
    <xf numFmtId="0" fontId="9" fillId="35" borderId="19" xfId="52" applyNumberFormat="1" applyFont="1" applyFill="1" applyBorder="1" applyAlignment="1">
      <alignment horizontal="left" vertical="center"/>
    </xf>
    <xf numFmtId="166" fontId="35" fillId="0" borderId="0" xfId="0" applyNumberFormat="1" applyFont="1"/>
    <xf numFmtId="0" fontId="36" fillId="36" borderId="0" xfId="0" applyFont="1" applyFill="1" applyAlignment="1">
      <alignment horizontal="center"/>
    </xf>
    <xf numFmtId="166" fontId="38" fillId="36" borderId="0" xfId="0" applyNumberFormat="1" applyFont="1" applyFill="1"/>
    <xf numFmtId="170" fontId="0" fillId="0" borderId="0" xfId="0" applyNumberFormat="1"/>
    <xf numFmtId="166" fontId="38" fillId="38" borderId="0" xfId="0" applyNumberFormat="1" applyFont="1" applyFill="1"/>
    <xf numFmtId="166" fontId="39" fillId="39" borderId="0" xfId="0" applyNumberFormat="1" applyFont="1" applyFill="1"/>
    <xf numFmtId="0" fontId="38" fillId="36" borderId="0" xfId="0" applyFont="1" applyFill="1" applyAlignment="1">
      <alignment horizontal="center"/>
    </xf>
    <xf numFmtId="166" fontId="38" fillId="35" borderId="0" xfId="0" applyNumberFormat="1" applyFont="1" applyFill="1"/>
    <xf numFmtId="166" fontId="39" fillId="35" borderId="0" xfId="0" applyNumberFormat="1" applyFont="1" applyFill="1"/>
    <xf numFmtId="171" fontId="0" fillId="0" borderId="0" xfId="0" applyNumberFormat="1"/>
    <xf numFmtId="166" fontId="38" fillId="41" borderId="0" xfId="0" applyNumberFormat="1" applyFont="1" applyFill="1"/>
    <xf numFmtId="166" fontId="46" fillId="41" borderId="0" xfId="0" applyNumberFormat="1" applyFont="1" applyFill="1"/>
    <xf numFmtId="170" fontId="45" fillId="35" borderId="0" xfId="0" applyNumberFormat="1" applyFont="1" applyFill="1"/>
    <xf numFmtId="166" fontId="0" fillId="0" borderId="0" xfId="0" applyNumberFormat="1" applyAlignment="1">
      <alignment horizontal="left"/>
    </xf>
    <xf numFmtId="166" fontId="22" fillId="0" borderId="0" xfId="0" applyNumberFormat="1" applyFont="1" applyAlignment="1">
      <alignment horizontal="left"/>
    </xf>
    <xf numFmtId="170" fontId="0" fillId="0" borderId="0" xfId="0" applyNumberFormat="1" applyAlignment="1">
      <alignment horizontal="left"/>
    </xf>
    <xf numFmtId="166" fontId="38" fillId="36" borderId="0" xfId="0" applyNumberFormat="1" applyFont="1" applyFill="1" applyAlignment="1">
      <alignment horizontal="left"/>
    </xf>
    <xf numFmtId="0" fontId="38" fillId="36" borderId="0" xfId="0" applyFont="1" applyFill="1" applyAlignment="1">
      <alignment horizontal="left"/>
    </xf>
    <xf numFmtId="0" fontId="0" fillId="0" borderId="0" xfId="0" applyAlignment="1">
      <alignment horizontal="left"/>
    </xf>
    <xf numFmtId="166" fontId="46" fillId="35" borderId="0" xfId="0" applyNumberFormat="1" applyFont="1" applyFill="1"/>
    <xf numFmtId="166" fontId="38" fillId="35" borderId="0" xfId="0" applyNumberFormat="1" applyFont="1" applyFill="1" applyAlignment="1">
      <alignment horizontal="center"/>
    </xf>
    <xf numFmtId="166" fontId="46" fillId="35" borderId="0" xfId="0" applyNumberFormat="1" applyFont="1" applyFill="1" applyAlignment="1">
      <alignment horizontal="left"/>
    </xf>
    <xf numFmtId="0" fontId="38" fillId="35" borderId="0" xfId="0" applyFont="1" applyFill="1" applyAlignment="1">
      <alignment horizontal="left"/>
    </xf>
    <xf numFmtId="0" fontId="36" fillId="35" borderId="0" xfId="0" applyFont="1" applyFill="1" applyAlignment="1">
      <alignment horizontal="center"/>
    </xf>
    <xf numFmtId="166" fontId="35" fillId="35" borderId="0" xfId="0" applyNumberFormat="1" applyFont="1" applyFill="1"/>
    <xf numFmtId="171" fontId="0" fillId="35" borderId="0" xfId="0" applyNumberFormat="1" applyFill="1"/>
    <xf numFmtId="170" fontId="45" fillId="35" borderId="0" xfId="0" applyNumberFormat="1" applyFont="1" applyFill="1" applyAlignment="1">
      <alignment horizontal="left"/>
    </xf>
    <xf numFmtId="166" fontId="42" fillId="35" borderId="0" xfId="0" applyNumberFormat="1" applyFont="1" applyFill="1" applyAlignment="1">
      <alignment horizontal="left"/>
    </xf>
    <xf numFmtId="0" fontId="0" fillId="0" borderId="0" xfId="0" applyAlignment="1" applyProtection="1">
      <alignment vertical="top"/>
      <protection locked="0"/>
    </xf>
    <xf numFmtId="173" fontId="0" fillId="0" borderId="0" xfId="0" applyNumberFormat="1" applyAlignment="1" applyProtection="1">
      <alignment vertical="top"/>
      <protection locked="0"/>
    </xf>
    <xf numFmtId="166" fontId="22" fillId="35" borderId="0" xfId="0" applyNumberFormat="1" applyFont="1" applyFill="1"/>
    <xf numFmtId="172" fontId="0" fillId="0" borderId="0" xfId="0" applyNumberFormat="1" applyAlignment="1">
      <alignment horizontal="left"/>
    </xf>
    <xf numFmtId="0" fontId="0" fillId="0" borderId="0" xfId="0" pivotButton="1"/>
    <xf numFmtId="3" fontId="0" fillId="0" borderId="0" xfId="0" applyNumberFormat="1"/>
    <xf numFmtId="170" fontId="22" fillId="0" borderId="0" xfId="0" applyNumberFormat="1" applyFont="1" applyAlignment="1">
      <alignment horizontal="left"/>
    </xf>
    <xf numFmtId="170" fontId="46" fillId="35" borderId="0" xfId="0" applyNumberFormat="1" applyFont="1" applyFill="1"/>
    <xf numFmtId="0" fontId="0" fillId="35" borderId="0" xfId="0" applyFill="1" applyAlignment="1">
      <alignment horizontal="left"/>
    </xf>
    <xf numFmtId="0" fontId="47" fillId="35" borderId="0" xfId="0" applyFont="1" applyFill="1" applyAlignment="1" applyProtection="1">
      <alignment vertical="top"/>
      <protection locked="0"/>
    </xf>
    <xf numFmtId="10" fontId="0" fillId="0" borderId="0" xfId="0" applyNumberFormat="1"/>
    <xf numFmtId="2" fontId="0" fillId="0" borderId="0" xfId="49" applyNumberFormat="1" applyFont="1"/>
    <xf numFmtId="167" fontId="0" fillId="0" borderId="0" xfId="49" applyFont="1" applyAlignment="1">
      <alignment horizontal="left"/>
    </xf>
    <xf numFmtId="174" fontId="45" fillId="35" borderId="0" xfId="49" applyNumberFormat="1" applyFont="1" applyFill="1" applyAlignment="1">
      <alignment horizontal="left"/>
    </xf>
    <xf numFmtId="0" fontId="2" fillId="0" borderId="0" xfId="69"/>
    <xf numFmtId="0" fontId="2" fillId="0" borderId="0" xfId="69" applyAlignment="1">
      <alignment horizontal="left"/>
    </xf>
    <xf numFmtId="1" fontId="2" fillId="0" borderId="0" xfId="69" applyNumberFormat="1" applyAlignment="1">
      <alignment horizontal="left"/>
    </xf>
    <xf numFmtId="171" fontId="0" fillId="35" borderId="0" xfId="0" applyNumberFormat="1" applyFill="1" applyAlignment="1">
      <alignment horizontal="center"/>
    </xf>
    <xf numFmtId="171" fontId="22" fillId="35" borderId="0" xfId="0" applyNumberFormat="1" applyFont="1" applyFill="1"/>
    <xf numFmtId="1" fontId="0" fillId="35" borderId="0" xfId="0" applyNumberFormat="1" applyFill="1"/>
    <xf numFmtId="1" fontId="2" fillId="0" borderId="0" xfId="69" applyNumberFormat="1" applyAlignment="1">
      <alignment horizontal="center"/>
    </xf>
    <xf numFmtId="1" fontId="0" fillId="0" borderId="0" xfId="0" applyNumberFormat="1" applyAlignment="1">
      <alignment horizontal="center"/>
    </xf>
    <xf numFmtId="1" fontId="0" fillId="35" borderId="0" xfId="0" applyNumberFormat="1" applyFill="1" applyAlignment="1">
      <alignment horizontal="center"/>
    </xf>
    <xf numFmtId="2" fontId="22" fillId="0" borderId="0" xfId="0" applyNumberFormat="1" applyFont="1"/>
    <xf numFmtId="2" fontId="0" fillId="0" borderId="0" xfId="0" applyNumberFormat="1"/>
    <xf numFmtId="2" fontId="22" fillId="0" borderId="0" xfId="49" applyNumberFormat="1" applyFont="1" applyAlignment="1">
      <alignment horizontal="left"/>
    </xf>
    <xf numFmtId="9" fontId="45" fillId="35" borderId="0" xfId="49" applyNumberFormat="1" applyFont="1" applyFill="1" applyAlignment="1">
      <alignment horizontal="left"/>
    </xf>
    <xf numFmtId="166" fontId="50" fillId="35" borderId="17" xfId="0" applyNumberFormat="1" applyFont="1" applyFill="1" applyBorder="1"/>
    <xf numFmtId="166" fontId="0" fillId="44" borderId="0" xfId="0" applyNumberFormat="1" applyFill="1"/>
    <xf numFmtId="166" fontId="22" fillId="44" borderId="21" xfId="0" applyNumberFormat="1" applyFont="1" applyFill="1" applyBorder="1"/>
    <xf numFmtId="167" fontId="22" fillId="0" borderId="0" xfId="49" applyFont="1"/>
    <xf numFmtId="170" fontId="0" fillId="35" borderId="0" xfId="0" applyNumberFormat="1" applyFill="1" applyAlignment="1">
      <alignment horizontal="left"/>
    </xf>
    <xf numFmtId="166" fontId="22" fillId="44" borderId="0" xfId="0" applyNumberFormat="1" applyFont="1" applyFill="1"/>
    <xf numFmtId="0" fontId="49" fillId="0" borderId="20" xfId="0" applyFont="1" applyBorder="1" applyAlignment="1">
      <alignment horizontal="left"/>
    </xf>
    <xf numFmtId="170" fontId="38" fillId="35" borderId="0" xfId="0" applyNumberFormat="1" applyFont="1" applyFill="1"/>
    <xf numFmtId="1" fontId="46" fillId="35" borderId="0" xfId="0" applyNumberFormat="1" applyFont="1" applyFill="1"/>
    <xf numFmtId="1" fontId="46" fillId="35" borderId="0" xfId="49" applyNumberFormat="1" applyFont="1" applyFill="1"/>
    <xf numFmtId="167" fontId="38" fillId="35" borderId="0" xfId="49" applyFont="1" applyFill="1" applyAlignment="1">
      <alignment horizontal="left"/>
    </xf>
    <xf numFmtId="166" fontId="44" fillId="35" borderId="0" xfId="0" applyNumberFormat="1" applyFont="1" applyFill="1"/>
    <xf numFmtId="0" fontId="52" fillId="0" borderId="0" xfId="0" applyFont="1" applyAlignment="1">
      <alignment horizontal="left"/>
    </xf>
    <xf numFmtId="166" fontId="52" fillId="0" borderId="0" xfId="0" applyNumberFormat="1" applyFont="1"/>
    <xf numFmtId="166" fontId="52" fillId="0" borderId="24" xfId="0" applyNumberFormat="1" applyFont="1" applyBorder="1"/>
    <xf numFmtId="0" fontId="38" fillId="41" borderId="0" xfId="0" applyFont="1" applyFill="1" applyAlignment="1">
      <alignment horizontal="left"/>
    </xf>
    <xf numFmtId="0" fontId="1" fillId="0" borderId="0" xfId="69" applyFont="1" applyAlignment="1">
      <alignment horizontal="left"/>
    </xf>
    <xf numFmtId="0" fontId="22" fillId="0" borderId="0" xfId="0" applyFont="1"/>
    <xf numFmtId="166" fontId="0" fillId="42" borderId="23" xfId="0" applyNumberFormat="1" applyFill="1" applyBorder="1"/>
    <xf numFmtId="166" fontId="0" fillId="40" borderId="0" xfId="0" applyNumberFormat="1" applyFill="1"/>
    <xf numFmtId="166" fontId="0" fillId="40" borderId="23" xfId="0" applyNumberFormat="1" applyFill="1" applyBorder="1"/>
    <xf numFmtId="2" fontId="0" fillId="0" borderId="0" xfId="0" applyNumberFormat="1" applyAlignment="1">
      <alignment horizontal="center" vertical="center"/>
    </xf>
    <xf numFmtId="2" fontId="0" fillId="43" borderId="0" xfId="0" applyNumberFormat="1" applyFill="1" applyAlignment="1">
      <alignment horizontal="center" vertical="center"/>
    </xf>
    <xf numFmtId="2" fontId="0" fillId="0" borderId="21" xfId="0" applyNumberFormat="1" applyBorder="1" applyAlignment="1">
      <alignment horizontal="center" vertical="center"/>
    </xf>
    <xf numFmtId="2" fontId="0" fillId="43" borderId="21" xfId="0" applyNumberFormat="1" applyFill="1" applyBorder="1" applyAlignment="1">
      <alignment horizontal="center" vertical="center"/>
    </xf>
    <xf numFmtId="2" fontId="51" fillId="0" borderId="22" xfId="0" applyNumberFormat="1" applyFont="1" applyBorder="1" applyAlignment="1">
      <alignment horizontal="center" vertical="center"/>
    </xf>
    <xf numFmtId="2" fontId="51" fillId="43" borderId="22" xfId="0" applyNumberFormat="1" applyFont="1" applyFill="1" applyBorder="1" applyAlignment="1">
      <alignment horizontal="center" vertical="center"/>
    </xf>
    <xf numFmtId="175" fontId="0" fillId="43" borderId="0" xfId="0" applyNumberFormat="1" applyFill="1" applyAlignment="1">
      <alignment horizontal="center" vertical="center"/>
    </xf>
    <xf numFmtId="2" fontId="51" fillId="43" borderId="21" xfId="0" applyNumberFormat="1" applyFont="1" applyFill="1" applyBorder="1" applyAlignment="1">
      <alignment horizontal="center" vertical="center"/>
    </xf>
    <xf numFmtId="170" fontId="0" fillId="43" borderId="0" xfId="0" applyNumberFormat="1" applyFill="1" applyAlignment="1">
      <alignment horizontal="center" vertical="center"/>
    </xf>
    <xf numFmtId="170" fontId="0" fillId="43" borderId="21" xfId="0" applyNumberFormat="1" applyFill="1" applyBorder="1" applyAlignment="1">
      <alignment horizontal="center" vertical="center"/>
    </xf>
    <xf numFmtId="167" fontId="45" fillId="35" borderId="0" xfId="49" applyFont="1" applyFill="1" applyAlignment="1">
      <alignment horizontal="center" vertical="center"/>
    </xf>
    <xf numFmtId="167" fontId="45" fillId="43" borderId="0" xfId="49" applyFont="1" applyFill="1" applyAlignment="1">
      <alignment horizontal="center" vertical="center"/>
    </xf>
    <xf numFmtId="167" fontId="45" fillId="35" borderId="21" xfId="49" applyFont="1" applyFill="1" applyBorder="1" applyAlignment="1">
      <alignment horizontal="center" vertical="center"/>
    </xf>
    <xf numFmtId="172" fontId="0" fillId="43" borderId="0" xfId="0" applyNumberFormat="1" applyFill="1" applyAlignment="1">
      <alignment horizontal="center" vertical="center"/>
    </xf>
    <xf numFmtId="174" fontId="45" fillId="35" borderId="0" xfId="49" applyNumberFormat="1" applyFont="1" applyFill="1" applyAlignment="1">
      <alignment horizontal="center" vertical="center"/>
    </xf>
    <xf numFmtId="9" fontId="45" fillId="35" borderId="0" xfId="49" applyNumberFormat="1" applyFont="1" applyFill="1" applyAlignment="1">
      <alignment horizontal="center" vertical="center"/>
    </xf>
    <xf numFmtId="0" fontId="38" fillId="36" borderId="0" xfId="0" applyFont="1" applyFill="1" applyAlignment="1">
      <alignment horizontal="center" vertical="center"/>
    </xf>
    <xf numFmtId="172" fontId="0" fillId="0" borderId="20" xfId="0" applyNumberFormat="1" applyBorder="1" applyAlignment="1">
      <alignment horizontal="center" vertical="center"/>
    </xf>
    <xf numFmtId="2" fontId="22" fillId="0" borderId="0" xfId="0" applyNumberFormat="1" applyFont="1" applyAlignment="1">
      <alignment horizontal="center" vertical="center"/>
    </xf>
    <xf numFmtId="2" fontId="0" fillId="0" borderId="0" xfId="49" applyNumberFormat="1" applyFont="1" applyAlignment="1">
      <alignment horizontal="center" vertical="center"/>
    </xf>
    <xf numFmtId="1" fontId="0" fillId="43" borderId="0" xfId="0" applyNumberFormat="1" applyFill="1" applyAlignment="1">
      <alignment horizontal="center" vertical="center"/>
    </xf>
    <xf numFmtId="1" fontId="22" fillId="43" borderId="0" xfId="49" applyNumberFormat="1" applyFont="1" applyFill="1" applyAlignment="1">
      <alignment horizontal="center" vertical="center"/>
    </xf>
    <xf numFmtId="166" fontId="0" fillId="0" borderId="0" xfId="0" applyNumberFormat="1" applyAlignment="1">
      <alignment horizontal="center" vertical="center"/>
    </xf>
    <xf numFmtId="166" fontId="27" fillId="0" borderId="0" xfId="0" applyNumberFormat="1" applyFont="1" applyAlignment="1">
      <alignment horizontal="center" vertical="center"/>
    </xf>
    <xf numFmtId="166" fontId="39" fillId="40" borderId="0" xfId="0" applyNumberFormat="1" applyFont="1" applyFill="1" applyAlignment="1">
      <alignment horizontal="center" vertical="center"/>
    </xf>
    <xf numFmtId="175" fontId="0" fillId="0" borderId="0" xfId="0" applyNumberFormat="1" applyAlignment="1">
      <alignment vertical="center"/>
    </xf>
    <xf numFmtId="175" fontId="0" fillId="43" borderId="0" xfId="0" applyNumberFormat="1" applyFill="1" applyAlignment="1">
      <alignment vertical="center"/>
    </xf>
    <xf numFmtId="166" fontId="0" fillId="0" borderId="23" xfId="0" applyNumberFormat="1" applyBorder="1" applyAlignment="1">
      <alignment vertical="center"/>
    </xf>
    <xf numFmtId="166" fontId="0" fillId="43" borderId="23" xfId="0" applyNumberFormat="1" applyFill="1" applyBorder="1" applyAlignment="1">
      <alignment vertical="center"/>
    </xf>
    <xf numFmtId="175" fontId="49" fillId="35" borderId="23" xfId="0" applyNumberFormat="1" applyFont="1" applyFill="1" applyBorder="1" applyAlignment="1">
      <alignment vertical="center"/>
    </xf>
    <xf numFmtId="175" fontId="49" fillId="35" borderId="22" xfId="0" applyNumberFormat="1" applyFont="1" applyFill="1" applyBorder="1" applyAlignment="1">
      <alignment vertical="center"/>
    </xf>
    <xf numFmtId="175" fontId="49" fillId="43" borderId="22" xfId="0" applyNumberFormat="1" applyFont="1" applyFill="1" applyBorder="1" applyAlignment="1">
      <alignment vertical="center"/>
    </xf>
    <xf numFmtId="171" fontId="0" fillId="0" borderId="0" xfId="0" applyNumberFormat="1" applyAlignment="1">
      <alignment horizontal="center" vertical="center"/>
    </xf>
    <xf numFmtId="167" fontId="45" fillId="43" borderId="21" xfId="49" applyFont="1" applyFill="1" applyBorder="1" applyAlignment="1">
      <alignment horizontal="center" vertical="center"/>
    </xf>
    <xf numFmtId="0" fontId="53" fillId="35" borderId="19" xfId="70" applyNumberFormat="1" applyFill="1" applyBorder="1" applyAlignment="1">
      <alignment horizontal="left" vertical="center"/>
    </xf>
    <xf numFmtId="2" fontId="0" fillId="35" borderId="0" xfId="0" applyNumberFormat="1" applyFill="1" applyAlignment="1">
      <alignment horizontal="center" vertical="center"/>
    </xf>
    <xf numFmtId="166" fontId="0" fillId="45" borderId="0" xfId="0" applyNumberFormat="1" applyFill="1"/>
    <xf numFmtId="166" fontId="49" fillId="44" borderId="23" xfId="0" applyNumberFormat="1" applyFont="1" applyFill="1" applyBorder="1"/>
    <xf numFmtId="166" fontId="22" fillId="0" borderId="25" xfId="0" applyNumberFormat="1" applyFont="1" applyBorder="1"/>
    <xf numFmtId="175" fontId="0" fillId="35" borderId="0" xfId="0" applyNumberFormat="1" applyFill="1" applyAlignment="1">
      <alignment horizontal="center" vertical="center"/>
    </xf>
    <xf numFmtId="2" fontId="0" fillId="35" borderId="21" xfId="0" applyNumberFormat="1" applyFill="1" applyBorder="1" applyAlignment="1">
      <alignment horizontal="center" vertical="center"/>
    </xf>
    <xf numFmtId="2" fontId="51" fillId="35" borderId="23" xfId="0" applyNumberFormat="1" applyFont="1" applyFill="1" applyBorder="1" applyAlignment="1">
      <alignment horizontal="center" vertical="center"/>
    </xf>
    <xf numFmtId="166" fontId="22" fillId="0" borderId="25" xfId="0" applyNumberFormat="1" applyFont="1" applyBorder="1" applyAlignment="1">
      <alignment horizontal="centerContinuous"/>
    </xf>
    <xf numFmtId="166" fontId="0" fillId="0" borderId="27" xfId="0" applyNumberFormat="1" applyBorder="1" applyAlignment="1">
      <alignment horizontal="centerContinuous"/>
    </xf>
    <xf numFmtId="166" fontId="0" fillId="0" borderId="26" xfId="0" applyNumberFormat="1" applyBorder="1" applyAlignment="1">
      <alignment horizontal="centerContinuous"/>
    </xf>
    <xf numFmtId="166" fontId="22" fillId="0" borderId="27" xfId="0" applyNumberFormat="1" applyFont="1" applyBorder="1" applyAlignment="1">
      <alignment horizontal="center"/>
    </xf>
    <xf numFmtId="167" fontId="39" fillId="35" borderId="1" xfId="49" applyFont="1" applyFill="1" applyBorder="1"/>
    <xf numFmtId="167" fontId="22" fillId="35" borderId="0" xfId="49" applyFont="1" applyFill="1" applyAlignment="1">
      <alignment horizontal="left"/>
    </xf>
    <xf numFmtId="166" fontId="22" fillId="35" borderId="0" xfId="0" applyNumberFormat="1" applyFont="1" applyFill="1" applyAlignment="1">
      <alignment horizontal="left"/>
    </xf>
    <xf numFmtId="166" fontId="53" fillId="35" borderId="0" xfId="70" applyNumberFormat="1" applyFill="1"/>
    <xf numFmtId="166" fontId="0" fillId="35" borderId="0" xfId="0" applyNumberFormat="1" applyFill="1" applyAlignment="1">
      <alignment horizontal="left"/>
    </xf>
    <xf numFmtId="167" fontId="53" fillId="35" borderId="0" xfId="70" applyNumberFormat="1" applyFill="1" applyAlignment="1">
      <alignment horizontal="left"/>
    </xf>
    <xf numFmtId="166" fontId="22" fillId="34" borderId="0" xfId="50" applyNumberFormat="1" applyFont="1" applyBorder="1" applyAlignment="1">
      <alignment horizontal="center"/>
    </xf>
    <xf numFmtId="2" fontId="22" fillId="35" borderId="0" xfId="49" applyNumberFormat="1" applyFont="1" applyFill="1" applyAlignment="1">
      <alignment horizontal="center" vertical="center"/>
    </xf>
    <xf numFmtId="167" fontId="44" fillId="46" borderId="0" xfId="49" applyFont="1" applyFill="1" applyAlignment="1">
      <alignment horizontal="left"/>
    </xf>
    <xf numFmtId="166" fontId="0" fillId="46" borderId="0" xfId="0" applyNumberFormat="1" applyFill="1"/>
    <xf numFmtId="174" fontId="42" fillId="35" borderId="0" xfId="49" applyNumberFormat="1" applyFont="1" applyFill="1" applyAlignment="1">
      <alignment horizontal="center" vertical="center"/>
    </xf>
    <xf numFmtId="174" fontId="45" fillId="35" borderId="20" xfId="49" applyNumberFormat="1" applyFont="1" applyFill="1" applyBorder="1" applyAlignment="1">
      <alignment horizontal="center" vertical="center"/>
    </xf>
    <xf numFmtId="167" fontId="44" fillId="42" borderId="0" xfId="49" applyFont="1" applyFill="1" applyAlignment="1">
      <alignment horizontal="left"/>
    </xf>
    <xf numFmtId="174" fontId="39" fillId="35" borderId="0" xfId="49" applyNumberFormat="1" applyFont="1" applyFill="1" applyAlignment="1">
      <alignment horizontal="center" vertical="center"/>
    </xf>
    <xf numFmtId="166" fontId="0" fillId="0" borderId="28" xfId="0" applyNumberFormat="1" applyBorder="1"/>
    <xf numFmtId="166" fontId="0" fillId="0" borderId="29" xfId="0" applyNumberFormat="1" applyBorder="1"/>
    <xf numFmtId="166" fontId="46" fillId="47" borderId="30" xfId="0" applyNumberFormat="1" applyFont="1" applyFill="1" applyBorder="1"/>
    <xf numFmtId="166" fontId="52" fillId="40" borderId="0" xfId="0" applyNumberFormat="1" applyFont="1" applyFill="1"/>
    <xf numFmtId="170" fontId="0" fillId="35" borderId="0" xfId="0" applyNumberFormat="1" applyFill="1"/>
    <xf numFmtId="166" fontId="54" fillId="47" borderId="31" xfId="0" applyNumberFormat="1" applyFont="1" applyFill="1" applyBorder="1"/>
    <xf numFmtId="166" fontId="52" fillId="40" borderId="32" xfId="0" applyNumberFormat="1" applyFont="1" applyFill="1" applyBorder="1"/>
    <xf numFmtId="170" fontId="0" fillId="35" borderId="32" xfId="0" applyNumberFormat="1" applyFill="1" applyBorder="1"/>
    <xf numFmtId="170" fontId="0" fillId="35" borderId="34" xfId="0" applyNumberFormat="1" applyFill="1" applyBorder="1"/>
    <xf numFmtId="170" fontId="0" fillId="35" borderId="35" xfId="0" applyNumberFormat="1" applyFill="1" applyBorder="1"/>
    <xf numFmtId="166" fontId="55" fillId="0" borderId="1" xfId="0" applyNumberFormat="1" applyFont="1" applyBorder="1"/>
    <xf numFmtId="174" fontId="0" fillId="0" borderId="34" xfId="49" applyNumberFormat="1" applyFont="1" applyBorder="1"/>
    <xf numFmtId="174" fontId="0" fillId="0" borderId="37" xfId="49" applyNumberFormat="1" applyFont="1" applyBorder="1"/>
    <xf numFmtId="166" fontId="0" fillId="0" borderId="38" xfId="0" applyNumberFormat="1" applyBorder="1"/>
    <xf numFmtId="166" fontId="0" fillId="0" borderId="36" xfId="0" applyNumberFormat="1" applyBorder="1"/>
    <xf numFmtId="174" fontId="57" fillId="40" borderId="0" xfId="49" applyNumberFormat="1" applyFont="1" applyFill="1"/>
    <xf numFmtId="3" fontId="0" fillId="35" borderId="0" xfId="0" applyNumberFormat="1" applyFill="1"/>
    <xf numFmtId="10" fontId="0" fillId="35" borderId="0" xfId="0" applyNumberFormat="1" applyFill="1"/>
    <xf numFmtId="0" fontId="58" fillId="0" borderId="0" xfId="72">
      <alignment vertical="top"/>
      <protection locked="0"/>
    </xf>
    <xf numFmtId="173" fontId="58" fillId="0" borderId="0" xfId="72" applyNumberFormat="1">
      <alignment vertical="top"/>
      <protection locked="0"/>
    </xf>
    <xf numFmtId="0" fontId="58" fillId="0" borderId="0" xfId="72">
      <alignment vertical="top"/>
      <protection locked="0"/>
    </xf>
    <xf numFmtId="173" fontId="58" fillId="0" borderId="0" xfId="72" applyNumberFormat="1">
      <alignment vertical="top"/>
      <protection locked="0"/>
    </xf>
    <xf numFmtId="0" fontId="0" fillId="0" borderId="0" xfId="0" applyFill="1" applyAlignment="1" applyProtection="1">
      <alignment vertical="top"/>
      <protection locked="0"/>
    </xf>
    <xf numFmtId="0" fontId="0" fillId="0" borderId="0" xfId="0" applyFill="1" applyAlignment="1">
      <alignment horizontal="left"/>
    </xf>
    <xf numFmtId="170" fontId="0" fillId="0" borderId="0" xfId="0" applyNumberFormat="1" applyFill="1"/>
    <xf numFmtId="166" fontId="0" fillId="0" borderId="0" xfId="0" applyNumberFormat="1" applyFill="1"/>
    <xf numFmtId="166" fontId="46" fillId="0" borderId="0" xfId="0" applyNumberFormat="1" applyFont="1" applyFill="1"/>
    <xf numFmtId="166" fontId="46" fillId="0" borderId="0" xfId="0" applyNumberFormat="1" applyFont="1" applyFill="1" applyAlignment="1">
      <alignment horizontal="center" vertical="center"/>
    </xf>
    <xf numFmtId="174" fontId="27" fillId="0" borderId="0" xfId="49" applyNumberFormat="1" applyFont="1" applyFill="1" applyAlignment="1">
      <alignment horizontal="center" vertical="center"/>
    </xf>
    <xf numFmtId="174" fontId="27" fillId="0" borderId="0" xfId="0" applyNumberFormat="1" applyFont="1" applyFill="1"/>
    <xf numFmtId="166" fontId="59" fillId="0" borderId="0" xfId="0" applyNumberFormat="1" applyFont="1"/>
    <xf numFmtId="2" fontId="44" fillId="35" borderId="0" xfId="49" applyNumberFormat="1" applyFont="1" applyFill="1" applyAlignment="1">
      <alignment horizontal="left"/>
    </xf>
    <xf numFmtId="2" fontId="39" fillId="35" borderId="0" xfId="49" applyNumberFormat="1" applyFont="1" applyFill="1" applyAlignment="1">
      <alignment horizontal="right"/>
    </xf>
    <xf numFmtId="167" fontId="60" fillId="46" borderId="0" xfId="49" applyFont="1" applyFill="1" applyAlignment="1">
      <alignment horizontal="left"/>
    </xf>
    <xf numFmtId="0" fontId="11" fillId="35" borderId="0" xfId="0" applyFont="1" applyFill="1" applyAlignment="1">
      <alignment horizontal="left" vertical="center"/>
    </xf>
    <xf numFmtId="0" fontId="33" fillId="35" borderId="0" xfId="0" applyFont="1" applyFill="1" applyAlignment="1">
      <alignment horizontal="right" vertical="center"/>
    </xf>
    <xf numFmtId="166" fontId="33" fillId="35" borderId="0" xfId="0" applyNumberFormat="1" applyFont="1" applyFill="1" applyAlignment="1">
      <alignment horizontal="right"/>
    </xf>
    <xf numFmtId="166" fontId="34" fillId="35" borderId="0" xfId="0" applyNumberFormat="1" applyFont="1" applyFill="1"/>
    <xf numFmtId="170" fontId="39" fillId="0" borderId="0" xfId="0" applyNumberFormat="1" applyFont="1"/>
    <xf numFmtId="0" fontId="11" fillId="0" borderId="0" xfId="0" applyFont="1" applyAlignment="1">
      <alignment horizontal="left" vertical="center"/>
    </xf>
    <xf numFmtId="166" fontId="34" fillId="0" borderId="0" xfId="0" applyNumberFormat="1" applyFont="1"/>
    <xf numFmtId="167" fontId="0" fillId="0" borderId="0" xfId="49" applyFont="1"/>
    <xf numFmtId="166" fontId="22" fillId="43" borderId="23" xfId="0" applyNumberFormat="1" applyFont="1" applyFill="1" applyBorder="1" applyAlignment="1">
      <alignment vertical="center"/>
    </xf>
    <xf numFmtId="166" fontId="49" fillId="0" borderId="0" xfId="0" applyNumberFormat="1" applyFont="1"/>
    <xf numFmtId="174" fontId="22" fillId="0" borderId="0" xfId="49" applyNumberFormat="1" applyFont="1"/>
    <xf numFmtId="174" fontId="0" fillId="0" borderId="0" xfId="49" applyNumberFormat="1" applyFont="1"/>
    <xf numFmtId="166" fontId="22" fillId="43" borderId="0" xfId="0" applyNumberFormat="1" applyFont="1" applyFill="1" applyAlignment="1">
      <alignment vertical="center"/>
    </xf>
    <xf numFmtId="166" fontId="38" fillId="47" borderId="0" xfId="0" applyNumberFormat="1" applyFont="1" applyFill="1"/>
    <xf numFmtId="166" fontId="39" fillId="42" borderId="0" xfId="0" applyNumberFormat="1" applyFont="1" applyFill="1"/>
    <xf numFmtId="166" fontId="38" fillId="48" borderId="0" xfId="0" applyNumberFormat="1" applyFont="1" applyFill="1"/>
    <xf numFmtId="0" fontId="38" fillId="48" borderId="0" xfId="0" applyFont="1" applyFill="1" applyAlignment="1">
      <alignment horizontal="center"/>
    </xf>
    <xf numFmtId="166" fontId="22" fillId="42" borderId="23" xfId="0" applyNumberFormat="1" applyFont="1" applyFill="1" applyBorder="1" applyAlignment="1">
      <alignment vertical="center"/>
    </xf>
    <xf numFmtId="167" fontId="27" fillId="0" borderId="0" xfId="49" applyFont="1"/>
    <xf numFmtId="174" fontId="27" fillId="40" borderId="0" xfId="49" applyNumberFormat="1" applyFont="1" applyFill="1"/>
    <xf numFmtId="167" fontId="0" fillId="35" borderId="0" xfId="49" applyFont="1" applyFill="1"/>
    <xf numFmtId="0" fontId="36" fillId="47" borderId="0" xfId="0" applyFont="1" applyFill="1" applyAlignment="1">
      <alignment horizontal="center"/>
    </xf>
    <xf numFmtId="166" fontId="61" fillId="0" borderId="0" xfId="0" applyNumberFormat="1" applyFont="1"/>
    <xf numFmtId="2" fontId="0" fillId="42" borderId="0" xfId="0" applyNumberFormat="1" applyFill="1" applyAlignment="1">
      <alignment horizontal="center" vertical="center"/>
    </xf>
    <xf numFmtId="2" fontId="0" fillId="42" borderId="21" xfId="0" applyNumberFormat="1" applyFill="1" applyBorder="1" applyAlignment="1">
      <alignment horizontal="center" vertical="center"/>
    </xf>
    <xf numFmtId="2" fontId="51" fillId="42" borderId="21" xfId="0" applyNumberFormat="1" applyFont="1" applyFill="1" applyBorder="1" applyAlignment="1">
      <alignment horizontal="center" vertical="center"/>
    </xf>
    <xf numFmtId="167" fontId="0" fillId="43" borderId="21" xfId="49" applyFont="1" applyFill="1" applyBorder="1" applyAlignment="1">
      <alignment horizontal="center" vertical="center"/>
    </xf>
    <xf numFmtId="166" fontId="0" fillId="0" borderId="20" xfId="0" applyNumberFormat="1" applyBorder="1"/>
    <xf numFmtId="2" fontId="22" fillId="0" borderId="20" xfId="0" applyNumberFormat="1" applyFont="1" applyBorder="1" applyAlignment="1">
      <alignment horizontal="center" vertical="center"/>
    </xf>
    <xf numFmtId="2" fontId="0" fillId="0" borderId="20" xfId="0" applyNumberFormat="1" applyBorder="1" applyAlignment="1">
      <alignment horizontal="center" vertical="center"/>
    </xf>
    <xf numFmtId="2" fontId="0" fillId="0" borderId="20" xfId="49" applyNumberFormat="1" applyFont="1" applyBorder="1" applyAlignment="1">
      <alignment horizontal="center" vertical="center"/>
    </xf>
    <xf numFmtId="1" fontId="0" fillId="43" borderId="20" xfId="0" applyNumberFormat="1" applyFill="1" applyBorder="1" applyAlignment="1">
      <alignment horizontal="center" vertical="center"/>
    </xf>
    <xf numFmtId="1" fontId="22" fillId="43" borderId="20" xfId="49" applyNumberFormat="1" applyFont="1" applyFill="1" applyBorder="1" applyAlignment="1">
      <alignment horizontal="center" vertical="center"/>
    </xf>
    <xf numFmtId="166" fontId="22" fillId="0" borderId="20" xfId="0" applyNumberFormat="1" applyFont="1" applyBorder="1"/>
    <xf numFmtId="170" fontId="45" fillId="35" borderId="20" xfId="0" applyNumberFormat="1" applyFont="1" applyFill="1" applyBorder="1"/>
    <xf numFmtId="166" fontId="44" fillId="35" borderId="20" xfId="0" applyNumberFormat="1" applyFont="1" applyFill="1" applyBorder="1"/>
    <xf numFmtId="2" fontId="51" fillId="43" borderId="21" xfId="0" applyNumberFormat="1" applyFont="1" applyFill="1" applyBorder="1" applyAlignment="1">
      <alignment horizontal="right" vertical="center"/>
    </xf>
    <xf numFmtId="175" fontId="0" fillId="0" borderId="0" xfId="49" applyNumberFormat="1" applyFont="1"/>
    <xf numFmtId="174" fontId="0" fillId="43" borderId="0" xfId="49" applyNumberFormat="1" applyFont="1" applyFill="1" applyAlignment="1">
      <alignment horizontal="center" vertical="center"/>
    </xf>
    <xf numFmtId="175" fontId="0" fillId="43" borderId="21" xfId="0" applyNumberFormat="1" applyFill="1" applyBorder="1" applyAlignment="1">
      <alignment horizontal="center" vertical="center"/>
    </xf>
    <xf numFmtId="170" fontId="0" fillId="45" borderId="0" xfId="0" applyNumberFormat="1" applyFill="1" applyAlignment="1">
      <alignment horizontal="center" vertical="center"/>
    </xf>
    <xf numFmtId="170" fontId="0" fillId="45" borderId="21" xfId="0" applyNumberFormat="1" applyFill="1" applyBorder="1" applyAlignment="1">
      <alignment horizontal="center" vertical="center"/>
    </xf>
    <xf numFmtId="172" fontId="0" fillId="45" borderId="0" xfId="0" applyNumberFormat="1" applyFill="1" applyAlignment="1">
      <alignment horizontal="center" vertical="center"/>
    </xf>
    <xf numFmtId="2" fontId="22" fillId="45" borderId="0" xfId="49" applyNumberFormat="1" applyFont="1" applyFill="1" applyAlignment="1">
      <alignment horizontal="center" vertical="center"/>
    </xf>
    <xf numFmtId="166" fontId="49" fillId="45" borderId="0" xfId="0" applyNumberFormat="1" applyFont="1" applyFill="1"/>
    <xf numFmtId="170" fontId="22" fillId="0" borderId="0" xfId="0" applyNumberFormat="1" applyFont="1"/>
    <xf numFmtId="170" fontId="22" fillId="43" borderId="23" xfId="0" applyNumberFormat="1" applyFont="1" applyFill="1" applyBorder="1" applyAlignment="1">
      <alignment vertical="center"/>
    </xf>
    <xf numFmtId="176" fontId="46" fillId="49" borderId="0" xfId="0" applyNumberFormat="1" applyFont="1" applyFill="1"/>
    <xf numFmtId="174" fontId="27" fillId="40" borderId="0" xfId="49" applyNumberFormat="1" applyFont="1" applyFill="1" applyAlignment="1">
      <alignment horizontal="center" vertical="center"/>
    </xf>
    <xf numFmtId="174" fontId="44" fillId="40" borderId="0" xfId="49" applyNumberFormat="1" applyFont="1" applyFill="1" applyAlignment="1">
      <alignment horizontal="center" vertical="center"/>
    </xf>
    <xf numFmtId="166" fontId="44" fillId="0" borderId="0" xfId="0" applyNumberFormat="1" applyFont="1" applyAlignment="1">
      <alignment horizontal="center" vertical="center"/>
    </xf>
    <xf numFmtId="174" fontId="0" fillId="43" borderId="23" xfId="49" applyNumberFormat="1" applyFont="1" applyFill="1" applyBorder="1" applyAlignment="1">
      <alignment vertical="center"/>
    </xf>
    <xf numFmtId="0" fontId="0" fillId="35" borderId="0" xfId="0" applyFill="1"/>
    <xf numFmtId="0" fontId="22" fillId="35" borderId="0" xfId="0" applyFont="1" applyFill="1"/>
    <xf numFmtId="0" fontId="37" fillId="35" borderId="0" xfId="57" applyNumberFormat="1" applyFill="1" applyAlignment="1">
      <alignment horizontal="left"/>
    </xf>
    <xf numFmtId="0" fontId="37" fillId="35" borderId="0" xfId="57" applyNumberFormat="1" applyFill="1" applyAlignment="1">
      <alignment horizontal="right"/>
    </xf>
    <xf numFmtId="0" fontId="62" fillId="50" borderId="0" xfId="57" applyNumberFormat="1" applyFont="1" applyFill="1" applyAlignment="1">
      <alignment horizontal="center" vertical="top"/>
    </xf>
    <xf numFmtId="2" fontId="0" fillId="35" borderId="0" xfId="0" applyNumberFormat="1" applyFill="1"/>
    <xf numFmtId="175" fontId="0" fillId="35" borderId="0" xfId="0" applyNumberFormat="1" applyFill="1"/>
    <xf numFmtId="0" fontId="37" fillId="35" borderId="0" xfId="57" applyNumberFormat="1" applyFill="1" applyBorder="1" applyAlignment="1">
      <alignment horizontal="left"/>
    </xf>
    <xf numFmtId="0" fontId="22" fillId="35" borderId="39" xfId="0" applyFont="1" applyFill="1" applyBorder="1"/>
    <xf numFmtId="1" fontId="0" fillId="35" borderId="39" xfId="0" applyNumberFormat="1" applyFill="1" applyBorder="1"/>
    <xf numFmtId="1" fontId="39" fillId="35" borderId="39" xfId="0" applyNumberFormat="1" applyFont="1" applyFill="1" applyBorder="1"/>
    <xf numFmtId="174" fontId="22" fillId="35" borderId="0" xfId="49" applyNumberFormat="1" applyFont="1" applyFill="1" applyAlignment="1">
      <alignment horizontal="center" vertical="center"/>
    </xf>
    <xf numFmtId="174" fontId="22" fillId="35" borderId="39" xfId="49" applyNumberFormat="1" applyFont="1" applyFill="1" applyBorder="1" applyAlignment="1">
      <alignment horizontal="center" vertical="center"/>
    </xf>
    <xf numFmtId="174" fontId="22" fillId="42" borderId="0" xfId="49" applyNumberFormat="1" applyFont="1" applyFill="1" applyAlignment="1">
      <alignment horizontal="center" vertical="center"/>
    </xf>
    <xf numFmtId="174" fontId="22" fillId="42" borderId="39" xfId="49" applyNumberFormat="1" applyFont="1" applyFill="1" applyBorder="1" applyAlignment="1">
      <alignment horizontal="center" vertical="center"/>
    </xf>
    <xf numFmtId="0" fontId="37" fillId="35" borderId="24" xfId="57" applyNumberFormat="1" applyFill="1" applyBorder="1" applyAlignment="1">
      <alignment horizontal="left"/>
    </xf>
    <xf numFmtId="0" fontId="0" fillId="35" borderId="39" xfId="0" applyFill="1" applyBorder="1"/>
    <xf numFmtId="167" fontId="27" fillId="40" borderId="24" xfId="49" applyFont="1" applyFill="1" applyBorder="1"/>
    <xf numFmtId="2" fontId="0" fillId="35" borderId="39" xfId="0" applyNumberFormat="1" applyFill="1" applyBorder="1"/>
    <xf numFmtId="0" fontId="0" fillId="35" borderId="40" xfId="0" applyFill="1" applyBorder="1"/>
    <xf numFmtId="0" fontId="49" fillId="35" borderId="0" xfId="0" applyFont="1" applyFill="1"/>
    <xf numFmtId="0" fontId="63" fillId="35" borderId="39" xfId="0" applyFont="1" applyFill="1" applyBorder="1"/>
    <xf numFmtId="167" fontId="0" fillId="51" borderId="41" xfId="49" applyFont="1" applyFill="1" applyBorder="1"/>
    <xf numFmtId="167" fontId="27" fillId="51" borderId="0" xfId="49" applyFont="1" applyFill="1"/>
    <xf numFmtId="0" fontId="37" fillId="0" borderId="0" xfId="57"/>
    <xf numFmtId="2" fontId="37" fillId="0" borderId="0" xfId="57" applyNumberFormat="1"/>
    <xf numFmtId="0" fontId="37" fillId="0" borderId="0" xfId="57" applyAlignment="1">
      <alignment horizontal="left"/>
    </xf>
    <xf numFmtId="166" fontId="37" fillId="0" borderId="0" xfId="57" applyNumberFormat="1"/>
    <xf numFmtId="178" fontId="37" fillId="0" borderId="0" xfId="57" applyNumberFormat="1"/>
    <xf numFmtId="166" fontId="22" fillId="0" borderId="0" xfId="75" applyNumberFormat="1"/>
    <xf numFmtId="174" fontId="27" fillId="35" borderId="0" xfId="0" applyNumberFormat="1" applyFont="1" applyFill="1"/>
    <xf numFmtId="0" fontId="37" fillId="0" borderId="0" xfId="57" applyAlignment="1">
      <alignment horizontal="center" vertical="top"/>
    </xf>
    <xf numFmtId="174" fontId="27" fillId="35" borderId="0" xfId="49" applyNumberFormat="1" applyFont="1" applyFill="1" applyAlignment="1">
      <alignment horizontal="center" vertical="center"/>
    </xf>
    <xf numFmtId="174" fontId="44" fillId="35" borderId="0" xfId="49" applyNumberFormat="1" applyFont="1" applyFill="1" applyAlignment="1">
      <alignment horizontal="center" vertical="center"/>
    </xf>
    <xf numFmtId="0" fontId="0" fillId="35" borderId="0" xfId="0" applyFill="1" applyAlignment="1">
      <alignment horizontal="center"/>
    </xf>
    <xf numFmtId="174" fontId="0" fillId="0" borderId="0" xfId="49" applyNumberFormat="1" applyFont="1" applyAlignment="1" applyProtection="1">
      <alignment horizontal="center" vertical="center"/>
      <protection locked="0"/>
    </xf>
    <xf numFmtId="175" fontId="0" fillId="35" borderId="0" xfId="0" applyNumberFormat="1" applyFill="1" applyAlignment="1">
      <alignment vertical="center"/>
    </xf>
    <xf numFmtId="174" fontId="37" fillId="0" borderId="0" xfId="49" applyNumberFormat="1" applyFont="1" applyAlignment="1" applyProtection="1">
      <alignment horizontal="center" vertical="center"/>
    </xf>
    <xf numFmtId="9" fontId="37" fillId="0" borderId="0" xfId="57" applyNumberFormat="1"/>
    <xf numFmtId="0" fontId="22" fillId="0" borderId="0" xfId="0" applyFont="1" applyAlignment="1" applyProtection="1">
      <alignment vertical="top"/>
      <protection locked="0"/>
    </xf>
    <xf numFmtId="0" fontId="22" fillId="0" borderId="0" xfId="0" applyFont="1" applyAlignment="1" applyProtection="1">
      <alignment horizontal="center" vertical="center"/>
      <protection locked="0"/>
    </xf>
    <xf numFmtId="0" fontId="0" fillId="35" borderId="0" xfId="0" applyFill="1" applyAlignment="1" applyProtection="1">
      <alignment horizontal="center" vertical="center"/>
      <protection locked="0"/>
    </xf>
    <xf numFmtId="0" fontId="0" fillId="35" borderId="0" xfId="0" applyFill="1" applyAlignment="1" applyProtection="1">
      <alignment vertical="top"/>
      <protection locked="0"/>
    </xf>
    <xf numFmtId="166" fontId="27" fillId="0" borderId="0" xfId="0" applyNumberFormat="1" applyFont="1"/>
    <xf numFmtId="0" fontId="0" fillId="0" borderId="0" xfId="0" applyAlignment="1">
      <alignment horizontal="center"/>
    </xf>
    <xf numFmtId="0" fontId="38" fillId="35" borderId="0" xfId="0" applyFont="1" applyFill="1" applyAlignment="1">
      <alignment horizontal="center" vertical="center"/>
    </xf>
    <xf numFmtId="0" fontId="37" fillId="35" borderId="0" xfId="57" applyFill="1"/>
    <xf numFmtId="167" fontId="0" fillId="35" borderId="0" xfId="49" applyFont="1" applyFill="1" applyBorder="1"/>
    <xf numFmtId="0" fontId="37" fillId="35" borderId="0" xfId="57" applyFill="1" applyAlignment="1">
      <alignment horizontal="left"/>
    </xf>
    <xf numFmtId="166" fontId="0" fillId="35" borderId="0" xfId="0" applyNumberFormat="1" applyFill="1" applyAlignment="1">
      <alignment vertical="center"/>
    </xf>
    <xf numFmtId="174" fontId="0" fillId="35" borderId="0" xfId="49" applyNumberFormat="1" applyFont="1" applyFill="1"/>
    <xf numFmtId="166" fontId="22" fillId="0" borderId="0" xfId="0" applyNumberFormat="1" applyFont="1" applyAlignment="1">
      <alignment horizontal="right"/>
    </xf>
    <xf numFmtId="1" fontId="0" fillId="35" borderId="0" xfId="49" applyNumberFormat="1" applyFont="1" applyFill="1"/>
    <xf numFmtId="0" fontId="48" fillId="0" borderId="0" xfId="68"/>
    <xf numFmtId="0" fontId="48" fillId="46" borderId="0" xfId="68" applyFill="1"/>
    <xf numFmtId="14" fontId="48" fillId="0" borderId="0" xfId="68" applyNumberFormat="1"/>
    <xf numFmtId="43" fontId="0" fillId="0" borderId="0" xfId="76" applyFont="1"/>
    <xf numFmtId="166" fontId="22" fillId="40" borderId="42" xfId="0" applyNumberFormat="1" applyFont="1" applyFill="1" applyBorder="1"/>
    <xf numFmtId="166" fontId="0" fillId="40" borderId="43" xfId="0" applyNumberFormat="1" applyFill="1" applyBorder="1"/>
    <xf numFmtId="2" fontId="0" fillId="0" borderId="44" xfId="49" applyNumberFormat="1" applyFont="1" applyBorder="1"/>
    <xf numFmtId="167" fontId="0" fillId="35" borderId="45" xfId="49" applyFont="1" applyFill="1" applyBorder="1"/>
    <xf numFmtId="166" fontId="0" fillId="40" borderId="46" xfId="0" applyNumberFormat="1" applyFill="1" applyBorder="1"/>
    <xf numFmtId="166" fontId="22" fillId="40" borderId="43" xfId="0" applyNumberFormat="1" applyFont="1" applyFill="1" applyBorder="1"/>
    <xf numFmtId="166" fontId="0" fillId="0" borderId="45" xfId="0" applyNumberFormat="1" applyBorder="1"/>
    <xf numFmtId="2" fontId="0" fillId="0" borderId="47" xfId="49" applyNumberFormat="1" applyFont="1" applyBorder="1"/>
    <xf numFmtId="166" fontId="0" fillId="35" borderId="39" xfId="0" applyNumberFormat="1" applyFill="1" applyBorder="1"/>
    <xf numFmtId="166" fontId="0" fillId="0" borderId="48" xfId="0" applyNumberFormat="1" applyBorder="1"/>
    <xf numFmtId="167" fontId="0" fillId="35" borderId="48" xfId="49" applyFont="1" applyFill="1" applyBorder="1"/>
    <xf numFmtId="1" fontId="0" fillId="43" borderId="21" xfId="0" applyNumberFormat="1" applyFill="1" applyBorder="1" applyAlignment="1">
      <alignment horizontal="center" vertical="center"/>
    </xf>
    <xf numFmtId="1" fontId="27" fillId="35" borderId="0" xfId="49" applyNumberFormat="1" applyFont="1" applyFill="1"/>
    <xf numFmtId="170" fontId="27" fillId="0" borderId="0" xfId="0" applyNumberFormat="1" applyFont="1"/>
    <xf numFmtId="167" fontId="0" fillId="0" borderId="0" xfId="49" applyFont="1" applyAlignment="1" applyProtection="1">
      <alignment vertical="top"/>
      <protection locked="0"/>
    </xf>
    <xf numFmtId="166" fontId="22" fillId="45" borderId="25" xfId="0" applyNumberFormat="1" applyFont="1" applyFill="1" applyBorder="1" applyAlignment="1">
      <alignment horizontal="center"/>
    </xf>
    <xf numFmtId="166" fontId="22" fillId="45" borderId="27" xfId="0" applyNumberFormat="1" applyFont="1" applyFill="1" applyBorder="1" applyAlignment="1">
      <alignment horizontal="center"/>
    </xf>
    <xf numFmtId="166" fontId="22" fillId="45" borderId="26" xfId="0" applyNumberFormat="1" applyFont="1" applyFill="1" applyBorder="1" applyAlignment="1">
      <alignment horizontal="center"/>
    </xf>
    <xf numFmtId="166" fontId="55" fillId="0" borderId="29" xfId="0" applyNumberFormat="1" applyFont="1" applyBorder="1" applyAlignment="1">
      <alignment horizontal="center"/>
    </xf>
    <xf numFmtId="166" fontId="55" fillId="0" borderId="33" xfId="0" applyNumberFormat="1" applyFont="1" applyBorder="1" applyAlignment="1">
      <alignment horizontal="center"/>
    </xf>
    <xf numFmtId="166" fontId="49" fillId="40" borderId="0" xfId="0" applyNumberFormat="1" applyFont="1" applyFill="1" applyAlignment="1">
      <alignment horizontal="center"/>
    </xf>
  </cellXfs>
  <cellStyles count="77">
    <cellStyle name="20% - Accent1" xfId="19" builtinId="30" hidden="1"/>
    <cellStyle name="20% - Accent2" xfId="23" builtinId="34" hidden="1"/>
    <cellStyle name="20% - Accent3" xfId="27" builtinId="38" hidden="1"/>
    <cellStyle name="20% - Accent4" xfId="31" builtinId="42" hidden="1"/>
    <cellStyle name="20% - Accent5" xfId="35" builtinId="46" hidden="1"/>
    <cellStyle name="20% - Accent6" xfId="39" builtinId="50" hidden="1"/>
    <cellStyle name="40% - Accent1" xfId="20" builtinId="31" hidden="1"/>
    <cellStyle name="40% - Accent2" xfId="24" builtinId="35" hidden="1"/>
    <cellStyle name="40% - Accent3" xfId="28" builtinId="39" hidden="1"/>
    <cellStyle name="40% - Accent4" xfId="32" builtinId="43" hidden="1"/>
    <cellStyle name="40% - Accent5" xfId="36" builtinId="47" hidden="1"/>
    <cellStyle name="40% - Accent6" xfId="40" builtinId="51" hidden="1"/>
    <cellStyle name="60% - Accent1" xfId="21" builtinId="32" hidden="1"/>
    <cellStyle name="60% - Accent2" xfId="25" builtinId="36" hidden="1"/>
    <cellStyle name="60% - Accent3" xfId="29" builtinId="40" hidden="1"/>
    <cellStyle name="60% - Accent4" xfId="33" builtinId="44" hidden="1"/>
    <cellStyle name="60% - Accent5" xfId="37" builtinId="48" hidden="1"/>
    <cellStyle name="60% - Accent6" xfId="41" builtinId="52" hidden="1"/>
    <cellStyle name="Accent1" xfId="18" builtinId="29" hidden="1"/>
    <cellStyle name="Accent2" xfId="22" builtinId="33" hidden="1"/>
    <cellStyle name="Accent3" xfId="26" builtinId="37" hidden="1"/>
    <cellStyle name="Accent4" xfId="30" builtinId="41" hidden="1"/>
    <cellStyle name="Accent5" xfId="34" builtinId="45" hidden="1"/>
    <cellStyle name="Accent6" xfId="38" builtinId="49" hidden="1"/>
    <cellStyle name="Assumptions" xfId="50" xr:uid="{00000000-0005-0000-0000-000018000000}"/>
    <cellStyle name="Bad" xfId="8" builtinId="27" hidden="1"/>
    <cellStyle name="Blank" xfId="44" xr:uid="{00000000-0005-0000-0000-00001A000000}"/>
    <cellStyle name="Calculation" xfId="11" builtinId="22" hidden="1"/>
    <cellStyle name="Check Cell" xfId="13" builtinId="23" hidden="1"/>
    <cellStyle name="Comma" xfId="45" builtinId="3" hidden="1"/>
    <cellStyle name="Comma" xfId="76" builtinId="3"/>
    <cellStyle name="Comma [0]" xfId="46" builtinId="6" hidden="1"/>
    <cellStyle name="Comma 2 2 2" xfId="64" xr:uid="{595C4EC5-16D5-491E-AAE1-BAC0AD8A0F32}"/>
    <cellStyle name="Comma 3" xfId="74" xr:uid="{82E19C19-5A20-4254-8F4C-800DDA2035A1}"/>
    <cellStyle name="Comma 7" xfId="63" xr:uid="{C082EF36-3322-41A7-8935-5B2410F09ED6}"/>
    <cellStyle name="Currency" xfId="47" builtinId="4" hidden="1"/>
    <cellStyle name="Currency [0]" xfId="48" builtinId="7" hidden="1"/>
    <cellStyle name="Date" xfId="43" xr:uid="{00000000-0005-0000-0000-000021000000}"/>
    <cellStyle name="Explanatory Text" xfId="16" builtinId="53" hidden="1"/>
    <cellStyle name="Good" xfId="7" builtinId="26" hidden="1"/>
    <cellStyle name="Heading 1" xfId="3" builtinId="16" hidden="1"/>
    <cellStyle name="Heading 2" xfId="4" builtinId="17" hidden="1"/>
    <cellStyle name="Heading 3" xfId="5" builtinId="18" hidden="1"/>
    <cellStyle name="Heading 4" xfId="6" builtinId="19" hidden="1"/>
    <cellStyle name="Historical inputs" xfId="42" xr:uid="{00000000-0005-0000-0000-000028000000}"/>
    <cellStyle name="Hyperlink" xfId="70" builtinId="8"/>
    <cellStyle name="Hyperlink 2" xfId="58" xr:uid="{8D5DCA8D-5EE3-4136-98DA-9D89BF391220}"/>
    <cellStyle name="Important output" xfId="51" xr:uid="{00000000-0005-0000-0000-000029000000}"/>
    <cellStyle name="Input" xfId="1" builtinId="20" hidden="1" customBuiltin="1"/>
    <cellStyle name="Linked Cell" xfId="12" builtinId="24" hidden="1"/>
    <cellStyle name="Neutral" xfId="9" builtinId="28" hidden="1"/>
    <cellStyle name="Normal" xfId="0" builtinId="0"/>
    <cellStyle name="Normal 10" xfId="72" xr:uid="{AF17DD03-5688-43CE-B32A-919ECE9D114A}"/>
    <cellStyle name="Normal 12" xfId="75" xr:uid="{5B1BCFF4-69B6-4A56-99E2-58795F62EE26}"/>
    <cellStyle name="Normal 2" xfId="52" xr:uid="{0A3F0A62-75A9-4DAB-918D-DFBAB435CB2C}"/>
    <cellStyle name="Normal 2 2" xfId="61" xr:uid="{4050F5A3-2918-4C05-931F-E28B0ED8ABE7}"/>
    <cellStyle name="Normal 2 2 2" xfId="68" xr:uid="{04414A1E-90EB-4ADA-A1AE-0F9016BC285B}"/>
    <cellStyle name="Normal 2 3" xfId="65" xr:uid="{133C52F7-3616-4FD4-87C5-35F3F3A86A55}"/>
    <cellStyle name="Normal 2 4" xfId="71" xr:uid="{E470788E-F1A2-4755-A360-78CEB4F13A09}"/>
    <cellStyle name="Normal 3" xfId="53" xr:uid="{98A70635-4B06-4781-AAD6-921251ECA9C4}"/>
    <cellStyle name="Normal 3 2" xfId="57" xr:uid="{8A94803A-5837-47B2-90C7-16CDDF95A78B}"/>
    <cellStyle name="Normal 3 3" xfId="59" xr:uid="{263D99AA-4161-44C0-B0FE-CA448C0B3B8F}"/>
    <cellStyle name="Normal 4" xfId="54" xr:uid="{7E549C3A-7DA1-4A79-8DBA-BD78BD344796}"/>
    <cellStyle name="Normal 4 2" xfId="56" xr:uid="{EED7265A-68A8-4F5C-9E1C-954DD9081CBC}"/>
    <cellStyle name="Normal 5" xfId="55" xr:uid="{3FF89FD9-5247-49AD-96F4-C658CD717EDD}"/>
    <cellStyle name="Normal 6" xfId="67" xr:uid="{795E2629-4BCD-4A21-9395-A2FC382EB578}"/>
    <cellStyle name="Normal 7" xfId="62" xr:uid="{7AEE2B66-36F0-4937-A431-7D64ABD7F7EF}"/>
    <cellStyle name="Normal 8" xfId="66" xr:uid="{EE612A93-0777-449A-A05B-AD03C6EA7FC3}"/>
    <cellStyle name="Normal 8 2" xfId="73" xr:uid="{E1D1AF50-AB9D-40A0-9ACC-5D87B9FA8776}"/>
    <cellStyle name="Normal 9" xfId="69" xr:uid="{E8217428-2BAD-4063-8F7B-81BA5E6470F4}"/>
    <cellStyle name="Note" xfId="15" builtinId="10" hidden="1"/>
    <cellStyle name="Output" xfId="10" builtinId="21" hidden="1"/>
    <cellStyle name="Percent" xfId="49" builtinId="5" customBuiltin="1"/>
    <cellStyle name="Percent 2" xfId="60" xr:uid="{FB3226F9-E178-456C-81FF-99E1F5A981BE}"/>
    <cellStyle name="Title" xfId="2" builtinId="15" hidden="1"/>
    <cellStyle name="Total" xfId="17" builtinId="25" hidden="1"/>
    <cellStyle name="Warning Text" xfId="14" builtinId="11" hidden="1"/>
  </cellStyles>
  <dxfs count="92">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fgColor rgb="FFFFFF00"/>
        </patternFill>
      </fill>
    </dxf>
    <dxf>
      <fill>
        <patternFill>
          <fgColor rgb="FFFFFF00"/>
        </patternFill>
      </fill>
    </dxf>
    <dxf>
      <fill>
        <patternFill>
          <fgColor rgb="FFFFFF00"/>
        </patternFill>
      </fill>
    </dxf>
    <dxf>
      <fill>
        <patternFill>
          <fgColor rgb="FFFFFF00"/>
        </patternFill>
      </fill>
    </dxf>
    <dxf>
      <fill>
        <patternFill>
          <fgColor rgb="FFFFFF00"/>
        </patternFill>
      </fill>
    </dxf>
    <dxf>
      <fill>
        <patternFill>
          <f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3" formatCode="#,##0"/>
    </dxf>
    <dxf>
      <fill>
        <patternFill patternType="none">
          <bgColor auto="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numFmt numFmtId="14" formatCode="0.00%"/>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3" formatCode="#,##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808080"/>
      <rgbColor rgb="00FFFFFF"/>
      <rgbColor rgb="008EC6A1"/>
      <rgbColor rgb="00FFFFFF"/>
      <rgbColor rgb="00CEA09D"/>
      <rgbColor rgb="0006C245"/>
      <rgbColor rgb="00BCDEC2"/>
      <rgbColor rgb="00FFFFFF"/>
      <rgbColor rgb="005BC182"/>
      <rgbColor rgb="00E7D475"/>
      <rgbColor rgb="00B1726B"/>
      <rgbColor rgb="00BBAD87"/>
      <rgbColor rgb="00FEEC00"/>
      <rgbColor rgb="00F5C77B"/>
      <rgbColor rgb="00FFFFFF"/>
      <rgbColor rgb="00B2B2B2"/>
      <rgbColor rgb="005BAD82"/>
      <rgbColor rgb="008EC6A1"/>
      <rgbColor rgb="00BCDEC2"/>
      <rgbColor rgb="0079A2B3"/>
      <rgbColor rgb="00ACC6D0"/>
      <rgbColor rgb="00D2E0E6"/>
      <rgbColor rgb="00908052"/>
      <rgbColor rgb="00BBAD87"/>
      <rgbColor rgb="00177B57"/>
      <rgbColor rgb="003D6E81"/>
      <rgbColor rgb="00655939"/>
      <rgbColor rgb="004D4D4D"/>
      <rgbColor rgb="00CFA649"/>
      <rgbColor rgb="009C3328"/>
      <rgbColor rgb="00DC8700"/>
      <rgbColor rgb="00808080"/>
      <rgbColor rgb="00FFFFFF"/>
      <rgbColor rgb="00DC8700"/>
      <rgbColor rgb="00CFA649"/>
      <rgbColor rgb="00655939"/>
      <rgbColor rgb="009C3328"/>
      <rgbColor rgb="00177B57"/>
      <rgbColor rgb="004D4D4D"/>
      <rgbColor rgb="003D6E81"/>
      <rgbColor rgb="00E7C7C7"/>
      <rgbColor rgb="00F9DFB5"/>
      <rgbColor rgb="00D8CEB8"/>
      <rgbColor rgb="00008FC8"/>
      <rgbColor rgb="00D2E0E6"/>
      <rgbColor rgb="00ACC0D0"/>
      <rgbColor rgb="00DC6E00"/>
      <rgbColor rgb="00E2E2E2"/>
      <rgbColor rgb="00EEA632"/>
      <rgbColor rgb="00F9EFBD"/>
      <rgbColor rgb="00DCC05A"/>
      <rgbColor rgb="00908052"/>
      <rgbColor rgb="0079A2B3"/>
      <rgbColor rgb="007716B2"/>
      <rgbColor rgb="00C41300"/>
      <rgbColor rgb="00808080"/>
    </indexedColors>
    <mruColors>
      <color rgb="FF0000FF"/>
      <color rgb="FFC7D1F1"/>
      <color rgb="FFFFFFCC"/>
      <color rgb="FFFFFF66"/>
      <color rgb="FF5BAD82"/>
      <color rgb="FFD4DF33"/>
      <color rgb="FF0066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15</xdr:row>
      <xdr:rowOff>28574</xdr:rowOff>
    </xdr:from>
    <xdr:ext cx="10210800" cy="1457326"/>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14300" y="4238624"/>
          <a:ext cx="10210800" cy="1457326"/>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GB" sz="1000">
              <a:latin typeface="Arial" pitchFamily="34" charset="0"/>
              <a:cs typeface="Arial" pitchFamily="34" charset="0"/>
            </a:rPr>
            <a:t>Disclaimer:</a:t>
          </a:r>
          <a:r>
            <a:rPr lang="en-GB" sz="1000" baseline="0">
              <a:latin typeface="Arial" pitchFamily="34" charset="0"/>
              <a:cs typeface="Arial" pitchFamily="34" charset="0"/>
            </a:rPr>
            <a:t> </a:t>
          </a:r>
          <a:r>
            <a:rPr lang="en-US" sz="1000">
              <a:solidFill>
                <a:schemeClr val="tx1"/>
              </a:solidFill>
              <a:latin typeface="Arial" pitchFamily="34" charset="0"/>
              <a:ea typeface="+mn-ea"/>
              <a:cs typeface="Arial" pitchFamily="34" charset="0"/>
            </a:rPr>
            <a:t>Client is responsible for obtaining independent advice concerning these matters, which advice may affect the guidance given by BCG.  Further, BCG has made no undertaking to update these materials after the date hereof notwithstanding that such information may become outdated or inaccurate.</a:t>
          </a:r>
          <a:endParaRPr lang="de-DE" sz="1000">
            <a:solidFill>
              <a:schemeClr val="tx1"/>
            </a:solidFill>
            <a:latin typeface="Arial" pitchFamily="34" charset="0"/>
            <a:ea typeface="+mn-ea"/>
            <a:cs typeface="Arial" pitchFamily="34" charset="0"/>
          </a:endParaRPr>
        </a:p>
        <a:p>
          <a:r>
            <a:rPr lang="en-US" sz="1000">
              <a:solidFill>
                <a:schemeClr val="tx1"/>
              </a:solidFill>
              <a:latin typeface="Arial" pitchFamily="34" charset="0"/>
              <a:ea typeface="+mn-ea"/>
              <a:cs typeface="Arial" pitchFamily="34" charset="0"/>
            </a:rPr>
            <a:t>  To the fullest extent permitted by law (and except to the extent otherwise agreed in a signed writing by BCG), BCG shall have no liability whatsoever to any Third-Party, and any Third-Party hereby waives any rights and claims it may, have at any time against BCG with regard to the services, this presentation or other materials, including the accuracy or completeness thereof. </a:t>
          </a:r>
          <a:endParaRPr lang="de-DE" sz="1000">
            <a:solidFill>
              <a:schemeClr val="tx1"/>
            </a:solidFill>
            <a:latin typeface="Arial" pitchFamily="34" charset="0"/>
            <a:ea typeface="+mn-ea"/>
            <a:cs typeface="Arial" pitchFamily="34" charset="0"/>
          </a:endParaRPr>
        </a:p>
        <a:p>
          <a:r>
            <a:rPr lang="en-US" sz="1000">
              <a:solidFill>
                <a:schemeClr val="tx1"/>
              </a:solidFill>
              <a:latin typeface="Arial" pitchFamily="34" charset="0"/>
              <a:ea typeface="+mn-ea"/>
              <a:cs typeface="Arial" pitchFamily="34" charset="0"/>
            </a:rPr>
            <a:t>  Further, the financial evaluations, projected market and financial information, and conclusions contained in these materials are based upon standard valuation methodologies, are not definitive forecasts, and are not guaranteed by BCG. BCG has used public and/or confidential data and assumptions provided to BCG by the client which BCG has not independently verified the data and assumptions used in these analyses. Changes in the underlying data or operating assumptions will clearly impact the analyses and conclusions.</a:t>
          </a:r>
          <a:endParaRPr lang="en-GB" sz="1000">
            <a:latin typeface="Arial" pitchFamily="34" charset="0"/>
            <a:cs typeface="Arial" pitchFamily="34" charset="0"/>
          </a:endParaRPr>
        </a:p>
      </xdr:txBody>
    </xdr:sp>
    <xdr:clientData/>
  </xdr:oneCellAnchor>
  <xdr:twoCellAnchor editAs="oneCell">
    <xdr:from>
      <xdr:col>1</xdr:col>
      <xdr:colOff>0</xdr:colOff>
      <xdr:row>0</xdr:row>
      <xdr:rowOff>57150</xdr:rowOff>
    </xdr:from>
    <xdr:to>
      <xdr:col>1</xdr:col>
      <xdr:colOff>2056879</xdr:colOff>
      <xdr:row>3</xdr:row>
      <xdr:rowOff>106680</xdr:rowOff>
    </xdr:to>
    <xdr:pic>
      <xdr:nvPicPr>
        <xdr:cNvPr id="5" name="Picture 4">
          <a:extLst>
            <a:ext uri="{FF2B5EF4-FFF2-40B4-BE49-F238E27FC236}">
              <a16:creationId xmlns:a16="http://schemas.microsoft.com/office/drawing/2014/main" id="{19445CD8-873F-439C-B61E-F8989D8F4B72}"/>
            </a:ext>
          </a:extLst>
        </xdr:cNvPr>
        <xdr:cNvPicPr>
          <a:picLocks noChangeAspect="1"/>
        </xdr:cNvPicPr>
      </xdr:nvPicPr>
      <xdr:blipFill rotWithShape="1">
        <a:blip xmlns:r="http://schemas.openxmlformats.org/officeDocument/2006/relationships" r:embed="rId1"/>
        <a:srcRect t="25739" b="26749"/>
        <a:stretch/>
      </xdr:blipFill>
      <xdr:spPr>
        <a:xfrm>
          <a:off x="114300" y="57150"/>
          <a:ext cx="2056879" cy="5429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2037829</xdr:colOff>
      <xdr:row>3</xdr:row>
      <xdr:rowOff>123190</xdr:rowOff>
    </xdr:to>
    <xdr:pic>
      <xdr:nvPicPr>
        <xdr:cNvPr id="2" name="Picture 1">
          <a:extLst>
            <a:ext uri="{FF2B5EF4-FFF2-40B4-BE49-F238E27FC236}">
              <a16:creationId xmlns:a16="http://schemas.microsoft.com/office/drawing/2014/main" id="{C2D90564-D834-4BC9-A220-5C343E29575E}"/>
            </a:ext>
          </a:extLst>
        </xdr:cNvPr>
        <xdr:cNvPicPr>
          <a:picLocks noChangeAspect="1"/>
        </xdr:cNvPicPr>
      </xdr:nvPicPr>
      <xdr:blipFill rotWithShape="1">
        <a:blip xmlns:r="http://schemas.openxmlformats.org/officeDocument/2006/relationships" r:embed="rId1"/>
        <a:srcRect t="25739" b="26749"/>
        <a:stretch/>
      </xdr:blipFill>
      <xdr:spPr>
        <a:xfrm>
          <a:off x="428625" y="83820"/>
          <a:ext cx="2037829" cy="55689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2037829</xdr:colOff>
      <xdr:row>3</xdr:row>
      <xdr:rowOff>126365</xdr:rowOff>
    </xdr:to>
    <xdr:pic>
      <xdr:nvPicPr>
        <xdr:cNvPr id="2" name="Picture 1">
          <a:extLst>
            <a:ext uri="{FF2B5EF4-FFF2-40B4-BE49-F238E27FC236}">
              <a16:creationId xmlns:a16="http://schemas.microsoft.com/office/drawing/2014/main" id="{BE33E2EB-93AF-49A8-942C-D4186C71A6F1}"/>
            </a:ext>
          </a:extLst>
        </xdr:cNvPr>
        <xdr:cNvPicPr>
          <a:picLocks noChangeAspect="1"/>
        </xdr:cNvPicPr>
      </xdr:nvPicPr>
      <xdr:blipFill rotWithShape="1">
        <a:blip xmlns:r="http://schemas.openxmlformats.org/officeDocument/2006/relationships" r:embed="rId1"/>
        <a:srcRect t="25739" b="26749"/>
        <a:stretch/>
      </xdr:blipFill>
      <xdr:spPr>
        <a:xfrm>
          <a:off x="428625" y="83820"/>
          <a:ext cx="2037829" cy="5568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3</xdr:col>
      <xdr:colOff>0</xdr:colOff>
      <xdr:row>0</xdr:row>
      <xdr:rowOff>83820</xdr:rowOff>
    </xdr:from>
    <xdr:ext cx="2037829" cy="553720"/>
    <xdr:pic>
      <xdr:nvPicPr>
        <xdr:cNvPr id="2" name="Picture 1">
          <a:extLst>
            <a:ext uri="{FF2B5EF4-FFF2-40B4-BE49-F238E27FC236}">
              <a16:creationId xmlns:a16="http://schemas.microsoft.com/office/drawing/2014/main" id="{8528E404-0D55-4502-953A-3CB50DF9C278}"/>
            </a:ext>
          </a:extLst>
        </xdr:cNvPr>
        <xdr:cNvPicPr>
          <a:picLocks noChangeAspect="1"/>
        </xdr:cNvPicPr>
      </xdr:nvPicPr>
      <xdr:blipFill rotWithShape="1">
        <a:blip xmlns:r="http://schemas.openxmlformats.org/officeDocument/2006/relationships" r:embed="rId1"/>
        <a:srcRect t="25739" b="26749"/>
        <a:stretch/>
      </xdr:blipFill>
      <xdr:spPr>
        <a:xfrm>
          <a:off x="1857375" y="83820"/>
          <a:ext cx="2037829" cy="55372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2041004</xdr:colOff>
      <xdr:row>3</xdr:row>
      <xdr:rowOff>133985</xdr:rowOff>
    </xdr:to>
    <xdr:pic>
      <xdr:nvPicPr>
        <xdr:cNvPr id="2" name="Picture 1">
          <a:extLst>
            <a:ext uri="{FF2B5EF4-FFF2-40B4-BE49-F238E27FC236}">
              <a16:creationId xmlns:a16="http://schemas.microsoft.com/office/drawing/2014/main" id="{1BCC9F72-F0F5-45AF-8AE8-801560AC5FF4}"/>
            </a:ext>
          </a:extLst>
        </xdr:cNvPr>
        <xdr:cNvPicPr>
          <a:picLocks noChangeAspect="1"/>
        </xdr:cNvPicPr>
      </xdr:nvPicPr>
      <xdr:blipFill rotWithShape="1">
        <a:blip xmlns:r="http://schemas.openxmlformats.org/officeDocument/2006/relationships" r:embed="rId1"/>
        <a:srcRect t="25739" b="26749"/>
        <a:stretch/>
      </xdr:blipFill>
      <xdr:spPr>
        <a:xfrm>
          <a:off x="463550" y="83820"/>
          <a:ext cx="2041004" cy="56451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2041639</xdr:colOff>
      <xdr:row>3</xdr:row>
      <xdr:rowOff>130175</xdr:rowOff>
    </xdr:to>
    <xdr:pic>
      <xdr:nvPicPr>
        <xdr:cNvPr id="2" name="Picture 1">
          <a:extLst>
            <a:ext uri="{FF2B5EF4-FFF2-40B4-BE49-F238E27FC236}">
              <a16:creationId xmlns:a16="http://schemas.microsoft.com/office/drawing/2014/main" id="{020A5354-F327-4B05-9FA4-8681BDB9FC2F}"/>
            </a:ext>
          </a:extLst>
        </xdr:cNvPr>
        <xdr:cNvPicPr>
          <a:picLocks noChangeAspect="1"/>
        </xdr:cNvPicPr>
      </xdr:nvPicPr>
      <xdr:blipFill rotWithShape="1">
        <a:blip xmlns:r="http://schemas.openxmlformats.org/officeDocument/2006/relationships" r:embed="rId1"/>
        <a:srcRect t="25739" b="26749"/>
        <a:stretch/>
      </xdr:blipFill>
      <xdr:spPr>
        <a:xfrm>
          <a:off x="463550" y="83820"/>
          <a:ext cx="2041639" cy="56070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2037829</xdr:colOff>
      <xdr:row>3</xdr:row>
      <xdr:rowOff>123190</xdr:rowOff>
    </xdr:to>
    <xdr:pic>
      <xdr:nvPicPr>
        <xdr:cNvPr id="2" name="Picture 1">
          <a:extLst>
            <a:ext uri="{FF2B5EF4-FFF2-40B4-BE49-F238E27FC236}">
              <a16:creationId xmlns:a16="http://schemas.microsoft.com/office/drawing/2014/main" id="{F582B49C-4174-4CE5-B704-5371B5C954A8}"/>
            </a:ext>
          </a:extLst>
        </xdr:cNvPr>
        <xdr:cNvPicPr>
          <a:picLocks noChangeAspect="1"/>
        </xdr:cNvPicPr>
      </xdr:nvPicPr>
      <xdr:blipFill rotWithShape="1">
        <a:blip xmlns:r="http://schemas.openxmlformats.org/officeDocument/2006/relationships" r:embed="rId1"/>
        <a:srcRect t="25739" b="26749"/>
        <a:stretch/>
      </xdr:blipFill>
      <xdr:spPr>
        <a:xfrm>
          <a:off x="428625" y="83820"/>
          <a:ext cx="2037829" cy="55689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2037829</xdr:colOff>
      <xdr:row>3</xdr:row>
      <xdr:rowOff>126365</xdr:rowOff>
    </xdr:to>
    <xdr:pic>
      <xdr:nvPicPr>
        <xdr:cNvPr id="2" name="Picture 1">
          <a:extLst>
            <a:ext uri="{FF2B5EF4-FFF2-40B4-BE49-F238E27FC236}">
              <a16:creationId xmlns:a16="http://schemas.microsoft.com/office/drawing/2014/main" id="{989E4088-3B2F-4361-9B83-102E65ACB5AF}"/>
            </a:ext>
          </a:extLst>
        </xdr:cNvPr>
        <xdr:cNvPicPr>
          <a:picLocks noChangeAspect="1"/>
        </xdr:cNvPicPr>
      </xdr:nvPicPr>
      <xdr:blipFill rotWithShape="1">
        <a:blip xmlns:r="http://schemas.openxmlformats.org/officeDocument/2006/relationships" r:embed="rId1"/>
        <a:srcRect t="25739" b="26749"/>
        <a:stretch/>
      </xdr:blipFill>
      <xdr:spPr>
        <a:xfrm>
          <a:off x="411480" y="83820"/>
          <a:ext cx="2047354" cy="54356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114300</xdr:colOff>
      <xdr:row>0</xdr:row>
      <xdr:rowOff>20320</xdr:rowOff>
    </xdr:from>
    <xdr:to>
      <xdr:col>1</xdr:col>
      <xdr:colOff>1545704</xdr:colOff>
      <xdr:row>3</xdr:row>
      <xdr:rowOff>121285</xdr:rowOff>
    </xdr:to>
    <xdr:pic>
      <xdr:nvPicPr>
        <xdr:cNvPr id="2" name="Picture 1">
          <a:extLst>
            <a:ext uri="{FF2B5EF4-FFF2-40B4-BE49-F238E27FC236}">
              <a16:creationId xmlns:a16="http://schemas.microsoft.com/office/drawing/2014/main" id="{1E18926E-4503-49E8-ABEB-360229DEF33F}"/>
            </a:ext>
          </a:extLst>
        </xdr:cNvPr>
        <xdr:cNvPicPr>
          <a:picLocks noChangeAspect="1"/>
        </xdr:cNvPicPr>
      </xdr:nvPicPr>
      <xdr:blipFill rotWithShape="1">
        <a:blip xmlns:r="http://schemas.openxmlformats.org/officeDocument/2006/relationships" r:embed="rId1"/>
        <a:srcRect t="25739" b="26749"/>
        <a:stretch/>
      </xdr:blipFill>
      <xdr:spPr>
        <a:xfrm>
          <a:off x="114300" y="20320"/>
          <a:ext cx="2041004" cy="61531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2037829</xdr:colOff>
      <xdr:row>3</xdr:row>
      <xdr:rowOff>126365</xdr:rowOff>
    </xdr:to>
    <xdr:pic>
      <xdr:nvPicPr>
        <xdr:cNvPr id="2" name="Picture 1">
          <a:extLst>
            <a:ext uri="{FF2B5EF4-FFF2-40B4-BE49-F238E27FC236}">
              <a16:creationId xmlns:a16="http://schemas.microsoft.com/office/drawing/2014/main" id="{50CBFA11-7C57-4FC7-B8A9-50C651F170B8}"/>
            </a:ext>
          </a:extLst>
        </xdr:cNvPr>
        <xdr:cNvPicPr>
          <a:picLocks noChangeAspect="1"/>
        </xdr:cNvPicPr>
      </xdr:nvPicPr>
      <xdr:blipFill rotWithShape="1">
        <a:blip xmlns:r="http://schemas.openxmlformats.org/officeDocument/2006/relationships" r:embed="rId1"/>
        <a:srcRect t="25739" b="26749"/>
        <a:stretch/>
      </xdr:blipFill>
      <xdr:spPr>
        <a:xfrm>
          <a:off x="428625" y="83820"/>
          <a:ext cx="2037829" cy="55689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2037829</xdr:colOff>
      <xdr:row>3</xdr:row>
      <xdr:rowOff>126365</xdr:rowOff>
    </xdr:to>
    <xdr:pic>
      <xdr:nvPicPr>
        <xdr:cNvPr id="2" name="Picture 1">
          <a:extLst>
            <a:ext uri="{FF2B5EF4-FFF2-40B4-BE49-F238E27FC236}">
              <a16:creationId xmlns:a16="http://schemas.microsoft.com/office/drawing/2014/main" id="{5BF76F58-29E9-4F31-A731-54A341A2C0BC}"/>
            </a:ext>
          </a:extLst>
        </xdr:cNvPr>
        <xdr:cNvPicPr>
          <a:picLocks noChangeAspect="1"/>
        </xdr:cNvPicPr>
      </xdr:nvPicPr>
      <xdr:blipFill rotWithShape="1">
        <a:blip xmlns:r="http://schemas.openxmlformats.org/officeDocument/2006/relationships" r:embed="rId1"/>
        <a:srcRect t="25739" b="26749"/>
        <a:stretch/>
      </xdr:blipFill>
      <xdr:spPr>
        <a:xfrm>
          <a:off x="428625" y="83820"/>
          <a:ext cx="2037829" cy="5568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bcgcloudeur-my.sharepoint.com/sites/265453-45/Externally%20accessible/OCP%20Africa%20Folder/230215%20DR/Reports/CRU/phosphate-fertilizer-market-outlook-november-2022-npk-flat-databas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bcgcloudeur-my.sharepoint.com/sites/265453-34/Shared%20Documents/2%20-%20Client%20data/CRU%20phosphate%20market%20outlook%20-%20August%202022_Amende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205Projection_CAM%20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Data Dashboard"/>
      <sheetName val="Capacity"/>
      <sheetName val="Country Capacity - Total"/>
      <sheetName val="Country Capacity - Phos Acid"/>
      <sheetName val="Country Capacity - Nitrophos"/>
      <sheetName val="Country Capacity - Steam"/>
      <sheetName val="Country Capacity - Melt"/>
      <sheetName val="NPK"/>
      <sheetName val="NPK Production"/>
      <sheetName val="PK Production"/>
      <sheetName val="NPK App Demand"/>
      <sheetName val="NPK Imports"/>
      <sheetName val="NPK Exports"/>
      <sheetName val="NP"/>
      <sheetName val="NP Production"/>
      <sheetName val="NP App Demand"/>
      <sheetName val="NP Imports"/>
      <sheetName val="NP Exports"/>
      <sheetName val="PK"/>
      <sheetName val="PK App Demand"/>
      <sheetName val="PK Imports"/>
      <sheetName val="PK Exports"/>
      <sheetName val="NPK+NP+PK"/>
      <sheetName val="NPK+NP+PK Production"/>
      <sheetName val="NPK+NP+PK App Demand"/>
      <sheetName val="NPK+NP+PK Imports"/>
      <sheetName val="NPK+NP+PK Exports"/>
    </sheetNames>
    <sheetDataSet>
      <sheetData sheetId="0"/>
      <sheetData sheetId="1">
        <row r="19">
          <cell r="D19">
            <v>48.356453000000002</v>
          </cell>
          <cell r="E19">
            <v>77.101525000000009</v>
          </cell>
          <cell r="F19">
            <v>146.6422</v>
          </cell>
          <cell r="G19">
            <v>315.39183299999996</v>
          </cell>
          <cell r="H19">
            <v>175.23312000000001</v>
          </cell>
          <cell r="I19">
            <v>253.78091699999999</v>
          </cell>
          <cell r="J19">
            <v>611.14063799999997</v>
          </cell>
          <cell r="K19">
            <v>835.27263300000004</v>
          </cell>
          <cell r="L19">
            <v>458.58204212442399</v>
          </cell>
          <cell r="M19">
            <v>684.50591999999995</v>
          </cell>
          <cell r="N19">
            <v>906.47305000000006</v>
          </cell>
          <cell r="O19">
            <v>976.19905000002484</v>
          </cell>
          <cell r="P19">
            <v>990.01913084472369</v>
          </cell>
          <cell r="Q19">
            <v>1087.3219420780533</v>
          </cell>
        </row>
        <row r="20">
          <cell r="D20">
            <v>0</v>
          </cell>
          <cell r="E20">
            <v>0</v>
          </cell>
          <cell r="F20">
            <v>0</v>
          </cell>
          <cell r="G20">
            <v>0</v>
          </cell>
          <cell r="H20">
            <v>0</v>
          </cell>
          <cell r="I20">
            <v>0</v>
          </cell>
          <cell r="J20">
            <v>0</v>
          </cell>
          <cell r="K20">
            <v>0</v>
          </cell>
          <cell r="L20">
            <v>0</v>
          </cell>
          <cell r="M20">
            <v>0</v>
          </cell>
          <cell r="N20">
            <v>0</v>
          </cell>
          <cell r="O20">
            <v>0</v>
          </cell>
          <cell r="P20">
            <v>0</v>
          </cell>
          <cell r="Q20">
            <v>0</v>
          </cell>
        </row>
      </sheetData>
      <sheetData sheetId="2"/>
      <sheetData sheetId="3"/>
      <sheetData sheetId="4"/>
      <sheetData sheetId="5"/>
      <sheetData sheetId="6"/>
      <sheetData sheetId="7"/>
      <sheetData sheetId="8"/>
      <sheetData sheetId="9"/>
      <sheetData sheetId="10"/>
      <sheetData sheetId="11">
        <row r="4">
          <cell r="E4">
            <v>63121.263377337928</v>
          </cell>
        </row>
      </sheetData>
      <sheetData sheetId="12"/>
      <sheetData sheetId="13"/>
      <sheetData sheetId="14"/>
      <sheetData sheetId="15"/>
      <sheetData sheetId="16">
        <row r="4">
          <cell r="E4">
            <v>7183.2374317664198</v>
          </cell>
        </row>
      </sheetData>
      <sheetData sheetId="17"/>
      <sheetData sheetId="18"/>
      <sheetData sheetId="19"/>
      <sheetData sheetId="20">
        <row r="4">
          <cell r="E4">
            <v>3173.1806503090029</v>
          </cell>
        </row>
      </sheetData>
      <sheetData sheetId="21"/>
      <sheetData sheetId="22"/>
      <sheetData sheetId="23"/>
      <sheetData sheetId="24"/>
      <sheetData sheetId="25"/>
      <sheetData sheetId="26"/>
      <sheetData sheetId="2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ONTROL"/>
      <sheetName val="DASHBOARD"/>
      <sheetName val="DATABASE - MARKET"/>
      <sheetName val="DATABASE - PRICES"/>
      <sheetName val="Sheet2"/>
      <sheetName val="PIVOT COUNTRY - MARKET"/>
      <sheetName val="Sheet1"/>
      <sheetName val="PIVOT COUNTRY - PRODUCT"/>
      <sheetName val="DATABASE - NPK PRICES"/>
      <sheetName val="PIVOT COMPARISON - PRICES"/>
      <sheetName val="DATABASE - NPK NP PK"/>
      <sheetName val="PIVOT COUNTRY - NPK NP PK"/>
      <sheetName val="PIVOT COMPARISON - NPK PRICES"/>
    </sheetNames>
    <sheetDataSet>
      <sheetData sheetId="0"/>
      <sheetData sheetId="1">
        <row r="3">
          <cell r="J3" t="str">
            <v>World_Total</v>
          </cell>
        </row>
        <row r="4">
          <cell r="J4" t="str">
            <v>Europe_CIS_Total</v>
          </cell>
        </row>
        <row r="5">
          <cell r="J5" t="str">
            <v>West_Europe</v>
          </cell>
        </row>
        <row r="6">
          <cell r="J6" t="str">
            <v>East_Europe</v>
          </cell>
        </row>
        <row r="7">
          <cell r="J7" t="str">
            <v>CIS</v>
          </cell>
        </row>
        <row r="8">
          <cell r="J8" t="str">
            <v>Africa_Total</v>
          </cell>
        </row>
        <row r="9">
          <cell r="J9" t="str">
            <v>North_Africa</v>
          </cell>
        </row>
        <row r="10">
          <cell r="J10" t="str">
            <v>East_Africa</v>
          </cell>
        </row>
        <row r="11">
          <cell r="J11" t="str">
            <v>West_Africa</v>
          </cell>
        </row>
        <row r="12">
          <cell r="J12" t="str">
            <v>Central_Africa</v>
          </cell>
        </row>
        <row r="13">
          <cell r="J13" t="str">
            <v>Southern_Africa</v>
          </cell>
        </row>
        <row r="14">
          <cell r="J14" t="str">
            <v>North_America</v>
          </cell>
        </row>
        <row r="15">
          <cell r="J15" t="str">
            <v>Central_South_America_Total</v>
          </cell>
        </row>
        <row r="16">
          <cell r="J16" t="str">
            <v>Caribbean</v>
          </cell>
        </row>
        <row r="17">
          <cell r="J17" t="str">
            <v>Central_America</v>
          </cell>
        </row>
        <row r="18">
          <cell r="J18" t="str">
            <v>South_America</v>
          </cell>
        </row>
        <row r="19">
          <cell r="J19" t="str">
            <v>Asia_Total</v>
          </cell>
        </row>
        <row r="20">
          <cell r="J20" t="str">
            <v>Middle_East</v>
          </cell>
        </row>
        <row r="21">
          <cell r="J21" t="str">
            <v>South_Asia</v>
          </cell>
        </row>
        <row r="22">
          <cell r="J22" t="str">
            <v>South-East_Asia</v>
          </cell>
        </row>
        <row r="23">
          <cell r="J23" t="str">
            <v>East_Asia</v>
          </cell>
        </row>
        <row r="24">
          <cell r="J24" t="str">
            <v>Oceania</v>
          </cell>
        </row>
        <row r="25">
          <cell r="J25" t="str">
            <v>Unidentified</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all "/>
      <sheetName val="OCP product mix"/>
      <sheetName val="OCPSalesProduct"/>
      <sheetName val="OCPMarketShares"/>
      <sheetName val="ProjectedP205_Consumption"/>
      <sheetName val="P fertilizers import "/>
      <sheetName val="Inputs &gt;"/>
      <sheetName val="SalesOCP"/>
      <sheetName val="RAR_OCP"/>
      <sheetName val="P2O5Consumption"/>
      <sheetName val="HarvestedAreas_TCD"/>
      <sheetName val="HarvestedAreas"/>
    </sheetNames>
    <sheetDataSet>
      <sheetData sheetId="0">
        <row r="2">
          <cell r="C2" t="str">
            <v>OCP Africa - Cameroon P205</v>
          </cell>
        </row>
      </sheetData>
      <sheetData sheetId="1">
        <row r="11">
          <cell r="D11" t="str">
            <v>Bambara beans, dry</v>
          </cell>
        </row>
      </sheetData>
      <sheetData sheetId="2"/>
      <sheetData sheetId="3"/>
      <sheetData sheetId="4">
        <row r="48">
          <cell r="J48">
            <v>26.225719159537391</v>
          </cell>
        </row>
      </sheetData>
      <sheetData sheetId="5"/>
      <sheetData sheetId="6" refreshError="1"/>
      <sheetData sheetId="7"/>
      <sheetData sheetId="8" refreshError="1"/>
      <sheetData sheetId="9" refreshError="1"/>
      <sheetData sheetId="10" refreshError="1"/>
      <sheetData sheetId="1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dah, Younes" refreshedDate="45064.649328935186" createdVersion="8" refreshedVersion="8" minRefreshableVersion="3" recordCount="315" xr:uid="{C5B5CB82-C744-473C-989D-9767C40ADC8D}">
  <cacheSource type="worksheet">
    <worksheetSource ref="E7:R322" sheet="HarvestedAreas"/>
  </cacheSource>
  <cacheFields count="14">
    <cacheField name="Domain Code" numFmtId="0">
      <sharedItems/>
    </cacheField>
    <cacheField name="Domain" numFmtId="0">
      <sharedItems/>
    </cacheField>
    <cacheField name="Area Code (M49)" numFmtId="0">
      <sharedItems/>
    </cacheField>
    <cacheField name="Area" numFmtId="0">
      <sharedItems/>
    </cacheField>
    <cacheField name="Element Code" numFmtId="0">
      <sharedItems/>
    </cacheField>
    <cacheField name="Element" numFmtId="0">
      <sharedItems/>
    </cacheField>
    <cacheField name="Item Code (CPC)" numFmtId="0">
      <sharedItems/>
    </cacheField>
    <cacheField name="Item" numFmtId="0">
      <sharedItems count="63">
        <s v="Apricots"/>
        <s v="Avocados"/>
        <s v="Bambara beans, dry"/>
        <s v="Bananas"/>
        <s v="Beans, dry"/>
        <s v="Broad beans and horse beans, dry"/>
        <s v="Cabbages"/>
        <s v="Cantaloupes and other melons"/>
        <s v="Cassava, fresh"/>
        <s v="Chestnuts, in shell"/>
        <s v="Chillies and peppers, dry (Capsicum spp., Pimenta spp.), raw"/>
        <s v="Chillies and peppers, green (Capsicum spp. and Pimenta spp.)"/>
        <s v="Cocoa beans"/>
        <s v="Coconuts, in shell"/>
        <s v="Coffee, green"/>
        <s v="Cow peas, dry"/>
        <s v="Cucumbers and gherkins"/>
        <s v="Dates"/>
        <s v="Edible roots and tubers with high starch or inulin content, n.e.c., fresh"/>
        <s v="Eggplants (aubergines)"/>
        <s v="Figs"/>
        <s v="Ginger, raw"/>
        <s v="Groundnuts, excluding shelled"/>
        <s v="Hazelnuts, in shell"/>
        <s v="Jute, raw or retted"/>
        <s v="Kola nuts"/>
        <s v="Maize (corn)"/>
        <s v="Mangoes, guavas and mangosteens"/>
        <s v="Melonseed"/>
        <s v="Millet"/>
        <s v="Natural rubber in primary forms"/>
        <s v="Oil palm fruit"/>
        <s v="Okra"/>
        <s v="Onions and shallots, dry (excluding dehydrated)"/>
        <s v="Other beans, green"/>
        <s v="Other fruits, n.e.c."/>
        <s v="Other nuts (excluding wild edible nuts and groundnuts), in shell, n.e.c."/>
        <s v="Other oil seeds, n.e.c."/>
        <s v="Other pulses n.e.c."/>
        <s v="Other stone fruits"/>
        <s v="Other vegetables, fresh n.e.c."/>
        <s v="Peaches and nectarines"/>
        <s v="Pepper (Piper spp.), raw"/>
        <s v="Pineapples"/>
        <s v="Pistachios, in shell"/>
        <s v="Plantains and cooking bananas"/>
        <s v="Plums and sloes"/>
        <s v="Potatoes"/>
        <s v="Pumpkins, squash and gourds"/>
        <s v="Rice"/>
        <s v="Seed cotton, unginned"/>
        <s v="Sesame seed"/>
        <s v="Sorghum"/>
        <s v="Soya beans"/>
        <s v="Sugar cane"/>
        <s v="Sweet potatoes"/>
        <s v="Taro"/>
        <s v="Tea leaves"/>
        <s v="Tomatoes"/>
        <s v="Unmanufactured tobacco"/>
        <s v="Watermelons"/>
        <s v="Wheat"/>
        <s v="Yams"/>
      </sharedItems>
    </cacheField>
    <cacheField name="Year Code" numFmtId="0">
      <sharedItems/>
    </cacheField>
    <cacheField name="Year" numFmtId="0">
      <sharedItems count="5">
        <s v="2017"/>
        <s v="2018"/>
        <s v="2019"/>
        <s v="2020"/>
        <s v="2021"/>
      </sharedItems>
    </cacheField>
    <cacheField name="Unit" numFmtId="0">
      <sharedItems/>
    </cacheField>
    <cacheField name="Value" numFmtId="173">
      <sharedItems containsSemiMixedTypes="0" containsString="0" containsNumber="1" containsInteger="1" minValue="0" maxValue="1188516"/>
    </cacheField>
    <cacheField name="Flag" numFmtId="0">
      <sharedItems/>
    </cacheField>
    <cacheField name="Flag Descrip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5">
  <r>
    <s v="QCL"/>
    <s v="Crops and livestock products"/>
    <s v="120"/>
    <s v="Cameroon"/>
    <s v="5312"/>
    <s v="Area harvested"/>
    <s v="01343"/>
    <x v="0"/>
    <s v="2017"/>
    <x v="0"/>
    <s v="ha"/>
    <n v="178"/>
    <s v="I"/>
    <s v="Imputed value"/>
  </r>
  <r>
    <s v="QCL"/>
    <s v="Crops and livestock products"/>
    <s v="120"/>
    <s v="Cameroon"/>
    <s v="5312"/>
    <s v="Area harvested"/>
    <s v="01343"/>
    <x v="0"/>
    <s v="2018"/>
    <x v="1"/>
    <s v="ha"/>
    <n v="181"/>
    <s v="E"/>
    <s v="Estimated value"/>
  </r>
  <r>
    <s v="QCL"/>
    <s v="Crops and livestock products"/>
    <s v="120"/>
    <s v="Cameroon"/>
    <s v="5312"/>
    <s v="Area harvested"/>
    <s v="01343"/>
    <x v="0"/>
    <s v="2019"/>
    <x v="2"/>
    <s v="ha"/>
    <n v="179"/>
    <s v="E"/>
    <s v="Estimated value"/>
  </r>
  <r>
    <s v="QCL"/>
    <s v="Crops and livestock products"/>
    <s v="120"/>
    <s v="Cameroon"/>
    <s v="5312"/>
    <s v="Area harvested"/>
    <s v="01343"/>
    <x v="0"/>
    <s v="2020"/>
    <x v="3"/>
    <s v="ha"/>
    <n v="180"/>
    <s v="E"/>
    <s v="Estimated value"/>
  </r>
  <r>
    <s v="QCL"/>
    <s v="Crops and livestock products"/>
    <s v="120"/>
    <s v="Cameroon"/>
    <s v="5312"/>
    <s v="Area harvested"/>
    <s v="01343"/>
    <x v="0"/>
    <s v="2021"/>
    <x v="4"/>
    <s v="ha"/>
    <n v="180"/>
    <s v="E"/>
    <s v="Estimated value"/>
  </r>
  <r>
    <s v="QCL"/>
    <s v="Crops and livestock products"/>
    <s v="120"/>
    <s v="Cameroon"/>
    <s v="5312"/>
    <s v="Area harvested"/>
    <s v="01311"/>
    <x v="1"/>
    <s v="2017"/>
    <x v="0"/>
    <s v="ha"/>
    <n v="16522"/>
    <s v="I"/>
    <s v="Imputed value"/>
  </r>
  <r>
    <s v="QCL"/>
    <s v="Crops and livestock products"/>
    <s v="120"/>
    <s v="Cameroon"/>
    <s v="5312"/>
    <s v="Area harvested"/>
    <s v="01311"/>
    <x v="1"/>
    <s v="2018"/>
    <x v="1"/>
    <s v="ha"/>
    <n v="16754"/>
    <s v="I"/>
    <s v="Imputed value"/>
  </r>
  <r>
    <s v="QCL"/>
    <s v="Crops and livestock products"/>
    <s v="120"/>
    <s v="Cameroon"/>
    <s v="5312"/>
    <s v="Area harvested"/>
    <s v="01311"/>
    <x v="1"/>
    <s v="2019"/>
    <x v="2"/>
    <s v="ha"/>
    <n v="16813"/>
    <s v="I"/>
    <s v="Imputed value"/>
  </r>
  <r>
    <s v="QCL"/>
    <s v="Crops and livestock products"/>
    <s v="120"/>
    <s v="Cameroon"/>
    <s v="5312"/>
    <s v="Area harvested"/>
    <s v="01311"/>
    <x v="1"/>
    <s v="2020"/>
    <x v="3"/>
    <s v="ha"/>
    <n v="16903"/>
    <s v="I"/>
    <s v="Imputed value"/>
  </r>
  <r>
    <s v="QCL"/>
    <s v="Crops and livestock products"/>
    <s v="120"/>
    <s v="Cameroon"/>
    <s v="5312"/>
    <s v="Area harvested"/>
    <s v="01311"/>
    <x v="1"/>
    <s v="2021"/>
    <x v="4"/>
    <s v="ha"/>
    <n v="16989"/>
    <s v="I"/>
    <s v="Imputed value"/>
  </r>
  <r>
    <s v="QCL"/>
    <s v="Crops and livestock products"/>
    <s v="120"/>
    <s v="Cameroon"/>
    <s v="5312"/>
    <s v="Area harvested"/>
    <s v="01708"/>
    <x v="2"/>
    <s v="2017"/>
    <x v="0"/>
    <s v="ha"/>
    <n v="48984"/>
    <s v="I"/>
    <s v="Imputed value"/>
  </r>
  <r>
    <s v="QCL"/>
    <s v="Crops and livestock products"/>
    <s v="120"/>
    <s v="Cameroon"/>
    <s v="5312"/>
    <s v="Area harvested"/>
    <s v="01708"/>
    <x v="2"/>
    <s v="2018"/>
    <x v="1"/>
    <s v="ha"/>
    <n v="48133"/>
    <s v="E"/>
    <s v="Estimated value"/>
  </r>
  <r>
    <s v="QCL"/>
    <s v="Crops and livestock products"/>
    <s v="120"/>
    <s v="Cameroon"/>
    <s v="5312"/>
    <s v="Area harvested"/>
    <s v="01708"/>
    <x v="2"/>
    <s v="2019"/>
    <x v="2"/>
    <s v="ha"/>
    <n v="47666"/>
    <s v="E"/>
    <s v="Estimated value"/>
  </r>
  <r>
    <s v="QCL"/>
    <s v="Crops and livestock products"/>
    <s v="120"/>
    <s v="Cameroon"/>
    <s v="5312"/>
    <s v="Area harvested"/>
    <s v="01708"/>
    <x v="2"/>
    <s v="2020"/>
    <x v="3"/>
    <s v="ha"/>
    <n v="48261"/>
    <s v="E"/>
    <s v="Estimated value"/>
  </r>
  <r>
    <s v="QCL"/>
    <s v="Crops and livestock products"/>
    <s v="120"/>
    <s v="Cameroon"/>
    <s v="5312"/>
    <s v="Area harvested"/>
    <s v="01708"/>
    <x v="2"/>
    <s v="2021"/>
    <x v="4"/>
    <s v="ha"/>
    <n v="48020"/>
    <s v="E"/>
    <s v="Estimated value"/>
  </r>
  <r>
    <s v="QCL"/>
    <s v="Crops and livestock products"/>
    <s v="120"/>
    <s v="Cameroon"/>
    <s v="5312"/>
    <s v="Area harvested"/>
    <s v="01312"/>
    <x v="3"/>
    <s v="2017"/>
    <x v="0"/>
    <s v="ha"/>
    <n v="68900"/>
    <s v="E"/>
    <s v="Estimated value"/>
  </r>
  <r>
    <s v="QCL"/>
    <s v="Crops and livestock products"/>
    <s v="120"/>
    <s v="Cameroon"/>
    <s v="5312"/>
    <s v="Area harvested"/>
    <s v="01312"/>
    <x v="3"/>
    <s v="2018"/>
    <x v="1"/>
    <s v="ha"/>
    <n v="69738"/>
    <s v="E"/>
    <s v="Estimated value"/>
  </r>
  <r>
    <s v="QCL"/>
    <s v="Crops and livestock products"/>
    <s v="120"/>
    <s v="Cameroon"/>
    <s v="5312"/>
    <s v="Area harvested"/>
    <s v="01312"/>
    <x v="3"/>
    <s v="2019"/>
    <x v="2"/>
    <s v="ha"/>
    <n v="70332"/>
    <s v="E"/>
    <s v="Estimated value"/>
  </r>
  <r>
    <s v="QCL"/>
    <s v="Crops and livestock products"/>
    <s v="120"/>
    <s v="Cameroon"/>
    <s v="5312"/>
    <s v="Area harvested"/>
    <s v="01312"/>
    <x v="3"/>
    <s v="2020"/>
    <x v="3"/>
    <s v="ha"/>
    <n v="69657"/>
    <s v="E"/>
    <s v="Estimated value"/>
  </r>
  <r>
    <s v="QCL"/>
    <s v="Crops and livestock products"/>
    <s v="120"/>
    <s v="Cameroon"/>
    <s v="5312"/>
    <s v="Area harvested"/>
    <s v="01312"/>
    <x v="3"/>
    <s v="2021"/>
    <x v="4"/>
    <s v="ha"/>
    <n v="69909"/>
    <s v="E"/>
    <s v="Estimated value"/>
  </r>
  <r>
    <s v="QCL"/>
    <s v="Crops and livestock products"/>
    <s v="120"/>
    <s v="Cameroon"/>
    <s v="5312"/>
    <s v="Area harvested"/>
    <s v="01701"/>
    <x v="4"/>
    <s v="2017"/>
    <x v="0"/>
    <s v="ha"/>
    <n v="285646"/>
    <s v="E"/>
    <s v="Estimated value"/>
  </r>
  <r>
    <s v="QCL"/>
    <s v="Crops and livestock products"/>
    <s v="120"/>
    <s v="Cameroon"/>
    <s v="5312"/>
    <s v="Area harvested"/>
    <s v="01701"/>
    <x v="4"/>
    <s v="2018"/>
    <x v="1"/>
    <s v="ha"/>
    <n v="290932"/>
    <s v="E"/>
    <s v="Estimated value"/>
  </r>
  <r>
    <s v="QCL"/>
    <s v="Crops and livestock products"/>
    <s v="120"/>
    <s v="Cameroon"/>
    <s v="5312"/>
    <s v="Area harvested"/>
    <s v="01701"/>
    <x v="4"/>
    <s v="2019"/>
    <x v="2"/>
    <s v="ha"/>
    <n v="292243"/>
    <s v="E"/>
    <s v="Estimated value"/>
  </r>
  <r>
    <s v="QCL"/>
    <s v="Crops and livestock products"/>
    <s v="120"/>
    <s v="Cameroon"/>
    <s v="5312"/>
    <s v="Area harvested"/>
    <s v="01701"/>
    <x v="4"/>
    <s v="2020"/>
    <x v="3"/>
    <s v="ha"/>
    <n v="289607"/>
    <s v="E"/>
    <s v="Estimated value"/>
  </r>
  <r>
    <s v="QCL"/>
    <s v="Crops and livestock products"/>
    <s v="120"/>
    <s v="Cameroon"/>
    <s v="5312"/>
    <s v="Area harvested"/>
    <s v="01701"/>
    <x v="4"/>
    <s v="2021"/>
    <x v="4"/>
    <s v="ha"/>
    <n v="290927"/>
    <s v="E"/>
    <s v="Estimated value"/>
  </r>
  <r>
    <s v="QCL"/>
    <s v="Crops and livestock products"/>
    <s v="120"/>
    <s v="Cameroon"/>
    <s v="5312"/>
    <s v="Area harvested"/>
    <s v="01702"/>
    <x v="5"/>
    <s v="2017"/>
    <x v="0"/>
    <s v="ha"/>
    <n v="282"/>
    <s v="I"/>
    <s v="Imputed value"/>
  </r>
  <r>
    <s v="QCL"/>
    <s v="Crops and livestock products"/>
    <s v="120"/>
    <s v="Cameroon"/>
    <s v="5312"/>
    <s v="Area harvested"/>
    <s v="01702"/>
    <x v="5"/>
    <s v="2018"/>
    <x v="1"/>
    <s v="ha"/>
    <n v="285"/>
    <s v="I"/>
    <s v="Imputed value"/>
  </r>
  <r>
    <s v="QCL"/>
    <s v="Crops and livestock products"/>
    <s v="120"/>
    <s v="Cameroon"/>
    <s v="5312"/>
    <s v="Area harvested"/>
    <s v="01702"/>
    <x v="5"/>
    <s v="2019"/>
    <x v="2"/>
    <s v="ha"/>
    <n v="281"/>
    <s v="E"/>
    <s v="Estimated value"/>
  </r>
  <r>
    <s v="QCL"/>
    <s v="Crops and livestock products"/>
    <s v="120"/>
    <s v="Cameroon"/>
    <s v="5312"/>
    <s v="Area harvested"/>
    <s v="01702"/>
    <x v="5"/>
    <s v="2020"/>
    <x v="3"/>
    <s v="ha"/>
    <n v="283"/>
    <s v="E"/>
    <s v="Estimated value"/>
  </r>
  <r>
    <s v="QCL"/>
    <s v="Crops and livestock products"/>
    <s v="120"/>
    <s v="Cameroon"/>
    <s v="5312"/>
    <s v="Area harvested"/>
    <s v="01702"/>
    <x v="5"/>
    <s v="2021"/>
    <x v="4"/>
    <s v="ha"/>
    <n v="283"/>
    <s v="E"/>
    <s v="Estimated value"/>
  </r>
  <r>
    <s v="QCL"/>
    <s v="Crops and livestock products"/>
    <s v="120"/>
    <s v="Cameroon"/>
    <s v="5312"/>
    <s v="Area harvested"/>
    <s v="01212"/>
    <x v="6"/>
    <s v="2017"/>
    <x v="0"/>
    <s v="ha"/>
    <n v="2530"/>
    <s v="I"/>
    <s v="Imputed value"/>
  </r>
  <r>
    <s v="QCL"/>
    <s v="Crops and livestock products"/>
    <s v="120"/>
    <s v="Cameroon"/>
    <s v="5312"/>
    <s v="Area harvested"/>
    <s v="01212"/>
    <x v="6"/>
    <s v="2018"/>
    <x v="1"/>
    <s v="ha"/>
    <n v="2541"/>
    <s v="E"/>
    <s v="Estimated value"/>
  </r>
  <r>
    <s v="QCL"/>
    <s v="Crops and livestock products"/>
    <s v="120"/>
    <s v="Cameroon"/>
    <s v="5312"/>
    <s v="Area harvested"/>
    <s v="01212"/>
    <x v="6"/>
    <s v="2019"/>
    <x v="2"/>
    <s v="ha"/>
    <n v="2538"/>
    <s v="E"/>
    <s v="Estimated value"/>
  </r>
  <r>
    <s v="QCL"/>
    <s v="Crops and livestock products"/>
    <s v="120"/>
    <s v="Cameroon"/>
    <s v="5312"/>
    <s v="Area harvested"/>
    <s v="01212"/>
    <x v="6"/>
    <s v="2020"/>
    <x v="3"/>
    <s v="ha"/>
    <n v="2536"/>
    <s v="E"/>
    <s v="Estimated value"/>
  </r>
  <r>
    <s v="QCL"/>
    <s v="Crops and livestock products"/>
    <s v="120"/>
    <s v="Cameroon"/>
    <s v="5312"/>
    <s v="Area harvested"/>
    <s v="01212"/>
    <x v="6"/>
    <s v="2021"/>
    <x v="4"/>
    <s v="ha"/>
    <n v="2539"/>
    <s v="E"/>
    <s v="Estimated value"/>
  </r>
  <r>
    <s v="QCL"/>
    <s v="Crops and livestock products"/>
    <s v="120"/>
    <s v="Cameroon"/>
    <s v="5312"/>
    <s v="Area harvested"/>
    <s v="01229"/>
    <x v="7"/>
    <s v="2017"/>
    <x v="0"/>
    <s v="ha"/>
    <n v="4801"/>
    <s v="I"/>
    <s v="Imputed value"/>
  </r>
  <r>
    <s v="QCL"/>
    <s v="Crops and livestock products"/>
    <s v="120"/>
    <s v="Cameroon"/>
    <s v="5312"/>
    <s v="Area harvested"/>
    <s v="01229"/>
    <x v="7"/>
    <s v="2018"/>
    <x v="1"/>
    <s v="ha"/>
    <n v="4911"/>
    <s v="I"/>
    <s v="Imputed value"/>
  </r>
  <r>
    <s v="QCL"/>
    <s v="Crops and livestock products"/>
    <s v="120"/>
    <s v="Cameroon"/>
    <s v="5312"/>
    <s v="Area harvested"/>
    <s v="01229"/>
    <x v="7"/>
    <s v="2019"/>
    <x v="2"/>
    <s v="ha"/>
    <n v="4973"/>
    <s v="I"/>
    <s v="Imputed value"/>
  </r>
  <r>
    <s v="QCL"/>
    <s v="Crops and livestock products"/>
    <s v="120"/>
    <s v="Cameroon"/>
    <s v="5312"/>
    <s v="Area harvested"/>
    <s v="01229"/>
    <x v="7"/>
    <s v="2020"/>
    <x v="3"/>
    <s v="ha"/>
    <n v="5002"/>
    <s v="I"/>
    <s v="Imputed value"/>
  </r>
  <r>
    <s v="QCL"/>
    <s v="Crops and livestock products"/>
    <s v="120"/>
    <s v="Cameroon"/>
    <s v="5312"/>
    <s v="Area harvested"/>
    <s v="01229"/>
    <x v="7"/>
    <s v="2021"/>
    <x v="4"/>
    <s v="ha"/>
    <n v="5032"/>
    <s v="I"/>
    <s v="Imputed value"/>
  </r>
  <r>
    <s v="QCL"/>
    <s v="Crops and livestock products"/>
    <s v="120"/>
    <s v="Cameroon"/>
    <s v="5312"/>
    <s v="Area harvested"/>
    <s v="01520.01"/>
    <x v="8"/>
    <s v="2017"/>
    <x v="0"/>
    <s v="ha"/>
    <n v="326085"/>
    <s v="I"/>
    <s v="Imputed value"/>
  </r>
  <r>
    <s v="QCL"/>
    <s v="Crops and livestock products"/>
    <s v="120"/>
    <s v="Cameroon"/>
    <s v="5312"/>
    <s v="Area harvested"/>
    <s v="01520.01"/>
    <x v="8"/>
    <s v="2018"/>
    <x v="1"/>
    <s v="ha"/>
    <n v="374556"/>
    <s v="I"/>
    <s v="Imputed value"/>
  </r>
  <r>
    <s v="QCL"/>
    <s v="Crops and livestock products"/>
    <s v="120"/>
    <s v="Cameroon"/>
    <s v="5312"/>
    <s v="Area harvested"/>
    <s v="01520.01"/>
    <x v="8"/>
    <s v="2019"/>
    <x v="2"/>
    <s v="ha"/>
    <n v="377758"/>
    <s v="I"/>
    <s v="Imputed value"/>
  </r>
  <r>
    <s v="QCL"/>
    <s v="Crops and livestock products"/>
    <s v="120"/>
    <s v="Cameroon"/>
    <s v="5312"/>
    <s v="Area harvested"/>
    <s v="01520.01"/>
    <x v="8"/>
    <s v="2020"/>
    <x v="3"/>
    <s v="ha"/>
    <n v="384404"/>
    <s v="I"/>
    <s v="Imputed value"/>
  </r>
  <r>
    <s v="QCL"/>
    <s v="Crops and livestock products"/>
    <s v="120"/>
    <s v="Cameroon"/>
    <s v="5312"/>
    <s v="Area harvested"/>
    <s v="01520.01"/>
    <x v="8"/>
    <s v="2021"/>
    <x v="4"/>
    <s v="ha"/>
    <n v="395368"/>
    <s v="I"/>
    <s v="Imputed value"/>
  </r>
  <r>
    <s v="QCL"/>
    <s v="Crops and livestock products"/>
    <s v="120"/>
    <s v="Cameroon"/>
    <s v="5312"/>
    <s v="Area harvested"/>
    <s v="01373"/>
    <x v="9"/>
    <s v="2017"/>
    <x v="0"/>
    <s v="ha"/>
    <n v="140"/>
    <s v="I"/>
    <s v="Imputed value"/>
  </r>
  <r>
    <s v="QCL"/>
    <s v="Crops and livestock products"/>
    <s v="120"/>
    <s v="Cameroon"/>
    <s v="5312"/>
    <s v="Area harvested"/>
    <s v="01373"/>
    <x v="9"/>
    <s v="2018"/>
    <x v="1"/>
    <s v="ha"/>
    <n v="138"/>
    <s v="E"/>
    <s v="Estimated value"/>
  </r>
  <r>
    <s v="QCL"/>
    <s v="Crops and livestock products"/>
    <s v="120"/>
    <s v="Cameroon"/>
    <s v="5312"/>
    <s v="Area harvested"/>
    <s v="01373"/>
    <x v="9"/>
    <s v="2019"/>
    <x v="2"/>
    <s v="ha"/>
    <n v="139"/>
    <s v="E"/>
    <s v="Estimated value"/>
  </r>
  <r>
    <s v="QCL"/>
    <s v="Crops and livestock products"/>
    <s v="120"/>
    <s v="Cameroon"/>
    <s v="5312"/>
    <s v="Area harvested"/>
    <s v="01373"/>
    <x v="9"/>
    <s v="2020"/>
    <x v="3"/>
    <s v="ha"/>
    <n v="139"/>
    <s v="E"/>
    <s v="Estimated value"/>
  </r>
  <r>
    <s v="QCL"/>
    <s v="Crops and livestock products"/>
    <s v="120"/>
    <s v="Cameroon"/>
    <s v="5312"/>
    <s v="Area harvested"/>
    <s v="01373"/>
    <x v="9"/>
    <s v="2021"/>
    <x v="4"/>
    <s v="ha"/>
    <n v="138"/>
    <s v="E"/>
    <s v="Estimated value"/>
  </r>
  <r>
    <s v="QCL"/>
    <s v="Crops and livestock products"/>
    <s v="120"/>
    <s v="Cameroon"/>
    <s v="5312"/>
    <s v="Area harvested"/>
    <s v="01652"/>
    <x v="10"/>
    <s v="2017"/>
    <x v="0"/>
    <s v="ha"/>
    <n v="15252"/>
    <s v="I"/>
    <s v="Imputed value"/>
  </r>
  <r>
    <s v="QCL"/>
    <s v="Crops and livestock products"/>
    <s v="120"/>
    <s v="Cameroon"/>
    <s v="5312"/>
    <s v="Area harvested"/>
    <s v="01652"/>
    <x v="10"/>
    <s v="2018"/>
    <x v="1"/>
    <s v="ha"/>
    <n v="15681"/>
    <s v="E"/>
    <s v="Estimated value"/>
  </r>
  <r>
    <s v="QCL"/>
    <s v="Crops and livestock products"/>
    <s v="120"/>
    <s v="Cameroon"/>
    <s v="5312"/>
    <s v="Area harvested"/>
    <s v="01652"/>
    <x v="10"/>
    <s v="2019"/>
    <x v="2"/>
    <s v="ha"/>
    <n v="15466"/>
    <s v="E"/>
    <s v="Estimated value"/>
  </r>
  <r>
    <s v="QCL"/>
    <s v="Crops and livestock products"/>
    <s v="120"/>
    <s v="Cameroon"/>
    <s v="5312"/>
    <s v="Area harvested"/>
    <s v="01652"/>
    <x v="10"/>
    <s v="2020"/>
    <x v="3"/>
    <s v="ha"/>
    <n v="15466"/>
    <s v="E"/>
    <s v="Estimated value"/>
  </r>
  <r>
    <s v="QCL"/>
    <s v="Crops and livestock products"/>
    <s v="120"/>
    <s v="Cameroon"/>
    <s v="5312"/>
    <s v="Area harvested"/>
    <s v="01652"/>
    <x v="10"/>
    <s v="2021"/>
    <x v="4"/>
    <s v="ha"/>
    <n v="15538"/>
    <s v="E"/>
    <s v="Estimated value"/>
  </r>
  <r>
    <s v="QCL"/>
    <s v="Crops and livestock products"/>
    <s v="120"/>
    <s v="Cameroon"/>
    <s v="5312"/>
    <s v="Area harvested"/>
    <s v="01231"/>
    <x v="11"/>
    <s v="2017"/>
    <x v="0"/>
    <s v="ha"/>
    <n v="24633"/>
    <s v="E"/>
    <s v="Estimated value"/>
  </r>
  <r>
    <s v="QCL"/>
    <s v="Crops and livestock products"/>
    <s v="120"/>
    <s v="Cameroon"/>
    <s v="5312"/>
    <s v="Area harvested"/>
    <s v="01231"/>
    <x v="11"/>
    <s v="2018"/>
    <x v="1"/>
    <s v="ha"/>
    <n v="25584"/>
    <s v="E"/>
    <s v="Estimated value"/>
  </r>
  <r>
    <s v="QCL"/>
    <s v="Crops and livestock products"/>
    <s v="120"/>
    <s v="Cameroon"/>
    <s v="5312"/>
    <s v="Area harvested"/>
    <s v="01231"/>
    <x v="11"/>
    <s v="2019"/>
    <x v="2"/>
    <s v="ha"/>
    <n v="25790"/>
    <s v="E"/>
    <s v="Estimated value"/>
  </r>
  <r>
    <s v="QCL"/>
    <s v="Crops and livestock products"/>
    <s v="120"/>
    <s v="Cameroon"/>
    <s v="5312"/>
    <s v="Area harvested"/>
    <s v="01231"/>
    <x v="11"/>
    <s v="2020"/>
    <x v="3"/>
    <s v="ha"/>
    <n v="25336"/>
    <s v="E"/>
    <s v="Estimated value"/>
  </r>
  <r>
    <s v="QCL"/>
    <s v="Crops and livestock products"/>
    <s v="120"/>
    <s v="Cameroon"/>
    <s v="5312"/>
    <s v="Area harvested"/>
    <s v="01231"/>
    <x v="11"/>
    <s v="2021"/>
    <x v="4"/>
    <s v="ha"/>
    <n v="25570"/>
    <s v="E"/>
    <s v="Estimated value"/>
  </r>
  <r>
    <s v="QCL"/>
    <s v="Crops and livestock products"/>
    <s v="120"/>
    <s v="Cameroon"/>
    <s v="5312"/>
    <s v="Area harvested"/>
    <s v="01640"/>
    <x v="12"/>
    <s v="2017"/>
    <x v="0"/>
    <s v="ha"/>
    <n v="607143"/>
    <s v="I"/>
    <s v="Imputed value"/>
  </r>
  <r>
    <s v="QCL"/>
    <s v="Crops and livestock products"/>
    <s v="120"/>
    <s v="Cameroon"/>
    <s v="5312"/>
    <s v="Area harvested"/>
    <s v="01640"/>
    <x v="12"/>
    <s v="2018"/>
    <x v="1"/>
    <s v="ha"/>
    <n v="613936"/>
    <s v="I"/>
    <s v="Imputed value"/>
  </r>
  <r>
    <s v="QCL"/>
    <s v="Crops and livestock products"/>
    <s v="120"/>
    <s v="Cameroon"/>
    <s v="5312"/>
    <s v="Area harvested"/>
    <s v="01640"/>
    <x v="12"/>
    <s v="2019"/>
    <x v="2"/>
    <s v="ha"/>
    <n v="687103"/>
    <s v="I"/>
    <s v="Imputed value"/>
  </r>
  <r>
    <s v="QCL"/>
    <s v="Crops and livestock products"/>
    <s v="120"/>
    <s v="Cameroon"/>
    <s v="5312"/>
    <s v="Area harvested"/>
    <s v="01640"/>
    <x v="12"/>
    <s v="2020"/>
    <x v="3"/>
    <s v="ha"/>
    <n v="683065"/>
    <s v="I"/>
    <s v="Imputed value"/>
  </r>
  <r>
    <s v="QCL"/>
    <s v="Crops and livestock products"/>
    <s v="120"/>
    <s v="Cameroon"/>
    <s v="5312"/>
    <s v="Area harvested"/>
    <s v="01640"/>
    <x v="12"/>
    <s v="2021"/>
    <x v="4"/>
    <s v="ha"/>
    <n v="703327"/>
    <s v="I"/>
    <s v="Imputed value"/>
  </r>
  <r>
    <s v="QCL"/>
    <s v="Crops and livestock products"/>
    <s v="120"/>
    <s v="Cameroon"/>
    <s v="5312"/>
    <s v="Area harvested"/>
    <s v="01460"/>
    <x v="13"/>
    <s v="2017"/>
    <x v="0"/>
    <s v="ha"/>
    <n v="1600"/>
    <s v="E"/>
    <s v="Estimated value"/>
  </r>
  <r>
    <s v="QCL"/>
    <s v="Crops and livestock products"/>
    <s v="120"/>
    <s v="Cameroon"/>
    <s v="5312"/>
    <s v="Area harvested"/>
    <s v="01460"/>
    <x v="13"/>
    <s v="2018"/>
    <x v="1"/>
    <s v="ha"/>
    <n v="1600"/>
    <s v="E"/>
    <s v="Estimated value"/>
  </r>
  <r>
    <s v="QCL"/>
    <s v="Crops and livestock products"/>
    <s v="120"/>
    <s v="Cameroon"/>
    <s v="5312"/>
    <s v="Area harvested"/>
    <s v="01460"/>
    <x v="13"/>
    <s v="2019"/>
    <x v="2"/>
    <s v="ha"/>
    <n v="1565"/>
    <s v="I"/>
    <s v="Imputed value"/>
  </r>
  <r>
    <s v="QCL"/>
    <s v="Crops and livestock products"/>
    <s v="120"/>
    <s v="Cameroon"/>
    <s v="5312"/>
    <s v="Area harvested"/>
    <s v="01460"/>
    <x v="13"/>
    <s v="2020"/>
    <x v="3"/>
    <s v="ha"/>
    <n v="1549"/>
    <s v="I"/>
    <s v="Imputed value"/>
  </r>
  <r>
    <s v="QCL"/>
    <s v="Crops and livestock products"/>
    <s v="120"/>
    <s v="Cameroon"/>
    <s v="5312"/>
    <s v="Area harvested"/>
    <s v="01460"/>
    <x v="13"/>
    <s v="2021"/>
    <x v="4"/>
    <s v="ha"/>
    <n v="1542"/>
    <s v="I"/>
    <s v="Imputed value"/>
  </r>
  <r>
    <s v="QCL"/>
    <s v="Crops and livestock products"/>
    <s v="120"/>
    <s v="Cameroon"/>
    <s v="5312"/>
    <s v="Area harvested"/>
    <s v="01610"/>
    <x v="14"/>
    <s v="2017"/>
    <x v="0"/>
    <s v="ha"/>
    <n v="117603"/>
    <s v="E"/>
    <s v="Estimated value"/>
  </r>
  <r>
    <s v="QCL"/>
    <s v="Crops and livestock products"/>
    <s v="120"/>
    <s v="Cameroon"/>
    <s v="5312"/>
    <s v="Area harvested"/>
    <s v="01610"/>
    <x v="14"/>
    <s v="2018"/>
    <x v="1"/>
    <s v="ha"/>
    <n v="115991"/>
    <s v="E"/>
    <s v="Estimated value"/>
  </r>
  <r>
    <s v="QCL"/>
    <s v="Crops and livestock products"/>
    <s v="120"/>
    <s v="Cameroon"/>
    <s v="5312"/>
    <s v="Area harvested"/>
    <s v="01610"/>
    <x v="14"/>
    <s v="2019"/>
    <x v="2"/>
    <s v="ha"/>
    <n v="116099"/>
    <s v="E"/>
    <s v="Estimated value"/>
  </r>
  <r>
    <s v="QCL"/>
    <s v="Crops and livestock products"/>
    <s v="120"/>
    <s v="Cameroon"/>
    <s v="5312"/>
    <s v="Area harvested"/>
    <s v="01610"/>
    <x v="14"/>
    <s v="2020"/>
    <x v="3"/>
    <s v="ha"/>
    <n v="116564"/>
    <s v="E"/>
    <s v="Estimated value"/>
  </r>
  <r>
    <s v="QCL"/>
    <s v="Crops and livestock products"/>
    <s v="120"/>
    <s v="Cameroon"/>
    <s v="5312"/>
    <s v="Area harvested"/>
    <s v="01610"/>
    <x v="14"/>
    <s v="2021"/>
    <x v="4"/>
    <s v="ha"/>
    <n v="116218"/>
    <s v="E"/>
    <s v="Estimated value"/>
  </r>
  <r>
    <s v="QCL"/>
    <s v="Crops and livestock products"/>
    <s v="120"/>
    <s v="Cameroon"/>
    <s v="5312"/>
    <s v="Area harvested"/>
    <s v="01706"/>
    <x v="15"/>
    <s v="2017"/>
    <x v="0"/>
    <s v="ha"/>
    <n v="221854"/>
    <s v="I"/>
    <s v="Imputed value"/>
  </r>
  <r>
    <s v="QCL"/>
    <s v="Crops and livestock products"/>
    <s v="120"/>
    <s v="Cameroon"/>
    <s v="5312"/>
    <s v="Area harvested"/>
    <s v="01706"/>
    <x v="15"/>
    <s v="2018"/>
    <x v="1"/>
    <s v="ha"/>
    <n v="217330"/>
    <s v="E"/>
    <s v="Estimated value"/>
  </r>
  <r>
    <s v="QCL"/>
    <s v="Crops and livestock products"/>
    <s v="120"/>
    <s v="Cameroon"/>
    <s v="5312"/>
    <s v="Area harvested"/>
    <s v="01706"/>
    <x v="15"/>
    <s v="2019"/>
    <x v="2"/>
    <s v="ha"/>
    <n v="220677"/>
    <s v="E"/>
    <s v="Estimated value"/>
  </r>
  <r>
    <s v="QCL"/>
    <s v="Crops and livestock products"/>
    <s v="120"/>
    <s v="Cameroon"/>
    <s v="5312"/>
    <s v="Area harvested"/>
    <s v="01706"/>
    <x v="15"/>
    <s v="2020"/>
    <x v="3"/>
    <s v="ha"/>
    <n v="219954"/>
    <s v="E"/>
    <s v="Estimated value"/>
  </r>
  <r>
    <s v="QCL"/>
    <s v="Crops and livestock products"/>
    <s v="120"/>
    <s v="Cameroon"/>
    <s v="5312"/>
    <s v="Area harvested"/>
    <s v="01706"/>
    <x v="15"/>
    <s v="2021"/>
    <x v="4"/>
    <s v="ha"/>
    <n v="219320"/>
    <s v="E"/>
    <s v="Estimated value"/>
  </r>
  <r>
    <s v="QCL"/>
    <s v="Crops and livestock products"/>
    <s v="120"/>
    <s v="Cameroon"/>
    <s v="5312"/>
    <s v="Area harvested"/>
    <s v="01232"/>
    <x v="16"/>
    <s v="2017"/>
    <x v="0"/>
    <s v="ha"/>
    <n v="266741"/>
    <s v="E"/>
    <s v="Estimated value"/>
  </r>
  <r>
    <s v="QCL"/>
    <s v="Crops and livestock products"/>
    <s v="120"/>
    <s v="Cameroon"/>
    <s v="5312"/>
    <s v="Area harvested"/>
    <s v="01232"/>
    <x v="16"/>
    <s v="2018"/>
    <x v="1"/>
    <s v="ha"/>
    <n v="276399"/>
    <s v="E"/>
    <s v="Estimated value"/>
  </r>
  <r>
    <s v="QCL"/>
    <s v="Crops and livestock products"/>
    <s v="120"/>
    <s v="Cameroon"/>
    <s v="5312"/>
    <s v="Area harvested"/>
    <s v="01232"/>
    <x v="16"/>
    <s v="2019"/>
    <x v="2"/>
    <s v="ha"/>
    <n v="281037"/>
    <s v="E"/>
    <s v="Estimated value"/>
  </r>
  <r>
    <s v="QCL"/>
    <s v="Crops and livestock products"/>
    <s v="120"/>
    <s v="Cameroon"/>
    <s v="5312"/>
    <s v="Area harvested"/>
    <s v="01232"/>
    <x v="16"/>
    <s v="2020"/>
    <x v="3"/>
    <s v="ha"/>
    <n v="274726"/>
    <s v="E"/>
    <s v="Estimated value"/>
  </r>
  <r>
    <s v="QCL"/>
    <s v="Crops and livestock products"/>
    <s v="120"/>
    <s v="Cameroon"/>
    <s v="5312"/>
    <s v="Area harvested"/>
    <s v="01232"/>
    <x v="16"/>
    <s v="2021"/>
    <x v="4"/>
    <s v="ha"/>
    <n v="277387"/>
    <s v="E"/>
    <s v="Estimated value"/>
  </r>
  <r>
    <s v="QCL"/>
    <s v="Crops and livestock products"/>
    <s v="120"/>
    <s v="Cameroon"/>
    <s v="5312"/>
    <s v="Area harvested"/>
    <s v="01314"/>
    <x v="17"/>
    <s v="2017"/>
    <x v="0"/>
    <s v="ha"/>
    <n v="157"/>
    <s v="I"/>
    <s v="Imputed value"/>
  </r>
  <r>
    <s v="QCL"/>
    <s v="Crops and livestock products"/>
    <s v="120"/>
    <s v="Cameroon"/>
    <s v="5312"/>
    <s v="Area harvested"/>
    <s v="01314"/>
    <x v="17"/>
    <s v="2018"/>
    <x v="1"/>
    <s v="ha"/>
    <n v="155"/>
    <s v="E"/>
    <s v="Estimated value"/>
  </r>
  <r>
    <s v="QCL"/>
    <s v="Crops and livestock products"/>
    <s v="120"/>
    <s v="Cameroon"/>
    <s v="5312"/>
    <s v="Area harvested"/>
    <s v="01314"/>
    <x v="17"/>
    <s v="2019"/>
    <x v="2"/>
    <s v="ha"/>
    <n v="156"/>
    <s v="E"/>
    <s v="Estimated value"/>
  </r>
  <r>
    <s v="QCL"/>
    <s v="Crops and livestock products"/>
    <s v="120"/>
    <s v="Cameroon"/>
    <s v="5312"/>
    <s v="Area harvested"/>
    <s v="01314"/>
    <x v="17"/>
    <s v="2020"/>
    <x v="3"/>
    <s v="ha"/>
    <n v="156"/>
    <s v="E"/>
    <s v="Estimated value"/>
  </r>
  <r>
    <s v="QCL"/>
    <s v="Crops and livestock products"/>
    <s v="120"/>
    <s v="Cameroon"/>
    <s v="5312"/>
    <s v="Area harvested"/>
    <s v="01314"/>
    <x v="17"/>
    <s v="2021"/>
    <x v="4"/>
    <s v="ha"/>
    <n v="156"/>
    <s v="E"/>
    <s v="Estimated value"/>
  </r>
  <r>
    <s v="QCL"/>
    <s v="Crops and livestock products"/>
    <s v="120"/>
    <s v="Cameroon"/>
    <s v="5312"/>
    <s v="Area harvested"/>
    <s v="01599.10"/>
    <x v="18"/>
    <s v="2017"/>
    <x v="0"/>
    <s v="ha"/>
    <n v="5070"/>
    <s v="I"/>
    <s v="Imputed value"/>
  </r>
  <r>
    <s v="QCL"/>
    <s v="Crops and livestock products"/>
    <s v="120"/>
    <s v="Cameroon"/>
    <s v="5312"/>
    <s v="Area harvested"/>
    <s v="01599.10"/>
    <x v="18"/>
    <s v="2018"/>
    <x v="1"/>
    <s v="ha"/>
    <n v="5053"/>
    <s v="E"/>
    <s v="Estimated value"/>
  </r>
  <r>
    <s v="QCL"/>
    <s v="Crops and livestock products"/>
    <s v="120"/>
    <s v="Cameroon"/>
    <s v="5312"/>
    <s v="Area harvested"/>
    <s v="01599.10"/>
    <x v="18"/>
    <s v="2019"/>
    <x v="2"/>
    <s v="ha"/>
    <n v="5026"/>
    <s v="E"/>
    <s v="Estimated value"/>
  </r>
  <r>
    <s v="QCL"/>
    <s v="Crops and livestock products"/>
    <s v="120"/>
    <s v="Cameroon"/>
    <s v="5312"/>
    <s v="Area harvested"/>
    <s v="01599.10"/>
    <x v="18"/>
    <s v="2020"/>
    <x v="3"/>
    <s v="ha"/>
    <n v="5049"/>
    <s v="E"/>
    <s v="Estimated value"/>
  </r>
  <r>
    <s v="QCL"/>
    <s v="Crops and livestock products"/>
    <s v="120"/>
    <s v="Cameroon"/>
    <s v="5312"/>
    <s v="Area harvested"/>
    <s v="01599.10"/>
    <x v="18"/>
    <s v="2021"/>
    <x v="4"/>
    <s v="ha"/>
    <n v="5043"/>
    <s v="E"/>
    <s v="Estimated value"/>
  </r>
  <r>
    <s v="QCL"/>
    <s v="Crops and livestock products"/>
    <s v="120"/>
    <s v="Cameroon"/>
    <s v="5312"/>
    <s v="Area harvested"/>
    <s v="01233"/>
    <x v="19"/>
    <s v="2017"/>
    <x v="0"/>
    <s v="ha"/>
    <n v="330"/>
    <s v="E"/>
    <s v="Estimated value"/>
  </r>
  <r>
    <s v="QCL"/>
    <s v="Crops and livestock products"/>
    <s v="120"/>
    <s v="Cameroon"/>
    <s v="5312"/>
    <s v="Area harvested"/>
    <s v="01233"/>
    <x v="19"/>
    <s v="2018"/>
    <x v="1"/>
    <s v="ha"/>
    <n v="331"/>
    <s v="I"/>
    <s v="Imputed value"/>
  </r>
  <r>
    <s v="QCL"/>
    <s v="Crops and livestock products"/>
    <s v="120"/>
    <s v="Cameroon"/>
    <s v="5312"/>
    <s v="Area harvested"/>
    <s v="01233"/>
    <x v="19"/>
    <s v="2019"/>
    <x v="2"/>
    <s v="ha"/>
    <n v="329"/>
    <s v="I"/>
    <s v="Imputed value"/>
  </r>
  <r>
    <s v="QCL"/>
    <s v="Crops and livestock products"/>
    <s v="120"/>
    <s v="Cameroon"/>
    <s v="5312"/>
    <s v="Area harvested"/>
    <s v="01233"/>
    <x v="19"/>
    <s v="2020"/>
    <x v="3"/>
    <s v="ha"/>
    <n v="328"/>
    <s v="I"/>
    <s v="Imputed value"/>
  </r>
  <r>
    <s v="QCL"/>
    <s v="Crops and livestock products"/>
    <s v="120"/>
    <s v="Cameroon"/>
    <s v="5312"/>
    <s v="Area harvested"/>
    <s v="01233"/>
    <x v="19"/>
    <s v="2021"/>
    <x v="4"/>
    <s v="ha"/>
    <n v="327"/>
    <s v="I"/>
    <s v="Imputed value"/>
  </r>
  <r>
    <s v="QCL"/>
    <s v="Crops and livestock products"/>
    <s v="120"/>
    <s v="Cameroon"/>
    <s v="5312"/>
    <s v="Area harvested"/>
    <s v="01315"/>
    <x v="20"/>
    <s v="2017"/>
    <x v="0"/>
    <s v="ha"/>
    <n v="33"/>
    <s v="I"/>
    <s v="Imputed value"/>
  </r>
  <r>
    <s v="QCL"/>
    <s v="Crops and livestock products"/>
    <s v="120"/>
    <s v="Cameroon"/>
    <s v="5312"/>
    <s v="Area harvested"/>
    <s v="01315"/>
    <x v="20"/>
    <s v="2018"/>
    <x v="1"/>
    <s v="ha"/>
    <n v="33"/>
    <s v="E"/>
    <s v="Estimated value"/>
  </r>
  <r>
    <s v="QCL"/>
    <s v="Crops and livestock products"/>
    <s v="120"/>
    <s v="Cameroon"/>
    <s v="5312"/>
    <s v="Area harvested"/>
    <s v="01315"/>
    <x v="20"/>
    <s v="2019"/>
    <x v="2"/>
    <s v="ha"/>
    <n v="33"/>
    <s v="E"/>
    <s v="Estimated value"/>
  </r>
  <r>
    <s v="QCL"/>
    <s v="Crops and livestock products"/>
    <s v="120"/>
    <s v="Cameroon"/>
    <s v="5312"/>
    <s v="Area harvested"/>
    <s v="01315"/>
    <x v="20"/>
    <s v="2020"/>
    <x v="3"/>
    <s v="ha"/>
    <n v="33"/>
    <s v="E"/>
    <s v="Estimated value"/>
  </r>
  <r>
    <s v="QCL"/>
    <s v="Crops and livestock products"/>
    <s v="120"/>
    <s v="Cameroon"/>
    <s v="5312"/>
    <s v="Area harvested"/>
    <s v="01315"/>
    <x v="20"/>
    <s v="2021"/>
    <x v="4"/>
    <s v="ha"/>
    <n v="33"/>
    <s v="E"/>
    <s v="Estimated value"/>
  </r>
  <r>
    <s v="QCL"/>
    <s v="Crops and livestock products"/>
    <s v="120"/>
    <s v="Cameroon"/>
    <s v="5312"/>
    <s v="Area harvested"/>
    <s v="01657"/>
    <x v="21"/>
    <s v="2017"/>
    <x v="0"/>
    <s v="ha"/>
    <n v="6470"/>
    <s v="E"/>
    <s v="Estimated value"/>
  </r>
  <r>
    <s v="QCL"/>
    <s v="Crops and livestock products"/>
    <s v="120"/>
    <s v="Cameroon"/>
    <s v="5312"/>
    <s v="Area harvested"/>
    <s v="01657"/>
    <x v="21"/>
    <s v="2018"/>
    <x v="1"/>
    <s v="ha"/>
    <n v="6782"/>
    <s v="E"/>
    <s v="Estimated value"/>
  </r>
  <r>
    <s v="QCL"/>
    <s v="Crops and livestock products"/>
    <s v="120"/>
    <s v="Cameroon"/>
    <s v="5312"/>
    <s v="Area harvested"/>
    <s v="01657"/>
    <x v="21"/>
    <s v="2019"/>
    <x v="2"/>
    <s v="ha"/>
    <n v="7106"/>
    <s v="E"/>
    <s v="Estimated value"/>
  </r>
  <r>
    <s v="QCL"/>
    <s v="Crops and livestock products"/>
    <s v="120"/>
    <s v="Cameroon"/>
    <s v="5312"/>
    <s v="Area harvested"/>
    <s v="01657"/>
    <x v="21"/>
    <s v="2020"/>
    <x v="3"/>
    <s v="ha"/>
    <n v="6786"/>
    <s v="E"/>
    <s v="Estimated value"/>
  </r>
  <r>
    <s v="QCL"/>
    <s v="Crops and livestock products"/>
    <s v="120"/>
    <s v="Cameroon"/>
    <s v="5312"/>
    <s v="Area harvested"/>
    <s v="01657"/>
    <x v="21"/>
    <s v="2021"/>
    <x v="4"/>
    <s v="ha"/>
    <n v="6891"/>
    <s v="E"/>
    <s v="Estimated value"/>
  </r>
  <r>
    <s v="QCL"/>
    <s v="Crops and livestock products"/>
    <s v="120"/>
    <s v="Cameroon"/>
    <s v="5312"/>
    <s v="Area harvested"/>
    <s v="0142"/>
    <x v="22"/>
    <s v="2017"/>
    <x v="0"/>
    <s v="ha"/>
    <n v="430000"/>
    <s v="T"/>
    <s v="Unofficial figure"/>
  </r>
  <r>
    <s v="QCL"/>
    <s v="Crops and livestock products"/>
    <s v="120"/>
    <s v="Cameroon"/>
    <s v="5312"/>
    <s v="Area harvested"/>
    <s v="0142"/>
    <x v="22"/>
    <s v="2018"/>
    <x v="1"/>
    <s v="ha"/>
    <n v="440000"/>
    <s v="T"/>
    <s v="Unofficial figure"/>
  </r>
  <r>
    <s v="QCL"/>
    <s v="Crops and livestock products"/>
    <s v="120"/>
    <s v="Cameroon"/>
    <s v="5312"/>
    <s v="Area harvested"/>
    <s v="0142"/>
    <x v="22"/>
    <s v="2019"/>
    <x v="2"/>
    <s v="ha"/>
    <n v="445000"/>
    <s v="T"/>
    <s v="Unofficial figure"/>
  </r>
  <r>
    <s v="QCL"/>
    <s v="Crops and livestock products"/>
    <s v="120"/>
    <s v="Cameroon"/>
    <s v="5312"/>
    <s v="Area harvested"/>
    <s v="0142"/>
    <x v="22"/>
    <s v="2020"/>
    <x v="3"/>
    <s v="ha"/>
    <n v="450000"/>
    <s v="T"/>
    <s v="Unofficial figure"/>
  </r>
  <r>
    <s v="QCL"/>
    <s v="Crops and livestock products"/>
    <s v="120"/>
    <s v="Cameroon"/>
    <s v="5312"/>
    <s v="Area harvested"/>
    <s v="0142"/>
    <x v="22"/>
    <s v="2021"/>
    <x v="4"/>
    <s v="ha"/>
    <n v="450000"/>
    <s v="T"/>
    <s v="Unofficial figure"/>
  </r>
  <r>
    <s v="QCL"/>
    <s v="Crops and livestock products"/>
    <s v="120"/>
    <s v="Cameroon"/>
    <s v="5312"/>
    <s v="Area harvested"/>
    <s v="01374"/>
    <x v="23"/>
    <s v="2017"/>
    <x v="0"/>
    <s v="ha"/>
    <n v="143"/>
    <s v="I"/>
    <s v="Imputed value"/>
  </r>
  <r>
    <s v="QCL"/>
    <s v="Crops and livestock products"/>
    <s v="120"/>
    <s v="Cameroon"/>
    <s v="5312"/>
    <s v="Area harvested"/>
    <s v="01374"/>
    <x v="23"/>
    <s v="2018"/>
    <x v="1"/>
    <s v="ha"/>
    <n v="144"/>
    <s v="E"/>
    <s v="Estimated value"/>
  </r>
  <r>
    <s v="QCL"/>
    <s v="Crops and livestock products"/>
    <s v="120"/>
    <s v="Cameroon"/>
    <s v="5312"/>
    <s v="Area harvested"/>
    <s v="01374"/>
    <x v="23"/>
    <s v="2019"/>
    <x v="2"/>
    <s v="ha"/>
    <n v="144"/>
    <s v="E"/>
    <s v="Estimated value"/>
  </r>
  <r>
    <s v="QCL"/>
    <s v="Crops and livestock products"/>
    <s v="120"/>
    <s v="Cameroon"/>
    <s v="5312"/>
    <s v="Area harvested"/>
    <s v="01374"/>
    <x v="23"/>
    <s v="2020"/>
    <x v="3"/>
    <s v="ha"/>
    <n v="144"/>
    <s v="E"/>
    <s v="Estimated value"/>
  </r>
  <r>
    <s v="QCL"/>
    <s v="Crops and livestock products"/>
    <s v="120"/>
    <s v="Cameroon"/>
    <s v="5312"/>
    <s v="Area harvested"/>
    <s v="01374"/>
    <x v="23"/>
    <s v="2021"/>
    <x v="4"/>
    <s v="ha"/>
    <n v="144"/>
    <s v="E"/>
    <s v="Estimated value"/>
  </r>
  <r>
    <s v="QCL"/>
    <s v="Crops and livestock products"/>
    <s v="120"/>
    <s v="Cameroon"/>
    <s v="5312"/>
    <s v="Area harvested"/>
    <s v="01922.01"/>
    <x v="24"/>
    <s v="2017"/>
    <x v="0"/>
    <s v="ha"/>
    <n v="268"/>
    <s v="E"/>
    <s v="Estimated value"/>
  </r>
  <r>
    <s v="QCL"/>
    <s v="Crops and livestock products"/>
    <s v="120"/>
    <s v="Cameroon"/>
    <s v="5312"/>
    <s v="Area harvested"/>
    <s v="01922.01"/>
    <x v="24"/>
    <s v="2018"/>
    <x v="1"/>
    <s v="ha"/>
    <n v="270"/>
    <s v="E"/>
    <s v="Estimated value"/>
  </r>
  <r>
    <s v="QCL"/>
    <s v="Crops and livestock products"/>
    <s v="120"/>
    <s v="Cameroon"/>
    <s v="5312"/>
    <s v="Area harvested"/>
    <s v="01922.01"/>
    <x v="24"/>
    <s v="2019"/>
    <x v="2"/>
    <s v="ha"/>
    <n v="270"/>
    <s v="E"/>
    <s v="Estimated value"/>
  </r>
  <r>
    <s v="QCL"/>
    <s v="Crops and livestock products"/>
    <s v="120"/>
    <s v="Cameroon"/>
    <s v="5312"/>
    <s v="Area harvested"/>
    <s v="01922.01"/>
    <x v="24"/>
    <s v="2020"/>
    <x v="3"/>
    <s v="ha"/>
    <n v="269"/>
    <s v="E"/>
    <s v="Estimated value"/>
  </r>
  <r>
    <s v="QCL"/>
    <s v="Crops and livestock products"/>
    <s v="120"/>
    <s v="Cameroon"/>
    <s v="5312"/>
    <s v="Area harvested"/>
    <s v="01922.01"/>
    <x v="24"/>
    <s v="2021"/>
    <x v="4"/>
    <s v="ha"/>
    <n v="270"/>
    <s v="E"/>
    <s v="Estimated value"/>
  </r>
  <r>
    <s v="QCL"/>
    <s v="Crops and livestock products"/>
    <s v="120"/>
    <s v="Cameroon"/>
    <s v="5312"/>
    <s v="Area harvested"/>
    <s v="01379.02"/>
    <x v="25"/>
    <s v="2017"/>
    <x v="0"/>
    <s v="ha"/>
    <n v="103804"/>
    <s v="I"/>
    <s v="Imputed value"/>
  </r>
  <r>
    <s v="QCL"/>
    <s v="Crops and livestock products"/>
    <s v="120"/>
    <s v="Cameroon"/>
    <s v="5312"/>
    <s v="Area harvested"/>
    <s v="01379.02"/>
    <x v="25"/>
    <s v="2018"/>
    <x v="1"/>
    <s v="ha"/>
    <n v="107419"/>
    <s v="I"/>
    <s v="Imputed value"/>
  </r>
  <r>
    <s v="QCL"/>
    <s v="Crops and livestock products"/>
    <s v="120"/>
    <s v="Cameroon"/>
    <s v="5312"/>
    <s v="Area harvested"/>
    <s v="01379.02"/>
    <x v="25"/>
    <s v="2019"/>
    <x v="2"/>
    <s v="ha"/>
    <n v="108575"/>
    <s v="I"/>
    <s v="Imputed value"/>
  </r>
  <r>
    <s v="QCL"/>
    <s v="Crops and livestock products"/>
    <s v="120"/>
    <s v="Cameroon"/>
    <s v="5312"/>
    <s v="Area harvested"/>
    <s v="01379.02"/>
    <x v="25"/>
    <s v="2020"/>
    <x v="3"/>
    <s v="ha"/>
    <n v="109207"/>
    <s v="I"/>
    <s v="Imputed value"/>
  </r>
  <r>
    <s v="QCL"/>
    <s v="Crops and livestock products"/>
    <s v="120"/>
    <s v="Cameroon"/>
    <s v="5312"/>
    <s v="Area harvested"/>
    <s v="01379.02"/>
    <x v="25"/>
    <s v="2021"/>
    <x v="4"/>
    <s v="ha"/>
    <n v="109833"/>
    <s v="I"/>
    <s v="Imputed value"/>
  </r>
  <r>
    <s v="QCL"/>
    <s v="Crops and livestock products"/>
    <s v="120"/>
    <s v="Cameroon"/>
    <s v="5312"/>
    <s v="Area harvested"/>
    <s v="0112"/>
    <x v="26"/>
    <s v="2017"/>
    <x v="0"/>
    <s v="ha"/>
    <n v="1168987"/>
    <s v="E"/>
    <s v="Estimated value"/>
  </r>
  <r>
    <s v="QCL"/>
    <s v="Crops and livestock products"/>
    <s v="120"/>
    <s v="Cameroon"/>
    <s v="5312"/>
    <s v="Area harvested"/>
    <s v="0112"/>
    <x v="26"/>
    <s v="2018"/>
    <x v="1"/>
    <s v="ha"/>
    <n v="1188516"/>
    <s v="E"/>
    <s v="Estimated value"/>
  </r>
  <r>
    <s v="QCL"/>
    <s v="Crops and livestock products"/>
    <s v="120"/>
    <s v="Cameroon"/>
    <s v="5312"/>
    <s v="Area harvested"/>
    <s v="0112"/>
    <x v="26"/>
    <s v="2019"/>
    <x v="2"/>
    <s v="ha"/>
    <n v="1188172"/>
    <s v="E"/>
    <s v="Estimated value"/>
  </r>
  <r>
    <s v="QCL"/>
    <s v="Crops and livestock products"/>
    <s v="120"/>
    <s v="Cameroon"/>
    <s v="5312"/>
    <s v="Area harvested"/>
    <s v="0112"/>
    <x v="26"/>
    <s v="2020"/>
    <x v="3"/>
    <s v="ha"/>
    <n v="1181891"/>
    <s v="E"/>
    <s v="Estimated value"/>
  </r>
  <r>
    <s v="QCL"/>
    <s v="Crops and livestock products"/>
    <s v="120"/>
    <s v="Cameroon"/>
    <s v="5312"/>
    <s v="Area harvested"/>
    <s v="0112"/>
    <x v="26"/>
    <s v="2021"/>
    <x v="4"/>
    <s v="ha"/>
    <n v="1186193"/>
    <s v="E"/>
    <s v="Estimated value"/>
  </r>
  <r>
    <s v="QCL"/>
    <s v="Crops and livestock products"/>
    <s v="120"/>
    <s v="Cameroon"/>
    <s v="5312"/>
    <s v="Area harvested"/>
    <s v="01316"/>
    <x v="27"/>
    <s v="2017"/>
    <x v="0"/>
    <s v="ha"/>
    <n v="150"/>
    <s v="I"/>
    <s v="Imputed value"/>
  </r>
  <r>
    <s v="QCL"/>
    <s v="Crops and livestock products"/>
    <s v="120"/>
    <s v="Cameroon"/>
    <s v="5312"/>
    <s v="Area harvested"/>
    <s v="01316"/>
    <x v="27"/>
    <s v="2018"/>
    <x v="1"/>
    <s v="ha"/>
    <n v="156"/>
    <s v="I"/>
    <s v="Imputed value"/>
  </r>
  <r>
    <s v="QCL"/>
    <s v="Crops and livestock products"/>
    <s v="120"/>
    <s v="Cameroon"/>
    <s v="5312"/>
    <s v="Area harvested"/>
    <s v="01316"/>
    <x v="27"/>
    <s v="2019"/>
    <x v="2"/>
    <s v="ha"/>
    <n v="156"/>
    <s v="I"/>
    <s v="Imputed value"/>
  </r>
  <r>
    <s v="QCL"/>
    <s v="Crops and livestock products"/>
    <s v="120"/>
    <s v="Cameroon"/>
    <s v="5312"/>
    <s v="Area harvested"/>
    <s v="01316"/>
    <x v="27"/>
    <s v="2020"/>
    <x v="3"/>
    <s v="ha"/>
    <n v="154"/>
    <s v="E"/>
    <s v="Estimated value"/>
  </r>
  <r>
    <s v="QCL"/>
    <s v="Crops and livestock products"/>
    <s v="120"/>
    <s v="Cameroon"/>
    <s v="5312"/>
    <s v="Area harvested"/>
    <s v="01316"/>
    <x v="27"/>
    <s v="2021"/>
    <x v="4"/>
    <s v="ha"/>
    <n v="155"/>
    <s v="E"/>
    <s v="Estimated value"/>
  </r>
  <r>
    <s v="QCL"/>
    <s v="Crops and livestock products"/>
    <s v="120"/>
    <s v="Cameroon"/>
    <s v="5312"/>
    <s v="Area harvested"/>
    <s v="01449.01"/>
    <x v="28"/>
    <s v="2017"/>
    <x v="0"/>
    <s v="ha"/>
    <n v="125254"/>
    <s v="I"/>
    <s v="Imputed value"/>
  </r>
  <r>
    <s v="QCL"/>
    <s v="Crops and livestock products"/>
    <s v="120"/>
    <s v="Cameroon"/>
    <s v="5312"/>
    <s v="Area harvested"/>
    <s v="01449.01"/>
    <x v="28"/>
    <s v="2018"/>
    <x v="1"/>
    <s v="ha"/>
    <n v="123454"/>
    <s v="E"/>
    <s v="Estimated value"/>
  </r>
  <r>
    <s v="QCL"/>
    <s v="Crops and livestock products"/>
    <s v="120"/>
    <s v="Cameroon"/>
    <s v="5312"/>
    <s v="Area harvested"/>
    <s v="01449.01"/>
    <x v="28"/>
    <s v="2019"/>
    <x v="2"/>
    <s v="ha"/>
    <n v="122941"/>
    <s v="E"/>
    <s v="Estimated value"/>
  </r>
  <r>
    <s v="QCL"/>
    <s v="Crops and livestock products"/>
    <s v="120"/>
    <s v="Cameroon"/>
    <s v="5312"/>
    <s v="Area harvested"/>
    <s v="01449.01"/>
    <x v="28"/>
    <s v="2020"/>
    <x v="3"/>
    <s v="ha"/>
    <n v="123883"/>
    <s v="E"/>
    <s v="Estimated value"/>
  </r>
  <r>
    <s v="QCL"/>
    <s v="Crops and livestock products"/>
    <s v="120"/>
    <s v="Cameroon"/>
    <s v="5312"/>
    <s v="Area harvested"/>
    <s v="01449.01"/>
    <x v="28"/>
    <s v="2021"/>
    <x v="4"/>
    <s v="ha"/>
    <n v="123426"/>
    <s v="E"/>
    <s v="Estimated value"/>
  </r>
  <r>
    <s v="QCL"/>
    <s v="Crops and livestock products"/>
    <s v="120"/>
    <s v="Cameroon"/>
    <s v="5312"/>
    <s v="Area harvested"/>
    <s v="0118"/>
    <x v="29"/>
    <s v="2017"/>
    <x v="0"/>
    <s v="ha"/>
    <n v="73423"/>
    <s v="I"/>
    <s v="Imputed value"/>
  </r>
  <r>
    <s v="QCL"/>
    <s v="Crops and livestock products"/>
    <s v="120"/>
    <s v="Cameroon"/>
    <s v="5312"/>
    <s v="Area harvested"/>
    <s v="0118"/>
    <x v="29"/>
    <s v="2018"/>
    <x v="1"/>
    <s v="ha"/>
    <n v="73010"/>
    <s v="I"/>
    <s v="Imputed value"/>
  </r>
  <r>
    <s v="QCL"/>
    <s v="Crops and livestock products"/>
    <s v="120"/>
    <s v="Cameroon"/>
    <s v="5312"/>
    <s v="Area harvested"/>
    <s v="0118"/>
    <x v="29"/>
    <s v="2019"/>
    <x v="2"/>
    <s v="ha"/>
    <n v="74377"/>
    <s v="I"/>
    <s v="Imputed value"/>
  </r>
  <r>
    <s v="QCL"/>
    <s v="Crops and livestock products"/>
    <s v="120"/>
    <s v="Cameroon"/>
    <s v="5312"/>
    <s v="Area harvested"/>
    <s v="0118"/>
    <x v="29"/>
    <s v="2020"/>
    <x v="3"/>
    <s v="ha"/>
    <n v="74989"/>
    <s v="I"/>
    <s v="Imputed value"/>
  </r>
  <r>
    <s v="QCL"/>
    <s v="Crops and livestock products"/>
    <s v="120"/>
    <s v="Cameroon"/>
    <s v="5312"/>
    <s v="Area harvested"/>
    <s v="0118"/>
    <x v="29"/>
    <s v="2021"/>
    <x v="4"/>
    <s v="ha"/>
    <n v="74125"/>
    <s v="E"/>
    <s v="Estimated value"/>
  </r>
  <r>
    <s v="QCL"/>
    <s v="Crops and livestock products"/>
    <s v="120"/>
    <s v="Cameroon"/>
    <s v="5312"/>
    <s v="Area harvested"/>
    <s v="01950.01"/>
    <x v="30"/>
    <s v="2017"/>
    <x v="0"/>
    <s v="ha"/>
    <n v="58923"/>
    <s v="I"/>
    <s v="Imputed value"/>
  </r>
  <r>
    <s v="QCL"/>
    <s v="Crops and livestock products"/>
    <s v="120"/>
    <s v="Cameroon"/>
    <s v="5312"/>
    <s v="Area harvested"/>
    <s v="01950.01"/>
    <x v="30"/>
    <s v="2018"/>
    <x v="1"/>
    <s v="ha"/>
    <n v="55454"/>
    <s v="I"/>
    <s v="Imputed value"/>
  </r>
  <r>
    <s v="QCL"/>
    <s v="Crops and livestock products"/>
    <s v="120"/>
    <s v="Cameroon"/>
    <s v="5312"/>
    <s v="Area harvested"/>
    <s v="01950.01"/>
    <x v="30"/>
    <s v="2019"/>
    <x v="2"/>
    <s v="ha"/>
    <n v="57823"/>
    <s v="I"/>
    <s v="Imputed value"/>
  </r>
  <r>
    <s v="QCL"/>
    <s v="Crops and livestock products"/>
    <s v="120"/>
    <s v="Cameroon"/>
    <s v="5312"/>
    <s v="Area harvested"/>
    <s v="01950.01"/>
    <x v="30"/>
    <s v="2020"/>
    <x v="3"/>
    <s v="ha"/>
    <n v="58707"/>
    <s v="I"/>
    <s v="Imputed value"/>
  </r>
  <r>
    <s v="QCL"/>
    <s v="Crops and livestock products"/>
    <s v="120"/>
    <s v="Cameroon"/>
    <s v="5312"/>
    <s v="Area harvested"/>
    <s v="01950.01"/>
    <x v="30"/>
    <s v="2021"/>
    <x v="4"/>
    <s v="ha"/>
    <n v="61006"/>
    <s v="I"/>
    <s v="Imputed value"/>
  </r>
  <r>
    <s v="QCL"/>
    <s v="Crops and livestock products"/>
    <s v="120"/>
    <s v="Cameroon"/>
    <s v="5312"/>
    <s v="Area harvested"/>
    <s v="01491.01"/>
    <x v="31"/>
    <s v="2017"/>
    <x v="0"/>
    <s v="ha"/>
    <n v="183103"/>
    <s v="I"/>
    <s v="Imputed value"/>
  </r>
  <r>
    <s v="QCL"/>
    <s v="Crops and livestock products"/>
    <s v="120"/>
    <s v="Cameroon"/>
    <s v="5312"/>
    <s v="Area harvested"/>
    <s v="01491.01"/>
    <x v="31"/>
    <s v="2018"/>
    <x v="1"/>
    <s v="ha"/>
    <n v="200215"/>
    <s v="I"/>
    <s v="Imputed value"/>
  </r>
  <r>
    <s v="QCL"/>
    <s v="Crops and livestock products"/>
    <s v="120"/>
    <s v="Cameroon"/>
    <s v="5312"/>
    <s v="Area harvested"/>
    <s v="01491.01"/>
    <x v="31"/>
    <s v="2019"/>
    <x v="2"/>
    <s v="ha"/>
    <n v="203729"/>
    <s v="I"/>
    <s v="Imputed value"/>
  </r>
  <r>
    <s v="QCL"/>
    <s v="Crops and livestock products"/>
    <s v="120"/>
    <s v="Cameroon"/>
    <s v="5312"/>
    <s v="Area harvested"/>
    <s v="01491.01"/>
    <x v="31"/>
    <s v="2020"/>
    <x v="3"/>
    <s v="ha"/>
    <n v="221596"/>
    <s v="I"/>
    <s v="Imputed value"/>
  </r>
  <r>
    <s v="QCL"/>
    <s v="Crops and livestock products"/>
    <s v="120"/>
    <s v="Cameroon"/>
    <s v="5312"/>
    <s v="Area harvested"/>
    <s v="01491.01"/>
    <x v="31"/>
    <s v="2021"/>
    <x v="4"/>
    <s v="ha"/>
    <n v="181737"/>
    <s v="E"/>
    <s v="Estimated value"/>
  </r>
  <r>
    <s v="QCL"/>
    <s v="Crops and livestock products"/>
    <s v="120"/>
    <s v="Cameroon"/>
    <s v="5312"/>
    <s v="Area harvested"/>
    <s v="01239.01"/>
    <x v="32"/>
    <s v="2017"/>
    <x v="0"/>
    <s v="ha"/>
    <n v="30547"/>
    <s v="E"/>
    <s v="Estimated value"/>
  </r>
  <r>
    <s v="QCL"/>
    <s v="Crops and livestock products"/>
    <s v="120"/>
    <s v="Cameroon"/>
    <s v="5312"/>
    <s v="Area harvested"/>
    <s v="01239.01"/>
    <x v="32"/>
    <s v="2018"/>
    <x v="1"/>
    <s v="ha"/>
    <n v="31146"/>
    <s v="E"/>
    <s v="Estimated value"/>
  </r>
  <r>
    <s v="QCL"/>
    <s v="Crops and livestock products"/>
    <s v="120"/>
    <s v="Cameroon"/>
    <s v="5312"/>
    <s v="Area harvested"/>
    <s v="01239.01"/>
    <x v="32"/>
    <s v="2019"/>
    <x v="2"/>
    <s v="ha"/>
    <n v="31690"/>
    <s v="E"/>
    <s v="Estimated value"/>
  </r>
  <r>
    <s v="QCL"/>
    <s v="Crops and livestock products"/>
    <s v="120"/>
    <s v="Cameroon"/>
    <s v="5312"/>
    <s v="Area harvested"/>
    <s v="01239.01"/>
    <x v="32"/>
    <s v="2020"/>
    <x v="3"/>
    <s v="ha"/>
    <n v="31128"/>
    <s v="E"/>
    <s v="Estimated value"/>
  </r>
  <r>
    <s v="QCL"/>
    <s v="Crops and livestock products"/>
    <s v="120"/>
    <s v="Cameroon"/>
    <s v="5312"/>
    <s v="Area harvested"/>
    <s v="01239.01"/>
    <x v="32"/>
    <s v="2021"/>
    <x v="4"/>
    <s v="ha"/>
    <n v="31321"/>
    <s v="E"/>
    <s v="Estimated value"/>
  </r>
  <r>
    <s v="QCL"/>
    <s v="Crops and livestock products"/>
    <s v="120"/>
    <s v="Cameroon"/>
    <s v="5312"/>
    <s v="Area harvested"/>
    <s v="01253.02"/>
    <x v="33"/>
    <s v="2017"/>
    <x v="0"/>
    <s v="ha"/>
    <n v="25032"/>
    <s v="E"/>
    <s v="Estimated value"/>
  </r>
  <r>
    <s v="QCL"/>
    <s v="Crops and livestock products"/>
    <s v="120"/>
    <s v="Cameroon"/>
    <s v="5312"/>
    <s v="Area harvested"/>
    <s v="01253.02"/>
    <x v="33"/>
    <s v="2018"/>
    <x v="1"/>
    <s v="ha"/>
    <n v="25214"/>
    <s v="E"/>
    <s v="Estimated value"/>
  </r>
  <r>
    <s v="QCL"/>
    <s v="Crops and livestock products"/>
    <s v="120"/>
    <s v="Cameroon"/>
    <s v="5312"/>
    <s v="Area harvested"/>
    <s v="01253.02"/>
    <x v="33"/>
    <s v="2019"/>
    <x v="2"/>
    <s v="ha"/>
    <n v="25107"/>
    <s v="E"/>
    <s v="Estimated value"/>
  </r>
  <r>
    <s v="QCL"/>
    <s v="Crops and livestock products"/>
    <s v="120"/>
    <s v="Cameroon"/>
    <s v="5312"/>
    <s v="Area harvested"/>
    <s v="01253.02"/>
    <x v="33"/>
    <s v="2020"/>
    <x v="3"/>
    <s v="ha"/>
    <n v="25117"/>
    <s v="E"/>
    <s v="Estimated value"/>
  </r>
  <r>
    <s v="QCL"/>
    <s v="Crops and livestock products"/>
    <s v="120"/>
    <s v="Cameroon"/>
    <s v="5312"/>
    <s v="Area harvested"/>
    <s v="01253.02"/>
    <x v="33"/>
    <s v="2021"/>
    <x v="4"/>
    <s v="ha"/>
    <n v="24008"/>
    <s v="I"/>
    <s v="Imputed value"/>
  </r>
  <r>
    <s v="QCL"/>
    <s v="Crops and livestock products"/>
    <s v="120"/>
    <s v="Cameroon"/>
    <s v="5312"/>
    <s v="Area harvested"/>
    <s v="01241.90"/>
    <x v="34"/>
    <s v="2017"/>
    <x v="0"/>
    <s v="ha"/>
    <n v="768"/>
    <s v="I"/>
    <s v="Imputed value"/>
  </r>
  <r>
    <s v="QCL"/>
    <s v="Crops and livestock products"/>
    <s v="120"/>
    <s v="Cameroon"/>
    <s v="5312"/>
    <s v="Area harvested"/>
    <s v="01241.90"/>
    <x v="34"/>
    <s v="2018"/>
    <x v="1"/>
    <s v="ha"/>
    <n v="798"/>
    <s v="I"/>
    <s v="Imputed value"/>
  </r>
  <r>
    <s v="QCL"/>
    <s v="Crops and livestock products"/>
    <s v="120"/>
    <s v="Cameroon"/>
    <s v="5312"/>
    <s v="Area harvested"/>
    <s v="01241.90"/>
    <x v="34"/>
    <s v="2019"/>
    <x v="2"/>
    <s v="ha"/>
    <n v="803"/>
    <s v="I"/>
    <s v="Imputed value"/>
  </r>
  <r>
    <s v="QCL"/>
    <s v="Crops and livestock products"/>
    <s v="120"/>
    <s v="Cameroon"/>
    <s v="5312"/>
    <s v="Area harvested"/>
    <s v="01241.90"/>
    <x v="34"/>
    <s v="2020"/>
    <x v="3"/>
    <s v="ha"/>
    <n v="807"/>
    <s v="I"/>
    <s v="Imputed value"/>
  </r>
  <r>
    <s v="QCL"/>
    <s v="Crops and livestock products"/>
    <s v="120"/>
    <s v="Cameroon"/>
    <s v="5312"/>
    <s v="Area harvested"/>
    <s v="01241.90"/>
    <x v="34"/>
    <s v="2021"/>
    <x v="4"/>
    <s v="ha"/>
    <n v="803"/>
    <s v="E"/>
    <s v="Estimated value"/>
  </r>
  <r>
    <s v="QCL"/>
    <s v="Crops and livestock products"/>
    <s v="120"/>
    <s v="Cameroon"/>
    <s v="5312"/>
    <s v="Area harvested"/>
    <s v="01359.90"/>
    <x v="35"/>
    <s v="2017"/>
    <x v="0"/>
    <s v="ha"/>
    <n v="24438"/>
    <s v="I"/>
    <s v="Imputed value"/>
  </r>
  <r>
    <s v="QCL"/>
    <s v="Crops and livestock products"/>
    <s v="120"/>
    <s v="Cameroon"/>
    <s v="5312"/>
    <s v="Area harvested"/>
    <s v="01359.90"/>
    <x v="35"/>
    <s v="2018"/>
    <x v="1"/>
    <s v="ha"/>
    <n v="24493"/>
    <s v="I"/>
    <s v="Imputed value"/>
  </r>
  <r>
    <s v="QCL"/>
    <s v="Crops and livestock products"/>
    <s v="120"/>
    <s v="Cameroon"/>
    <s v="5312"/>
    <s v="Area harvested"/>
    <s v="01359.90"/>
    <x v="35"/>
    <s v="2019"/>
    <x v="2"/>
    <s v="ha"/>
    <n v="24483"/>
    <s v="I"/>
    <s v="Imputed value"/>
  </r>
  <r>
    <s v="QCL"/>
    <s v="Crops and livestock products"/>
    <s v="120"/>
    <s v="Cameroon"/>
    <s v="5312"/>
    <s v="Area harvested"/>
    <s v="01359.90"/>
    <x v="35"/>
    <s v="2020"/>
    <x v="3"/>
    <s v="ha"/>
    <n v="24524"/>
    <s v="I"/>
    <s v="Imputed value"/>
  </r>
  <r>
    <s v="QCL"/>
    <s v="Crops and livestock products"/>
    <s v="120"/>
    <s v="Cameroon"/>
    <s v="5312"/>
    <s v="Area harvested"/>
    <s v="01359.90"/>
    <x v="35"/>
    <s v="2021"/>
    <x v="4"/>
    <s v="ha"/>
    <n v="24565"/>
    <s v="I"/>
    <s v="Imputed value"/>
  </r>
  <r>
    <s v="QCL"/>
    <s v="Crops and livestock products"/>
    <s v="120"/>
    <s v="Cameroon"/>
    <s v="5312"/>
    <s v="Area harvested"/>
    <s v="01379.90"/>
    <x v="36"/>
    <s v="2017"/>
    <x v="0"/>
    <s v="ha"/>
    <n v="793"/>
    <s v="E"/>
    <s v="Estimated value"/>
  </r>
  <r>
    <s v="QCL"/>
    <s v="Crops and livestock products"/>
    <s v="120"/>
    <s v="Cameroon"/>
    <s v="5312"/>
    <s v="Area harvested"/>
    <s v="01379.90"/>
    <x v="36"/>
    <s v="2018"/>
    <x v="1"/>
    <s v="ha"/>
    <n v="788"/>
    <s v="I"/>
    <s v="Imputed value"/>
  </r>
  <r>
    <s v="QCL"/>
    <s v="Crops and livestock products"/>
    <s v="120"/>
    <s v="Cameroon"/>
    <s v="5312"/>
    <s v="Area harvested"/>
    <s v="01379.90"/>
    <x v="36"/>
    <s v="2019"/>
    <x v="2"/>
    <s v="ha"/>
    <n v="820"/>
    <s v="I"/>
    <s v="Imputed value"/>
  </r>
  <r>
    <s v="QCL"/>
    <s v="Crops and livestock products"/>
    <s v="120"/>
    <s v="Cameroon"/>
    <s v="5312"/>
    <s v="Area harvested"/>
    <s v="01379.90"/>
    <x v="36"/>
    <s v="2020"/>
    <x v="3"/>
    <s v="ha"/>
    <n v="810"/>
    <s v="I"/>
    <s v="Imputed value"/>
  </r>
  <r>
    <s v="QCL"/>
    <s v="Crops and livestock products"/>
    <s v="120"/>
    <s v="Cameroon"/>
    <s v="5312"/>
    <s v="Area harvested"/>
    <s v="01379.90"/>
    <x v="36"/>
    <s v="2021"/>
    <x v="4"/>
    <s v="ha"/>
    <n v="806"/>
    <s v="E"/>
    <s v="Estimated value"/>
  </r>
  <r>
    <s v="QCL"/>
    <s v="Crops and livestock products"/>
    <s v="120"/>
    <s v="Cameroon"/>
    <s v="5312"/>
    <s v="Area harvested"/>
    <s v="01449.90"/>
    <x v="37"/>
    <s v="2017"/>
    <x v="0"/>
    <s v="ha"/>
    <n v="123"/>
    <s v="I"/>
    <s v="Imputed value"/>
  </r>
  <r>
    <s v="QCL"/>
    <s v="Crops and livestock products"/>
    <s v="120"/>
    <s v="Cameroon"/>
    <s v="5312"/>
    <s v="Area harvested"/>
    <s v="01449.90"/>
    <x v="37"/>
    <s v="2018"/>
    <x v="1"/>
    <s v="ha"/>
    <n v="126"/>
    <s v="I"/>
    <s v="Imputed value"/>
  </r>
  <r>
    <s v="QCL"/>
    <s v="Crops and livestock products"/>
    <s v="120"/>
    <s v="Cameroon"/>
    <s v="5312"/>
    <s v="Area harvested"/>
    <s v="01449.90"/>
    <x v="37"/>
    <s v="2019"/>
    <x v="2"/>
    <s v="ha"/>
    <n v="118"/>
    <s v="I"/>
    <s v="Imputed value"/>
  </r>
  <r>
    <s v="QCL"/>
    <s v="Crops and livestock products"/>
    <s v="120"/>
    <s v="Cameroon"/>
    <s v="5312"/>
    <s v="Area harvested"/>
    <s v="01449.90"/>
    <x v="37"/>
    <s v="2020"/>
    <x v="3"/>
    <s v="ha"/>
    <n v="123"/>
    <s v="I"/>
    <s v="Imputed value"/>
  </r>
  <r>
    <s v="QCL"/>
    <s v="Crops and livestock products"/>
    <s v="120"/>
    <s v="Cameroon"/>
    <s v="5312"/>
    <s v="Area harvested"/>
    <s v="01449.90"/>
    <x v="37"/>
    <s v="2021"/>
    <x v="4"/>
    <s v="ha"/>
    <n v="126"/>
    <s v="I"/>
    <s v="Imputed value"/>
  </r>
  <r>
    <s v="QCL"/>
    <s v="Crops and livestock products"/>
    <s v="120"/>
    <s v="Cameroon"/>
    <s v="5312"/>
    <s v="Area harvested"/>
    <s v="01709.90"/>
    <x v="38"/>
    <s v="2017"/>
    <x v="0"/>
    <s v="ha"/>
    <n v="2818"/>
    <s v="I"/>
    <s v="Imputed value"/>
  </r>
  <r>
    <s v="QCL"/>
    <s v="Crops and livestock products"/>
    <s v="120"/>
    <s v="Cameroon"/>
    <s v="5312"/>
    <s v="Area harvested"/>
    <s v="01709.90"/>
    <x v="38"/>
    <s v="2018"/>
    <x v="1"/>
    <s v="ha"/>
    <n v="2800"/>
    <s v="I"/>
    <s v="Imputed value"/>
  </r>
  <r>
    <s v="QCL"/>
    <s v="Crops and livestock products"/>
    <s v="120"/>
    <s v="Cameroon"/>
    <s v="5312"/>
    <s v="Area harvested"/>
    <s v="01709.90"/>
    <x v="38"/>
    <s v="2019"/>
    <x v="2"/>
    <s v="ha"/>
    <n v="2779"/>
    <s v="I"/>
    <s v="Imputed value"/>
  </r>
  <r>
    <s v="QCL"/>
    <s v="Crops and livestock products"/>
    <s v="120"/>
    <s v="Cameroon"/>
    <s v="5312"/>
    <s v="Area harvested"/>
    <s v="01709.90"/>
    <x v="38"/>
    <s v="2020"/>
    <x v="3"/>
    <s v="ha"/>
    <n v="2799"/>
    <s v="E"/>
    <s v="Estimated value"/>
  </r>
  <r>
    <s v="QCL"/>
    <s v="Crops and livestock products"/>
    <s v="120"/>
    <s v="Cameroon"/>
    <s v="5312"/>
    <s v="Area harvested"/>
    <s v="01709.90"/>
    <x v="38"/>
    <s v="2021"/>
    <x v="4"/>
    <s v="ha"/>
    <n v="2793"/>
    <s v="E"/>
    <s v="Estimated value"/>
  </r>
  <r>
    <s v="QCL"/>
    <s v="Crops and livestock products"/>
    <s v="120"/>
    <s v="Cameroon"/>
    <s v="5312"/>
    <s v="Area harvested"/>
    <s v="01349.20"/>
    <x v="39"/>
    <s v="2017"/>
    <x v="0"/>
    <s v="ha"/>
    <n v="1449"/>
    <s v="I"/>
    <s v="Imputed value"/>
  </r>
  <r>
    <s v="QCL"/>
    <s v="Crops and livestock products"/>
    <s v="120"/>
    <s v="Cameroon"/>
    <s v="5312"/>
    <s v="Area harvested"/>
    <s v="01349.20"/>
    <x v="39"/>
    <s v="2018"/>
    <x v="1"/>
    <s v="ha"/>
    <n v="1427"/>
    <s v="E"/>
    <s v="Estimated value"/>
  </r>
  <r>
    <s v="QCL"/>
    <s v="Crops and livestock products"/>
    <s v="120"/>
    <s v="Cameroon"/>
    <s v="5312"/>
    <s v="Area harvested"/>
    <s v="01349.20"/>
    <x v="39"/>
    <s v="2019"/>
    <x v="2"/>
    <s v="ha"/>
    <n v="1424"/>
    <s v="E"/>
    <s v="Estimated value"/>
  </r>
  <r>
    <s v="QCL"/>
    <s v="Crops and livestock products"/>
    <s v="120"/>
    <s v="Cameroon"/>
    <s v="5312"/>
    <s v="Area harvested"/>
    <s v="01349.20"/>
    <x v="39"/>
    <s v="2020"/>
    <x v="3"/>
    <s v="ha"/>
    <n v="1434"/>
    <s v="E"/>
    <s v="Estimated value"/>
  </r>
  <r>
    <s v="QCL"/>
    <s v="Crops and livestock products"/>
    <s v="120"/>
    <s v="Cameroon"/>
    <s v="5312"/>
    <s v="Area harvested"/>
    <s v="01349.20"/>
    <x v="39"/>
    <s v="2021"/>
    <x v="4"/>
    <s v="ha"/>
    <n v="1428"/>
    <s v="E"/>
    <s v="Estimated value"/>
  </r>
  <r>
    <s v="QCL"/>
    <s v="Crops and livestock products"/>
    <s v="120"/>
    <s v="Cameroon"/>
    <s v="5312"/>
    <s v="Area harvested"/>
    <s v="01290.90"/>
    <x v="40"/>
    <s v="2017"/>
    <x v="0"/>
    <s v="ha"/>
    <n v="71191"/>
    <s v="I"/>
    <s v="Imputed value"/>
  </r>
  <r>
    <s v="QCL"/>
    <s v="Crops and livestock products"/>
    <s v="120"/>
    <s v="Cameroon"/>
    <s v="5312"/>
    <s v="Area harvested"/>
    <s v="01290.90"/>
    <x v="40"/>
    <s v="2018"/>
    <x v="1"/>
    <s v="ha"/>
    <n v="71914"/>
    <s v="E"/>
    <s v="Estimated value"/>
  </r>
  <r>
    <s v="QCL"/>
    <s v="Crops and livestock products"/>
    <s v="120"/>
    <s v="Cameroon"/>
    <s v="5312"/>
    <s v="Area harvested"/>
    <s v="01290.90"/>
    <x v="40"/>
    <s v="2019"/>
    <x v="2"/>
    <s v="ha"/>
    <n v="71786"/>
    <s v="E"/>
    <s v="Estimated value"/>
  </r>
  <r>
    <s v="QCL"/>
    <s v="Crops and livestock products"/>
    <s v="120"/>
    <s v="Cameroon"/>
    <s v="5312"/>
    <s v="Area harvested"/>
    <s v="01290.90"/>
    <x v="40"/>
    <s v="2020"/>
    <x v="3"/>
    <s v="ha"/>
    <n v="71630"/>
    <s v="E"/>
    <s v="Estimated value"/>
  </r>
  <r>
    <s v="QCL"/>
    <s v="Crops and livestock products"/>
    <s v="120"/>
    <s v="Cameroon"/>
    <s v="5312"/>
    <s v="Area harvested"/>
    <s v="01290.90"/>
    <x v="40"/>
    <s v="2021"/>
    <x v="4"/>
    <s v="ha"/>
    <n v="71776"/>
    <s v="E"/>
    <s v="Estimated value"/>
  </r>
  <r>
    <s v="QCL"/>
    <s v="Crops and livestock products"/>
    <s v="120"/>
    <s v="Cameroon"/>
    <s v="5312"/>
    <s v="Area harvested"/>
    <s v="01345"/>
    <x v="41"/>
    <s v="2017"/>
    <x v="0"/>
    <s v="ha"/>
    <n v="155"/>
    <s v="I"/>
    <s v="Imputed value"/>
  </r>
  <r>
    <s v="QCL"/>
    <s v="Crops and livestock products"/>
    <s v="120"/>
    <s v="Cameroon"/>
    <s v="5312"/>
    <s v="Area harvested"/>
    <s v="01345"/>
    <x v="41"/>
    <s v="2018"/>
    <x v="1"/>
    <s v="ha"/>
    <n v="155"/>
    <s v="E"/>
    <s v="Estimated value"/>
  </r>
  <r>
    <s v="QCL"/>
    <s v="Crops and livestock products"/>
    <s v="120"/>
    <s v="Cameroon"/>
    <s v="5312"/>
    <s v="Area harvested"/>
    <s v="01345"/>
    <x v="41"/>
    <s v="2019"/>
    <x v="2"/>
    <s v="ha"/>
    <n v="155"/>
    <s v="E"/>
    <s v="Estimated value"/>
  </r>
  <r>
    <s v="QCL"/>
    <s v="Crops and livestock products"/>
    <s v="120"/>
    <s v="Cameroon"/>
    <s v="5312"/>
    <s v="Area harvested"/>
    <s v="01345"/>
    <x v="41"/>
    <s v="2020"/>
    <x v="3"/>
    <s v="ha"/>
    <n v="155"/>
    <s v="E"/>
    <s v="Estimated value"/>
  </r>
  <r>
    <s v="QCL"/>
    <s v="Crops and livestock products"/>
    <s v="120"/>
    <s v="Cameroon"/>
    <s v="5312"/>
    <s v="Area harvested"/>
    <s v="01345"/>
    <x v="41"/>
    <s v="2021"/>
    <x v="4"/>
    <s v="ha"/>
    <n v="155"/>
    <s v="E"/>
    <s v="Estimated value"/>
  </r>
  <r>
    <s v="QCL"/>
    <s v="Crops and livestock products"/>
    <s v="120"/>
    <s v="Cameroon"/>
    <s v="5312"/>
    <s v="Area harvested"/>
    <s v="01651"/>
    <x v="42"/>
    <s v="2017"/>
    <x v="0"/>
    <s v="ha"/>
    <n v="272"/>
    <s v="I"/>
    <s v="Imputed value"/>
  </r>
  <r>
    <s v="QCL"/>
    <s v="Crops and livestock products"/>
    <s v="120"/>
    <s v="Cameroon"/>
    <s v="5312"/>
    <s v="Area harvested"/>
    <s v="01651"/>
    <x v="42"/>
    <s v="2018"/>
    <x v="1"/>
    <s v="ha"/>
    <n v="273"/>
    <s v="I"/>
    <s v="Imputed value"/>
  </r>
  <r>
    <s v="QCL"/>
    <s v="Crops and livestock products"/>
    <s v="120"/>
    <s v="Cameroon"/>
    <s v="5312"/>
    <s v="Area harvested"/>
    <s v="01651"/>
    <x v="42"/>
    <s v="2019"/>
    <x v="2"/>
    <s v="ha"/>
    <n v="274"/>
    <s v="I"/>
    <s v="Imputed value"/>
  </r>
  <r>
    <s v="QCL"/>
    <s v="Crops and livestock products"/>
    <s v="120"/>
    <s v="Cameroon"/>
    <s v="5312"/>
    <s v="Area harvested"/>
    <s v="01651"/>
    <x v="42"/>
    <s v="2020"/>
    <x v="3"/>
    <s v="ha"/>
    <n v="274"/>
    <s v="I"/>
    <s v="Imputed value"/>
  </r>
  <r>
    <s v="QCL"/>
    <s v="Crops and livestock products"/>
    <s v="120"/>
    <s v="Cameroon"/>
    <s v="5312"/>
    <s v="Area harvested"/>
    <s v="01651"/>
    <x v="42"/>
    <s v="2021"/>
    <x v="4"/>
    <s v="ha"/>
    <n v="275"/>
    <s v="I"/>
    <s v="Imputed value"/>
  </r>
  <r>
    <s v="QCL"/>
    <s v="Crops and livestock products"/>
    <s v="120"/>
    <s v="Cameroon"/>
    <s v="5312"/>
    <s v="Area harvested"/>
    <s v="01318"/>
    <x v="43"/>
    <s v="2017"/>
    <x v="0"/>
    <s v="ha"/>
    <n v="8830"/>
    <s v="E"/>
    <s v="Estimated value"/>
  </r>
  <r>
    <s v="QCL"/>
    <s v="Crops and livestock products"/>
    <s v="120"/>
    <s v="Cameroon"/>
    <s v="5312"/>
    <s v="Area harvested"/>
    <s v="01318"/>
    <x v="43"/>
    <s v="2018"/>
    <x v="1"/>
    <s v="ha"/>
    <n v="8717"/>
    <s v="I"/>
    <s v="Imputed value"/>
  </r>
  <r>
    <s v="QCL"/>
    <s v="Crops and livestock products"/>
    <s v="120"/>
    <s v="Cameroon"/>
    <s v="5312"/>
    <s v="Area harvested"/>
    <s v="01318"/>
    <x v="43"/>
    <s v="2019"/>
    <x v="2"/>
    <s v="ha"/>
    <n v="9019"/>
    <s v="E"/>
    <s v="Estimated value"/>
  </r>
  <r>
    <s v="QCL"/>
    <s v="Crops and livestock products"/>
    <s v="120"/>
    <s v="Cameroon"/>
    <s v="5312"/>
    <s v="Area harvested"/>
    <s v="01318"/>
    <x v="43"/>
    <s v="2020"/>
    <x v="3"/>
    <s v="ha"/>
    <n v="8855"/>
    <s v="E"/>
    <s v="Estimated value"/>
  </r>
  <r>
    <s v="QCL"/>
    <s v="Crops and livestock products"/>
    <s v="120"/>
    <s v="Cameroon"/>
    <s v="5312"/>
    <s v="Area harvested"/>
    <s v="01318"/>
    <x v="43"/>
    <s v="2021"/>
    <x v="4"/>
    <s v="ha"/>
    <n v="8864"/>
    <s v="E"/>
    <s v="Estimated value"/>
  </r>
  <r>
    <s v="QCL"/>
    <s v="Crops and livestock products"/>
    <s v="120"/>
    <s v="Cameroon"/>
    <s v="5312"/>
    <s v="Area harvested"/>
    <s v="01375"/>
    <x v="44"/>
    <s v="2017"/>
    <x v="0"/>
    <s v="ha"/>
    <n v="0"/>
    <s v="M"/>
    <s v="Missing value (data cannot exist, not applicable)"/>
  </r>
  <r>
    <s v="QCL"/>
    <s v="Crops and livestock products"/>
    <s v="120"/>
    <s v="Cameroon"/>
    <s v="5312"/>
    <s v="Area harvested"/>
    <s v="01375"/>
    <x v="44"/>
    <s v="2018"/>
    <x v="1"/>
    <s v="ha"/>
    <n v="0"/>
    <s v="M"/>
    <s v="Missing value (data cannot exist, not applicable)"/>
  </r>
  <r>
    <s v="QCL"/>
    <s v="Crops and livestock products"/>
    <s v="120"/>
    <s v="Cameroon"/>
    <s v="5312"/>
    <s v="Area harvested"/>
    <s v="01375"/>
    <x v="44"/>
    <s v="2019"/>
    <x v="2"/>
    <s v="ha"/>
    <n v="0"/>
    <s v="M"/>
    <s v="Missing value (data cannot exist, not applicable)"/>
  </r>
  <r>
    <s v="QCL"/>
    <s v="Crops and livestock products"/>
    <s v="120"/>
    <s v="Cameroon"/>
    <s v="5312"/>
    <s v="Area harvested"/>
    <s v="01375"/>
    <x v="44"/>
    <s v="2020"/>
    <x v="3"/>
    <s v="ha"/>
    <n v="0"/>
    <s v="M"/>
    <s v="Missing value (data cannot exist, not applicable)"/>
  </r>
  <r>
    <s v="QCL"/>
    <s v="Crops and livestock products"/>
    <s v="120"/>
    <s v="Cameroon"/>
    <s v="5312"/>
    <s v="Area harvested"/>
    <s v="01375"/>
    <x v="44"/>
    <s v="2021"/>
    <x v="4"/>
    <s v="ha"/>
    <n v="0"/>
    <s v="M"/>
    <s v="Missing value (data cannot exist, not applicable)"/>
  </r>
  <r>
    <s v="QCL"/>
    <s v="Crops and livestock products"/>
    <s v="120"/>
    <s v="Cameroon"/>
    <s v="5312"/>
    <s v="Area harvested"/>
    <s v="01313"/>
    <x v="45"/>
    <s v="2017"/>
    <x v="0"/>
    <s v="ha"/>
    <n v="329386"/>
    <s v="I"/>
    <s v="Imputed value"/>
  </r>
  <r>
    <s v="QCL"/>
    <s v="Crops and livestock products"/>
    <s v="120"/>
    <s v="Cameroon"/>
    <s v="5312"/>
    <s v="Area harvested"/>
    <s v="01313"/>
    <x v="45"/>
    <s v="2018"/>
    <x v="1"/>
    <s v="ha"/>
    <n v="300590"/>
    <s v="I"/>
    <s v="Imputed value"/>
  </r>
  <r>
    <s v="QCL"/>
    <s v="Crops and livestock products"/>
    <s v="120"/>
    <s v="Cameroon"/>
    <s v="5312"/>
    <s v="Area harvested"/>
    <s v="01313"/>
    <x v="45"/>
    <s v="2019"/>
    <x v="2"/>
    <s v="ha"/>
    <n v="295765"/>
    <s v="I"/>
    <s v="Imputed value"/>
  </r>
  <r>
    <s v="QCL"/>
    <s v="Crops and livestock products"/>
    <s v="120"/>
    <s v="Cameroon"/>
    <s v="5312"/>
    <s v="Area harvested"/>
    <s v="01313"/>
    <x v="45"/>
    <s v="2020"/>
    <x v="3"/>
    <s v="ha"/>
    <n v="291513"/>
    <s v="I"/>
    <s v="Imputed value"/>
  </r>
  <r>
    <s v="QCL"/>
    <s v="Crops and livestock products"/>
    <s v="120"/>
    <s v="Cameroon"/>
    <s v="5312"/>
    <s v="Area harvested"/>
    <s v="01313"/>
    <x v="45"/>
    <s v="2021"/>
    <x v="4"/>
    <s v="ha"/>
    <n v="314380"/>
    <s v="I"/>
    <s v="Imputed value"/>
  </r>
  <r>
    <s v="QCL"/>
    <s v="Crops and livestock products"/>
    <s v="120"/>
    <s v="Cameroon"/>
    <s v="5312"/>
    <s v="Area harvested"/>
    <s v="01346"/>
    <x v="46"/>
    <s v="2017"/>
    <x v="0"/>
    <s v="ha"/>
    <n v="123"/>
    <s v="I"/>
    <s v="Imputed value"/>
  </r>
  <r>
    <s v="QCL"/>
    <s v="Crops and livestock products"/>
    <s v="120"/>
    <s v="Cameroon"/>
    <s v="5312"/>
    <s v="Area harvested"/>
    <s v="01346"/>
    <x v="46"/>
    <s v="2018"/>
    <x v="1"/>
    <s v="ha"/>
    <n v="123"/>
    <s v="E"/>
    <s v="Estimated value"/>
  </r>
  <r>
    <s v="QCL"/>
    <s v="Crops and livestock products"/>
    <s v="120"/>
    <s v="Cameroon"/>
    <s v="5312"/>
    <s v="Area harvested"/>
    <s v="01346"/>
    <x v="46"/>
    <s v="2019"/>
    <x v="2"/>
    <s v="ha"/>
    <n v="122"/>
    <s v="E"/>
    <s v="Estimated value"/>
  </r>
  <r>
    <s v="QCL"/>
    <s v="Crops and livestock products"/>
    <s v="120"/>
    <s v="Cameroon"/>
    <s v="5312"/>
    <s v="Area harvested"/>
    <s v="01346"/>
    <x v="46"/>
    <s v="2020"/>
    <x v="3"/>
    <s v="ha"/>
    <n v="123"/>
    <s v="E"/>
    <s v="Estimated value"/>
  </r>
  <r>
    <s v="QCL"/>
    <s v="Crops and livestock products"/>
    <s v="120"/>
    <s v="Cameroon"/>
    <s v="5312"/>
    <s v="Area harvested"/>
    <s v="01346"/>
    <x v="46"/>
    <s v="2021"/>
    <x v="4"/>
    <s v="ha"/>
    <n v="122"/>
    <s v="E"/>
    <s v="Estimated value"/>
  </r>
  <r>
    <s v="QCL"/>
    <s v="Crops and livestock products"/>
    <s v="120"/>
    <s v="Cameroon"/>
    <s v="5312"/>
    <s v="Area harvested"/>
    <s v="01510"/>
    <x v="47"/>
    <s v="2017"/>
    <x v="0"/>
    <s v="ha"/>
    <n v="20500"/>
    <s v="E"/>
    <s v="Estimated value"/>
  </r>
  <r>
    <s v="QCL"/>
    <s v="Crops and livestock products"/>
    <s v="120"/>
    <s v="Cameroon"/>
    <s v="5312"/>
    <s v="Area harvested"/>
    <s v="01510"/>
    <x v="47"/>
    <s v="2018"/>
    <x v="1"/>
    <s v="ha"/>
    <n v="23229"/>
    <s v="I"/>
    <s v="Imputed value"/>
  </r>
  <r>
    <s v="QCL"/>
    <s v="Crops and livestock products"/>
    <s v="120"/>
    <s v="Cameroon"/>
    <s v="5312"/>
    <s v="Area harvested"/>
    <s v="01510"/>
    <x v="47"/>
    <s v="2019"/>
    <x v="2"/>
    <s v="ha"/>
    <n v="21706"/>
    <s v="I"/>
    <s v="Imputed value"/>
  </r>
  <r>
    <s v="QCL"/>
    <s v="Crops and livestock products"/>
    <s v="120"/>
    <s v="Cameroon"/>
    <s v="5312"/>
    <s v="Area harvested"/>
    <s v="01510"/>
    <x v="47"/>
    <s v="2020"/>
    <x v="3"/>
    <s v="ha"/>
    <n v="20491"/>
    <s v="I"/>
    <s v="Imputed value"/>
  </r>
  <r>
    <s v="QCL"/>
    <s v="Crops and livestock products"/>
    <s v="120"/>
    <s v="Cameroon"/>
    <s v="5312"/>
    <s v="Area harvested"/>
    <s v="01510"/>
    <x v="47"/>
    <s v="2021"/>
    <x v="4"/>
    <s v="ha"/>
    <n v="20617"/>
    <s v="I"/>
    <s v="Imputed value"/>
  </r>
  <r>
    <s v="QCL"/>
    <s v="Crops and livestock products"/>
    <s v="120"/>
    <s v="Cameroon"/>
    <s v="5312"/>
    <s v="Area harvested"/>
    <s v="01235"/>
    <x v="48"/>
    <s v="2017"/>
    <x v="0"/>
    <s v="ha"/>
    <n v="152570"/>
    <s v="I"/>
    <s v="Imputed value"/>
  </r>
  <r>
    <s v="QCL"/>
    <s v="Crops and livestock products"/>
    <s v="120"/>
    <s v="Cameroon"/>
    <s v="5312"/>
    <s v="Area harvested"/>
    <s v="01235"/>
    <x v="48"/>
    <s v="2018"/>
    <x v="1"/>
    <s v="ha"/>
    <n v="154798"/>
    <s v="E"/>
    <s v="Estimated value"/>
  </r>
  <r>
    <s v="QCL"/>
    <s v="Crops and livestock products"/>
    <s v="120"/>
    <s v="Cameroon"/>
    <s v="5312"/>
    <s v="Area harvested"/>
    <s v="01235"/>
    <x v="48"/>
    <s v="2019"/>
    <x v="2"/>
    <s v="ha"/>
    <n v="153540"/>
    <s v="E"/>
    <s v="Estimated value"/>
  </r>
  <r>
    <s v="QCL"/>
    <s v="Crops and livestock products"/>
    <s v="120"/>
    <s v="Cameroon"/>
    <s v="5312"/>
    <s v="Area harvested"/>
    <s v="01235"/>
    <x v="48"/>
    <s v="2020"/>
    <x v="3"/>
    <s v="ha"/>
    <n v="153636"/>
    <s v="E"/>
    <s v="Estimated value"/>
  </r>
  <r>
    <s v="QCL"/>
    <s v="Crops and livestock products"/>
    <s v="120"/>
    <s v="Cameroon"/>
    <s v="5312"/>
    <s v="Area harvested"/>
    <s v="01235"/>
    <x v="48"/>
    <s v="2021"/>
    <x v="4"/>
    <s v="ha"/>
    <n v="153991"/>
    <s v="E"/>
    <s v="Estimated value"/>
  </r>
  <r>
    <s v="QCL"/>
    <s v="Crops and livestock products"/>
    <s v="120"/>
    <s v="Cameroon"/>
    <s v="5312"/>
    <s v="Area harvested"/>
    <s v="0113"/>
    <x v="49"/>
    <s v="2017"/>
    <x v="0"/>
    <s v="ha"/>
    <n v="217302"/>
    <s v="I"/>
    <s v="Imputed value"/>
  </r>
  <r>
    <s v="QCL"/>
    <s v="Crops and livestock products"/>
    <s v="120"/>
    <s v="Cameroon"/>
    <s v="5312"/>
    <s v="Area harvested"/>
    <s v="0113"/>
    <x v="49"/>
    <s v="2018"/>
    <x v="1"/>
    <s v="ha"/>
    <n v="282287"/>
    <s v="I"/>
    <s v="Imputed value"/>
  </r>
  <r>
    <s v="QCL"/>
    <s v="Crops and livestock products"/>
    <s v="120"/>
    <s v="Cameroon"/>
    <s v="5312"/>
    <s v="Area harvested"/>
    <s v="0113"/>
    <x v="49"/>
    <s v="2019"/>
    <x v="2"/>
    <s v="ha"/>
    <n v="269215"/>
    <s v="I"/>
    <s v="Imputed value"/>
  </r>
  <r>
    <s v="QCL"/>
    <s v="Crops and livestock products"/>
    <s v="120"/>
    <s v="Cameroon"/>
    <s v="5312"/>
    <s v="Area harvested"/>
    <s v="0113"/>
    <x v="49"/>
    <s v="2020"/>
    <x v="3"/>
    <s v="ha"/>
    <n v="275797"/>
    <s v="I"/>
    <s v="Imputed value"/>
  </r>
  <r>
    <s v="QCL"/>
    <s v="Crops and livestock products"/>
    <s v="120"/>
    <s v="Cameroon"/>
    <s v="5312"/>
    <s v="Area harvested"/>
    <s v="0113"/>
    <x v="49"/>
    <s v="2021"/>
    <x v="4"/>
    <s v="ha"/>
    <n v="296209"/>
    <s v="I"/>
    <s v="Imputed value"/>
  </r>
  <r>
    <s v="QCL"/>
    <s v="Crops and livestock products"/>
    <s v="120"/>
    <s v="Cameroon"/>
    <s v="5312"/>
    <s v="Area harvested"/>
    <s v="01921.01"/>
    <x v="50"/>
    <s v="2017"/>
    <x v="0"/>
    <s v="ha"/>
    <n v="185000"/>
    <s v="T"/>
    <s v="Unofficial figure"/>
  </r>
  <r>
    <s v="QCL"/>
    <s v="Crops and livestock products"/>
    <s v="120"/>
    <s v="Cameroon"/>
    <s v="5312"/>
    <s v="Area harvested"/>
    <s v="01921.01"/>
    <x v="50"/>
    <s v="2018"/>
    <x v="1"/>
    <s v="ha"/>
    <n v="240000"/>
    <s v="T"/>
    <s v="Unofficial figure"/>
  </r>
  <r>
    <s v="QCL"/>
    <s v="Crops and livestock products"/>
    <s v="120"/>
    <s v="Cameroon"/>
    <s v="5312"/>
    <s v="Area harvested"/>
    <s v="01921.01"/>
    <x v="50"/>
    <s v="2019"/>
    <x v="2"/>
    <s v="ha"/>
    <n v="250000"/>
    <s v="T"/>
    <s v="Unofficial figure"/>
  </r>
  <r>
    <s v="QCL"/>
    <s v="Crops and livestock products"/>
    <s v="120"/>
    <s v="Cameroon"/>
    <s v="5312"/>
    <s v="Area harvested"/>
    <s v="01921.01"/>
    <x v="50"/>
    <s v="2020"/>
    <x v="3"/>
    <s v="ha"/>
    <n v="225000"/>
    <s v="T"/>
    <s v="Unofficial figure"/>
  </r>
  <r>
    <s v="QCL"/>
    <s v="Crops and livestock products"/>
    <s v="120"/>
    <s v="Cameroon"/>
    <s v="5312"/>
    <s v="Area harvested"/>
    <s v="01921.01"/>
    <x v="50"/>
    <s v="2021"/>
    <x v="4"/>
    <s v="ha"/>
    <n v="230000"/>
    <s v="T"/>
    <s v="Unofficial figure"/>
  </r>
  <r>
    <s v="QCL"/>
    <s v="Crops and livestock products"/>
    <s v="120"/>
    <s v="Cameroon"/>
    <s v="5312"/>
    <s v="Area harvested"/>
    <s v="01444"/>
    <x v="51"/>
    <s v="2017"/>
    <x v="0"/>
    <s v="ha"/>
    <n v="50000"/>
    <s v="T"/>
    <s v="Unofficial figure"/>
  </r>
  <r>
    <s v="QCL"/>
    <s v="Crops and livestock products"/>
    <s v="120"/>
    <s v="Cameroon"/>
    <s v="5312"/>
    <s v="Area harvested"/>
    <s v="01444"/>
    <x v="51"/>
    <s v="2018"/>
    <x v="1"/>
    <s v="ha"/>
    <n v="54000"/>
    <s v="T"/>
    <s v="Unofficial figure"/>
  </r>
  <r>
    <s v="QCL"/>
    <s v="Crops and livestock products"/>
    <s v="120"/>
    <s v="Cameroon"/>
    <s v="5312"/>
    <s v="Area harvested"/>
    <s v="01444"/>
    <x v="51"/>
    <s v="2019"/>
    <x v="2"/>
    <s v="ha"/>
    <n v="54000"/>
    <s v="T"/>
    <s v="Unofficial figure"/>
  </r>
  <r>
    <s v="QCL"/>
    <s v="Crops and livestock products"/>
    <s v="120"/>
    <s v="Cameroon"/>
    <s v="5312"/>
    <s v="Area harvested"/>
    <s v="01444"/>
    <x v="51"/>
    <s v="2020"/>
    <x v="3"/>
    <s v="ha"/>
    <n v="54000"/>
    <s v="T"/>
    <s v="Unofficial figure"/>
  </r>
  <r>
    <s v="QCL"/>
    <s v="Crops and livestock products"/>
    <s v="120"/>
    <s v="Cameroon"/>
    <s v="5312"/>
    <s v="Area harvested"/>
    <s v="01444"/>
    <x v="51"/>
    <s v="2021"/>
    <x v="4"/>
    <s v="ha"/>
    <n v="54000"/>
    <s v="T"/>
    <s v="Unofficial figure"/>
  </r>
  <r>
    <s v="QCL"/>
    <s v="Crops and livestock products"/>
    <s v="120"/>
    <s v="Cameroon"/>
    <s v="5312"/>
    <s v="Area harvested"/>
    <s v="0114"/>
    <x v="52"/>
    <s v="2017"/>
    <x v="0"/>
    <s v="ha"/>
    <n v="742688"/>
    <s v="I"/>
    <s v="Imputed value"/>
  </r>
  <r>
    <s v="QCL"/>
    <s v="Crops and livestock products"/>
    <s v="120"/>
    <s v="Cameroon"/>
    <s v="5312"/>
    <s v="Area harvested"/>
    <s v="0114"/>
    <x v="52"/>
    <s v="2018"/>
    <x v="1"/>
    <s v="ha"/>
    <n v="719186"/>
    <s v="I"/>
    <s v="Imputed value"/>
  </r>
  <r>
    <s v="QCL"/>
    <s v="Crops and livestock products"/>
    <s v="120"/>
    <s v="Cameroon"/>
    <s v="5312"/>
    <s v="Area harvested"/>
    <s v="0114"/>
    <x v="52"/>
    <s v="2019"/>
    <x v="2"/>
    <s v="ha"/>
    <n v="715744"/>
    <s v="I"/>
    <s v="Imputed value"/>
  </r>
  <r>
    <s v="QCL"/>
    <s v="Crops and livestock products"/>
    <s v="120"/>
    <s v="Cameroon"/>
    <s v="5312"/>
    <s v="Area harvested"/>
    <s v="0114"/>
    <x v="52"/>
    <s v="2020"/>
    <x v="3"/>
    <s v="ha"/>
    <n v="715009"/>
    <s v="I"/>
    <s v="Imputed value"/>
  </r>
  <r>
    <s v="QCL"/>
    <s v="Crops and livestock products"/>
    <s v="120"/>
    <s v="Cameroon"/>
    <s v="5312"/>
    <s v="Area harvested"/>
    <s v="0114"/>
    <x v="52"/>
    <s v="2021"/>
    <x v="4"/>
    <s v="ha"/>
    <n v="716122"/>
    <s v="I"/>
    <s v="Imputed value"/>
  </r>
  <r>
    <s v="QCL"/>
    <s v="Crops and livestock products"/>
    <s v="120"/>
    <s v="Cameroon"/>
    <s v="5312"/>
    <s v="Area harvested"/>
    <s v="0141"/>
    <x v="53"/>
    <s v="2017"/>
    <x v="0"/>
    <s v="ha"/>
    <n v="14538"/>
    <s v="E"/>
    <s v="Estimated value"/>
  </r>
  <r>
    <s v="QCL"/>
    <s v="Crops and livestock products"/>
    <s v="120"/>
    <s v="Cameroon"/>
    <s v="5312"/>
    <s v="Area harvested"/>
    <s v="0141"/>
    <x v="53"/>
    <s v="2018"/>
    <x v="1"/>
    <s v="ha"/>
    <n v="16145"/>
    <s v="E"/>
    <s v="Estimated value"/>
  </r>
  <r>
    <s v="QCL"/>
    <s v="Crops and livestock products"/>
    <s v="120"/>
    <s v="Cameroon"/>
    <s v="5312"/>
    <s v="Area harvested"/>
    <s v="0141"/>
    <x v="53"/>
    <s v="2019"/>
    <x v="2"/>
    <s v="ha"/>
    <n v="16181"/>
    <s v="E"/>
    <s v="Estimated value"/>
  </r>
  <r>
    <s v="QCL"/>
    <s v="Crops and livestock products"/>
    <s v="120"/>
    <s v="Cameroon"/>
    <s v="5312"/>
    <s v="Area harvested"/>
    <s v="0141"/>
    <x v="53"/>
    <s v="2020"/>
    <x v="3"/>
    <s v="ha"/>
    <n v="15621"/>
    <s v="E"/>
    <s v="Estimated value"/>
  </r>
  <r>
    <s v="QCL"/>
    <s v="Crops and livestock products"/>
    <s v="120"/>
    <s v="Cameroon"/>
    <s v="5312"/>
    <s v="Area harvested"/>
    <s v="0141"/>
    <x v="53"/>
    <s v="2021"/>
    <x v="4"/>
    <s v="ha"/>
    <n v="15983"/>
    <s v="E"/>
    <s v="Estimated value"/>
  </r>
  <r>
    <s v="QCL"/>
    <s v="Crops and livestock products"/>
    <s v="120"/>
    <s v="Cameroon"/>
    <s v="5312"/>
    <s v="Area harvested"/>
    <s v="01802"/>
    <x v="54"/>
    <s v="2017"/>
    <x v="0"/>
    <s v="ha"/>
    <n v="136660"/>
    <s v="I"/>
    <s v="Imputed value"/>
  </r>
  <r>
    <s v="QCL"/>
    <s v="Crops and livestock products"/>
    <s v="120"/>
    <s v="Cameroon"/>
    <s v="5312"/>
    <s v="Area harvested"/>
    <s v="01802"/>
    <x v="54"/>
    <s v="2018"/>
    <x v="1"/>
    <s v="ha"/>
    <n v="131957"/>
    <s v="I"/>
    <s v="Imputed value"/>
  </r>
  <r>
    <s v="QCL"/>
    <s v="Crops and livestock products"/>
    <s v="120"/>
    <s v="Cameroon"/>
    <s v="5312"/>
    <s v="Area harvested"/>
    <s v="01802"/>
    <x v="54"/>
    <s v="2019"/>
    <x v="2"/>
    <s v="ha"/>
    <n v="130160"/>
    <s v="I"/>
    <s v="Imputed value"/>
  </r>
  <r>
    <s v="QCL"/>
    <s v="Crops and livestock products"/>
    <s v="120"/>
    <s v="Cameroon"/>
    <s v="5312"/>
    <s v="Area harvested"/>
    <s v="01802"/>
    <x v="54"/>
    <s v="2020"/>
    <x v="3"/>
    <s v="ha"/>
    <n v="131012"/>
    <s v="I"/>
    <s v="Imputed value"/>
  </r>
  <r>
    <s v="QCL"/>
    <s v="Crops and livestock products"/>
    <s v="120"/>
    <s v="Cameroon"/>
    <s v="5312"/>
    <s v="Area harvested"/>
    <s v="01802"/>
    <x v="54"/>
    <s v="2021"/>
    <x v="4"/>
    <s v="ha"/>
    <n v="131859"/>
    <s v="I"/>
    <s v="Imputed value"/>
  </r>
  <r>
    <s v="QCL"/>
    <s v="Crops and livestock products"/>
    <s v="120"/>
    <s v="Cameroon"/>
    <s v="5312"/>
    <s v="Area harvested"/>
    <s v="01530"/>
    <x v="55"/>
    <s v="2017"/>
    <x v="0"/>
    <s v="ha"/>
    <n v="66478"/>
    <s v="E"/>
    <s v="Estimated value"/>
  </r>
  <r>
    <s v="QCL"/>
    <s v="Crops and livestock products"/>
    <s v="120"/>
    <s v="Cameroon"/>
    <s v="5312"/>
    <s v="Area harvested"/>
    <s v="01530"/>
    <x v="55"/>
    <s v="2018"/>
    <x v="1"/>
    <s v="ha"/>
    <n v="68104"/>
    <s v="E"/>
    <s v="Estimated value"/>
  </r>
  <r>
    <s v="QCL"/>
    <s v="Crops and livestock products"/>
    <s v="120"/>
    <s v="Cameroon"/>
    <s v="5312"/>
    <s v="Area harvested"/>
    <s v="01530"/>
    <x v="55"/>
    <s v="2019"/>
    <x v="2"/>
    <s v="ha"/>
    <n v="68823"/>
    <s v="E"/>
    <s v="Estimated value"/>
  </r>
  <r>
    <s v="QCL"/>
    <s v="Crops and livestock products"/>
    <s v="120"/>
    <s v="Cameroon"/>
    <s v="5312"/>
    <s v="Area harvested"/>
    <s v="01530"/>
    <x v="55"/>
    <s v="2020"/>
    <x v="3"/>
    <s v="ha"/>
    <n v="67801"/>
    <s v="E"/>
    <s v="Estimated value"/>
  </r>
  <r>
    <s v="QCL"/>
    <s v="Crops and livestock products"/>
    <s v="120"/>
    <s v="Cameroon"/>
    <s v="5312"/>
    <s v="Area harvested"/>
    <s v="01530"/>
    <x v="55"/>
    <s v="2021"/>
    <x v="4"/>
    <s v="ha"/>
    <n v="68243"/>
    <s v="E"/>
    <s v="Estimated value"/>
  </r>
  <r>
    <s v="QCL"/>
    <s v="Crops and livestock products"/>
    <s v="120"/>
    <s v="Cameroon"/>
    <s v="5312"/>
    <s v="Area harvested"/>
    <s v="01550"/>
    <x v="56"/>
    <s v="2017"/>
    <x v="0"/>
    <s v="ha"/>
    <n v="229935"/>
    <s v="I"/>
    <s v="Imputed value"/>
  </r>
  <r>
    <s v="QCL"/>
    <s v="Crops and livestock products"/>
    <s v="120"/>
    <s v="Cameroon"/>
    <s v="5312"/>
    <s v="Area harvested"/>
    <s v="01550"/>
    <x v="56"/>
    <s v="2018"/>
    <x v="1"/>
    <s v="ha"/>
    <n v="223023"/>
    <s v="I"/>
    <s v="Imputed value"/>
  </r>
  <r>
    <s v="QCL"/>
    <s v="Crops and livestock products"/>
    <s v="120"/>
    <s v="Cameroon"/>
    <s v="5312"/>
    <s v="Area harvested"/>
    <s v="01550"/>
    <x v="56"/>
    <s v="2019"/>
    <x v="2"/>
    <s v="ha"/>
    <n v="232761"/>
    <s v="I"/>
    <s v="Imputed value"/>
  </r>
  <r>
    <s v="QCL"/>
    <s v="Crops and livestock products"/>
    <s v="120"/>
    <s v="Cameroon"/>
    <s v="5312"/>
    <s v="Area harvested"/>
    <s v="01550"/>
    <x v="56"/>
    <s v="2020"/>
    <x v="3"/>
    <s v="ha"/>
    <n v="236776"/>
    <s v="I"/>
    <s v="Imputed value"/>
  </r>
  <r>
    <s v="QCL"/>
    <s v="Crops and livestock products"/>
    <s v="120"/>
    <s v="Cameroon"/>
    <s v="5312"/>
    <s v="Area harvested"/>
    <s v="01550"/>
    <x v="56"/>
    <s v="2021"/>
    <x v="4"/>
    <s v="ha"/>
    <n v="240784"/>
    <s v="I"/>
    <s v="Imputed value"/>
  </r>
  <r>
    <s v="QCL"/>
    <s v="Crops and livestock products"/>
    <s v="120"/>
    <s v="Cameroon"/>
    <s v="5312"/>
    <s v="Area harvested"/>
    <s v="01620"/>
    <x v="57"/>
    <s v="2017"/>
    <x v="0"/>
    <s v="ha"/>
    <n v="2061"/>
    <s v="I"/>
    <s v="Imputed value"/>
  </r>
  <r>
    <s v="QCL"/>
    <s v="Crops and livestock products"/>
    <s v="120"/>
    <s v="Cameroon"/>
    <s v="5312"/>
    <s v="Area harvested"/>
    <s v="01620"/>
    <x v="57"/>
    <s v="2018"/>
    <x v="1"/>
    <s v="ha"/>
    <n v="2093"/>
    <s v="I"/>
    <s v="Imputed value"/>
  </r>
  <r>
    <s v="QCL"/>
    <s v="Crops and livestock products"/>
    <s v="120"/>
    <s v="Cameroon"/>
    <s v="5312"/>
    <s v="Area harvested"/>
    <s v="01620"/>
    <x v="57"/>
    <s v="2019"/>
    <x v="2"/>
    <s v="ha"/>
    <n v="2082"/>
    <s v="I"/>
    <s v="Imputed value"/>
  </r>
  <r>
    <s v="QCL"/>
    <s v="Crops and livestock products"/>
    <s v="120"/>
    <s v="Cameroon"/>
    <s v="5312"/>
    <s v="Area harvested"/>
    <s v="01620"/>
    <x v="57"/>
    <s v="2020"/>
    <x v="3"/>
    <s v="ha"/>
    <n v="2092"/>
    <s v="I"/>
    <s v="Imputed value"/>
  </r>
  <r>
    <s v="QCL"/>
    <s v="Crops and livestock products"/>
    <s v="120"/>
    <s v="Cameroon"/>
    <s v="5312"/>
    <s v="Area harvested"/>
    <s v="01620"/>
    <x v="57"/>
    <s v="2021"/>
    <x v="4"/>
    <s v="ha"/>
    <n v="2101"/>
    <s v="I"/>
    <s v="Imputed value"/>
  </r>
  <r>
    <s v="QCL"/>
    <s v="Crops and livestock products"/>
    <s v="120"/>
    <s v="Cameroon"/>
    <s v="5312"/>
    <s v="Area harvested"/>
    <s v="01234"/>
    <x v="58"/>
    <s v="2017"/>
    <x v="0"/>
    <s v="ha"/>
    <n v="83767"/>
    <s v="E"/>
    <s v="Estimated value"/>
  </r>
  <r>
    <s v="QCL"/>
    <s v="Crops and livestock products"/>
    <s v="120"/>
    <s v="Cameroon"/>
    <s v="5312"/>
    <s v="Area harvested"/>
    <s v="01234"/>
    <x v="58"/>
    <s v="2018"/>
    <x v="1"/>
    <s v="ha"/>
    <n v="86254"/>
    <s v="E"/>
    <s v="Estimated value"/>
  </r>
  <r>
    <s v="QCL"/>
    <s v="Crops and livestock products"/>
    <s v="120"/>
    <s v="Cameroon"/>
    <s v="5312"/>
    <s v="Area harvested"/>
    <s v="01234"/>
    <x v="58"/>
    <s v="2019"/>
    <x v="2"/>
    <s v="ha"/>
    <n v="87549"/>
    <s v="E"/>
    <s v="Estimated value"/>
  </r>
  <r>
    <s v="QCL"/>
    <s v="Crops and livestock products"/>
    <s v="120"/>
    <s v="Cameroon"/>
    <s v="5312"/>
    <s v="Area harvested"/>
    <s v="01234"/>
    <x v="58"/>
    <s v="2020"/>
    <x v="3"/>
    <s v="ha"/>
    <n v="85857"/>
    <s v="E"/>
    <s v="Estimated value"/>
  </r>
  <r>
    <s v="QCL"/>
    <s v="Crops and livestock products"/>
    <s v="120"/>
    <s v="Cameroon"/>
    <s v="5312"/>
    <s v="Area harvested"/>
    <s v="01234"/>
    <x v="58"/>
    <s v="2021"/>
    <x v="4"/>
    <s v="ha"/>
    <n v="86553"/>
    <s v="E"/>
    <s v="Estimated value"/>
  </r>
  <r>
    <s v="QCL"/>
    <s v="Crops and livestock products"/>
    <s v="120"/>
    <s v="Cameroon"/>
    <s v="5312"/>
    <s v="Area harvested"/>
    <s v="01970"/>
    <x v="59"/>
    <s v="2017"/>
    <x v="0"/>
    <s v="ha"/>
    <n v="4057"/>
    <s v="I"/>
    <s v="Imputed value"/>
  </r>
  <r>
    <s v="QCL"/>
    <s v="Crops and livestock products"/>
    <s v="120"/>
    <s v="Cameroon"/>
    <s v="5312"/>
    <s v="Area harvested"/>
    <s v="01970"/>
    <x v="59"/>
    <s v="2018"/>
    <x v="1"/>
    <s v="ha"/>
    <n v="4250"/>
    <s v="I"/>
    <s v="Imputed value"/>
  </r>
  <r>
    <s v="QCL"/>
    <s v="Crops and livestock products"/>
    <s v="120"/>
    <s v="Cameroon"/>
    <s v="5312"/>
    <s v="Area harvested"/>
    <s v="01970"/>
    <x v="59"/>
    <s v="2019"/>
    <x v="2"/>
    <s v="ha"/>
    <n v="4221"/>
    <s v="I"/>
    <s v="Imputed value"/>
  </r>
  <r>
    <s v="QCL"/>
    <s v="Crops and livestock products"/>
    <s v="120"/>
    <s v="Cameroon"/>
    <s v="5312"/>
    <s v="Area harvested"/>
    <s v="01970"/>
    <x v="59"/>
    <s v="2020"/>
    <x v="3"/>
    <s v="ha"/>
    <n v="4253"/>
    <s v="I"/>
    <s v="Imputed value"/>
  </r>
  <r>
    <s v="QCL"/>
    <s v="Crops and livestock products"/>
    <s v="120"/>
    <s v="Cameroon"/>
    <s v="5312"/>
    <s v="Area harvested"/>
    <s v="01970"/>
    <x v="59"/>
    <s v="2021"/>
    <x v="4"/>
    <s v="ha"/>
    <n v="4284"/>
    <s v="I"/>
    <s v="Imputed value"/>
  </r>
  <r>
    <s v="QCL"/>
    <s v="Crops and livestock products"/>
    <s v="120"/>
    <s v="Cameroon"/>
    <s v="5312"/>
    <s v="Area harvested"/>
    <s v="01221"/>
    <x v="60"/>
    <s v="2017"/>
    <x v="0"/>
    <s v="ha"/>
    <n v="2959"/>
    <s v="E"/>
    <s v="Estimated value"/>
  </r>
  <r>
    <s v="QCL"/>
    <s v="Crops and livestock products"/>
    <s v="120"/>
    <s v="Cameroon"/>
    <s v="5312"/>
    <s v="Area harvested"/>
    <s v="01221"/>
    <x v="60"/>
    <s v="2018"/>
    <x v="1"/>
    <s v="ha"/>
    <n v="3016"/>
    <s v="E"/>
    <s v="Estimated value"/>
  </r>
  <r>
    <s v="QCL"/>
    <s v="Crops and livestock products"/>
    <s v="120"/>
    <s v="Cameroon"/>
    <s v="5312"/>
    <s v="Area harvested"/>
    <s v="01221"/>
    <x v="60"/>
    <s v="2019"/>
    <x v="2"/>
    <s v="ha"/>
    <n v="3053"/>
    <s v="E"/>
    <s v="Estimated value"/>
  </r>
  <r>
    <s v="QCL"/>
    <s v="Crops and livestock products"/>
    <s v="120"/>
    <s v="Cameroon"/>
    <s v="5312"/>
    <s v="Area harvested"/>
    <s v="01221"/>
    <x v="60"/>
    <s v="2020"/>
    <x v="3"/>
    <s v="ha"/>
    <n v="3009"/>
    <s v="E"/>
    <s v="Estimated value"/>
  </r>
  <r>
    <s v="QCL"/>
    <s v="Crops and livestock products"/>
    <s v="120"/>
    <s v="Cameroon"/>
    <s v="5312"/>
    <s v="Area harvested"/>
    <s v="01221"/>
    <x v="60"/>
    <s v="2021"/>
    <x v="4"/>
    <s v="ha"/>
    <n v="3026"/>
    <s v="E"/>
    <s v="Estimated value"/>
  </r>
  <r>
    <s v="QCL"/>
    <s v="Crops and livestock products"/>
    <s v="120"/>
    <s v="Cameroon"/>
    <s v="5312"/>
    <s v="Area harvested"/>
    <s v="0111"/>
    <x v="61"/>
    <s v="2017"/>
    <x v="0"/>
    <s v="ha"/>
    <n v="599"/>
    <s v="I"/>
    <s v="Imputed value"/>
  </r>
  <r>
    <s v="QCL"/>
    <s v="Crops and livestock products"/>
    <s v="120"/>
    <s v="Cameroon"/>
    <s v="5312"/>
    <s v="Area harvested"/>
    <s v="0111"/>
    <x v="61"/>
    <s v="2018"/>
    <x v="1"/>
    <s v="ha"/>
    <n v="524"/>
    <s v="I"/>
    <s v="Imputed value"/>
  </r>
  <r>
    <s v="QCL"/>
    <s v="Crops and livestock products"/>
    <s v="120"/>
    <s v="Cameroon"/>
    <s v="5312"/>
    <s v="Area harvested"/>
    <s v="0111"/>
    <x v="61"/>
    <s v="2019"/>
    <x v="2"/>
    <s v="ha"/>
    <n v="374"/>
    <s v="I"/>
    <s v="Imputed value"/>
  </r>
  <r>
    <s v="QCL"/>
    <s v="Crops and livestock products"/>
    <s v="120"/>
    <s v="Cameroon"/>
    <s v="5312"/>
    <s v="Area harvested"/>
    <s v="0111"/>
    <x v="61"/>
    <s v="2020"/>
    <x v="3"/>
    <s v="ha"/>
    <n v="326"/>
    <s v="I"/>
    <s v="Imputed value"/>
  </r>
  <r>
    <s v="QCL"/>
    <s v="Crops and livestock products"/>
    <s v="120"/>
    <s v="Cameroon"/>
    <s v="5312"/>
    <s v="Area harvested"/>
    <s v="0111"/>
    <x v="61"/>
    <s v="2021"/>
    <x v="4"/>
    <s v="ha"/>
    <n v="474"/>
    <s v="I"/>
    <s v="Imputed value"/>
  </r>
  <r>
    <s v="QCL"/>
    <s v="Crops and livestock products"/>
    <s v="120"/>
    <s v="Cameroon"/>
    <s v="5312"/>
    <s v="Area harvested"/>
    <s v="01540"/>
    <x v="62"/>
    <s v="2017"/>
    <x v="0"/>
    <s v="ha"/>
    <n v="54177"/>
    <s v="E"/>
    <s v="Estimated value"/>
  </r>
  <r>
    <s v="QCL"/>
    <s v="Crops and livestock products"/>
    <s v="120"/>
    <s v="Cameroon"/>
    <s v="5312"/>
    <s v="Area harvested"/>
    <s v="01540"/>
    <x v="62"/>
    <s v="2018"/>
    <x v="1"/>
    <s v="ha"/>
    <n v="54954"/>
    <s v="E"/>
    <s v="Estimated value"/>
  </r>
  <r>
    <s v="QCL"/>
    <s v="Crops and livestock products"/>
    <s v="120"/>
    <s v="Cameroon"/>
    <s v="5312"/>
    <s v="Area harvested"/>
    <s v="01540"/>
    <x v="62"/>
    <s v="2019"/>
    <x v="2"/>
    <s v="ha"/>
    <n v="55166"/>
    <s v="E"/>
    <s v="Estimated value"/>
  </r>
  <r>
    <s v="QCL"/>
    <s v="Crops and livestock products"/>
    <s v="120"/>
    <s v="Cameroon"/>
    <s v="5312"/>
    <s v="Area harvested"/>
    <s v="01540"/>
    <x v="62"/>
    <s v="2020"/>
    <x v="3"/>
    <s v="ha"/>
    <n v="54766"/>
    <s v="E"/>
    <s v="Estimated value"/>
  </r>
  <r>
    <s v="QCL"/>
    <s v="Crops and livestock products"/>
    <s v="120"/>
    <s v="Cameroon"/>
    <s v="5312"/>
    <s v="Area harvested"/>
    <s v="01540"/>
    <x v="62"/>
    <s v="2021"/>
    <x v="4"/>
    <s v="ha"/>
    <n v="54962"/>
    <s v="E"/>
    <s v="Estimated valu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64FFD5-BE60-4366-9475-01987FC297E3}"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8:K45" firstHeaderRow="1" firstDataRow="2" firstDataCol="1"/>
  <pivotFields count="14">
    <pivotField showAll="0"/>
    <pivotField showAll="0"/>
    <pivotField showAll="0"/>
    <pivotField showAll="0"/>
    <pivotField showAll="0"/>
    <pivotField showAll="0"/>
    <pivotField showAll="0"/>
    <pivotField axis="axisRow" showAll="0">
      <items count="64">
        <item x="2"/>
        <item x="4"/>
        <item h="1" x="6"/>
        <item h="1" x="7"/>
        <item x="8"/>
        <item x="10"/>
        <item x="11"/>
        <item x="15"/>
        <item x="16"/>
        <item h="1" x="17"/>
        <item h="1" x="19"/>
        <item x="22"/>
        <item x="26"/>
        <item h="1" x="27"/>
        <item x="29"/>
        <item x="32"/>
        <item x="33"/>
        <item h="1" x="34"/>
        <item x="35"/>
        <item h="1" x="37"/>
        <item h="1" x="38"/>
        <item x="40"/>
        <item h="1" x="42"/>
        <item x="47"/>
        <item x="48"/>
        <item x="49"/>
        <item x="50"/>
        <item x="51"/>
        <item x="52"/>
        <item x="54"/>
        <item x="55"/>
        <item x="58"/>
        <item h="1" x="59"/>
        <item h="1" x="60"/>
        <item h="1" x="61"/>
        <item h="1" x="0"/>
        <item x="1"/>
        <item x="3"/>
        <item h="1" x="5"/>
        <item h="1" x="9"/>
        <item x="12"/>
        <item h="1" x="13"/>
        <item x="14"/>
        <item h="1" x="18"/>
        <item h="1" x="20"/>
        <item h="1" x="21"/>
        <item h="1" x="23"/>
        <item h="1" x="24"/>
        <item x="25"/>
        <item x="28"/>
        <item x="30"/>
        <item x="31"/>
        <item h="1" x="36"/>
        <item h="1" x="39"/>
        <item h="1" x="41"/>
        <item h="1" x="43"/>
        <item h="1" x="44"/>
        <item x="45"/>
        <item h="1" x="46"/>
        <item x="53"/>
        <item x="56"/>
        <item h="1" x="57"/>
        <item x="62"/>
        <item t="default"/>
      </items>
    </pivotField>
    <pivotField showAll="0"/>
    <pivotField axis="axisCol" showAll="0">
      <items count="6">
        <item x="0"/>
        <item x="1"/>
        <item x="2"/>
        <item x="3"/>
        <item x="4"/>
        <item t="default"/>
      </items>
    </pivotField>
    <pivotField showAll="0"/>
    <pivotField dataField="1" numFmtId="173" showAll="0"/>
    <pivotField showAll="0"/>
    <pivotField showAll="0"/>
  </pivotFields>
  <rowFields count="1">
    <field x="7"/>
  </rowFields>
  <rowItems count="36">
    <i>
      <x/>
    </i>
    <i>
      <x v="1"/>
    </i>
    <i>
      <x v="4"/>
    </i>
    <i>
      <x v="5"/>
    </i>
    <i>
      <x v="6"/>
    </i>
    <i>
      <x v="7"/>
    </i>
    <i>
      <x v="8"/>
    </i>
    <i>
      <x v="11"/>
    </i>
    <i>
      <x v="12"/>
    </i>
    <i>
      <x v="14"/>
    </i>
    <i>
      <x v="15"/>
    </i>
    <i>
      <x v="16"/>
    </i>
    <i>
      <x v="18"/>
    </i>
    <i>
      <x v="21"/>
    </i>
    <i>
      <x v="23"/>
    </i>
    <i>
      <x v="24"/>
    </i>
    <i>
      <x v="25"/>
    </i>
    <i>
      <x v="26"/>
    </i>
    <i>
      <x v="27"/>
    </i>
    <i>
      <x v="28"/>
    </i>
    <i>
      <x v="29"/>
    </i>
    <i>
      <x v="30"/>
    </i>
    <i>
      <x v="31"/>
    </i>
    <i>
      <x v="36"/>
    </i>
    <i>
      <x v="37"/>
    </i>
    <i>
      <x v="40"/>
    </i>
    <i>
      <x v="42"/>
    </i>
    <i>
      <x v="48"/>
    </i>
    <i>
      <x v="49"/>
    </i>
    <i>
      <x v="50"/>
    </i>
    <i>
      <x v="51"/>
    </i>
    <i>
      <x v="57"/>
    </i>
    <i>
      <x v="59"/>
    </i>
    <i>
      <x v="60"/>
    </i>
    <i>
      <x v="62"/>
    </i>
    <i t="grand">
      <x/>
    </i>
  </rowItems>
  <colFields count="1">
    <field x="9"/>
  </colFields>
  <colItems count="6">
    <i>
      <x/>
    </i>
    <i>
      <x v="1"/>
    </i>
    <i>
      <x v="2"/>
    </i>
    <i>
      <x v="3"/>
    </i>
    <i>
      <x v="4"/>
    </i>
    <i t="grand">
      <x/>
    </i>
  </colItems>
  <dataFields count="1">
    <dataField name="Sum of Value" fld="11" baseField="0" baseItem="0" numFmtId="3"/>
  </dataFields>
  <formats count="57">
    <format dxfId="56">
      <pivotArea outline="0" collapsedLevelsAreSubtotals="1" fieldPosition="0"/>
    </format>
    <format dxfId="55">
      <pivotArea dataOnly="0" labelOnly="1" fieldPosition="0">
        <references count="1">
          <reference field="7" count="3">
            <x v="7"/>
            <x v="14"/>
            <x v="28"/>
          </reference>
        </references>
      </pivotArea>
    </format>
    <format dxfId="54">
      <pivotArea dataOnly="0" labelOnly="1" fieldPosition="0">
        <references count="1">
          <reference field="7" count="1">
            <x v="11"/>
          </reference>
        </references>
      </pivotArea>
    </format>
    <format dxfId="53">
      <pivotArea dataOnly="0" labelOnly="1" fieldPosition="0">
        <references count="1">
          <reference field="7" count="1">
            <x v="27"/>
          </reference>
        </references>
      </pivotArea>
    </format>
    <format dxfId="52">
      <pivotArea dataOnly="0" labelOnly="1" fieldPosition="0">
        <references count="1">
          <reference field="7" count="1">
            <x v="16"/>
          </reference>
        </references>
      </pivotArea>
    </format>
    <format dxfId="51">
      <pivotArea dataOnly="0" labelOnly="1" fieldPosition="0">
        <references count="1">
          <reference field="7" count="1">
            <x v="2"/>
          </reference>
        </references>
      </pivotArea>
    </format>
    <format dxfId="50">
      <pivotArea dataOnly="0" labelOnly="1" fieldPosition="0">
        <references count="1">
          <reference field="7" count="1">
            <x v="31"/>
          </reference>
        </references>
      </pivotArea>
    </format>
    <format dxfId="49">
      <pivotArea dataOnly="0" labelOnly="1" fieldPosition="0">
        <references count="1">
          <reference field="7" count="1">
            <x v="25"/>
          </reference>
        </references>
      </pivotArea>
    </format>
    <format dxfId="48">
      <pivotArea dataOnly="0" labelOnly="1" fieldPosition="0">
        <references count="1">
          <reference field="7" count="1">
            <x v="12"/>
          </reference>
        </references>
      </pivotArea>
    </format>
    <format dxfId="47">
      <pivotArea dataOnly="0" labelOnly="1" fieldPosition="0">
        <references count="1">
          <reference field="7" count="1">
            <x v="23"/>
          </reference>
        </references>
      </pivotArea>
    </format>
    <format dxfId="46">
      <pivotArea dataOnly="0" labelOnly="1" fieldPosition="0">
        <references count="1">
          <reference field="7" count="1">
            <x v="30"/>
          </reference>
        </references>
      </pivotArea>
    </format>
    <format dxfId="45">
      <pivotArea dataOnly="0" fieldPosition="0">
        <references count="1">
          <reference field="7" count="1">
            <x v="6"/>
          </reference>
        </references>
      </pivotArea>
    </format>
    <format dxfId="44">
      <pivotArea dataOnly="0" labelOnly="1" fieldPosition="0">
        <references count="1">
          <reference field="7" count="1">
            <x v="21"/>
          </reference>
        </references>
      </pivotArea>
    </format>
    <format dxfId="43">
      <pivotArea collapsedLevelsAreSubtotals="1" fieldPosition="0">
        <references count="1">
          <reference field="7" count="1">
            <x v="6"/>
          </reference>
        </references>
      </pivotArea>
    </format>
    <format dxfId="42">
      <pivotArea dataOnly="0" labelOnly="1" fieldPosition="0">
        <references count="1">
          <reference field="7" count="0"/>
        </references>
      </pivotArea>
    </format>
    <format dxfId="41">
      <pivotArea collapsedLevelsAreSubtotals="1" fieldPosition="0">
        <references count="1">
          <reference field="7" count="2">
            <x v="34"/>
            <x v="35"/>
          </reference>
        </references>
      </pivotArea>
    </format>
    <format dxfId="40">
      <pivotArea dataOnly="0" labelOnly="1" fieldPosition="0">
        <references count="1">
          <reference field="7" count="2">
            <x v="34"/>
            <x v="35"/>
          </reference>
        </references>
      </pivotArea>
    </format>
    <format dxfId="39">
      <pivotArea collapsedLevelsAreSubtotals="1" fieldPosition="0">
        <references count="1">
          <reference field="7" count="2">
            <x v="38"/>
            <x v="39"/>
          </reference>
        </references>
      </pivotArea>
    </format>
    <format dxfId="38">
      <pivotArea dataOnly="0" labelOnly="1" fieldPosition="0">
        <references count="1">
          <reference field="7" count="2">
            <x v="38"/>
            <x v="39"/>
          </reference>
        </references>
      </pivotArea>
    </format>
    <format dxfId="37">
      <pivotArea collapsedLevelsAreSubtotals="1" fieldPosition="0">
        <references count="1">
          <reference field="7" count="1">
            <x v="44"/>
          </reference>
        </references>
      </pivotArea>
    </format>
    <format dxfId="36">
      <pivotArea dataOnly="0" labelOnly="1" fieldPosition="0">
        <references count="1">
          <reference field="7" count="1">
            <x v="44"/>
          </reference>
        </references>
      </pivotArea>
    </format>
    <format dxfId="35">
      <pivotArea collapsedLevelsAreSubtotals="1" fieldPosition="0">
        <references count="1">
          <reference field="7" count="2">
            <x v="46"/>
            <x v="47"/>
          </reference>
        </references>
      </pivotArea>
    </format>
    <format dxfId="34">
      <pivotArea dataOnly="0" labelOnly="1" fieldPosition="0">
        <references count="1">
          <reference field="7" count="2">
            <x v="46"/>
            <x v="47"/>
          </reference>
        </references>
      </pivotArea>
    </format>
    <format dxfId="33">
      <pivotArea collapsedLevelsAreSubtotals="1" fieldPosition="0">
        <references count="1">
          <reference field="7" count="1">
            <x v="52"/>
          </reference>
        </references>
      </pivotArea>
    </format>
    <format dxfId="32">
      <pivotArea dataOnly="0" labelOnly="1" fieldPosition="0">
        <references count="1">
          <reference field="7" count="1">
            <x v="52"/>
          </reference>
        </references>
      </pivotArea>
    </format>
    <format dxfId="31">
      <pivotArea collapsedLevelsAreSubtotals="1" fieldPosition="0">
        <references count="1">
          <reference field="7" count="1">
            <x v="54"/>
          </reference>
        </references>
      </pivotArea>
    </format>
    <format dxfId="30">
      <pivotArea dataOnly="0" labelOnly="1" fieldPosition="0">
        <references count="1">
          <reference field="7" count="1">
            <x v="54"/>
          </reference>
        </references>
      </pivotArea>
    </format>
    <format dxfId="29">
      <pivotArea collapsedLevelsAreSubtotals="1" fieldPosition="0">
        <references count="1">
          <reference field="7" count="1">
            <x v="56"/>
          </reference>
        </references>
      </pivotArea>
    </format>
    <format dxfId="28">
      <pivotArea dataOnly="0" labelOnly="1" fieldPosition="0">
        <references count="1">
          <reference field="7" count="1">
            <x v="56"/>
          </reference>
        </references>
      </pivotArea>
    </format>
    <format dxfId="27">
      <pivotArea collapsedLevelsAreSubtotals="1" fieldPosition="0">
        <references count="1">
          <reference field="7" count="1">
            <x v="58"/>
          </reference>
        </references>
      </pivotArea>
    </format>
    <format dxfId="26">
      <pivotArea dataOnly="0" labelOnly="1" fieldPosition="0">
        <references count="1">
          <reference field="7" count="1">
            <x v="58"/>
          </reference>
        </references>
      </pivotArea>
    </format>
    <format dxfId="25">
      <pivotArea collapsedLevelsAreSubtotals="1" fieldPosition="0">
        <references count="1">
          <reference field="7" count="1">
            <x v="22"/>
          </reference>
        </references>
      </pivotArea>
    </format>
    <format dxfId="24">
      <pivotArea dataOnly="0" labelOnly="1" fieldPosition="0">
        <references count="1">
          <reference field="7" count="1">
            <x v="22"/>
          </reference>
        </references>
      </pivotArea>
    </format>
    <format dxfId="23">
      <pivotArea collapsedLevelsAreSubtotals="1" fieldPosition="0">
        <references count="1">
          <reference field="7" count="1">
            <x v="19"/>
          </reference>
        </references>
      </pivotArea>
    </format>
    <format dxfId="22">
      <pivotArea dataOnly="0" labelOnly="1" fieldPosition="0">
        <references count="1">
          <reference field="7" count="1">
            <x v="19"/>
          </reference>
        </references>
      </pivotArea>
    </format>
    <format dxfId="21">
      <pivotArea collapsedLevelsAreSubtotals="1" fieldPosition="0">
        <references count="1">
          <reference field="7" count="1">
            <x v="17"/>
          </reference>
        </references>
      </pivotArea>
    </format>
    <format dxfId="20">
      <pivotArea dataOnly="0" labelOnly="1" fieldPosition="0">
        <references count="1">
          <reference field="7" count="1">
            <x v="17"/>
          </reference>
        </references>
      </pivotArea>
    </format>
    <format dxfId="19">
      <pivotArea collapsedLevelsAreSubtotals="1" fieldPosition="0">
        <references count="1">
          <reference field="7" count="1">
            <x v="13"/>
          </reference>
        </references>
      </pivotArea>
    </format>
    <format dxfId="18">
      <pivotArea dataOnly="0" labelOnly="1" fieldPosition="0">
        <references count="1">
          <reference field="7" count="1">
            <x v="13"/>
          </reference>
        </references>
      </pivotArea>
    </format>
    <format dxfId="17">
      <pivotArea collapsedLevelsAreSubtotals="1" fieldPosition="0">
        <references count="1">
          <reference field="7" count="2">
            <x v="9"/>
            <x v="10"/>
          </reference>
        </references>
      </pivotArea>
    </format>
    <format dxfId="16">
      <pivotArea dataOnly="0" labelOnly="1" fieldPosition="0">
        <references count="1">
          <reference field="7" count="2">
            <x v="9"/>
            <x v="10"/>
          </reference>
        </references>
      </pivotArea>
    </format>
    <format dxfId="15">
      <pivotArea collapsedLevelsAreSubtotals="1" fieldPosition="0">
        <references count="1">
          <reference field="7" count="2">
            <x v="2"/>
            <x v="3"/>
          </reference>
        </references>
      </pivotArea>
    </format>
    <format dxfId="14">
      <pivotArea dataOnly="0" labelOnly="1" fieldPosition="0">
        <references count="1">
          <reference field="7" count="2">
            <x v="2"/>
            <x v="3"/>
          </reference>
        </references>
      </pivotArea>
    </format>
    <format dxfId="13">
      <pivotArea collapsedLevelsAreSubtotals="1" fieldPosition="0">
        <references count="1">
          <reference field="7" count="1">
            <x v="20"/>
          </reference>
        </references>
      </pivotArea>
    </format>
    <format dxfId="12">
      <pivotArea dataOnly="0" labelOnly="1" fieldPosition="0">
        <references count="1">
          <reference field="7" count="1">
            <x v="20"/>
          </reference>
        </references>
      </pivotArea>
    </format>
    <format dxfId="11">
      <pivotArea collapsedLevelsAreSubtotals="1" fieldPosition="0">
        <references count="1">
          <reference field="7" count="2">
            <x v="32"/>
            <x v="33"/>
          </reference>
        </references>
      </pivotArea>
    </format>
    <format dxfId="10">
      <pivotArea dataOnly="0" labelOnly="1" fieldPosition="0">
        <references count="1">
          <reference field="7" count="2">
            <x v="32"/>
            <x v="33"/>
          </reference>
        </references>
      </pivotArea>
    </format>
    <format dxfId="9">
      <pivotArea collapsedLevelsAreSubtotals="1" fieldPosition="0">
        <references count="1">
          <reference field="7" count="1">
            <x v="41"/>
          </reference>
        </references>
      </pivotArea>
    </format>
    <format dxfId="8">
      <pivotArea dataOnly="0" labelOnly="1" fieldPosition="0">
        <references count="1">
          <reference field="7" count="1">
            <x v="41"/>
          </reference>
        </references>
      </pivotArea>
    </format>
    <format dxfId="7">
      <pivotArea collapsedLevelsAreSubtotals="1" fieldPosition="0">
        <references count="1">
          <reference field="7" count="2">
            <x v="43"/>
            <x v="45"/>
          </reference>
        </references>
      </pivotArea>
    </format>
    <format dxfId="6">
      <pivotArea dataOnly="0" labelOnly="1" fieldPosition="0">
        <references count="1">
          <reference field="7" count="2">
            <x v="43"/>
            <x v="45"/>
          </reference>
        </references>
      </pivotArea>
    </format>
    <format dxfId="5">
      <pivotArea collapsedLevelsAreSubtotals="1" fieldPosition="0">
        <references count="1">
          <reference field="7" count="1">
            <x v="53"/>
          </reference>
        </references>
      </pivotArea>
    </format>
    <format dxfId="4">
      <pivotArea dataOnly="0" labelOnly="1" fieldPosition="0">
        <references count="1">
          <reference field="7" count="1">
            <x v="53"/>
          </reference>
        </references>
      </pivotArea>
    </format>
    <format dxfId="3">
      <pivotArea collapsedLevelsAreSubtotals="1" fieldPosition="0">
        <references count="1">
          <reference field="7" count="1">
            <x v="61"/>
          </reference>
        </references>
      </pivotArea>
    </format>
    <format dxfId="2">
      <pivotArea dataOnly="0" labelOnly="1" fieldPosition="0">
        <references count="1">
          <reference field="7" count="1">
            <x v="61"/>
          </reference>
        </references>
      </pivotArea>
    </format>
    <format dxfId="1">
      <pivotArea collapsedLevelsAreSubtotals="1" fieldPosition="0">
        <references count="1">
          <reference field="7" count="1">
            <x v="55"/>
          </reference>
        </references>
      </pivotArea>
    </format>
    <format dxfId="0">
      <pivotArea dataOnly="0" labelOnly="1" fieldPosition="0">
        <references count="1">
          <reference field="7" count="1">
            <x v="5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042D9D-7455-496E-A911-186988A41E2D}"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8:S45" firstHeaderRow="1" firstDataRow="2" firstDataCol="1"/>
  <pivotFields count="14">
    <pivotField showAll="0"/>
    <pivotField showAll="0"/>
    <pivotField showAll="0"/>
    <pivotField showAll="0"/>
    <pivotField showAll="0"/>
    <pivotField showAll="0"/>
    <pivotField showAll="0"/>
    <pivotField axis="axisRow" showAll="0">
      <items count="64">
        <item x="2"/>
        <item x="4"/>
        <item h="1" x="6"/>
        <item h="1" x="7"/>
        <item x="8"/>
        <item x="10"/>
        <item x="11"/>
        <item x="15"/>
        <item x="16"/>
        <item h="1" x="17"/>
        <item h="1" x="19"/>
        <item x="22"/>
        <item x="26"/>
        <item h="1" x="27"/>
        <item x="29"/>
        <item x="32"/>
        <item x="33"/>
        <item h="1" x="34"/>
        <item x="35"/>
        <item h="1" x="37"/>
        <item h="1" x="38"/>
        <item x="40"/>
        <item h="1" x="42"/>
        <item x="47"/>
        <item x="48"/>
        <item x="49"/>
        <item x="50"/>
        <item x="51"/>
        <item x="52"/>
        <item x="54"/>
        <item x="55"/>
        <item x="58"/>
        <item h="1" x="59"/>
        <item h="1" x="60"/>
        <item h="1" x="61"/>
        <item h="1" x="0"/>
        <item x="1"/>
        <item x="3"/>
        <item h="1" x="5"/>
        <item h="1" x="9"/>
        <item x="12"/>
        <item h="1" x="13"/>
        <item x="14"/>
        <item h="1" x="18"/>
        <item h="1" x="20"/>
        <item h="1" x="21"/>
        <item h="1" x="23"/>
        <item h="1" x="24"/>
        <item x="25"/>
        <item x="28"/>
        <item x="30"/>
        <item x="31"/>
        <item h="1" x="36"/>
        <item h="1" x="39"/>
        <item h="1" x="41"/>
        <item h="1" x="43"/>
        <item h="1" x="44"/>
        <item x="45"/>
        <item h="1" x="46"/>
        <item x="53"/>
        <item x="56"/>
        <item h="1" x="57"/>
        <item x="62"/>
        <item t="default"/>
      </items>
    </pivotField>
    <pivotField showAll="0"/>
    <pivotField axis="axisCol" showAll="0">
      <items count="6">
        <item x="0"/>
        <item x="1"/>
        <item x="2"/>
        <item x="3"/>
        <item x="4"/>
        <item t="default"/>
      </items>
    </pivotField>
    <pivotField showAll="0"/>
    <pivotField dataField="1" numFmtId="173" showAll="0"/>
    <pivotField showAll="0"/>
    <pivotField showAll="0"/>
  </pivotFields>
  <rowFields count="1">
    <field x="7"/>
  </rowFields>
  <rowItems count="36">
    <i>
      <x/>
    </i>
    <i>
      <x v="1"/>
    </i>
    <i>
      <x v="4"/>
    </i>
    <i>
      <x v="5"/>
    </i>
    <i>
      <x v="6"/>
    </i>
    <i>
      <x v="7"/>
    </i>
    <i>
      <x v="8"/>
    </i>
    <i>
      <x v="11"/>
    </i>
    <i>
      <x v="12"/>
    </i>
    <i>
      <x v="14"/>
    </i>
    <i>
      <x v="15"/>
    </i>
    <i>
      <x v="16"/>
    </i>
    <i>
      <x v="18"/>
    </i>
    <i>
      <x v="21"/>
    </i>
    <i>
      <x v="23"/>
    </i>
    <i>
      <x v="24"/>
    </i>
    <i>
      <x v="25"/>
    </i>
    <i>
      <x v="26"/>
    </i>
    <i>
      <x v="27"/>
    </i>
    <i>
      <x v="28"/>
    </i>
    <i>
      <x v="29"/>
    </i>
    <i>
      <x v="30"/>
    </i>
    <i>
      <x v="31"/>
    </i>
    <i>
      <x v="36"/>
    </i>
    <i>
      <x v="37"/>
    </i>
    <i>
      <x v="40"/>
    </i>
    <i>
      <x v="42"/>
    </i>
    <i>
      <x v="48"/>
    </i>
    <i>
      <x v="49"/>
    </i>
    <i>
      <x v="50"/>
    </i>
    <i>
      <x v="51"/>
    </i>
    <i>
      <x v="57"/>
    </i>
    <i>
      <x v="59"/>
    </i>
    <i>
      <x v="60"/>
    </i>
    <i>
      <x v="62"/>
    </i>
    <i t="grand">
      <x/>
    </i>
  </rowItems>
  <colFields count="1">
    <field x="9"/>
  </colFields>
  <colItems count="6">
    <i>
      <x/>
    </i>
    <i>
      <x v="1"/>
    </i>
    <i>
      <x v="2"/>
    </i>
    <i>
      <x v="3"/>
    </i>
    <i>
      <x v="4"/>
    </i>
    <i t="grand">
      <x/>
    </i>
  </colItems>
  <dataFields count="1">
    <dataField name="Sum of Value" fld="11" showDataAs="percentOfCol" baseField="0" baseItem="0" numFmtId="10"/>
  </dataFields>
  <formats count="31">
    <format dxfId="87">
      <pivotArea outline="0" collapsedLevelsAreSubtotals="1" fieldPosition="0"/>
    </format>
    <format dxfId="86">
      <pivotArea dataOnly="0" labelOnly="1" fieldPosition="0">
        <references count="1">
          <reference field="7" count="3">
            <x v="7"/>
            <x v="14"/>
            <x v="28"/>
          </reference>
        </references>
      </pivotArea>
    </format>
    <format dxfId="85">
      <pivotArea dataOnly="0" labelOnly="1" fieldPosition="0">
        <references count="1">
          <reference field="7" count="1">
            <x v="27"/>
          </reference>
        </references>
      </pivotArea>
    </format>
    <format dxfId="84">
      <pivotArea dataOnly="0" labelOnly="1" fieldPosition="0">
        <references count="1">
          <reference field="7" count="1">
            <x v="16"/>
          </reference>
        </references>
      </pivotArea>
    </format>
    <format dxfId="83">
      <pivotArea dataOnly="0" labelOnly="1" fieldPosition="0">
        <references count="1">
          <reference field="7" count="1">
            <x v="2"/>
          </reference>
        </references>
      </pivotArea>
    </format>
    <format dxfId="82">
      <pivotArea dataOnly="0" labelOnly="1" fieldPosition="0">
        <references count="1">
          <reference field="7" count="1">
            <x v="31"/>
          </reference>
        </references>
      </pivotArea>
    </format>
    <format dxfId="81">
      <pivotArea dataOnly="0" labelOnly="1" fieldPosition="0">
        <references count="1">
          <reference field="7" count="1">
            <x v="25"/>
          </reference>
        </references>
      </pivotArea>
    </format>
    <format dxfId="80">
      <pivotArea dataOnly="0" labelOnly="1" fieldPosition="0">
        <references count="1">
          <reference field="7" count="1">
            <x v="23"/>
          </reference>
        </references>
      </pivotArea>
    </format>
    <format dxfId="79">
      <pivotArea dataOnly="0" labelOnly="1" fieldPosition="0">
        <references count="1">
          <reference field="7" count="1">
            <x v="30"/>
          </reference>
        </references>
      </pivotArea>
    </format>
    <format dxfId="78">
      <pivotArea dataOnly="0" fieldPosition="0">
        <references count="1">
          <reference field="7" count="1">
            <x v="6"/>
          </reference>
        </references>
      </pivotArea>
    </format>
    <format dxfId="77">
      <pivotArea dataOnly="0" labelOnly="1" fieldPosition="0">
        <references count="1">
          <reference field="7" count="1">
            <x v="21"/>
          </reference>
        </references>
      </pivotArea>
    </format>
    <format dxfId="76">
      <pivotArea collapsedLevelsAreSubtotals="1" fieldPosition="0">
        <references count="1">
          <reference field="7" count="1">
            <x v="6"/>
          </reference>
        </references>
      </pivotArea>
    </format>
    <format dxfId="75">
      <pivotArea outline="0" fieldPosition="0">
        <references count="1">
          <reference field="4294967294" count="1">
            <x v="0"/>
          </reference>
        </references>
      </pivotArea>
    </format>
    <format dxfId="74">
      <pivotArea dataOnly="0" labelOnly="1" fieldPosition="0">
        <references count="1">
          <reference field="7" count="15">
            <x v="2"/>
            <x v="5"/>
            <x v="7"/>
            <x v="12"/>
            <x v="14"/>
            <x v="15"/>
            <x v="16"/>
            <x v="21"/>
            <x v="23"/>
            <x v="25"/>
            <x v="27"/>
            <x v="28"/>
            <x v="30"/>
            <x v="31"/>
            <x v="33"/>
          </reference>
        </references>
      </pivotArea>
    </format>
    <format dxfId="73">
      <pivotArea collapsedLevelsAreSubtotals="1" fieldPosition="0">
        <references count="1">
          <reference field="7" count="2">
            <x v="2"/>
            <x v="3"/>
          </reference>
        </references>
      </pivotArea>
    </format>
    <format dxfId="72">
      <pivotArea dataOnly="0" labelOnly="1" fieldPosition="0">
        <references count="1">
          <reference field="7" count="2">
            <x v="2"/>
            <x v="3"/>
          </reference>
        </references>
      </pivotArea>
    </format>
    <format dxfId="71">
      <pivotArea collapsedLevelsAreSubtotals="1" fieldPosition="0">
        <references count="1">
          <reference field="7" count="1">
            <x v="20"/>
          </reference>
        </references>
      </pivotArea>
    </format>
    <format dxfId="70">
      <pivotArea dataOnly="0" labelOnly="1" fieldPosition="0">
        <references count="1">
          <reference field="7" count="1">
            <x v="20"/>
          </reference>
        </references>
      </pivotArea>
    </format>
    <format dxfId="69">
      <pivotArea collapsedLevelsAreSubtotals="1" fieldPosition="0">
        <references count="1">
          <reference field="7" count="2">
            <x v="32"/>
            <x v="33"/>
          </reference>
        </references>
      </pivotArea>
    </format>
    <format dxfId="68">
      <pivotArea dataOnly="0" labelOnly="1" fieldPosition="0">
        <references count="1">
          <reference field="7" count="2">
            <x v="32"/>
            <x v="33"/>
          </reference>
        </references>
      </pivotArea>
    </format>
    <format dxfId="67">
      <pivotArea collapsedLevelsAreSubtotals="1" fieldPosition="0">
        <references count="1">
          <reference field="7" count="1">
            <x v="41"/>
          </reference>
        </references>
      </pivotArea>
    </format>
    <format dxfId="66">
      <pivotArea dataOnly="0" labelOnly="1" fieldPosition="0">
        <references count="1">
          <reference field="7" count="1">
            <x v="41"/>
          </reference>
        </references>
      </pivotArea>
    </format>
    <format dxfId="65">
      <pivotArea collapsedLevelsAreSubtotals="1" fieldPosition="0">
        <references count="1">
          <reference field="7" count="2">
            <x v="43"/>
            <x v="45"/>
          </reference>
        </references>
      </pivotArea>
    </format>
    <format dxfId="64">
      <pivotArea dataOnly="0" labelOnly="1" fieldPosition="0">
        <references count="1">
          <reference field="7" count="2">
            <x v="43"/>
            <x v="45"/>
          </reference>
        </references>
      </pivotArea>
    </format>
    <format dxfId="63">
      <pivotArea collapsedLevelsAreSubtotals="1" fieldPosition="0">
        <references count="1">
          <reference field="7" count="1">
            <x v="53"/>
          </reference>
        </references>
      </pivotArea>
    </format>
    <format dxfId="62">
      <pivotArea dataOnly="0" labelOnly="1" fieldPosition="0">
        <references count="1">
          <reference field="7" count="1">
            <x v="53"/>
          </reference>
        </references>
      </pivotArea>
    </format>
    <format dxfId="61">
      <pivotArea collapsedLevelsAreSubtotals="1" fieldPosition="0">
        <references count="1">
          <reference field="7" count="1">
            <x v="61"/>
          </reference>
        </references>
      </pivotArea>
    </format>
    <format dxfId="60">
      <pivotArea dataOnly="0" labelOnly="1" fieldPosition="0">
        <references count="1">
          <reference field="7" count="1">
            <x v="61"/>
          </reference>
        </references>
      </pivotArea>
    </format>
    <format dxfId="59">
      <pivotArea collapsedLevelsAreSubtotals="1" fieldPosition="0">
        <references count="1">
          <reference field="7" count="1">
            <x v="55"/>
          </reference>
        </references>
      </pivotArea>
    </format>
    <format dxfId="58">
      <pivotArea dataOnly="0" labelOnly="1" fieldPosition="0">
        <references count="1">
          <reference field="7" count="1">
            <x v="55"/>
          </reference>
        </references>
      </pivotArea>
    </format>
    <format dxfId="57">
      <pivotArea dataOnly="0" labelOnly="1" fieldPosition="0">
        <references count="1">
          <reference field="7" count="6">
            <x v="5"/>
            <x v="6"/>
            <x v="7"/>
            <x v="8"/>
            <x v="1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202207_Thème Office BCG">
  <a:themeElements>
    <a:clrScheme name="The Boston Consulting Group">
      <a:dk1>
        <a:srgbClr val="575757"/>
      </a:dk1>
      <a:lt1>
        <a:sysClr val="window" lastClr="FFFFFF"/>
      </a:lt1>
      <a:dk2>
        <a:srgbClr val="29BA74"/>
      </a:dk2>
      <a:lt2>
        <a:srgbClr val="F2F2F2"/>
      </a:lt2>
      <a:accent1>
        <a:srgbClr val="03522D"/>
      </a:accent1>
      <a:accent2>
        <a:srgbClr val="197A56"/>
      </a:accent2>
      <a:accent3>
        <a:srgbClr val="D4DF33"/>
      </a:accent3>
      <a:accent4>
        <a:srgbClr val="3EAD92"/>
      </a:accent4>
      <a:accent5>
        <a:srgbClr val="6E6F73"/>
      </a:accent5>
      <a:accent6>
        <a:srgbClr val="295E7E"/>
      </a:accent6>
      <a:hlink>
        <a:srgbClr val="2E3558"/>
      </a:hlink>
      <a:folHlink>
        <a:srgbClr val="2E3558"/>
      </a:folHlink>
    </a:clrScheme>
    <a:fontScheme name="BCG Trebuchet">
      <a:majorFont>
        <a:latin typeface="Trebuchet MS"/>
        <a:ea typeface=""/>
        <a:cs typeface=""/>
      </a:majorFont>
      <a:minorFont>
        <a:latin typeface="Trebuchet MS"/>
        <a:ea typeface=""/>
        <a:cs typeface=""/>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29BA74"/>
        </a:solidFill>
        <a:ln w="9525" cap="rnd" cmpd="sng" algn="ctr">
          <a:solidFill>
            <a:srgbClr val="29BA74"/>
          </a:solidFill>
          <a:prstDash val="solid"/>
          <a:round/>
          <a:headEnd type="none" w="med" len="med"/>
          <a:tailEnd type="none" w="med" len="med"/>
        </a:ln>
      </a:spPr>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lgn="ctr">
          <a:defRPr sz="1200" dirty="0" smtClean="0">
            <a:solidFill>
              <a:srgbClr val="FFFFFF"/>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9525" cap="rnd">
          <a:solidFill>
            <a:schemeClr val="tx1">
              <a:lumMod val="60000"/>
              <a:lumOff val="40000"/>
            </a:schemeClr>
          </a:solidFill>
          <a:prstDash val="solid"/>
          <a:round/>
        </a:ln>
      </a:spPr>
      <a:bodyPr/>
      <a:lstStyle/>
      <a:style>
        <a:lnRef idx="1">
          <a:schemeClr val="accent1"/>
        </a:lnRef>
        <a:fillRef idx="0">
          <a:schemeClr val="accent1"/>
        </a:fillRef>
        <a:effectRef idx="0">
          <a:schemeClr val="accent1"/>
        </a:effectRef>
        <a:fontRef idx="minor">
          <a:schemeClr val="tx1"/>
        </a:fontRef>
      </a:style>
    </a:lnDef>
    <a:txDef>
      <a:spPr>
        <a:noFill/>
        <a:ln w="9525" cap="rnd">
          <a:noFill/>
          <a:prstDash val="solid"/>
          <a:round/>
        </a:ln>
        <a:extLst>
          <a:ext uri="{909E8E84-426E-40DD-AFC4-6F175D3DCCD1}">
            <a14:hiddenFill xmlns:a14="http://schemas.microsoft.com/office/drawing/2010/main">
              <a:solidFill>
                <a:srgbClr val="29BA74"/>
              </a:solidFill>
            </a14:hiddenFill>
          </a:ext>
        </a:extLst>
      </a:spPr>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defPPr algn="ctr">
          <a:defRPr dirty="0" err="1" smtClean="0">
            <a:solidFill>
              <a:srgbClr val="575757"/>
            </a:solidFill>
          </a:defRPr>
        </a:defPPr>
      </a:lstStyle>
      <a:style>
        <a:lnRef idx="2">
          <a:schemeClr val="accent1">
            <a:shade val="50000"/>
          </a:schemeClr>
        </a:lnRef>
        <a:fillRef idx="1">
          <a:schemeClr val="accent1"/>
        </a:fillRef>
        <a:effectRef idx="0">
          <a:schemeClr val="accent1"/>
        </a:effectRef>
        <a:fontRef idx="minor">
          <a:schemeClr val="lt1"/>
        </a:fontRef>
      </a:style>
    </a:txDef>
  </a:objectDefaults>
  <a:extraClrSchemeLst/>
  <a:custClrLst>
    <a:custClr name="Custom Color">
      <a:srgbClr val="37373A"/>
    </a:custClr>
    <a:custClr name="Custom Color">
      <a:srgbClr val="2E3558"/>
    </a:custClr>
    <a:custClr name="Custom Color">
      <a:srgbClr val="30C1D7"/>
    </a:custClr>
    <a:custClr name="Custom Color">
      <a:srgbClr val="670F31"/>
    </a:custClr>
    <a:custClr name="Custom Color">
      <a:srgbClr val="E71C57"/>
    </a:custClr>
  </a:custClrLst>
  <a:extLst>
    <a:ext uri="{05A4C25C-085E-4340-85A3-A5531E510DB2}">
      <thm15:themeFamily xmlns:thm15="http://schemas.microsoft.com/office/thememl/2012/main" name="202207_Thème Office BCG" id="{C38D97F7-B6FF-4155-B383-6558208F276D}" vid="{525C28D3-6468-4332-BFB5-D18BAB716765}"/>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0.249977111117893"/>
  </sheetPr>
  <dimension ref="A1:Q19"/>
  <sheetViews>
    <sheetView showGridLines="0" zoomScaleNormal="100" workbookViewId="0">
      <pane ySplit="5" topLeftCell="A6" activePane="bottomLeft" state="frozen"/>
      <selection pane="bottomLeft" activeCell="U16" sqref="U16"/>
    </sheetView>
  </sheetViews>
  <sheetFormatPr defaultRowHeight="12.75" x14ac:dyDescent="0.2"/>
  <cols>
    <col min="1" max="1" width="1.7109375" customWidth="1"/>
    <col min="2" max="2" width="38.85546875" customWidth="1"/>
    <col min="3" max="10" width="11" customWidth="1"/>
    <col min="11" max="11" width="1.28515625" style="2" customWidth="1"/>
    <col min="12" max="12" width="0.85546875" customWidth="1"/>
    <col min="13" max="13" width="16.85546875" customWidth="1"/>
    <col min="14" max="14" width="2.140625" customWidth="1"/>
    <col min="15" max="15" width="10" bestFit="1" customWidth="1"/>
  </cols>
  <sheetData>
    <row r="1" spans="1:17" s="7" customFormat="1" ht="11.25" customHeight="1" x14ac:dyDescent="0.2">
      <c r="A1" s="5"/>
      <c r="B1" s="6"/>
      <c r="C1" s="25"/>
      <c r="E1" s="6"/>
      <c r="F1" s="6"/>
      <c r="G1" s="6"/>
      <c r="H1" s="6"/>
      <c r="I1" s="6"/>
      <c r="J1" s="6"/>
      <c r="K1" s="6"/>
      <c r="L1" s="6"/>
      <c r="M1" s="6"/>
      <c r="N1" s="6"/>
      <c r="O1" s="6"/>
      <c r="P1" s="6"/>
    </row>
    <row r="2" spans="1:17" s="7" customFormat="1" ht="15.75" customHeight="1" x14ac:dyDescent="0.2">
      <c r="A2" s="5"/>
      <c r="B2" s="6"/>
      <c r="C2" s="26" t="str">
        <f>C9&amp;" - "&amp;C11</f>
        <v>OCP Africa - Cameroon P205</v>
      </c>
      <c r="E2" s="6"/>
      <c r="F2" s="6"/>
      <c r="G2" s="6"/>
      <c r="H2" s="6"/>
      <c r="I2" s="6"/>
      <c r="J2" s="6"/>
      <c r="K2" s="6"/>
      <c r="L2" s="6"/>
      <c r="M2" s="6"/>
      <c r="N2" s="6"/>
      <c r="O2" s="6"/>
      <c r="P2" s="6"/>
    </row>
    <row r="3" spans="1:17" s="7" customFormat="1" ht="12.75" customHeight="1" x14ac:dyDescent="0.2">
      <c r="A3" s="5"/>
      <c r="B3" s="6"/>
      <c r="C3" s="27" t="str">
        <f ca="1">MID(CELL("filename",C3),FIND("]",CELL("filename",C3))+1,256)</f>
        <v xml:space="preserve">Overall </v>
      </c>
      <c r="E3" s="6"/>
      <c r="F3" s="6"/>
      <c r="G3" s="6"/>
      <c r="H3" s="6"/>
      <c r="I3" s="6"/>
      <c r="J3" s="6"/>
      <c r="K3" s="6"/>
      <c r="L3" s="6"/>
      <c r="M3" s="6"/>
      <c r="N3" s="6"/>
      <c r="O3" s="6"/>
      <c r="P3" s="6"/>
    </row>
    <row r="4" spans="1:17" s="7" customFormat="1" ht="15.75" customHeight="1" x14ac:dyDescent="0.2">
      <c r="A4" s="5"/>
      <c r="B4" s="6"/>
      <c r="C4" s="25"/>
      <c r="E4" s="6"/>
      <c r="F4" s="6"/>
      <c r="G4" s="6"/>
      <c r="H4" s="6"/>
      <c r="I4" s="6"/>
      <c r="J4" s="6"/>
      <c r="K4" s="6"/>
      <c r="L4" s="6"/>
      <c r="M4" s="6"/>
      <c r="N4" s="6"/>
      <c r="O4" s="6"/>
      <c r="P4" s="6"/>
    </row>
    <row r="5" spans="1:17" s="11" customFormat="1" ht="9" customHeight="1" x14ac:dyDescent="0.2">
      <c r="A5" s="8"/>
      <c r="B5" s="9"/>
      <c r="C5" s="10"/>
      <c r="D5" s="10"/>
      <c r="E5" s="10"/>
      <c r="F5" s="10"/>
      <c r="G5" s="10"/>
      <c r="H5" s="10"/>
      <c r="I5" s="10"/>
      <c r="J5" s="10"/>
      <c r="K5" s="10"/>
      <c r="L5" s="10"/>
      <c r="M5" s="10"/>
      <c r="N5" s="10"/>
      <c r="O5" s="10"/>
      <c r="P5" s="10"/>
    </row>
    <row r="6" spans="1:17" x14ac:dyDescent="0.2">
      <c r="Q6" s="2"/>
    </row>
    <row r="7" spans="1:17" s="2" customFormat="1" ht="13.5" thickBot="1" x14ac:dyDescent="0.25">
      <c r="Q7" s="7"/>
    </row>
    <row r="8" spans="1:17" ht="15.75" x14ac:dyDescent="0.25">
      <c r="B8" s="12" t="s">
        <v>0</v>
      </c>
      <c r="C8" s="13"/>
      <c r="D8" s="14"/>
      <c r="E8" s="14"/>
      <c r="F8" s="14"/>
      <c r="G8" s="14"/>
      <c r="H8" s="14"/>
      <c r="I8" s="14"/>
      <c r="J8" s="15"/>
      <c r="L8" s="12" t="s">
        <v>1</v>
      </c>
      <c r="M8" s="22"/>
      <c r="N8" s="14"/>
      <c r="O8" s="14"/>
      <c r="P8" s="15"/>
    </row>
    <row r="9" spans="1:17" x14ac:dyDescent="0.2">
      <c r="B9" s="16" t="s">
        <v>2</v>
      </c>
      <c r="C9" s="1" t="s">
        <v>3</v>
      </c>
      <c r="D9" s="2"/>
      <c r="E9" s="2"/>
      <c r="F9" s="2"/>
      <c r="G9" s="2"/>
      <c r="H9" s="2"/>
      <c r="I9" s="2"/>
      <c r="J9" s="17"/>
      <c r="L9" s="23"/>
      <c r="M9" s="156" t="s">
        <v>4</v>
      </c>
      <c r="N9" s="2"/>
      <c r="O9" s="2" t="s">
        <v>5</v>
      </c>
      <c r="P9" s="17"/>
    </row>
    <row r="10" spans="1:17" x14ac:dyDescent="0.2">
      <c r="B10" s="16"/>
      <c r="C10" s="1"/>
      <c r="D10" s="2"/>
      <c r="E10" s="2"/>
      <c r="F10" s="2"/>
      <c r="G10" s="2"/>
      <c r="H10" s="2"/>
      <c r="I10" s="2"/>
      <c r="J10" s="17"/>
      <c r="L10" s="23"/>
      <c r="M10" s="3" t="s">
        <v>4</v>
      </c>
      <c r="N10" s="2"/>
      <c r="O10" s="2" t="s">
        <v>292</v>
      </c>
      <c r="P10" s="17"/>
    </row>
    <row r="11" spans="1:17" x14ac:dyDescent="0.2">
      <c r="B11" s="16" t="s">
        <v>6</v>
      </c>
      <c r="C11" s="1" t="s">
        <v>203</v>
      </c>
      <c r="D11" s="2"/>
      <c r="E11" s="2"/>
      <c r="F11" s="2"/>
      <c r="G11" s="2"/>
      <c r="H11" s="2"/>
      <c r="I11" s="2"/>
      <c r="J11" s="17"/>
      <c r="L11" s="23"/>
      <c r="M11" s="4" t="s">
        <v>4</v>
      </c>
      <c r="N11" s="2"/>
      <c r="O11" s="2" t="s">
        <v>293</v>
      </c>
      <c r="P11" s="17"/>
    </row>
    <row r="12" spans="1:17" x14ac:dyDescent="0.2">
      <c r="B12" s="16"/>
      <c r="C12" s="1"/>
      <c r="D12" s="2"/>
      <c r="E12" s="2"/>
      <c r="F12" s="2"/>
      <c r="G12" s="2"/>
      <c r="H12" s="2"/>
      <c r="I12" s="2"/>
      <c r="J12" s="17"/>
      <c r="L12" s="23"/>
      <c r="M12" s="17"/>
      <c r="N12" s="17"/>
      <c r="O12" s="17"/>
      <c r="P12" s="17"/>
    </row>
    <row r="13" spans="1:17" ht="13.5" thickBot="1" x14ac:dyDescent="0.25">
      <c r="B13" s="18"/>
      <c r="C13" s="19"/>
      <c r="D13" s="20"/>
      <c r="E13" s="20"/>
      <c r="F13" s="20"/>
      <c r="G13" s="20"/>
      <c r="H13" s="20"/>
      <c r="I13" s="20"/>
      <c r="J13" s="21"/>
      <c r="L13" s="24"/>
      <c r="M13" s="83"/>
      <c r="N13" s="20"/>
      <c r="O13" s="19"/>
      <c r="P13" s="21"/>
    </row>
    <row r="14" spans="1:17" ht="4.7" customHeight="1" x14ac:dyDescent="0.2"/>
    <row r="15" spans="1:17" x14ac:dyDescent="0.2">
      <c r="K15"/>
    </row>
    <row r="16" spans="1:17" x14ac:dyDescent="0.2">
      <c r="K16"/>
    </row>
    <row r="17" spans="11:11" x14ac:dyDescent="0.2">
      <c r="K17"/>
    </row>
    <row r="18" spans="11:11" x14ac:dyDescent="0.2">
      <c r="K18"/>
    </row>
    <row r="19" spans="11:11" x14ac:dyDescent="0.2">
      <c r="K19"/>
    </row>
  </sheetData>
  <pageMargins left="0.75" right="0.75"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A5AD5-09EA-4F05-8DBB-EA63A98A8216}">
  <sheetPr filterMode="1"/>
  <dimension ref="A1:AV153"/>
  <sheetViews>
    <sheetView zoomScale="90" zoomScaleNormal="90" workbookViewId="0">
      <selection activeCell="A190" sqref="A190:A191"/>
    </sheetView>
  </sheetViews>
  <sheetFormatPr defaultColWidth="12.140625" defaultRowHeight="18" x14ac:dyDescent="0.35"/>
  <cols>
    <col min="1" max="1" width="49.28515625" style="303" bestFit="1" customWidth="1"/>
    <col min="2" max="11" width="12.140625" style="303"/>
    <col min="12" max="12" width="12.140625" style="303" bestFit="1" customWidth="1"/>
    <col min="13" max="22" width="12.140625" style="303"/>
    <col min="23" max="23" width="12.85546875" style="303" bestFit="1" customWidth="1"/>
    <col min="24" max="16384" width="12.140625" style="303"/>
  </cols>
  <sheetData>
    <row r="1" spans="1:48" x14ac:dyDescent="0.35">
      <c r="A1" s="303" t="s">
        <v>335</v>
      </c>
      <c r="B1" s="303" t="s">
        <v>336</v>
      </c>
      <c r="C1" s="303" t="s">
        <v>337</v>
      </c>
      <c r="D1" s="303" t="s">
        <v>338</v>
      </c>
      <c r="E1" s="303" t="s">
        <v>339</v>
      </c>
      <c r="F1" s="303" t="s">
        <v>340</v>
      </c>
      <c r="G1" s="303" t="s">
        <v>341</v>
      </c>
      <c r="H1" s="303" t="s">
        <v>342</v>
      </c>
      <c r="I1" s="303" t="s">
        <v>343</v>
      </c>
      <c r="J1" s="303" t="s">
        <v>344</v>
      </c>
      <c r="K1" s="303" t="s">
        <v>345</v>
      </c>
      <c r="L1" s="303" t="s">
        <v>346</v>
      </c>
      <c r="M1" s="303" t="s">
        <v>347</v>
      </c>
      <c r="N1" s="303" t="s">
        <v>348</v>
      </c>
      <c r="O1" s="303" t="s">
        <v>349</v>
      </c>
      <c r="P1" s="303" t="s">
        <v>350</v>
      </c>
      <c r="Q1" s="303" t="s">
        <v>351</v>
      </c>
      <c r="R1" s="303" t="s">
        <v>352</v>
      </c>
      <c r="S1" s="303" t="s">
        <v>353</v>
      </c>
      <c r="T1" s="303" t="s">
        <v>354</v>
      </c>
      <c r="U1" s="303" t="s">
        <v>355</v>
      </c>
      <c r="V1" s="303" t="s">
        <v>356</v>
      </c>
      <c r="W1" s="304" t="s">
        <v>357</v>
      </c>
      <c r="X1" s="303" t="s">
        <v>358</v>
      </c>
      <c r="Y1" s="303" t="s">
        <v>359</v>
      </c>
      <c r="Z1" s="303" t="s">
        <v>360</v>
      </c>
      <c r="AA1" s="303" t="s">
        <v>361</v>
      </c>
      <c r="AB1" s="303" t="s">
        <v>362</v>
      </c>
      <c r="AC1" s="303" t="s">
        <v>363</v>
      </c>
      <c r="AD1" s="303" t="s">
        <v>364</v>
      </c>
      <c r="AE1" s="303" t="s">
        <v>365</v>
      </c>
      <c r="AF1" s="303" t="s">
        <v>366</v>
      </c>
      <c r="AG1" s="303" t="s">
        <v>367</v>
      </c>
      <c r="AH1" s="303" t="s">
        <v>368</v>
      </c>
      <c r="AI1" s="303" t="s">
        <v>369</v>
      </c>
      <c r="AJ1" s="303" t="s">
        <v>370</v>
      </c>
      <c r="AK1" s="304" t="s">
        <v>371</v>
      </c>
      <c r="AL1" s="303" t="s">
        <v>372</v>
      </c>
      <c r="AM1" s="303" t="s">
        <v>373</v>
      </c>
      <c r="AN1" s="303" t="s">
        <v>374</v>
      </c>
      <c r="AO1" s="303" t="s">
        <v>375</v>
      </c>
      <c r="AP1" s="303" t="s">
        <v>376</v>
      </c>
      <c r="AQ1" s="303" t="s">
        <v>377</v>
      </c>
      <c r="AR1" s="303" t="s">
        <v>378</v>
      </c>
      <c r="AS1" s="303" t="s">
        <v>379</v>
      </c>
      <c r="AT1" s="303" t="s">
        <v>380</v>
      </c>
      <c r="AU1" s="304" t="s">
        <v>381</v>
      </c>
      <c r="AV1" s="303" t="s">
        <v>382</v>
      </c>
    </row>
    <row r="2" spans="1:48" hidden="1" x14ac:dyDescent="0.35">
      <c r="A2" s="303" t="s">
        <v>383</v>
      </c>
      <c r="B2" s="303">
        <v>6667</v>
      </c>
      <c r="C2" s="303">
        <v>846</v>
      </c>
      <c r="D2" s="303" t="s">
        <v>384</v>
      </c>
      <c r="E2" s="303" t="s">
        <v>385</v>
      </c>
      <c r="F2" s="303" t="s">
        <v>386</v>
      </c>
      <c r="G2" s="303" t="s">
        <v>387</v>
      </c>
      <c r="H2" s="303" t="s">
        <v>388</v>
      </c>
      <c r="I2" s="303" t="s">
        <v>389</v>
      </c>
      <c r="J2" s="303" t="s">
        <v>390</v>
      </c>
      <c r="L2" s="305">
        <v>44711</v>
      </c>
      <c r="M2" s="303" t="s">
        <v>391</v>
      </c>
      <c r="N2" s="303" t="s">
        <v>392</v>
      </c>
      <c r="O2" s="303" t="s">
        <v>393</v>
      </c>
      <c r="P2" s="303" t="str">
        <f t="shared" ref="P2:P65" si="0">LEFT(Q2,3)</f>
        <v>DAP</v>
      </c>
      <c r="Q2" s="303" t="s">
        <v>394</v>
      </c>
      <c r="R2" s="303" t="s">
        <v>395</v>
      </c>
      <c r="S2" s="303">
        <v>13122</v>
      </c>
      <c r="V2" s="303">
        <v>13122</v>
      </c>
      <c r="W2" s="303">
        <v>13122</v>
      </c>
      <c r="X2" s="303">
        <v>14991885</v>
      </c>
      <c r="Y2" s="303">
        <v>0</v>
      </c>
      <c r="Z2" s="303">
        <v>14991885</v>
      </c>
      <c r="AE2" s="303">
        <v>0</v>
      </c>
      <c r="AF2" s="303">
        <v>0</v>
      </c>
      <c r="AG2" s="303">
        <v>0</v>
      </c>
      <c r="AH2" s="303">
        <v>14991885</v>
      </c>
      <c r="AI2" s="303">
        <v>14991885</v>
      </c>
      <c r="AJ2" s="303" t="s">
        <v>396</v>
      </c>
      <c r="AK2" s="303" t="s">
        <v>397</v>
      </c>
      <c r="AL2" s="303" t="s">
        <v>398</v>
      </c>
      <c r="AM2" s="303" t="s">
        <v>399</v>
      </c>
      <c r="AN2" s="305">
        <v>44741</v>
      </c>
      <c r="AO2" s="305">
        <v>44713</v>
      </c>
      <c r="AP2" s="305">
        <v>44708</v>
      </c>
      <c r="AQ2" s="305">
        <v>44710</v>
      </c>
      <c r="AR2" s="305">
        <v>44713</v>
      </c>
      <c r="AS2" s="303" t="s">
        <v>400</v>
      </c>
      <c r="AT2" s="303" t="s">
        <v>401</v>
      </c>
      <c r="AU2" s="303" t="s">
        <v>383</v>
      </c>
      <c r="AV2" s="303">
        <v>17776</v>
      </c>
    </row>
    <row r="3" spans="1:48" hidden="1" x14ac:dyDescent="0.35">
      <c r="A3" s="303" t="s">
        <v>383</v>
      </c>
      <c r="B3" s="303">
        <v>11696</v>
      </c>
      <c r="C3" s="303">
        <v>21936</v>
      </c>
      <c r="D3" s="303" t="s">
        <v>384</v>
      </c>
      <c r="E3" s="303" t="s">
        <v>385</v>
      </c>
      <c r="F3" s="303" t="s">
        <v>402</v>
      </c>
      <c r="G3" s="303" t="s">
        <v>387</v>
      </c>
      <c r="H3" s="303" t="s">
        <v>403</v>
      </c>
      <c r="I3" s="303" t="s">
        <v>389</v>
      </c>
      <c r="J3" s="303" t="s">
        <v>390</v>
      </c>
      <c r="L3" s="305">
        <v>44711</v>
      </c>
      <c r="M3" s="303" t="s">
        <v>391</v>
      </c>
      <c r="N3" s="303" t="s">
        <v>392</v>
      </c>
      <c r="O3" s="303" t="s">
        <v>393</v>
      </c>
      <c r="P3" s="303" t="str">
        <f t="shared" si="0"/>
        <v>MAP</v>
      </c>
      <c r="Q3" s="303" t="s">
        <v>404</v>
      </c>
      <c r="R3" s="303" t="s">
        <v>395</v>
      </c>
      <c r="S3" s="303">
        <v>5250</v>
      </c>
      <c r="V3" s="303">
        <v>5250</v>
      </c>
      <c r="W3" s="303">
        <v>5250</v>
      </c>
      <c r="X3" s="303">
        <v>5998125</v>
      </c>
      <c r="Y3" s="303">
        <v>0</v>
      </c>
      <c r="Z3" s="303">
        <v>5998125</v>
      </c>
      <c r="AE3" s="303">
        <v>0</v>
      </c>
      <c r="AF3" s="303">
        <v>0</v>
      </c>
      <c r="AG3" s="303">
        <v>0</v>
      </c>
      <c r="AH3" s="303">
        <v>5998125</v>
      </c>
      <c r="AI3" s="303">
        <v>5998125</v>
      </c>
      <c r="AJ3" s="303" t="s">
        <v>396</v>
      </c>
      <c r="AK3" s="303" t="s">
        <v>397</v>
      </c>
      <c r="AL3" s="303" t="s">
        <v>398</v>
      </c>
      <c r="AM3" s="303" t="s">
        <v>399</v>
      </c>
      <c r="AN3" s="305">
        <v>44741</v>
      </c>
      <c r="AO3" s="305">
        <v>44713</v>
      </c>
      <c r="AP3" s="305">
        <v>44708</v>
      </c>
      <c r="AQ3" s="305">
        <v>44710</v>
      </c>
      <c r="AR3" s="305">
        <v>44713</v>
      </c>
      <c r="AS3" s="303" t="s">
        <v>400</v>
      </c>
      <c r="AT3" s="303" t="s">
        <v>405</v>
      </c>
      <c r="AU3" s="303" t="s">
        <v>383</v>
      </c>
      <c r="AV3" s="303">
        <v>17776</v>
      </c>
    </row>
    <row r="4" spans="1:48" hidden="1" x14ac:dyDescent="0.35">
      <c r="A4" s="303" t="s">
        <v>406</v>
      </c>
      <c r="B4" s="303">
        <v>39707</v>
      </c>
      <c r="C4" s="303">
        <v>40645</v>
      </c>
      <c r="D4" s="303" t="s">
        <v>407</v>
      </c>
      <c r="E4" s="303" t="s">
        <v>385</v>
      </c>
      <c r="F4" s="303" t="s">
        <v>408</v>
      </c>
      <c r="G4" s="303" t="s">
        <v>387</v>
      </c>
      <c r="H4" s="303" t="s">
        <v>409</v>
      </c>
      <c r="I4" s="303" t="s">
        <v>389</v>
      </c>
      <c r="J4" s="303" t="s">
        <v>410</v>
      </c>
      <c r="L4" s="305">
        <v>44832</v>
      </c>
      <c r="M4" s="303" t="s">
        <v>391</v>
      </c>
      <c r="N4" s="303" t="s">
        <v>411</v>
      </c>
      <c r="O4" s="303" t="s">
        <v>412</v>
      </c>
      <c r="P4" s="303" t="str">
        <f t="shared" si="0"/>
        <v>NPK</v>
      </c>
      <c r="Q4" s="303" t="s">
        <v>413</v>
      </c>
      <c r="R4" s="303" t="s">
        <v>395</v>
      </c>
      <c r="S4" s="303">
        <v>5250</v>
      </c>
      <c r="V4" s="303">
        <v>5250</v>
      </c>
      <c r="W4" s="303">
        <v>5250</v>
      </c>
      <c r="X4" s="303">
        <v>4263682.5</v>
      </c>
      <c r="Y4" s="303">
        <v>0</v>
      </c>
      <c r="Z4" s="303">
        <v>4263682.5</v>
      </c>
      <c r="AB4" s="303">
        <v>435067.5</v>
      </c>
      <c r="AE4" s="303">
        <v>0</v>
      </c>
      <c r="AF4" s="303">
        <v>0</v>
      </c>
      <c r="AG4" s="303">
        <v>0</v>
      </c>
      <c r="AH4" s="303">
        <v>4263682.5</v>
      </c>
      <c r="AI4" s="303">
        <v>4698750</v>
      </c>
      <c r="AJ4" s="303" t="s">
        <v>396</v>
      </c>
      <c r="AK4" s="303" t="s">
        <v>397</v>
      </c>
      <c r="AL4" s="303" t="s">
        <v>398</v>
      </c>
      <c r="AM4" s="303" t="s">
        <v>414</v>
      </c>
      <c r="AN4" s="305">
        <v>44922</v>
      </c>
      <c r="AO4" s="305">
        <v>44833</v>
      </c>
      <c r="AP4" s="305">
        <v>44822</v>
      </c>
      <c r="AQ4" s="305">
        <v>44824</v>
      </c>
      <c r="AR4" s="305">
        <v>44833</v>
      </c>
      <c r="AS4" s="303" t="s">
        <v>400</v>
      </c>
      <c r="AT4" s="303" t="s">
        <v>415</v>
      </c>
      <c r="AU4" s="303" t="s">
        <v>406</v>
      </c>
      <c r="AV4" s="303">
        <v>22825</v>
      </c>
    </row>
    <row r="5" spans="1:48" hidden="1" x14ac:dyDescent="0.35">
      <c r="A5" s="303" t="s">
        <v>416</v>
      </c>
      <c r="B5" s="303">
        <v>39732</v>
      </c>
      <c r="C5" s="303">
        <v>40647</v>
      </c>
      <c r="D5" s="303" t="s">
        <v>407</v>
      </c>
      <c r="E5" s="303" t="s">
        <v>385</v>
      </c>
      <c r="F5" s="303" t="s">
        <v>417</v>
      </c>
      <c r="G5" s="303" t="s">
        <v>387</v>
      </c>
      <c r="H5" s="303" t="s">
        <v>409</v>
      </c>
      <c r="I5" s="303" t="s">
        <v>389</v>
      </c>
      <c r="J5" s="303" t="s">
        <v>410</v>
      </c>
      <c r="L5" s="305">
        <v>44832</v>
      </c>
      <c r="M5" s="303" t="s">
        <v>391</v>
      </c>
      <c r="N5" s="303" t="s">
        <v>411</v>
      </c>
      <c r="O5" s="303" t="s">
        <v>412</v>
      </c>
      <c r="P5" s="303" t="str">
        <f t="shared" si="0"/>
        <v>NPK</v>
      </c>
      <c r="Q5" s="303" t="s">
        <v>413</v>
      </c>
      <c r="R5" s="303" t="s">
        <v>395</v>
      </c>
      <c r="S5" s="303">
        <v>5250</v>
      </c>
      <c r="V5" s="303">
        <v>5250</v>
      </c>
      <c r="W5" s="303">
        <v>5250</v>
      </c>
      <c r="X5" s="303">
        <v>4263682.5</v>
      </c>
      <c r="Y5" s="303">
        <v>0</v>
      </c>
      <c r="Z5" s="303">
        <v>4263682.5</v>
      </c>
      <c r="AB5" s="303">
        <v>435067.5</v>
      </c>
      <c r="AE5" s="303">
        <v>0</v>
      </c>
      <c r="AF5" s="303">
        <v>0</v>
      </c>
      <c r="AG5" s="303">
        <v>0</v>
      </c>
      <c r="AH5" s="303">
        <v>4263682.5</v>
      </c>
      <c r="AI5" s="303">
        <v>4698750</v>
      </c>
      <c r="AJ5" s="303" t="s">
        <v>396</v>
      </c>
      <c r="AK5" s="303" t="s">
        <v>397</v>
      </c>
      <c r="AL5" s="303" t="s">
        <v>398</v>
      </c>
      <c r="AM5" s="303" t="s">
        <v>399</v>
      </c>
      <c r="AN5" s="305">
        <v>44892</v>
      </c>
      <c r="AO5" s="305">
        <v>44833</v>
      </c>
      <c r="AP5" s="305">
        <v>44822</v>
      </c>
      <c r="AQ5" s="305">
        <v>44824</v>
      </c>
      <c r="AR5" s="305">
        <v>44833</v>
      </c>
      <c r="AS5" s="303" t="s">
        <v>418</v>
      </c>
      <c r="AT5" s="303" t="s">
        <v>419</v>
      </c>
      <c r="AU5" s="303" t="s">
        <v>416</v>
      </c>
      <c r="AV5" s="303">
        <v>9233</v>
      </c>
    </row>
    <row r="6" spans="1:48" hidden="1" x14ac:dyDescent="0.35">
      <c r="A6" s="303" t="s">
        <v>383</v>
      </c>
      <c r="B6" s="303">
        <v>39706</v>
      </c>
      <c r="C6" s="303">
        <v>40659</v>
      </c>
      <c r="D6" s="303" t="s">
        <v>407</v>
      </c>
      <c r="E6" s="303" t="s">
        <v>385</v>
      </c>
      <c r="F6" s="303" t="s">
        <v>420</v>
      </c>
      <c r="G6" s="303" t="s">
        <v>387</v>
      </c>
      <c r="H6" s="303" t="s">
        <v>409</v>
      </c>
      <c r="I6" s="303" t="s">
        <v>389</v>
      </c>
      <c r="J6" s="303" t="s">
        <v>410</v>
      </c>
      <c r="L6" s="305">
        <v>44832</v>
      </c>
      <c r="M6" s="303" t="s">
        <v>391</v>
      </c>
      <c r="N6" s="303" t="s">
        <v>411</v>
      </c>
      <c r="O6" s="303" t="s">
        <v>412</v>
      </c>
      <c r="P6" s="303" t="str">
        <f t="shared" si="0"/>
        <v>NPK</v>
      </c>
      <c r="Q6" s="303" t="s">
        <v>413</v>
      </c>
      <c r="R6" s="303" t="s">
        <v>395</v>
      </c>
      <c r="S6" s="303">
        <v>2000</v>
      </c>
      <c r="V6" s="303">
        <v>2000</v>
      </c>
      <c r="W6" s="303">
        <v>2000</v>
      </c>
      <c r="X6" s="303">
        <v>1624260</v>
      </c>
      <c r="Y6" s="303">
        <v>0</v>
      </c>
      <c r="Z6" s="303">
        <v>1624260</v>
      </c>
      <c r="AB6" s="303">
        <v>165740</v>
      </c>
      <c r="AE6" s="303">
        <v>0</v>
      </c>
      <c r="AF6" s="303">
        <v>0</v>
      </c>
      <c r="AG6" s="303">
        <v>0</v>
      </c>
      <c r="AH6" s="303">
        <v>1624260</v>
      </c>
      <c r="AI6" s="303">
        <v>1790000</v>
      </c>
      <c r="AJ6" s="303" t="s">
        <v>396</v>
      </c>
      <c r="AK6" s="303" t="s">
        <v>397</v>
      </c>
      <c r="AL6" s="303" t="s">
        <v>398</v>
      </c>
      <c r="AM6" s="303" t="s">
        <v>399</v>
      </c>
      <c r="AN6" s="305">
        <v>44892</v>
      </c>
      <c r="AO6" s="305">
        <v>44833</v>
      </c>
      <c r="AP6" s="305">
        <v>44822</v>
      </c>
      <c r="AQ6" s="305">
        <v>44824</v>
      </c>
      <c r="AR6" s="305">
        <v>44833</v>
      </c>
      <c r="AS6" s="303" t="s">
        <v>418</v>
      </c>
      <c r="AT6" s="303" t="s">
        <v>419</v>
      </c>
      <c r="AU6" s="303" t="s">
        <v>383</v>
      </c>
      <c r="AV6" s="303">
        <v>17776</v>
      </c>
    </row>
    <row r="7" spans="1:48" hidden="1" x14ac:dyDescent="0.35">
      <c r="A7" s="303" t="s">
        <v>421</v>
      </c>
      <c r="B7" s="303">
        <v>36222</v>
      </c>
      <c r="C7" s="303">
        <v>39156</v>
      </c>
      <c r="D7" s="303" t="s">
        <v>384</v>
      </c>
      <c r="E7" s="303" t="s">
        <v>422</v>
      </c>
      <c r="F7" s="303" t="s">
        <v>423</v>
      </c>
      <c r="G7" s="303" t="s">
        <v>387</v>
      </c>
      <c r="H7" s="303" t="s">
        <v>409</v>
      </c>
      <c r="I7" s="303" t="s">
        <v>389</v>
      </c>
      <c r="L7" s="305">
        <v>44650</v>
      </c>
      <c r="M7" s="303" t="s">
        <v>391</v>
      </c>
      <c r="N7" s="303" t="s">
        <v>424</v>
      </c>
      <c r="O7" s="303" t="s">
        <v>393</v>
      </c>
      <c r="P7" s="303" t="str">
        <f t="shared" si="0"/>
        <v>NPK</v>
      </c>
      <c r="Q7" s="303" t="s">
        <v>413</v>
      </c>
      <c r="R7" s="303" t="s">
        <v>395</v>
      </c>
      <c r="S7" s="303">
        <v>627</v>
      </c>
      <c r="V7" s="303">
        <v>625</v>
      </c>
      <c r="W7" s="303">
        <v>627</v>
      </c>
      <c r="X7" s="303">
        <v>334375</v>
      </c>
      <c r="Y7" s="303">
        <v>0</v>
      </c>
      <c r="Z7" s="303">
        <v>334375</v>
      </c>
      <c r="AE7" s="303">
        <v>0</v>
      </c>
      <c r="AF7" s="303">
        <v>0</v>
      </c>
      <c r="AG7" s="303">
        <v>0</v>
      </c>
      <c r="AH7" s="303">
        <v>334375</v>
      </c>
      <c r="AI7" s="303">
        <v>334375</v>
      </c>
      <c r="AJ7" s="303" t="s">
        <v>396</v>
      </c>
      <c r="AK7" s="303" t="s">
        <v>397</v>
      </c>
      <c r="AL7" s="303" t="s">
        <v>398</v>
      </c>
      <c r="AM7" s="303" t="s">
        <v>425</v>
      </c>
      <c r="AN7" s="305">
        <v>44740</v>
      </c>
      <c r="AO7" s="305">
        <v>44657</v>
      </c>
      <c r="AP7" s="305">
        <v>44593</v>
      </c>
      <c r="AQ7" s="305">
        <v>44620</v>
      </c>
      <c r="AR7" s="305">
        <v>44656</v>
      </c>
      <c r="AS7" s="303" t="s">
        <v>400</v>
      </c>
      <c r="AT7" s="303" t="s">
        <v>415</v>
      </c>
      <c r="AU7" s="303" t="s">
        <v>421</v>
      </c>
      <c r="AV7" s="303">
        <v>13118</v>
      </c>
    </row>
    <row r="8" spans="1:48" hidden="1" x14ac:dyDescent="0.35">
      <c r="A8" s="303" t="s">
        <v>421</v>
      </c>
      <c r="B8" s="303">
        <v>36223</v>
      </c>
      <c r="C8" s="303">
        <v>39157</v>
      </c>
      <c r="D8" s="303" t="s">
        <v>384</v>
      </c>
      <c r="E8" s="303" t="s">
        <v>422</v>
      </c>
      <c r="F8" s="303" t="s">
        <v>423</v>
      </c>
      <c r="G8" s="303" t="s">
        <v>387</v>
      </c>
      <c r="H8" s="303" t="s">
        <v>409</v>
      </c>
      <c r="I8" s="303" t="s">
        <v>389</v>
      </c>
      <c r="L8" s="305">
        <v>44650</v>
      </c>
      <c r="M8" s="303" t="s">
        <v>391</v>
      </c>
      <c r="N8" s="303" t="s">
        <v>424</v>
      </c>
      <c r="O8" s="303" t="s">
        <v>393</v>
      </c>
      <c r="P8" s="303" t="str">
        <f t="shared" si="0"/>
        <v>NPK</v>
      </c>
      <c r="Q8" s="303" t="s">
        <v>413</v>
      </c>
      <c r="R8" s="303" t="s">
        <v>395</v>
      </c>
      <c r="S8" s="303">
        <v>627</v>
      </c>
      <c r="V8" s="303">
        <v>625</v>
      </c>
      <c r="W8" s="303">
        <v>627</v>
      </c>
      <c r="X8" s="303">
        <v>334375</v>
      </c>
      <c r="Y8" s="303">
        <v>0</v>
      </c>
      <c r="Z8" s="303">
        <v>334375</v>
      </c>
      <c r="AE8" s="303">
        <v>0</v>
      </c>
      <c r="AF8" s="303">
        <v>0</v>
      </c>
      <c r="AG8" s="303">
        <v>0</v>
      </c>
      <c r="AH8" s="303">
        <v>334375</v>
      </c>
      <c r="AI8" s="303">
        <v>334375</v>
      </c>
      <c r="AJ8" s="303" t="s">
        <v>396</v>
      </c>
      <c r="AK8" s="303" t="s">
        <v>397</v>
      </c>
      <c r="AL8" s="303" t="s">
        <v>398</v>
      </c>
      <c r="AM8" s="303" t="s">
        <v>425</v>
      </c>
      <c r="AN8" s="305">
        <v>44740</v>
      </c>
      <c r="AO8" s="305">
        <v>44657</v>
      </c>
      <c r="AP8" s="305">
        <v>44593</v>
      </c>
      <c r="AQ8" s="305">
        <v>44620</v>
      </c>
      <c r="AR8" s="305">
        <v>44656</v>
      </c>
      <c r="AS8" s="303" t="s">
        <v>400</v>
      </c>
      <c r="AT8" s="303" t="s">
        <v>415</v>
      </c>
      <c r="AU8" s="303" t="s">
        <v>421</v>
      </c>
      <c r="AV8" s="303">
        <v>13118</v>
      </c>
    </row>
    <row r="9" spans="1:48" hidden="1" x14ac:dyDescent="0.35">
      <c r="A9" s="303" t="s">
        <v>421</v>
      </c>
      <c r="B9" s="303">
        <v>36384</v>
      </c>
      <c r="C9" s="303">
        <v>39237</v>
      </c>
      <c r="D9" s="303" t="s">
        <v>384</v>
      </c>
      <c r="E9" s="303" t="s">
        <v>422</v>
      </c>
      <c r="F9" s="303" t="s">
        <v>423</v>
      </c>
      <c r="G9" s="303" t="s">
        <v>387</v>
      </c>
      <c r="H9" s="303" t="s">
        <v>409</v>
      </c>
      <c r="I9" s="303" t="s">
        <v>389</v>
      </c>
      <c r="L9" s="305">
        <v>44660</v>
      </c>
      <c r="M9" s="303" t="s">
        <v>391</v>
      </c>
      <c r="N9" s="303" t="s">
        <v>426</v>
      </c>
      <c r="O9" s="303" t="s">
        <v>393</v>
      </c>
      <c r="P9" s="303" t="str">
        <f t="shared" si="0"/>
        <v>NPK</v>
      </c>
      <c r="Q9" s="303" t="s">
        <v>413</v>
      </c>
      <c r="R9" s="303" t="s">
        <v>395</v>
      </c>
      <c r="S9" s="303">
        <v>627</v>
      </c>
      <c r="V9" s="303">
        <v>625</v>
      </c>
      <c r="W9" s="303">
        <v>627</v>
      </c>
      <c r="X9" s="303">
        <v>305959.36</v>
      </c>
      <c r="Y9" s="303">
        <v>28415.64</v>
      </c>
      <c r="Z9" s="303">
        <v>334375</v>
      </c>
      <c r="AE9" s="303">
        <v>0</v>
      </c>
      <c r="AF9" s="303">
        <v>0</v>
      </c>
      <c r="AG9" s="303">
        <v>0</v>
      </c>
      <c r="AH9" s="303">
        <v>334375</v>
      </c>
      <c r="AI9" s="303">
        <v>334375</v>
      </c>
      <c r="AJ9" s="303" t="s">
        <v>396</v>
      </c>
      <c r="AK9" s="303" t="s">
        <v>397</v>
      </c>
      <c r="AL9" s="303" t="s">
        <v>398</v>
      </c>
      <c r="AM9" s="303" t="s">
        <v>425</v>
      </c>
      <c r="AN9" s="305">
        <v>44750</v>
      </c>
      <c r="AO9" s="305">
        <v>44666</v>
      </c>
      <c r="AP9" s="305">
        <v>44652</v>
      </c>
      <c r="AQ9" s="305">
        <v>44681</v>
      </c>
      <c r="AR9" s="305">
        <v>44666</v>
      </c>
      <c r="AS9" s="303" t="s">
        <v>400</v>
      </c>
      <c r="AT9" s="303" t="s">
        <v>415</v>
      </c>
      <c r="AU9" s="303" t="s">
        <v>421</v>
      </c>
      <c r="AV9" s="303">
        <v>13118</v>
      </c>
    </row>
    <row r="10" spans="1:48" hidden="1" x14ac:dyDescent="0.35">
      <c r="A10" s="303" t="s">
        <v>421</v>
      </c>
      <c r="B10" s="303">
        <v>36383</v>
      </c>
      <c r="C10" s="303">
        <v>39238</v>
      </c>
      <c r="D10" s="303" t="s">
        <v>384</v>
      </c>
      <c r="E10" s="303" t="s">
        <v>422</v>
      </c>
      <c r="F10" s="303" t="s">
        <v>423</v>
      </c>
      <c r="G10" s="303" t="s">
        <v>387</v>
      </c>
      <c r="H10" s="303" t="s">
        <v>409</v>
      </c>
      <c r="I10" s="303" t="s">
        <v>389</v>
      </c>
      <c r="L10" s="305">
        <v>44660</v>
      </c>
      <c r="M10" s="303" t="s">
        <v>391</v>
      </c>
      <c r="N10" s="303" t="s">
        <v>426</v>
      </c>
      <c r="O10" s="303" t="s">
        <v>393</v>
      </c>
      <c r="P10" s="303" t="str">
        <f t="shared" si="0"/>
        <v>NPK</v>
      </c>
      <c r="Q10" s="303" t="s">
        <v>413</v>
      </c>
      <c r="R10" s="303" t="s">
        <v>395</v>
      </c>
      <c r="S10" s="303">
        <v>627</v>
      </c>
      <c r="V10" s="303">
        <v>625</v>
      </c>
      <c r="W10" s="303">
        <v>627</v>
      </c>
      <c r="X10" s="303">
        <v>305959.36</v>
      </c>
      <c r="Y10" s="303">
        <v>28415.64</v>
      </c>
      <c r="Z10" s="303">
        <v>334375</v>
      </c>
      <c r="AE10" s="303">
        <v>0</v>
      </c>
      <c r="AF10" s="303">
        <v>0</v>
      </c>
      <c r="AG10" s="303">
        <v>0</v>
      </c>
      <c r="AH10" s="303">
        <v>334375</v>
      </c>
      <c r="AI10" s="303">
        <v>334375</v>
      </c>
      <c r="AJ10" s="303" t="s">
        <v>396</v>
      </c>
      <c r="AK10" s="303" t="s">
        <v>397</v>
      </c>
      <c r="AL10" s="303" t="s">
        <v>398</v>
      </c>
      <c r="AM10" s="303" t="s">
        <v>425</v>
      </c>
      <c r="AN10" s="305">
        <v>44750</v>
      </c>
      <c r="AO10" s="305">
        <v>44666</v>
      </c>
      <c r="AP10" s="305">
        <v>44652</v>
      </c>
      <c r="AQ10" s="305">
        <v>44681</v>
      </c>
      <c r="AR10" s="305">
        <v>44666</v>
      </c>
      <c r="AS10" s="303" t="s">
        <v>400</v>
      </c>
      <c r="AT10" s="303" t="s">
        <v>415</v>
      </c>
      <c r="AU10" s="303" t="s">
        <v>421</v>
      </c>
      <c r="AV10" s="303">
        <v>13118</v>
      </c>
    </row>
    <row r="11" spans="1:48" hidden="1" x14ac:dyDescent="0.35">
      <c r="A11" s="303" t="s">
        <v>421</v>
      </c>
      <c r="B11" s="303">
        <v>37241</v>
      </c>
      <c r="C11" s="303">
        <v>39649</v>
      </c>
      <c r="D11" s="303" t="s">
        <v>427</v>
      </c>
      <c r="E11" s="303" t="s">
        <v>422</v>
      </c>
      <c r="F11" s="303">
        <v>5659</v>
      </c>
      <c r="G11" s="303" t="s">
        <v>387</v>
      </c>
      <c r="H11" s="303" t="s">
        <v>409</v>
      </c>
      <c r="I11" s="303" t="s">
        <v>389</v>
      </c>
      <c r="L11" s="305">
        <v>44697</v>
      </c>
      <c r="M11" s="303" t="s">
        <v>391</v>
      </c>
      <c r="N11" s="303" t="s">
        <v>424</v>
      </c>
      <c r="O11" s="303" t="s">
        <v>393</v>
      </c>
      <c r="P11" s="303" t="str">
        <f t="shared" si="0"/>
        <v>NPK</v>
      </c>
      <c r="Q11" s="303" t="s">
        <v>413</v>
      </c>
      <c r="R11" s="303" t="s">
        <v>395</v>
      </c>
      <c r="S11" s="303">
        <v>627</v>
      </c>
      <c r="V11" s="303">
        <v>625</v>
      </c>
      <c r="W11" s="303">
        <v>627</v>
      </c>
      <c r="X11" s="303">
        <v>308479.90000000002</v>
      </c>
      <c r="Y11" s="303">
        <v>25895.1</v>
      </c>
      <c r="Z11" s="303">
        <v>334375</v>
      </c>
      <c r="AE11" s="303">
        <v>0</v>
      </c>
      <c r="AF11" s="303">
        <v>0</v>
      </c>
      <c r="AG11" s="303">
        <v>0</v>
      </c>
      <c r="AH11" s="303">
        <v>334375</v>
      </c>
      <c r="AI11" s="303">
        <v>334375</v>
      </c>
      <c r="AJ11" s="303" t="s">
        <v>396</v>
      </c>
      <c r="AK11" s="303" t="s">
        <v>397</v>
      </c>
      <c r="AL11" s="303" t="s">
        <v>398</v>
      </c>
      <c r="AM11" s="303" t="s">
        <v>425</v>
      </c>
      <c r="AN11" s="305">
        <v>44787</v>
      </c>
      <c r="AO11" s="305">
        <v>44707</v>
      </c>
      <c r="AP11" s="305">
        <v>44682</v>
      </c>
      <c r="AQ11" s="305">
        <v>44711</v>
      </c>
      <c r="AR11" s="305">
        <v>44704</v>
      </c>
      <c r="AS11" s="303" t="s">
        <v>400</v>
      </c>
      <c r="AT11" s="303" t="s">
        <v>415</v>
      </c>
      <c r="AU11" s="303" t="s">
        <v>421</v>
      </c>
      <c r="AV11" s="303">
        <v>13118</v>
      </c>
    </row>
    <row r="12" spans="1:48" hidden="1" x14ac:dyDescent="0.35">
      <c r="A12" s="303" t="s">
        <v>421</v>
      </c>
      <c r="B12" s="303">
        <v>37240</v>
      </c>
      <c r="C12" s="303">
        <v>39650</v>
      </c>
      <c r="D12" s="303" t="s">
        <v>427</v>
      </c>
      <c r="E12" s="303" t="s">
        <v>422</v>
      </c>
      <c r="F12" s="303">
        <v>5659</v>
      </c>
      <c r="G12" s="303" t="s">
        <v>387</v>
      </c>
      <c r="H12" s="303" t="s">
        <v>409</v>
      </c>
      <c r="I12" s="303" t="s">
        <v>389</v>
      </c>
      <c r="L12" s="305">
        <v>44697</v>
      </c>
      <c r="M12" s="303" t="s">
        <v>391</v>
      </c>
      <c r="N12" s="303" t="s">
        <v>424</v>
      </c>
      <c r="O12" s="303" t="s">
        <v>393</v>
      </c>
      <c r="P12" s="303" t="str">
        <f t="shared" si="0"/>
        <v>NPK</v>
      </c>
      <c r="Q12" s="303" t="s">
        <v>413</v>
      </c>
      <c r="R12" s="303" t="s">
        <v>395</v>
      </c>
      <c r="S12" s="303">
        <v>627</v>
      </c>
      <c r="V12" s="303">
        <v>625</v>
      </c>
      <c r="W12" s="303">
        <v>627</v>
      </c>
      <c r="X12" s="303">
        <v>308479.90000000002</v>
      </c>
      <c r="Y12" s="303">
        <v>25895.1</v>
      </c>
      <c r="Z12" s="303">
        <v>334375</v>
      </c>
      <c r="AE12" s="303">
        <v>0</v>
      </c>
      <c r="AF12" s="303">
        <v>0</v>
      </c>
      <c r="AG12" s="303">
        <v>0</v>
      </c>
      <c r="AH12" s="303">
        <v>334375</v>
      </c>
      <c r="AI12" s="303">
        <v>334375</v>
      </c>
      <c r="AJ12" s="303" t="s">
        <v>396</v>
      </c>
      <c r="AK12" s="303" t="s">
        <v>397</v>
      </c>
      <c r="AL12" s="303" t="s">
        <v>398</v>
      </c>
      <c r="AM12" s="303" t="s">
        <v>425</v>
      </c>
      <c r="AN12" s="305">
        <v>44787</v>
      </c>
      <c r="AO12" s="305">
        <v>44707</v>
      </c>
      <c r="AP12" s="305">
        <v>44682</v>
      </c>
      <c r="AQ12" s="305">
        <v>44711</v>
      </c>
      <c r="AR12" s="305">
        <v>44704</v>
      </c>
      <c r="AS12" s="303" t="s">
        <v>400</v>
      </c>
      <c r="AT12" s="303" t="s">
        <v>415</v>
      </c>
      <c r="AU12" s="303" t="s">
        <v>421</v>
      </c>
      <c r="AV12" s="303">
        <v>13118</v>
      </c>
    </row>
    <row r="13" spans="1:48" hidden="1" x14ac:dyDescent="0.35">
      <c r="A13" s="303" t="s">
        <v>421</v>
      </c>
      <c r="B13" s="303">
        <v>35861</v>
      </c>
      <c r="C13" s="303">
        <v>38988</v>
      </c>
      <c r="D13" s="303" t="s">
        <v>384</v>
      </c>
      <c r="E13" s="303" t="s">
        <v>385</v>
      </c>
      <c r="F13" s="303" t="s">
        <v>423</v>
      </c>
      <c r="G13" s="303" t="s">
        <v>387</v>
      </c>
      <c r="H13" s="303" t="s">
        <v>409</v>
      </c>
      <c r="I13" s="303" t="s">
        <v>389</v>
      </c>
      <c r="L13" s="305">
        <v>44588</v>
      </c>
      <c r="M13" s="303" t="s">
        <v>391</v>
      </c>
      <c r="N13" s="303" t="s">
        <v>426</v>
      </c>
      <c r="O13" s="303" t="s">
        <v>393</v>
      </c>
      <c r="P13" s="303" t="str">
        <f t="shared" si="0"/>
        <v>NPK</v>
      </c>
      <c r="Q13" s="303" t="s">
        <v>413</v>
      </c>
      <c r="R13" s="303" t="s">
        <v>395</v>
      </c>
      <c r="S13" s="303">
        <v>625.04</v>
      </c>
      <c r="V13" s="303">
        <v>623.04</v>
      </c>
      <c r="W13" s="303">
        <v>625.04</v>
      </c>
      <c r="X13" s="303">
        <v>304999.59000000003</v>
      </c>
      <c r="Y13" s="303">
        <v>28326.81</v>
      </c>
      <c r="Z13" s="303">
        <v>333326.40000000002</v>
      </c>
      <c r="AE13" s="303">
        <v>0</v>
      </c>
      <c r="AF13" s="303">
        <v>0</v>
      </c>
      <c r="AG13" s="303">
        <v>0</v>
      </c>
      <c r="AH13" s="303">
        <v>333326.40000000002</v>
      </c>
      <c r="AI13" s="303">
        <v>333326.40000000002</v>
      </c>
      <c r="AJ13" s="303" t="s">
        <v>396</v>
      </c>
      <c r="AK13" s="303" t="s">
        <v>397</v>
      </c>
      <c r="AL13" s="303" t="s">
        <v>398</v>
      </c>
      <c r="AM13" s="303" t="s">
        <v>425</v>
      </c>
      <c r="AN13" s="305">
        <v>44678</v>
      </c>
      <c r="AO13" s="305">
        <v>44635</v>
      </c>
      <c r="AP13" s="305">
        <v>44562</v>
      </c>
      <c r="AQ13" s="305">
        <v>44592</v>
      </c>
      <c r="AR13" s="305">
        <v>44634</v>
      </c>
      <c r="AS13" s="303" t="s">
        <v>400</v>
      </c>
      <c r="AT13" s="303" t="s">
        <v>415</v>
      </c>
      <c r="AU13" s="303" t="s">
        <v>421</v>
      </c>
      <c r="AV13" s="303">
        <v>13118</v>
      </c>
    </row>
    <row r="14" spans="1:48" hidden="1" x14ac:dyDescent="0.35">
      <c r="A14" s="303" t="s">
        <v>421</v>
      </c>
      <c r="B14" s="303">
        <v>35860</v>
      </c>
      <c r="C14" s="303">
        <v>38989</v>
      </c>
      <c r="D14" s="303" t="s">
        <v>384</v>
      </c>
      <c r="E14" s="303" t="s">
        <v>385</v>
      </c>
      <c r="F14" s="303" t="s">
        <v>423</v>
      </c>
      <c r="G14" s="303" t="s">
        <v>387</v>
      </c>
      <c r="H14" s="303" t="s">
        <v>409</v>
      </c>
      <c r="I14" s="303" t="s">
        <v>389</v>
      </c>
      <c r="L14" s="305">
        <v>44588</v>
      </c>
      <c r="M14" s="303" t="s">
        <v>391</v>
      </c>
      <c r="N14" s="303" t="s">
        <v>426</v>
      </c>
      <c r="O14" s="303" t="s">
        <v>393</v>
      </c>
      <c r="P14" s="303" t="str">
        <f t="shared" si="0"/>
        <v>NPK</v>
      </c>
      <c r="Q14" s="303" t="s">
        <v>413</v>
      </c>
      <c r="R14" s="303" t="s">
        <v>395</v>
      </c>
      <c r="S14" s="303">
        <v>625.02</v>
      </c>
      <c r="V14" s="303">
        <v>623.02</v>
      </c>
      <c r="W14" s="303">
        <v>625.02</v>
      </c>
      <c r="X14" s="303">
        <v>304989.78999999998</v>
      </c>
      <c r="Y14" s="303">
        <v>28325.91</v>
      </c>
      <c r="Z14" s="303">
        <v>333315.7</v>
      </c>
      <c r="AE14" s="303">
        <v>0</v>
      </c>
      <c r="AF14" s="303">
        <v>0</v>
      </c>
      <c r="AG14" s="303">
        <v>0</v>
      </c>
      <c r="AH14" s="303">
        <v>333315.7</v>
      </c>
      <c r="AI14" s="303">
        <v>333315.7</v>
      </c>
      <c r="AJ14" s="303" t="s">
        <v>396</v>
      </c>
      <c r="AK14" s="303" t="s">
        <v>397</v>
      </c>
      <c r="AL14" s="303" t="s">
        <v>398</v>
      </c>
      <c r="AM14" s="303" t="s">
        <v>425</v>
      </c>
      <c r="AN14" s="305">
        <v>44678</v>
      </c>
      <c r="AO14" s="305">
        <v>44635</v>
      </c>
      <c r="AP14" s="305">
        <v>44562</v>
      </c>
      <c r="AQ14" s="305">
        <v>44592</v>
      </c>
      <c r="AR14" s="305">
        <v>44634</v>
      </c>
      <c r="AS14" s="303" t="s">
        <v>400</v>
      </c>
      <c r="AT14" s="303" t="s">
        <v>415</v>
      </c>
      <c r="AU14" s="303" t="s">
        <v>421</v>
      </c>
      <c r="AV14" s="303">
        <v>13118</v>
      </c>
    </row>
    <row r="15" spans="1:48" hidden="1" x14ac:dyDescent="0.35">
      <c r="A15" s="303" t="s">
        <v>421</v>
      </c>
      <c r="B15" s="303">
        <v>37239</v>
      </c>
      <c r="C15" s="303">
        <v>39652</v>
      </c>
      <c r="D15" s="303" t="s">
        <v>427</v>
      </c>
      <c r="E15" s="303" t="s">
        <v>422</v>
      </c>
      <c r="F15" s="303">
        <v>5659</v>
      </c>
      <c r="G15" s="303" t="s">
        <v>387</v>
      </c>
      <c r="H15" s="303" t="s">
        <v>409</v>
      </c>
      <c r="I15" s="303" t="s">
        <v>389</v>
      </c>
      <c r="L15" s="305">
        <v>44697</v>
      </c>
      <c r="M15" s="303" t="s">
        <v>391</v>
      </c>
      <c r="N15" s="303" t="s">
        <v>424</v>
      </c>
      <c r="O15" s="303" t="s">
        <v>393</v>
      </c>
      <c r="P15" s="303" t="str">
        <f t="shared" si="0"/>
        <v>NPK</v>
      </c>
      <c r="Q15" s="303" t="s">
        <v>413</v>
      </c>
      <c r="R15" s="303" t="s">
        <v>395</v>
      </c>
      <c r="S15" s="303">
        <v>601.9</v>
      </c>
      <c r="V15" s="303">
        <v>599.98</v>
      </c>
      <c r="W15" s="303">
        <v>601.9</v>
      </c>
      <c r="X15" s="303">
        <v>296130.83</v>
      </c>
      <c r="Y15" s="303">
        <v>24858.47</v>
      </c>
      <c r="Z15" s="303">
        <v>320989.3</v>
      </c>
      <c r="AE15" s="303">
        <v>0</v>
      </c>
      <c r="AF15" s="303">
        <v>0</v>
      </c>
      <c r="AG15" s="303">
        <v>0</v>
      </c>
      <c r="AH15" s="303">
        <v>320989.3</v>
      </c>
      <c r="AI15" s="303">
        <v>320989.3</v>
      </c>
      <c r="AJ15" s="303" t="s">
        <v>396</v>
      </c>
      <c r="AK15" s="303" t="s">
        <v>397</v>
      </c>
      <c r="AL15" s="303" t="s">
        <v>398</v>
      </c>
      <c r="AM15" s="303" t="s">
        <v>425</v>
      </c>
      <c r="AN15" s="305">
        <v>44787</v>
      </c>
      <c r="AO15" s="305">
        <v>44707</v>
      </c>
      <c r="AP15" s="305">
        <v>44682</v>
      </c>
      <c r="AQ15" s="305">
        <v>44711</v>
      </c>
      <c r="AR15" s="305">
        <v>44704</v>
      </c>
      <c r="AS15" s="303" t="s">
        <v>400</v>
      </c>
      <c r="AT15" s="303" t="s">
        <v>415</v>
      </c>
      <c r="AU15" s="303" t="s">
        <v>421</v>
      </c>
      <c r="AV15" s="303">
        <v>13118</v>
      </c>
    </row>
    <row r="16" spans="1:48" hidden="1" x14ac:dyDescent="0.35">
      <c r="A16" s="303" t="s">
        <v>421</v>
      </c>
      <c r="B16" s="303">
        <v>37755</v>
      </c>
      <c r="C16" s="303">
        <v>39922</v>
      </c>
      <c r="D16" s="303" t="s">
        <v>384</v>
      </c>
      <c r="E16" s="303" t="s">
        <v>422</v>
      </c>
      <c r="F16" s="303" t="s">
        <v>423</v>
      </c>
      <c r="G16" s="303" t="s">
        <v>387</v>
      </c>
      <c r="H16" s="303" t="s">
        <v>409</v>
      </c>
      <c r="I16" s="303" t="s">
        <v>389</v>
      </c>
      <c r="L16" s="305">
        <v>44697</v>
      </c>
      <c r="M16" s="303" t="s">
        <v>391</v>
      </c>
      <c r="N16" s="303" t="s">
        <v>424</v>
      </c>
      <c r="O16" s="303" t="s">
        <v>393</v>
      </c>
      <c r="P16" s="303" t="str">
        <f t="shared" si="0"/>
        <v>NPK</v>
      </c>
      <c r="Q16" s="303" t="s">
        <v>413</v>
      </c>
      <c r="R16" s="303" t="s">
        <v>395</v>
      </c>
      <c r="S16" s="303">
        <v>576.67999999999995</v>
      </c>
      <c r="V16" s="303">
        <v>574.84</v>
      </c>
      <c r="W16" s="303">
        <v>576.67999999999995</v>
      </c>
      <c r="X16" s="303">
        <v>283722.52</v>
      </c>
      <c r="Y16" s="303">
        <v>23816.880000000001</v>
      </c>
      <c r="Z16" s="303">
        <v>307539.40000000002</v>
      </c>
      <c r="AE16" s="303">
        <v>0</v>
      </c>
      <c r="AF16" s="303">
        <v>0</v>
      </c>
      <c r="AG16" s="303">
        <v>0</v>
      </c>
      <c r="AH16" s="303">
        <v>307539.40000000002</v>
      </c>
      <c r="AI16" s="303">
        <v>307539.40000000002</v>
      </c>
      <c r="AJ16" s="303" t="s">
        <v>396</v>
      </c>
      <c r="AK16" s="303" t="s">
        <v>397</v>
      </c>
      <c r="AL16" s="303" t="s">
        <v>398</v>
      </c>
      <c r="AM16" s="303" t="s">
        <v>425</v>
      </c>
      <c r="AN16" s="305">
        <v>44787</v>
      </c>
      <c r="AO16" s="305">
        <v>44734</v>
      </c>
      <c r="AP16" s="305">
        <v>44682</v>
      </c>
      <c r="AQ16" s="305">
        <v>44711</v>
      </c>
      <c r="AR16" s="305">
        <v>44734</v>
      </c>
      <c r="AS16" s="303" t="s">
        <v>400</v>
      </c>
      <c r="AT16" s="303" t="s">
        <v>415</v>
      </c>
      <c r="AU16" s="303" t="s">
        <v>421</v>
      </c>
      <c r="AV16" s="303">
        <v>13118</v>
      </c>
    </row>
    <row r="17" spans="1:48" hidden="1" x14ac:dyDescent="0.35">
      <c r="A17" s="303" t="s">
        <v>428</v>
      </c>
      <c r="B17" s="303">
        <v>39708</v>
      </c>
      <c r="C17" s="303">
        <v>40646</v>
      </c>
      <c r="D17" s="303" t="s">
        <v>407</v>
      </c>
      <c r="E17" s="303" t="s">
        <v>385</v>
      </c>
      <c r="F17" s="303" t="s">
        <v>429</v>
      </c>
      <c r="G17" s="303" t="s">
        <v>387</v>
      </c>
      <c r="H17" s="303" t="s">
        <v>409</v>
      </c>
      <c r="I17" s="303" t="s">
        <v>389</v>
      </c>
      <c r="J17" s="303" t="s">
        <v>410</v>
      </c>
      <c r="L17" s="305">
        <v>44832</v>
      </c>
      <c r="M17" s="303" t="s">
        <v>391</v>
      </c>
      <c r="N17" s="303" t="s">
        <v>411</v>
      </c>
      <c r="O17" s="303" t="s">
        <v>412</v>
      </c>
      <c r="P17" s="303" t="str">
        <f t="shared" si="0"/>
        <v>NPK</v>
      </c>
      <c r="Q17" s="303" t="s">
        <v>413</v>
      </c>
      <c r="R17" s="303" t="s">
        <v>395</v>
      </c>
      <c r="S17" s="303">
        <v>525</v>
      </c>
      <c r="V17" s="303">
        <v>525</v>
      </c>
      <c r="W17" s="303">
        <v>525</v>
      </c>
      <c r="X17" s="303">
        <v>426368.25</v>
      </c>
      <c r="Y17" s="303">
        <v>0</v>
      </c>
      <c r="Z17" s="303">
        <v>426368.25</v>
      </c>
      <c r="AB17" s="303">
        <v>43506.75</v>
      </c>
      <c r="AE17" s="303">
        <v>0</v>
      </c>
      <c r="AF17" s="303">
        <v>0</v>
      </c>
      <c r="AG17" s="303">
        <v>0</v>
      </c>
      <c r="AH17" s="303">
        <v>426368.25</v>
      </c>
      <c r="AI17" s="303">
        <v>469875</v>
      </c>
      <c r="AJ17" s="303" t="s">
        <v>396</v>
      </c>
      <c r="AK17" s="303" t="s">
        <v>397</v>
      </c>
      <c r="AL17" s="303" t="s">
        <v>398</v>
      </c>
      <c r="AM17" s="303" t="s">
        <v>399</v>
      </c>
      <c r="AN17" s="305">
        <v>44922</v>
      </c>
      <c r="AO17" s="305">
        <v>44833</v>
      </c>
      <c r="AP17" s="305">
        <v>44822</v>
      </c>
      <c r="AQ17" s="305">
        <v>44824</v>
      </c>
      <c r="AR17" s="305">
        <v>44833</v>
      </c>
      <c r="AS17" s="303" t="s">
        <v>418</v>
      </c>
      <c r="AT17" s="303" t="s">
        <v>419</v>
      </c>
      <c r="AU17" s="303" t="s">
        <v>428</v>
      </c>
      <c r="AV17" s="303">
        <v>11332</v>
      </c>
    </row>
    <row r="18" spans="1:48" hidden="1" x14ac:dyDescent="0.35">
      <c r="A18" s="303" t="s">
        <v>428</v>
      </c>
      <c r="B18" s="303">
        <v>7868</v>
      </c>
      <c r="C18" s="303">
        <v>1032</v>
      </c>
      <c r="D18" s="303" t="s">
        <v>384</v>
      </c>
      <c r="E18" s="303" t="s">
        <v>422</v>
      </c>
      <c r="F18" s="303" t="s">
        <v>430</v>
      </c>
      <c r="G18" s="303" t="s">
        <v>387</v>
      </c>
      <c r="H18" s="303" t="s">
        <v>388</v>
      </c>
      <c r="I18" s="303" t="s">
        <v>389</v>
      </c>
      <c r="L18" s="305">
        <v>44853</v>
      </c>
      <c r="M18" s="303" t="s">
        <v>391</v>
      </c>
      <c r="N18" s="303" t="s">
        <v>426</v>
      </c>
      <c r="O18" s="303" t="s">
        <v>412</v>
      </c>
      <c r="P18" s="303" t="str">
        <f t="shared" si="0"/>
        <v>DAP</v>
      </c>
      <c r="Q18" s="303" t="s">
        <v>394</v>
      </c>
      <c r="R18" s="303" t="s">
        <v>395</v>
      </c>
      <c r="S18" s="303">
        <v>501.96</v>
      </c>
      <c r="V18" s="303">
        <v>500</v>
      </c>
      <c r="W18" s="303">
        <v>501.96</v>
      </c>
      <c r="X18" s="303">
        <v>415143.54</v>
      </c>
      <c r="Y18" s="303">
        <v>13866.65</v>
      </c>
      <c r="Z18" s="303">
        <v>429010.19</v>
      </c>
      <c r="AB18" s="303">
        <v>43489.81</v>
      </c>
      <c r="AE18" s="303">
        <v>0</v>
      </c>
      <c r="AF18" s="303">
        <v>0</v>
      </c>
      <c r="AG18" s="303">
        <v>0</v>
      </c>
      <c r="AH18" s="303">
        <v>429010.19</v>
      </c>
      <c r="AI18" s="303">
        <v>472500</v>
      </c>
      <c r="AJ18" s="303" t="s">
        <v>396</v>
      </c>
      <c r="AK18" s="303" t="s">
        <v>397</v>
      </c>
      <c r="AL18" s="303" t="s">
        <v>398</v>
      </c>
      <c r="AM18" s="303" t="s">
        <v>399</v>
      </c>
      <c r="AN18" s="305">
        <v>44943</v>
      </c>
      <c r="AO18" s="305">
        <v>44868</v>
      </c>
      <c r="AP18" s="305">
        <v>44835</v>
      </c>
      <c r="AQ18" s="305">
        <v>44865</v>
      </c>
      <c r="AR18" s="305">
        <v>44860</v>
      </c>
      <c r="AS18" s="303" t="s">
        <v>400</v>
      </c>
      <c r="AT18" s="303" t="s">
        <v>401</v>
      </c>
      <c r="AU18" s="303" t="s">
        <v>428</v>
      </c>
      <c r="AV18" s="303">
        <v>11332</v>
      </c>
    </row>
    <row r="19" spans="1:48" hidden="1" x14ac:dyDescent="0.35">
      <c r="A19" s="303" t="s">
        <v>428</v>
      </c>
      <c r="B19" s="303">
        <v>8222</v>
      </c>
      <c r="C19" s="303">
        <v>21114</v>
      </c>
      <c r="D19" s="303" t="s">
        <v>431</v>
      </c>
      <c r="E19" s="303" t="s">
        <v>422</v>
      </c>
      <c r="F19" s="303">
        <v>7826</v>
      </c>
      <c r="G19" s="303" t="s">
        <v>387</v>
      </c>
      <c r="H19" s="303" t="s">
        <v>432</v>
      </c>
      <c r="I19" s="303" t="s">
        <v>389</v>
      </c>
      <c r="L19" s="305">
        <v>44769</v>
      </c>
      <c r="M19" s="303" t="s">
        <v>391</v>
      </c>
      <c r="N19" s="303" t="s">
        <v>426</v>
      </c>
      <c r="O19" s="303" t="s">
        <v>412</v>
      </c>
      <c r="P19" s="303" t="str">
        <f t="shared" si="0"/>
        <v>MAP</v>
      </c>
      <c r="Q19" s="303" t="s">
        <v>404</v>
      </c>
      <c r="R19" s="303" t="s">
        <v>395</v>
      </c>
      <c r="S19" s="303">
        <v>500.84</v>
      </c>
      <c r="V19" s="303">
        <v>500</v>
      </c>
      <c r="W19" s="303">
        <v>500.84</v>
      </c>
      <c r="X19" s="303">
        <v>505002.18</v>
      </c>
      <c r="Y19" s="303">
        <v>14429.7</v>
      </c>
      <c r="Z19" s="303">
        <v>519431.88</v>
      </c>
      <c r="AB19" s="303">
        <v>48068.12</v>
      </c>
      <c r="AE19" s="303">
        <v>0</v>
      </c>
      <c r="AF19" s="303">
        <v>0</v>
      </c>
      <c r="AG19" s="303">
        <v>0</v>
      </c>
      <c r="AH19" s="303">
        <v>519431.88</v>
      </c>
      <c r="AI19" s="303">
        <v>567500</v>
      </c>
      <c r="AJ19" s="303" t="s">
        <v>396</v>
      </c>
      <c r="AK19" s="303" t="s">
        <v>397</v>
      </c>
      <c r="AL19" s="303" t="s">
        <v>398</v>
      </c>
      <c r="AM19" s="303" t="s">
        <v>399</v>
      </c>
      <c r="AN19" s="305">
        <v>44859</v>
      </c>
      <c r="AO19" s="305">
        <v>44782</v>
      </c>
      <c r="AP19" s="305">
        <v>44727</v>
      </c>
      <c r="AQ19" s="305">
        <v>44757</v>
      </c>
      <c r="AR19" s="305">
        <v>44782</v>
      </c>
      <c r="AS19" s="303" t="s">
        <v>400</v>
      </c>
      <c r="AT19" s="303" t="s">
        <v>433</v>
      </c>
      <c r="AU19" s="303" t="s">
        <v>428</v>
      </c>
      <c r="AV19" s="303">
        <v>11332</v>
      </c>
    </row>
    <row r="20" spans="1:48" hidden="1" x14ac:dyDescent="0.35">
      <c r="A20" s="303" t="s">
        <v>416</v>
      </c>
      <c r="B20" s="303">
        <v>35863</v>
      </c>
      <c r="C20" s="303">
        <v>39004</v>
      </c>
      <c r="D20" s="303" t="s">
        <v>384</v>
      </c>
      <c r="E20" s="303" t="s">
        <v>385</v>
      </c>
      <c r="F20" s="303" t="s">
        <v>434</v>
      </c>
      <c r="G20" s="303" t="s">
        <v>387</v>
      </c>
      <c r="H20" s="303" t="s">
        <v>409</v>
      </c>
      <c r="I20" s="303" t="s">
        <v>389</v>
      </c>
      <c r="L20" s="305">
        <v>44606</v>
      </c>
      <c r="M20" s="303" t="s">
        <v>391</v>
      </c>
      <c r="N20" s="303" t="s">
        <v>426</v>
      </c>
      <c r="O20" s="303" t="s">
        <v>393</v>
      </c>
      <c r="P20" s="303" t="str">
        <f t="shared" si="0"/>
        <v>NPK</v>
      </c>
      <c r="Q20" s="303" t="s">
        <v>413</v>
      </c>
      <c r="R20" s="303" t="s">
        <v>395</v>
      </c>
      <c r="S20" s="303">
        <v>500.02</v>
      </c>
      <c r="V20" s="303">
        <v>498.42</v>
      </c>
      <c r="W20" s="303">
        <v>500.02</v>
      </c>
      <c r="X20" s="303">
        <v>245288.85</v>
      </c>
      <c r="Y20" s="303">
        <v>21365.85</v>
      </c>
      <c r="Z20" s="303">
        <v>266654.7</v>
      </c>
      <c r="AE20" s="303">
        <v>0</v>
      </c>
      <c r="AF20" s="303">
        <v>0</v>
      </c>
      <c r="AG20" s="303">
        <v>0</v>
      </c>
      <c r="AH20" s="303">
        <v>266654.7</v>
      </c>
      <c r="AI20" s="303">
        <v>266654.7</v>
      </c>
      <c r="AJ20" s="303" t="s">
        <v>396</v>
      </c>
      <c r="AK20" s="303" t="s">
        <v>397</v>
      </c>
      <c r="AL20" s="303" t="s">
        <v>398</v>
      </c>
      <c r="AM20" s="303" t="s">
        <v>399</v>
      </c>
      <c r="AN20" s="305">
        <v>44696</v>
      </c>
      <c r="AO20" s="305">
        <v>44635</v>
      </c>
      <c r="AP20" s="305">
        <v>44562</v>
      </c>
      <c r="AQ20" s="305">
        <v>44592</v>
      </c>
      <c r="AR20" s="305">
        <v>44634</v>
      </c>
      <c r="AS20" s="303" t="s">
        <v>400</v>
      </c>
      <c r="AT20" s="303" t="s">
        <v>415</v>
      </c>
      <c r="AU20" s="303" t="s">
        <v>416</v>
      </c>
      <c r="AV20" s="303">
        <v>9233</v>
      </c>
    </row>
    <row r="21" spans="1:48" hidden="1" x14ac:dyDescent="0.35">
      <c r="A21" s="303" t="s">
        <v>416</v>
      </c>
      <c r="B21" s="303">
        <v>35859</v>
      </c>
      <c r="C21" s="303">
        <v>38995</v>
      </c>
      <c r="D21" s="303" t="s">
        <v>384</v>
      </c>
      <c r="E21" s="303" t="s">
        <v>385</v>
      </c>
      <c r="F21" s="303" t="s">
        <v>434</v>
      </c>
      <c r="G21" s="303" t="s">
        <v>387</v>
      </c>
      <c r="H21" s="303" t="s">
        <v>409</v>
      </c>
      <c r="I21" s="303" t="s">
        <v>389</v>
      </c>
      <c r="L21" s="305">
        <v>44597</v>
      </c>
      <c r="M21" s="303" t="s">
        <v>391</v>
      </c>
      <c r="N21" s="303" t="s">
        <v>426</v>
      </c>
      <c r="O21" s="303" t="s">
        <v>393</v>
      </c>
      <c r="P21" s="303" t="str">
        <f t="shared" si="0"/>
        <v>NPK</v>
      </c>
      <c r="Q21" s="303" t="s">
        <v>413</v>
      </c>
      <c r="R21" s="303" t="s">
        <v>395</v>
      </c>
      <c r="S21" s="303">
        <v>500</v>
      </c>
      <c r="V21" s="303">
        <v>498.4</v>
      </c>
      <c r="W21" s="303">
        <v>500</v>
      </c>
      <c r="X21" s="303">
        <v>244709</v>
      </c>
      <c r="Y21" s="303">
        <v>21935</v>
      </c>
      <c r="Z21" s="303">
        <v>266644</v>
      </c>
      <c r="AE21" s="303">
        <v>0</v>
      </c>
      <c r="AF21" s="303">
        <v>0</v>
      </c>
      <c r="AG21" s="303">
        <v>0</v>
      </c>
      <c r="AH21" s="303">
        <v>266644</v>
      </c>
      <c r="AI21" s="303">
        <v>266644</v>
      </c>
      <c r="AJ21" s="303" t="s">
        <v>396</v>
      </c>
      <c r="AK21" s="303" t="s">
        <v>397</v>
      </c>
      <c r="AL21" s="303" t="s">
        <v>398</v>
      </c>
      <c r="AM21" s="303" t="s">
        <v>399</v>
      </c>
      <c r="AN21" s="305">
        <v>44687</v>
      </c>
      <c r="AO21" s="305">
        <v>44635</v>
      </c>
      <c r="AP21" s="305">
        <v>44562</v>
      </c>
      <c r="AQ21" s="305">
        <v>44592</v>
      </c>
      <c r="AR21" s="305">
        <v>44634</v>
      </c>
      <c r="AS21" s="303" t="s">
        <v>400</v>
      </c>
      <c r="AT21" s="303" t="s">
        <v>415</v>
      </c>
      <c r="AU21" s="303" t="s">
        <v>416</v>
      </c>
      <c r="AV21" s="303">
        <v>9233</v>
      </c>
    </row>
    <row r="22" spans="1:48" hidden="1" x14ac:dyDescent="0.35">
      <c r="A22" s="303" t="s">
        <v>416</v>
      </c>
      <c r="B22" s="303">
        <v>35862</v>
      </c>
      <c r="C22" s="303">
        <v>39003</v>
      </c>
      <c r="D22" s="303" t="s">
        <v>384</v>
      </c>
      <c r="E22" s="303" t="s">
        <v>385</v>
      </c>
      <c r="F22" s="303" t="s">
        <v>434</v>
      </c>
      <c r="G22" s="303" t="s">
        <v>387</v>
      </c>
      <c r="H22" s="303" t="s">
        <v>409</v>
      </c>
      <c r="I22" s="303" t="s">
        <v>389</v>
      </c>
      <c r="L22" s="305">
        <v>44597</v>
      </c>
      <c r="M22" s="303" t="s">
        <v>391</v>
      </c>
      <c r="N22" s="303" t="s">
        <v>426</v>
      </c>
      <c r="O22" s="303" t="s">
        <v>393</v>
      </c>
      <c r="P22" s="303" t="str">
        <f t="shared" si="0"/>
        <v>NPK</v>
      </c>
      <c r="Q22" s="303" t="s">
        <v>413</v>
      </c>
      <c r="R22" s="303" t="s">
        <v>395</v>
      </c>
      <c r="S22" s="303">
        <v>500</v>
      </c>
      <c r="V22" s="303">
        <v>498.4</v>
      </c>
      <c r="W22" s="303">
        <v>500</v>
      </c>
      <c r="X22" s="303">
        <v>244709</v>
      </c>
      <c r="Y22" s="303">
        <v>21935</v>
      </c>
      <c r="Z22" s="303">
        <v>266644</v>
      </c>
      <c r="AE22" s="303">
        <v>0</v>
      </c>
      <c r="AF22" s="303">
        <v>0</v>
      </c>
      <c r="AG22" s="303">
        <v>0</v>
      </c>
      <c r="AH22" s="303">
        <v>266644</v>
      </c>
      <c r="AI22" s="303">
        <v>266644</v>
      </c>
      <c r="AJ22" s="303" t="s">
        <v>396</v>
      </c>
      <c r="AK22" s="303" t="s">
        <v>397</v>
      </c>
      <c r="AL22" s="303" t="s">
        <v>398</v>
      </c>
      <c r="AM22" s="303" t="s">
        <v>399</v>
      </c>
      <c r="AN22" s="305">
        <v>44687</v>
      </c>
      <c r="AO22" s="305">
        <v>44635</v>
      </c>
      <c r="AP22" s="305">
        <v>44562</v>
      </c>
      <c r="AQ22" s="305">
        <v>44592</v>
      </c>
      <c r="AR22" s="305">
        <v>44634</v>
      </c>
      <c r="AS22" s="303" t="s">
        <v>400</v>
      </c>
      <c r="AT22" s="303" t="s">
        <v>415</v>
      </c>
      <c r="AU22" s="303" t="s">
        <v>416</v>
      </c>
      <c r="AV22" s="303">
        <v>9233</v>
      </c>
    </row>
    <row r="23" spans="1:48" hidden="1" x14ac:dyDescent="0.35">
      <c r="A23" s="303" t="s">
        <v>428</v>
      </c>
      <c r="B23" s="303">
        <v>8223</v>
      </c>
      <c r="C23" s="303">
        <v>21113</v>
      </c>
      <c r="D23" s="303" t="s">
        <v>431</v>
      </c>
      <c r="E23" s="303" t="s">
        <v>422</v>
      </c>
      <c r="F23" s="303">
        <v>7824</v>
      </c>
      <c r="G23" s="303" t="s">
        <v>387</v>
      </c>
      <c r="H23" s="303" t="s">
        <v>432</v>
      </c>
      <c r="I23" s="303" t="s">
        <v>389</v>
      </c>
      <c r="L23" s="305">
        <v>44769</v>
      </c>
      <c r="M23" s="303" t="s">
        <v>391</v>
      </c>
      <c r="N23" s="303" t="s">
        <v>426</v>
      </c>
      <c r="O23" s="303" t="s">
        <v>412</v>
      </c>
      <c r="P23" s="303" t="str">
        <f t="shared" si="0"/>
        <v>DAP</v>
      </c>
      <c r="Q23" s="303" t="s">
        <v>394</v>
      </c>
      <c r="R23" s="303" t="s">
        <v>395</v>
      </c>
      <c r="S23" s="303">
        <v>499.98</v>
      </c>
      <c r="V23" s="303">
        <v>499.142</v>
      </c>
      <c r="W23" s="303">
        <v>499.98</v>
      </c>
      <c r="X23" s="303">
        <v>504128.67</v>
      </c>
      <c r="Y23" s="303">
        <v>14461.92</v>
      </c>
      <c r="Z23" s="303">
        <v>518590.59</v>
      </c>
      <c r="AB23" s="303">
        <v>47935.58</v>
      </c>
      <c r="AE23" s="303">
        <v>0</v>
      </c>
      <c r="AF23" s="303">
        <v>0</v>
      </c>
      <c r="AG23" s="303">
        <v>0</v>
      </c>
      <c r="AH23" s="303">
        <v>518590.59</v>
      </c>
      <c r="AI23" s="303">
        <v>566526.17000000004</v>
      </c>
      <c r="AJ23" s="303" t="s">
        <v>396</v>
      </c>
      <c r="AK23" s="303" t="s">
        <v>397</v>
      </c>
      <c r="AL23" s="303" t="s">
        <v>398</v>
      </c>
      <c r="AM23" s="303" t="s">
        <v>399</v>
      </c>
      <c r="AN23" s="305">
        <v>44859</v>
      </c>
      <c r="AO23" s="305">
        <v>44782</v>
      </c>
      <c r="AP23" s="305">
        <v>44727</v>
      </c>
      <c r="AQ23" s="305">
        <v>44757</v>
      </c>
      <c r="AR23" s="305">
        <v>44782</v>
      </c>
      <c r="AS23" s="303" t="s">
        <v>400</v>
      </c>
      <c r="AT23" s="303" t="s">
        <v>433</v>
      </c>
      <c r="AU23" s="303" t="s">
        <v>428</v>
      </c>
      <c r="AV23" s="303">
        <v>11332</v>
      </c>
    </row>
    <row r="24" spans="1:48" hidden="1" x14ac:dyDescent="0.35">
      <c r="A24" s="303" t="s">
        <v>421</v>
      </c>
      <c r="B24" s="303">
        <v>37238</v>
      </c>
      <c r="C24" s="303">
        <v>39651</v>
      </c>
      <c r="D24" s="303" t="s">
        <v>427</v>
      </c>
      <c r="E24" s="303" t="s">
        <v>422</v>
      </c>
      <c r="F24" s="303">
        <v>5659</v>
      </c>
      <c r="G24" s="303" t="s">
        <v>387</v>
      </c>
      <c r="H24" s="303" t="s">
        <v>409</v>
      </c>
      <c r="I24" s="303" t="s">
        <v>389</v>
      </c>
      <c r="L24" s="305">
        <v>44697</v>
      </c>
      <c r="M24" s="303" t="s">
        <v>391</v>
      </c>
      <c r="N24" s="303" t="s">
        <v>424</v>
      </c>
      <c r="O24" s="303" t="s">
        <v>393</v>
      </c>
      <c r="P24" s="303" t="str">
        <f t="shared" si="0"/>
        <v>NPK</v>
      </c>
      <c r="Q24" s="303" t="s">
        <v>413</v>
      </c>
      <c r="R24" s="303" t="s">
        <v>395</v>
      </c>
      <c r="S24" s="303">
        <v>250.8</v>
      </c>
      <c r="V24" s="303">
        <v>250</v>
      </c>
      <c r="W24" s="303">
        <v>250.8</v>
      </c>
      <c r="X24" s="303">
        <v>123391.96</v>
      </c>
      <c r="Y24" s="303">
        <v>10358.040000000001</v>
      </c>
      <c r="Z24" s="303">
        <v>133750</v>
      </c>
      <c r="AE24" s="303">
        <v>0</v>
      </c>
      <c r="AF24" s="303">
        <v>0</v>
      </c>
      <c r="AG24" s="303">
        <v>0</v>
      </c>
      <c r="AH24" s="303">
        <v>133750</v>
      </c>
      <c r="AI24" s="303">
        <v>133750</v>
      </c>
      <c r="AJ24" s="303" t="s">
        <v>396</v>
      </c>
      <c r="AK24" s="303" t="s">
        <v>397</v>
      </c>
      <c r="AL24" s="303" t="s">
        <v>398</v>
      </c>
      <c r="AM24" s="303" t="s">
        <v>425</v>
      </c>
      <c r="AN24" s="305">
        <v>44787</v>
      </c>
      <c r="AO24" s="305">
        <v>44707</v>
      </c>
      <c r="AP24" s="305">
        <v>44682</v>
      </c>
      <c r="AQ24" s="305">
        <v>44711</v>
      </c>
      <c r="AR24" s="305">
        <v>44704</v>
      </c>
      <c r="AS24" s="303" t="s">
        <v>400</v>
      </c>
      <c r="AT24" s="303" t="s">
        <v>415</v>
      </c>
      <c r="AU24" s="303" t="s">
        <v>421</v>
      </c>
      <c r="AV24" s="303">
        <v>13118</v>
      </c>
    </row>
    <row r="25" spans="1:48" hidden="1" x14ac:dyDescent="0.35">
      <c r="A25" s="303" t="s">
        <v>421</v>
      </c>
      <c r="B25" s="303">
        <v>37766</v>
      </c>
      <c r="C25" s="303">
        <v>39907</v>
      </c>
      <c r="D25" s="303" t="s">
        <v>384</v>
      </c>
      <c r="E25" s="303" t="s">
        <v>422</v>
      </c>
      <c r="F25" s="303" t="s">
        <v>423</v>
      </c>
      <c r="G25" s="303" t="s">
        <v>387</v>
      </c>
      <c r="H25" s="303" t="s">
        <v>409</v>
      </c>
      <c r="I25" s="303" t="s">
        <v>389</v>
      </c>
      <c r="L25" s="305">
        <v>44720</v>
      </c>
      <c r="M25" s="303" t="s">
        <v>391</v>
      </c>
      <c r="N25" s="303" t="s">
        <v>424</v>
      </c>
      <c r="O25" s="303" t="s">
        <v>393</v>
      </c>
      <c r="P25" s="303" t="str">
        <f t="shared" si="0"/>
        <v>NPK</v>
      </c>
      <c r="Q25" s="303" t="s">
        <v>413</v>
      </c>
      <c r="R25" s="303" t="s">
        <v>395</v>
      </c>
      <c r="S25" s="303">
        <v>25.1</v>
      </c>
      <c r="V25" s="303">
        <v>25.02</v>
      </c>
      <c r="W25" s="303">
        <v>25.1</v>
      </c>
      <c r="X25" s="303">
        <v>12162.33</v>
      </c>
      <c r="Y25" s="303">
        <v>1223.3699999999999</v>
      </c>
      <c r="Z25" s="303">
        <v>13385.7</v>
      </c>
      <c r="AE25" s="303">
        <v>0</v>
      </c>
      <c r="AF25" s="303">
        <v>0</v>
      </c>
      <c r="AG25" s="303">
        <v>0</v>
      </c>
      <c r="AH25" s="303">
        <v>13385.7</v>
      </c>
      <c r="AI25" s="303">
        <v>13385.7</v>
      </c>
      <c r="AJ25" s="303" t="s">
        <v>396</v>
      </c>
      <c r="AK25" s="303" t="s">
        <v>397</v>
      </c>
      <c r="AL25" s="303" t="s">
        <v>398</v>
      </c>
      <c r="AM25" s="303" t="s">
        <v>425</v>
      </c>
      <c r="AN25" s="305">
        <v>44810</v>
      </c>
      <c r="AO25" s="305">
        <v>44735</v>
      </c>
      <c r="AP25" s="305">
        <v>44713</v>
      </c>
      <c r="AQ25" s="305">
        <v>44742</v>
      </c>
      <c r="AR25" s="305">
        <v>44734</v>
      </c>
      <c r="AS25" s="303" t="s">
        <v>400</v>
      </c>
      <c r="AT25" s="303" t="s">
        <v>415</v>
      </c>
      <c r="AU25" s="303" t="s">
        <v>421</v>
      </c>
      <c r="AV25" s="303">
        <v>13118</v>
      </c>
    </row>
    <row r="26" spans="1:48" hidden="1" x14ac:dyDescent="0.35">
      <c r="A26" s="303" t="s">
        <v>435</v>
      </c>
      <c r="B26" s="303">
        <v>35022</v>
      </c>
      <c r="C26" s="303">
        <v>38672</v>
      </c>
      <c r="D26" s="303" t="s">
        <v>384</v>
      </c>
      <c r="E26" s="303" t="s">
        <v>385</v>
      </c>
      <c r="F26" s="303" t="s">
        <v>436</v>
      </c>
      <c r="G26" s="303" t="s">
        <v>387</v>
      </c>
      <c r="H26" s="303" t="s">
        <v>409</v>
      </c>
      <c r="I26" s="303" t="s">
        <v>389</v>
      </c>
      <c r="J26" s="303" t="s">
        <v>437</v>
      </c>
      <c r="L26" s="305">
        <v>44588</v>
      </c>
      <c r="M26" s="303" t="s">
        <v>391</v>
      </c>
      <c r="N26" s="303" t="s">
        <v>438</v>
      </c>
      <c r="O26" s="303" t="s">
        <v>393</v>
      </c>
      <c r="P26" s="303" t="str">
        <f t="shared" si="0"/>
        <v>NPK</v>
      </c>
      <c r="Q26" s="303" t="s">
        <v>439</v>
      </c>
      <c r="R26" s="303" t="s">
        <v>395</v>
      </c>
      <c r="S26" s="303">
        <v>42000</v>
      </c>
      <c r="V26" s="303">
        <v>42000</v>
      </c>
      <c r="W26" s="303">
        <v>42000</v>
      </c>
      <c r="X26" s="303">
        <v>20370000</v>
      </c>
      <c r="Y26" s="303">
        <v>0</v>
      </c>
      <c r="Z26" s="303">
        <v>20370000</v>
      </c>
      <c r="AE26" s="303">
        <v>0</v>
      </c>
      <c r="AF26" s="303">
        <v>0</v>
      </c>
      <c r="AG26" s="303">
        <v>0</v>
      </c>
      <c r="AH26" s="303">
        <v>20370000</v>
      </c>
      <c r="AI26" s="303">
        <v>20370000</v>
      </c>
      <c r="AJ26" s="303" t="s">
        <v>396</v>
      </c>
      <c r="AK26" s="303" t="s">
        <v>440</v>
      </c>
      <c r="AL26" s="303" t="s">
        <v>398</v>
      </c>
      <c r="AM26" s="303" t="s">
        <v>425</v>
      </c>
      <c r="AN26" s="305">
        <v>44603</v>
      </c>
      <c r="AO26" s="305">
        <v>44588</v>
      </c>
      <c r="AP26" s="305">
        <v>44574</v>
      </c>
      <c r="AQ26" s="305">
        <v>44577</v>
      </c>
      <c r="AS26" s="303" t="s">
        <v>400</v>
      </c>
      <c r="AT26" s="303" t="s">
        <v>415</v>
      </c>
      <c r="AU26" s="303" t="s">
        <v>435</v>
      </c>
      <c r="AV26" s="303">
        <v>14957</v>
      </c>
    </row>
    <row r="27" spans="1:48" hidden="1" x14ac:dyDescent="0.35">
      <c r="A27" s="303" t="s">
        <v>435</v>
      </c>
      <c r="B27" s="303">
        <v>35369</v>
      </c>
      <c r="C27" s="303">
        <v>38671</v>
      </c>
      <c r="D27" s="303" t="s">
        <v>427</v>
      </c>
      <c r="E27" s="303" t="s">
        <v>385</v>
      </c>
      <c r="F27" s="303">
        <v>6489</v>
      </c>
      <c r="G27" s="303" t="s">
        <v>387</v>
      </c>
      <c r="H27" s="303" t="s">
        <v>409</v>
      </c>
      <c r="I27" s="303" t="s">
        <v>389</v>
      </c>
      <c r="J27" s="303" t="s">
        <v>441</v>
      </c>
      <c r="L27" s="305">
        <v>44603</v>
      </c>
      <c r="M27" s="303" t="s">
        <v>391</v>
      </c>
      <c r="N27" s="303" t="s">
        <v>438</v>
      </c>
      <c r="O27" s="303" t="s">
        <v>393</v>
      </c>
      <c r="P27" s="303" t="str">
        <f t="shared" si="0"/>
        <v>NPK</v>
      </c>
      <c r="Q27" s="303" t="s">
        <v>439</v>
      </c>
      <c r="R27" s="303" t="s">
        <v>395</v>
      </c>
      <c r="S27" s="303">
        <v>41906</v>
      </c>
      <c r="V27" s="303">
        <v>41906</v>
      </c>
      <c r="W27" s="303">
        <v>41906</v>
      </c>
      <c r="X27" s="303">
        <v>20324410</v>
      </c>
      <c r="Y27" s="303">
        <v>0</v>
      </c>
      <c r="Z27" s="303">
        <v>20324410</v>
      </c>
      <c r="AE27" s="303">
        <v>0</v>
      </c>
      <c r="AF27" s="303">
        <v>0</v>
      </c>
      <c r="AG27" s="303">
        <v>0</v>
      </c>
      <c r="AH27" s="303">
        <v>20324410</v>
      </c>
      <c r="AI27" s="303">
        <v>20324410</v>
      </c>
      <c r="AJ27" s="303" t="s">
        <v>396</v>
      </c>
      <c r="AK27" s="303" t="s">
        <v>440</v>
      </c>
      <c r="AL27" s="303" t="s">
        <v>398</v>
      </c>
      <c r="AM27" s="303" t="s">
        <v>425</v>
      </c>
      <c r="AN27" s="305">
        <v>44618</v>
      </c>
      <c r="AO27" s="305">
        <v>44609</v>
      </c>
      <c r="AP27" s="305">
        <v>44589</v>
      </c>
      <c r="AQ27" s="305">
        <v>44651</v>
      </c>
      <c r="AR27" s="305">
        <v>44609</v>
      </c>
      <c r="AS27" s="303" t="s">
        <v>400</v>
      </c>
      <c r="AT27" s="303" t="s">
        <v>415</v>
      </c>
      <c r="AU27" s="303" t="s">
        <v>435</v>
      </c>
      <c r="AV27" s="303">
        <v>14957</v>
      </c>
    </row>
    <row r="28" spans="1:48" hidden="1" x14ac:dyDescent="0.35">
      <c r="A28" s="303" t="s">
        <v>435</v>
      </c>
      <c r="B28" s="303">
        <v>36019</v>
      </c>
      <c r="C28" s="303">
        <v>38910</v>
      </c>
      <c r="D28" s="303" t="s">
        <v>442</v>
      </c>
      <c r="E28" s="303" t="s">
        <v>385</v>
      </c>
      <c r="F28" s="303" t="s">
        <v>443</v>
      </c>
      <c r="G28" s="303" t="s">
        <v>387</v>
      </c>
      <c r="H28" s="303" t="s">
        <v>409</v>
      </c>
      <c r="I28" s="303" t="s">
        <v>389</v>
      </c>
      <c r="J28" s="303" t="s">
        <v>444</v>
      </c>
      <c r="L28" s="305">
        <v>44642</v>
      </c>
      <c r="M28" s="303" t="s">
        <v>391</v>
      </c>
      <c r="N28" s="303" t="s">
        <v>445</v>
      </c>
      <c r="O28" s="303" t="s">
        <v>393</v>
      </c>
      <c r="P28" s="303" t="str">
        <f t="shared" si="0"/>
        <v>NPK</v>
      </c>
      <c r="Q28" s="303" t="s">
        <v>439</v>
      </c>
      <c r="R28" s="303" t="s">
        <v>395</v>
      </c>
      <c r="S28" s="303">
        <v>20890</v>
      </c>
      <c r="V28" s="303">
        <v>20890</v>
      </c>
      <c r="W28" s="303">
        <v>20890</v>
      </c>
      <c r="X28" s="303">
        <v>10131650</v>
      </c>
      <c r="Y28" s="303">
        <v>0</v>
      </c>
      <c r="Z28" s="303">
        <v>10131650</v>
      </c>
      <c r="AE28" s="303">
        <v>0</v>
      </c>
      <c r="AF28" s="303">
        <v>0</v>
      </c>
      <c r="AG28" s="303">
        <v>0</v>
      </c>
      <c r="AH28" s="303">
        <v>10131650</v>
      </c>
      <c r="AI28" s="303">
        <v>10131650</v>
      </c>
      <c r="AJ28" s="303" t="s">
        <v>396</v>
      </c>
      <c r="AK28" s="303" t="s">
        <v>440</v>
      </c>
      <c r="AL28" s="303" t="s">
        <v>398</v>
      </c>
      <c r="AM28" s="303" t="s">
        <v>425</v>
      </c>
      <c r="AN28" s="305">
        <v>44657</v>
      </c>
      <c r="AO28" s="305">
        <v>44643</v>
      </c>
      <c r="AP28" s="305">
        <v>44621</v>
      </c>
      <c r="AQ28" s="305">
        <v>44624</v>
      </c>
      <c r="AR28" s="305">
        <v>44642</v>
      </c>
      <c r="AS28" s="303" t="s">
        <v>400</v>
      </c>
      <c r="AT28" s="303" t="s">
        <v>415</v>
      </c>
      <c r="AU28" s="303" t="s">
        <v>435</v>
      </c>
      <c r="AV28" s="303">
        <v>14957</v>
      </c>
    </row>
    <row r="29" spans="1:48" hidden="1" x14ac:dyDescent="0.35">
      <c r="A29" s="303" t="s">
        <v>435</v>
      </c>
      <c r="B29" s="303">
        <v>36020</v>
      </c>
      <c r="C29" s="303">
        <v>38914</v>
      </c>
      <c r="D29" s="303" t="s">
        <v>442</v>
      </c>
      <c r="E29" s="303" t="s">
        <v>385</v>
      </c>
      <c r="F29" s="303" t="s">
        <v>446</v>
      </c>
      <c r="G29" s="303" t="s">
        <v>387</v>
      </c>
      <c r="H29" s="303" t="s">
        <v>409</v>
      </c>
      <c r="I29" s="303" t="s">
        <v>389</v>
      </c>
      <c r="J29" s="303" t="s">
        <v>444</v>
      </c>
      <c r="L29" s="305">
        <v>44642</v>
      </c>
      <c r="M29" s="303" t="s">
        <v>391</v>
      </c>
      <c r="N29" s="303" t="s">
        <v>445</v>
      </c>
      <c r="O29" s="303" t="s">
        <v>393</v>
      </c>
      <c r="P29" s="303" t="str">
        <f t="shared" si="0"/>
        <v>NPK</v>
      </c>
      <c r="Q29" s="303" t="s">
        <v>447</v>
      </c>
      <c r="R29" s="303" t="s">
        <v>395</v>
      </c>
      <c r="S29" s="303">
        <v>21142</v>
      </c>
      <c r="V29" s="303">
        <v>21142</v>
      </c>
      <c r="W29" s="303">
        <v>21142</v>
      </c>
      <c r="X29" s="303">
        <v>10253870</v>
      </c>
      <c r="Y29" s="303">
        <v>0</v>
      </c>
      <c r="Z29" s="303">
        <v>10253870</v>
      </c>
      <c r="AE29" s="303">
        <v>0</v>
      </c>
      <c r="AF29" s="303">
        <v>0</v>
      </c>
      <c r="AG29" s="303">
        <v>0</v>
      </c>
      <c r="AH29" s="303">
        <v>10253870</v>
      </c>
      <c r="AI29" s="303">
        <v>10253870</v>
      </c>
      <c r="AJ29" s="303" t="s">
        <v>396</v>
      </c>
      <c r="AK29" s="303" t="s">
        <v>440</v>
      </c>
      <c r="AL29" s="303" t="s">
        <v>398</v>
      </c>
      <c r="AM29" s="303" t="s">
        <v>399</v>
      </c>
      <c r="AN29" s="305">
        <v>44657</v>
      </c>
      <c r="AO29" s="305">
        <v>44643</v>
      </c>
      <c r="AP29" s="305">
        <v>44621</v>
      </c>
      <c r="AQ29" s="305">
        <v>44624</v>
      </c>
      <c r="AR29" s="305">
        <v>44642</v>
      </c>
      <c r="AS29" s="303" t="s">
        <v>400</v>
      </c>
      <c r="AT29" s="303" t="s">
        <v>415</v>
      </c>
      <c r="AU29" s="303" t="s">
        <v>435</v>
      </c>
      <c r="AV29" s="303">
        <v>14957</v>
      </c>
    </row>
    <row r="30" spans="1:48" hidden="1" x14ac:dyDescent="0.35">
      <c r="A30" s="303" t="s">
        <v>435</v>
      </c>
      <c r="B30" s="303">
        <v>36205</v>
      </c>
      <c r="C30" s="303">
        <v>39139</v>
      </c>
      <c r="D30" s="303" t="s">
        <v>384</v>
      </c>
      <c r="E30" s="303" t="s">
        <v>385</v>
      </c>
      <c r="F30" s="303" t="s">
        <v>448</v>
      </c>
      <c r="G30" s="303" t="s">
        <v>387</v>
      </c>
      <c r="H30" s="303" t="s">
        <v>409</v>
      </c>
      <c r="I30" s="303" t="s">
        <v>389</v>
      </c>
      <c r="J30" s="303" t="s">
        <v>449</v>
      </c>
      <c r="L30" s="305">
        <v>44651</v>
      </c>
      <c r="M30" s="303" t="s">
        <v>391</v>
      </c>
      <c r="N30" s="303" t="s">
        <v>438</v>
      </c>
      <c r="O30" s="303" t="s">
        <v>393</v>
      </c>
      <c r="P30" s="303" t="str">
        <f t="shared" si="0"/>
        <v>NPK</v>
      </c>
      <c r="Q30" s="303" t="s">
        <v>439</v>
      </c>
      <c r="R30" s="303" t="s">
        <v>395</v>
      </c>
      <c r="S30" s="303">
        <v>25128</v>
      </c>
      <c r="V30" s="303">
        <v>25128</v>
      </c>
      <c r="W30" s="303">
        <v>25128</v>
      </c>
      <c r="X30" s="303">
        <v>12187080</v>
      </c>
      <c r="Y30" s="303">
        <v>0</v>
      </c>
      <c r="Z30" s="303">
        <v>12187080</v>
      </c>
      <c r="AE30" s="303">
        <v>0</v>
      </c>
      <c r="AF30" s="303">
        <v>0</v>
      </c>
      <c r="AG30" s="303">
        <v>0</v>
      </c>
      <c r="AH30" s="303">
        <v>12187080</v>
      </c>
      <c r="AI30" s="303">
        <v>12187080</v>
      </c>
      <c r="AJ30" s="303" t="s">
        <v>396</v>
      </c>
      <c r="AK30" s="303" t="s">
        <v>440</v>
      </c>
      <c r="AL30" s="303" t="s">
        <v>398</v>
      </c>
      <c r="AM30" s="303" t="s">
        <v>425</v>
      </c>
      <c r="AN30" s="305">
        <v>44666</v>
      </c>
      <c r="AO30" s="305">
        <v>44655</v>
      </c>
      <c r="AP30" s="305">
        <v>44626</v>
      </c>
      <c r="AQ30" s="305">
        <v>44629</v>
      </c>
      <c r="AR30" s="305">
        <v>44655</v>
      </c>
      <c r="AS30" s="303" t="s">
        <v>400</v>
      </c>
      <c r="AT30" s="303" t="s">
        <v>415</v>
      </c>
      <c r="AU30" s="303" t="s">
        <v>435</v>
      </c>
      <c r="AV30" s="303">
        <v>14957</v>
      </c>
    </row>
    <row r="31" spans="1:48" hidden="1" x14ac:dyDescent="0.35">
      <c r="A31" s="303" t="s">
        <v>435</v>
      </c>
      <c r="B31" s="303">
        <v>36204</v>
      </c>
      <c r="C31" s="303">
        <v>38913</v>
      </c>
      <c r="D31" s="303" t="s">
        <v>384</v>
      </c>
      <c r="E31" s="303" t="s">
        <v>385</v>
      </c>
      <c r="F31" s="303" t="s">
        <v>448</v>
      </c>
      <c r="G31" s="303" t="s">
        <v>387</v>
      </c>
      <c r="H31" s="303" t="s">
        <v>409</v>
      </c>
      <c r="I31" s="303" t="s">
        <v>389</v>
      </c>
      <c r="J31" s="303" t="s">
        <v>449</v>
      </c>
      <c r="L31" s="305">
        <v>44653</v>
      </c>
      <c r="M31" s="303" t="s">
        <v>391</v>
      </c>
      <c r="N31" s="303" t="s">
        <v>438</v>
      </c>
      <c r="O31" s="303" t="s">
        <v>393</v>
      </c>
      <c r="P31" s="303" t="str">
        <f t="shared" si="0"/>
        <v>NPK</v>
      </c>
      <c r="Q31" s="303" t="s">
        <v>439</v>
      </c>
      <c r="R31" s="303" t="s">
        <v>395</v>
      </c>
      <c r="S31" s="303">
        <v>16872</v>
      </c>
      <c r="V31" s="303">
        <v>16872</v>
      </c>
      <c r="W31" s="303">
        <v>16872</v>
      </c>
      <c r="X31" s="303">
        <v>8182920</v>
      </c>
      <c r="Y31" s="303">
        <v>0</v>
      </c>
      <c r="Z31" s="303">
        <v>8182920</v>
      </c>
      <c r="AE31" s="303">
        <v>0</v>
      </c>
      <c r="AF31" s="303">
        <v>0</v>
      </c>
      <c r="AG31" s="303">
        <v>0</v>
      </c>
      <c r="AH31" s="303">
        <v>8182920</v>
      </c>
      <c r="AI31" s="303">
        <v>8182920</v>
      </c>
      <c r="AJ31" s="303" t="s">
        <v>396</v>
      </c>
      <c r="AK31" s="303" t="s">
        <v>440</v>
      </c>
      <c r="AL31" s="303" t="s">
        <v>398</v>
      </c>
      <c r="AM31" s="303" t="s">
        <v>425</v>
      </c>
      <c r="AN31" s="305">
        <v>44668</v>
      </c>
      <c r="AO31" s="305">
        <v>44655</v>
      </c>
      <c r="AP31" s="305">
        <v>44626</v>
      </c>
      <c r="AQ31" s="305">
        <v>44629</v>
      </c>
      <c r="AR31" s="305">
        <v>44655</v>
      </c>
      <c r="AS31" s="303" t="s">
        <v>400</v>
      </c>
      <c r="AT31" s="303" t="s">
        <v>415</v>
      </c>
      <c r="AU31" s="303" t="s">
        <v>435</v>
      </c>
      <c r="AV31" s="303">
        <v>14957</v>
      </c>
    </row>
    <row r="32" spans="1:48" hidden="1" x14ac:dyDescent="0.35">
      <c r="A32" s="303" t="s">
        <v>435</v>
      </c>
      <c r="B32" s="303">
        <v>36331</v>
      </c>
      <c r="C32" s="303">
        <v>39085</v>
      </c>
      <c r="D32" s="303" t="s">
        <v>442</v>
      </c>
      <c r="E32" s="303" t="s">
        <v>385</v>
      </c>
      <c r="F32" s="303" t="s">
        <v>450</v>
      </c>
      <c r="G32" s="303" t="s">
        <v>387</v>
      </c>
      <c r="H32" s="303" t="s">
        <v>409</v>
      </c>
      <c r="I32" s="303" t="s">
        <v>389</v>
      </c>
      <c r="J32" s="303" t="s">
        <v>451</v>
      </c>
      <c r="L32" s="305">
        <v>44664</v>
      </c>
      <c r="M32" s="303" t="s">
        <v>391</v>
      </c>
      <c r="N32" s="303" t="s">
        <v>438</v>
      </c>
      <c r="O32" s="303" t="s">
        <v>393</v>
      </c>
      <c r="P32" s="303" t="str">
        <f t="shared" si="0"/>
        <v>NPK</v>
      </c>
      <c r="Q32" s="303" t="s">
        <v>439</v>
      </c>
      <c r="R32" s="303" t="s">
        <v>395</v>
      </c>
      <c r="S32" s="303">
        <v>44000</v>
      </c>
      <c r="V32" s="303">
        <v>44000</v>
      </c>
      <c r="W32" s="303">
        <v>44000</v>
      </c>
      <c r="X32" s="303">
        <v>21340000</v>
      </c>
      <c r="Y32" s="303">
        <v>0</v>
      </c>
      <c r="Z32" s="303">
        <v>21340000</v>
      </c>
      <c r="AE32" s="303">
        <v>0</v>
      </c>
      <c r="AF32" s="303">
        <v>0</v>
      </c>
      <c r="AG32" s="303">
        <v>0</v>
      </c>
      <c r="AH32" s="303">
        <v>21340000</v>
      </c>
      <c r="AI32" s="303">
        <v>21340000</v>
      </c>
      <c r="AJ32" s="303" t="s">
        <v>396</v>
      </c>
      <c r="AK32" s="303" t="s">
        <v>440</v>
      </c>
      <c r="AL32" s="303" t="s">
        <v>398</v>
      </c>
      <c r="AM32" s="303" t="s">
        <v>425</v>
      </c>
      <c r="AN32" s="305">
        <v>44679</v>
      </c>
      <c r="AO32" s="305">
        <v>44665</v>
      </c>
      <c r="AP32" s="305">
        <v>44646</v>
      </c>
      <c r="AQ32" s="305">
        <v>44648</v>
      </c>
      <c r="AR32" s="305">
        <v>44665</v>
      </c>
      <c r="AS32" s="303" t="s">
        <v>400</v>
      </c>
      <c r="AT32" s="303" t="s">
        <v>415</v>
      </c>
      <c r="AU32" s="303" t="s">
        <v>435</v>
      </c>
      <c r="AV32" s="303">
        <v>14957</v>
      </c>
    </row>
    <row r="33" spans="1:48" x14ac:dyDescent="0.35">
      <c r="A33" s="303" t="s">
        <v>428</v>
      </c>
      <c r="B33" s="303">
        <v>6707</v>
      </c>
      <c r="C33" s="303">
        <v>839</v>
      </c>
      <c r="D33" s="303" t="s">
        <v>384</v>
      </c>
      <c r="E33" s="303" t="s">
        <v>422</v>
      </c>
      <c r="F33" s="303" t="s">
        <v>452</v>
      </c>
      <c r="G33" s="303" t="s">
        <v>387</v>
      </c>
      <c r="H33" s="303" t="s">
        <v>388</v>
      </c>
      <c r="I33" s="303" t="s">
        <v>389</v>
      </c>
      <c r="L33" s="305">
        <v>44713</v>
      </c>
      <c r="M33" s="303" t="s">
        <v>391</v>
      </c>
      <c r="N33" s="303" t="s">
        <v>453</v>
      </c>
      <c r="O33" s="303" t="s">
        <v>412</v>
      </c>
      <c r="P33" s="303" t="str">
        <f t="shared" si="0"/>
        <v>DAP</v>
      </c>
      <c r="Q33" s="303" t="s">
        <v>394</v>
      </c>
      <c r="R33" s="303" t="s">
        <v>395</v>
      </c>
      <c r="S33" s="303">
        <v>500.58</v>
      </c>
      <c r="V33" s="303">
        <v>500.08</v>
      </c>
      <c r="W33" s="303">
        <v>500.58</v>
      </c>
      <c r="X33" s="303">
        <v>595550.28</v>
      </c>
      <c r="Y33" s="303">
        <v>0</v>
      </c>
      <c r="Z33" s="303">
        <v>595550.28</v>
      </c>
      <c r="AB33" s="303">
        <v>45052.2</v>
      </c>
      <c r="AE33" s="303">
        <v>0</v>
      </c>
      <c r="AF33" s="303">
        <v>0</v>
      </c>
      <c r="AG33" s="303">
        <v>0</v>
      </c>
      <c r="AH33" s="303">
        <v>595550.28</v>
      </c>
      <c r="AI33" s="303">
        <v>640602.48</v>
      </c>
      <c r="AJ33" s="303" t="s">
        <v>396</v>
      </c>
      <c r="AK33" s="303" t="s">
        <v>454</v>
      </c>
      <c r="AL33" s="303" t="s">
        <v>398</v>
      </c>
      <c r="AM33" s="303" t="s">
        <v>399</v>
      </c>
      <c r="AN33" s="305">
        <v>44803</v>
      </c>
      <c r="AO33" s="305">
        <v>44719</v>
      </c>
      <c r="AP33" s="305">
        <v>44677</v>
      </c>
      <c r="AQ33" s="305">
        <v>44712</v>
      </c>
      <c r="AR33" s="305">
        <v>44719</v>
      </c>
      <c r="AS33" s="303" t="s">
        <v>400</v>
      </c>
      <c r="AT33" s="303" t="s">
        <v>401</v>
      </c>
      <c r="AU33" s="303" t="s">
        <v>428</v>
      </c>
      <c r="AV33" s="303">
        <v>11332</v>
      </c>
    </row>
    <row r="34" spans="1:48" x14ac:dyDescent="0.35">
      <c r="A34" s="303" t="s">
        <v>428</v>
      </c>
      <c r="B34" s="303">
        <v>37767</v>
      </c>
      <c r="C34" s="303">
        <v>39643</v>
      </c>
      <c r="D34" s="303" t="s">
        <v>384</v>
      </c>
      <c r="E34" s="303" t="s">
        <v>422</v>
      </c>
      <c r="F34" s="303" t="s">
        <v>455</v>
      </c>
      <c r="G34" s="303" t="s">
        <v>387</v>
      </c>
      <c r="H34" s="303" t="s">
        <v>409</v>
      </c>
      <c r="I34" s="303" t="s">
        <v>389</v>
      </c>
      <c r="L34" s="305">
        <v>44726</v>
      </c>
      <c r="M34" s="303" t="s">
        <v>391</v>
      </c>
      <c r="N34" s="303" t="s">
        <v>453</v>
      </c>
      <c r="O34" s="303" t="s">
        <v>412</v>
      </c>
      <c r="P34" s="303" t="str">
        <f t="shared" si="0"/>
        <v>DAP</v>
      </c>
      <c r="Q34" s="303" t="s">
        <v>394</v>
      </c>
      <c r="R34" s="303" t="s">
        <v>395</v>
      </c>
      <c r="S34" s="303">
        <v>498.16</v>
      </c>
      <c r="V34" s="303">
        <v>497.7</v>
      </c>
      <c r="W34" s="303">
        <v>498.16</v>
      </c>
      <c r="X34" s="303">
        <v>557114.74</v>
      </c>
      <c r="Y34" s="303">
        <v>16075.62</v>
      </c>
      <c r="Z34" s="303">
        <v>573190.36</v>
      </c>
      <c r="AB34" s="303">
        <v>43957.64</v>
      </c>
      <c r="AE34" s="303">
        <v>0</v>
      </c>
      <c r="AF34" s="303">
        <v>0</v>
      </c>
      <c r="AG34" s="303">
        <v>0</v>
      </c>
      <c r="AH34" s="303">
        <v>573190.36</v>
      </c>
      <c r="AI34" s="303">
        <v>617148</v>
      </c>
      <c r="AJ34" s="303" t="s">
        <v>396</v>
      </c>
      <c r="AK34" s="303" t="s">
        <v>454</v>
      </c>
      <c r="AL34" s="303" t="s">
        <v>398</v>
      </c>
      <c r="AM34" s="303" t="s">
        <v>399</v>
      </c>
      <c r="AN34" s="305">
        <v>44816</v>
      </c>
      <c r="AO34" s="305">
        <v>44735</v>
      </c>
      <c r="AP34" s="305">
        <v>44682</v>
      </c>
      <c r="AQ34" s="305">
        <v>44713</v>
      </c>
      <c r="AR34" s="305">
        <v>44734</v>
      </c>
      <c r="AS34" s="303" t="s">
        <v>400</v>
      </c>
      <c r="AT34" s="303" t="s">
        <v>415</v>
      </c>
      <c r="AU34" s="303" t="s">
        <v>428</v>
      </c>
      <c r="AV34" s="303">
        <v>11332</v>
      </c>
    </row>
    <row r="35" spans="1:48" x14ac:dyDescent="0.35">
      <c r="A35" s="303" t="s">
        <v>428</v>
      </c>
      <c r="B35" s="303">
        <v>8164</v>
      </c>
      <c r="C35" s="303">
        <v>21111</v>
      </c>
      <c r="D35" s="303" t="s">
        <v>384</v>
      </c>
      <c r="E35" s="303" t="s">
        <v>422</v>
      </c>
      <c r="F35" s="303" t="s">
        <v>456</v>
      </c>
      <c r="G35" s="303" t="s">
        <v>387</v>
      </c>
      <c r="H35" s="303" t="s">
        <v>432</v>
      </c>
      <c r="I35" s="303" t="s">
        <v>389</v>
      </c>
      <c r="L35" s="305">
        <v>44735</v>
      </c>
      <c r="M35" s="303" t="s">
        <v>391</v>
      </c>
      <c r="N35" s="303" t="s">
        <v>453</v>
      </c>
      <c r="O35" s="303" t="s">
        <v>412</v>
      </c>
      <c r="P35" s="303" t="str">
        <f t="shared" si="0"/>
        <v>DAP</v>
      </c>
      <c r="Q35" s="303" t="s">
        <v>394</v>
      </c>
      <c r="R35" s="303" t="s">
        <v>395</v>
      </c>
      <c r="S35" s="303">
        <v>500.48</v>
      </c>
      <c r="V35" s="303">
        <v>500</v>
      </c>
      <c r="W35" s="303">
        <v>500.48</v>
      </c>
      <c r="X35" s="303">
        <v>487263.83</v>
      </c>
      <c r="Y35" s="303">
        <v>15691.05</v>
      </c>
      <c r="Z35" s="303">
        <v>502954.88</v>
      </c>
      <c r="AB35" s="303">
        <v>47045.120000000003</v>
      </c>
      <c r="AE35" s="303">
        <v>0</v>
      </c>
      <c r="AF35" s="303">
        <v>0</v>
      </c>
      <c r="AG35" s="303">
        <v>0</v>
      </c>
      <c r="AH35" s="303">
        <v>502954.88</v>
      </c>
      <c r="AI35" s="303">
        <v>550000</v>
      </c>
      <c r="AJ35" s="303" t="s">
        <v>396</v>
      </c>
      <c r="AK35" s="303" t="s">
        <v>454</v>
      </c>
      <c r="AL35" s="303" t="s">
        <v>398</v>
      </c>
      <c r="AM35" s="303" t="s">
        <v>399</v>
      </c>
      <c r="AN35" s="305">
        <v>44825</v>
      </c>
      <c r="AO35" s="305">
        <v>44748</v>
      </c>
      <c r="AP35" s="305">
        <v>44720</v>
      </c>
      <c r="AQ35" s="305">
        <v>44750</v>
      </c>
      <c r="AR35" s="305">
        <v>44746</v>
      </c>
      <c r="AS35" s="303" t="s">
        <v>400</v>
      </c>
      <c r="AT35" s="303" t="s">
        <v>433</v>
      </c>
      <c r="AU35" s="303" t="s">
        <v>428</v>
      </c>
      <c r="AV35" s="303">
        <v>11332</v>
      </c>
    </row>
    <row r="36" spans="1:48" x14ac:dyDescent="0.35">
      <c r="A36" s="303" t="s">
        <v>428</v>
      </c>
      <c r="B36" s="303">
        <v>8163</v>
      </c>
      <c r="C36" s="303">
        <v>21115</v>
      </c>
      <c r="D36" s="303" t="s">
        <v>384</v>
      </c>
      <c r="E36" s="303" t="s">
        <v>422</v>
      </c>
      <c r="F36" s="303" t="s">
        <v>456</v>
      </c>
      <c r="G36" s="303" t="s">
        <v>387</v>
      </c>
      <c r="H36" s="303" t="s">
        <v>432</v>
      </c>
      <c r="I36" s="303" t="s">
        <v>389</v>
      </c>
      <c r="L36" s="305">
        <v>44735</v>
      </c>
      <c r="M36" s="303" t="s">
        <v>391</v>
      </c>
      <c r="N36" s="303" t="s">
        <v>453</v>
      </c>
      <c r="O36" s="303" t="s">
        <v>412</v>
      </c>
      <c r="P36" s="303" t="str">
        <f t="shared" si="0"/>
        <v>DAP</v>
      </c>
      <c r="Q36" s="303" t="s">
        <v>394</v>
      </c>
      <c r="R36" s="303" t="s">
        <v>395</v>
      </c>
      <c r="S36" s="303">
        <v>500.48</v>
      </c>
      <c r="V36" s="303">
        <v>500</v>
      </c>
      <c r="W36" s="303">
        <v>500.48</v>
      </c>
      <c r="X36" s="303">
        <v>487263.83</v>
      </c>
      <c r="Y36" s="303">
        <v>15691.05</v>
      </c>
      <c r="Z36" s="303">
        <v>502954.88</v>
      </c>
      <c r="AB36" s="303">
        <v>47045.120000000003</v>
      </c>
      <c r="AE36" s="303">
        <v>0</v>
      </c>
      <c r="AF36" s="303">
        <v>0</v>
      </c>
      <c r="AG36" s="303">
        <v>0</v>
      </c>
      <c r="AH36" s="303">
        <v>502954.88</v>
      </c>
      <c r="AI36" s="303">
        <v>550000</v>
      </c>
      <c r="AJ36" s="303" t="s">
        <v>396</v>
      </c>
      <c r="AK36" s="303" t="s">
        <v>454</v>
      </c>
      <c r="AL36" s="303" t="s">
        <v>398</v>
      </c>
      <c r="AM36" s="303" t="s">
        <v>399</v>
      </c>
      <c r="AN36" s="305">
        <v>44825</v>
      </c>
      <c r="AO36" s="305">
        <v>44748</v>
      </c>
      <c r="AP36" s="305">
        <v>44720</v>
      </c>
      <c r="AQ36" s="305">
        <v>44750</v>
      </c>
      <c r="AR36" s="305">
        <v>44746</v>
      </c>
      <c r="AS36" s="303" t="s">
        <v>400</v>
      </c>
      <c r="AT36" s="303" t="s">
        <v>433</v>
      </c>
      <c r="AU36" s="303" t="s">
        <v>428</v>
      </c>
      <c r="AV36" s="303">
        <v>11332</v>
      </c>
    </row>
    <row r="37" spans="1:48" x14ac:dyDescent="0.35">
      <c r="A37" s="303" t="s">
        <v>457</v>
      </c>
      <c r="B37" s="303">
        <v>38046</v>
      </c>
      <c r="C37" s="303">
        <v>39969</v>
      </c>
      <c r="D37" s="303" t="s">
        <v>431</v>
      </c>
      <c r="E37" s="303" t="s">
        <v>385</v>
      </c>
      <c r="F37" s="303" t="s">
        <v>458</v>
      </c>
      <c r="G37" s="303" t="s">
        <v>459</v>
      </c>
      <c r="H37" s="303" t="s">
        <v>409</v>
      </c>
      <c r="I37" s="303" t="s">
        <v>389</v>
      </c>
      <c r="J37" s="303" t="s">
        <v>460</v>
      </c>
      <c r="L37" s="305">
        <v>44748</v>
      </c>
      <c r="M37" s="303" t="s">
        <v>391</v>
      </c>
      <c r="N37" s="303" t="s">
        <v>461</v>
      </c>
      <c r="O37" s="303" t="s">
        <v>412</v>
      </c>
      <c r="P37" s="303" t="str">
        <f t="shared" si="0"/>
        <v>DAP</v>
      </c>
      <c r="Q37" s="303" t="s">
        <v>394</v>
      </c>
      <c r="R37" s="303" t="s">
        <v>395</v>
      </c>
      <c r="S37" s="303">
        <v>2200</v>
      </c>
      <c r="V37" s="303">
        <v>2200</v>
      </c>
      <c r="W37" s="303">
        <v>2200</v>
      </c>
      <c r="X37" s="303">
        <v>1779800</v>
      </c>
      <c r="Y37" s="303">
        <v>0</v>
      </c>
      <c r="Z37" s="303">
        <v>1779800</v>
      </c>
      <c r="AB37" s="303">
        <v>151800</v>
      </c>
      <c r="AE37" s="303">
        <v>0</v>
      </c>
      <c r="AF37" s="303">
        <v>0</v>
      </c>
      <c r="AG37" s="303">
        <v>0</v>
      </c>
      <c r="AH37" s="303">
        <v>1779800</v>
      </c>
      <c r="AI37" s="303">
        <v>1931600</v>
      </c>
      <c r="AJ37" s="303" t="s">
        <v>396</v>
      </c>
      <c r="AK37" s="303" t="s">
        <v>454</v>
      </c>
      <c r="AL37" s="303" t="s">
        <v>398</v>
      </c>
      <c r="AM37" s="303" t="s">
        <v>399</v>
      </c>
      <c r="AN37" s="305">
        <v>44838</v>
      </c>
      <c r="AO37" s="305">
        <v>44749</v>
      </c>
      <c r="AP37" s="305">
        <v>44740</v>
      </c>
      <c r="AQ37" s="305">
        <v>44745</v>
      </c>
      <c r="AR37" s="305">
        <v>44749</v>
      </c>
      <c r="AS37" s="303" t="s">
        <v>418</v>
      </c>
      <c r="AT37" s="303" t="s">
        <v>462</v>
      </c>
      <c r="AU37" s="303" t="s">
        <v>457</v>
      </c>
      <c r="AV37" s="303">
        <v>6783</v>
      </c>
    </row>
    <row r="38" spans="1:48" x14ac:dyDescent="0.35">
      <c r="A38" s="303" t="s">
        <v>457</v>
      </c>
      <c r="B38" s="303">
        <v>38048</v>
      </c>
      <c r="C38" s="303">
        <v>39970</v>
      </c>
      <c r="D38" s="303" t="s">
        <v>431</v>
      </c>
      <c r="E38" s="303" t="s">
        <v>385</v>
      </c>
      <c r="F38" s="303">
        <v>7393</v>
      </c>
      <c r="G38" s="303" t="s">
        <v>459</v>
      </c>
      <c r="H38" s="303" t="s">
        <v>409</v>
      </c>
      <c r="I38" s="303" t="s">
        <v>389</v>
      </c>
      <c r="J38" s="303" t="s">
        <v>460</v>
      </c>
      <c r="L38" s="305">
        <v>44748</v>
      </c>
      <c r="M38" s="303" t="s">
        <v>391</v>
      </c>
      <c r="N38" s="303" t="s">
        <v>461</v>
      </c>
      <c r="O38" s="303" t="s">
        <v>412</v>
      </c>
      <c r="P38" s="303" t="str">
        <f t="shared" si="0"/>
        <v>NPK</v>
      </c>
      <c r="Q38" s="303" t="s">
        <v>463</v>
      </c>
      <c r="R38" s="303" t="s">
        <v>395</v>
      </c>
      <c r="S38" s="303">
        <v>8800</v>
      </c>
      <c r="V38" s="303">
        <v>8800</v>
      </c>
      <c r="W38" s="303">
        <v>8800</v>
      </c>
      <c r="X38" s="303">
        <v>6969600</v>
      </c>
      <c r="Y38" s="303">
        <v>0</v>
      </c>
      <c r="Z38" s="303">
        <v>6969600</v>
      </c>
      <c r="AB38" s="303">
        <v>607200</v>
      </c>
      <c r="AE38" s="303">
        <v>0</v>
      </c>
      <c r="AF38" s="303">
        <v>0</v>
      </c>
      <c r="AG38" s="303">
        <v>0</v>
      </c>
      <c r="AH38" s="303">
        <v>6969600</v>
      </c>
      <c r="AI38" s="303">
        <v>7576800</v>
      </c>
      <c r="AJ38" s="303" t="s">
        <v>396</v>
      </c>
      <c r="AK38" s="303" t="s">
        <v>454</v>
      </c>
      <c r="AL38" s="303" t="s">
        <v>398</v>
      </c>
      <c r="AM38" s="303" t="s">
        <v>399</v>
      </c>
      <c r="AN38" s="305">
        <v>44838</v>
      </c>
      <c r="AO38" s="305">
        <v>44749</v>
      </c>
      <c r="AP38" s="305">
        <v>44740</v>
      </c>
      <c r="AQ38" s="305">
        <v>44745</v>
      </c>
      <c r="AR38" s="305">
        <v>44749</v>
      </c>
      <c r="AS38" s="303" t="s">
        <v>418</v>
      </c>
      <c r="AT38" s="303" t="s">
        <v>462</v>
      </c>
      <c r="AU38" s="303" t="s">
        <v>457</v>
      </c>
      <c r="AV38" s="303">
        <v>6783</v>
      </c>
    </row>
    <row r="39" spans="1:48" x14ac:dyDescent="0.35">
      <c r="A39" s="303" t="s">
        <v>457</v>
      </c>
      <c r="B39" s="303">
        <v>38047</v>
      </c>
      <c r="C39" s="303">
        <v>39971</v>
      </c>
      <c r="D39" s="303" t="s">
        <v>431</v>
      </c>
      <c r="E39" s="303" t="s">
        <v>385</v>
      </c>
      <c r="F39" s="303">
        <v>7394</v>
      </c>
      <c r="G39" s="303" t="s">
        <v>459</v>
      </c>
      <c r="H39" s="303" t="s">
        <v>409</v>
      </c>
      <c r="I39" s="303" t="s">
        <v>389</v>
      </c>
      <c r="J39" s="303" t="s">
        <v>460</v>
      </c>
      <c r="L39" s="305">
        <v>44748</v>
      </c>
      <c r="M39" s="303" t="s">
        <v>391</v>
      </c>
      <c r="N39" s="303" t="s">
        <v>461</v>
      </c>
      <c r="O39" s="303" t="s">
        <v>412</v>
      </c>
      <c r="P39" s="303" t="str">
        <f t="shared" si="0"/>
        <v>NPK</v>
      </c>
      <c r="Q39" s="303" t="s">
        <v>413</v>
      </c>
      <c r="R39" s="303" t="s">
        <v>395</v>
      </c>
      <c r="S39" s="303">
        <v>4400</v>
      </c>
      <c r="V39" s="303">
        <v>4400</v>
      </c>
      <c r="W39" s="303">
        <v>4400</v>
      </c>
      <c r="X39" s="303">
        <v>3396800</v>
      </c>
      <c r="Y39" s="303">
        <v>0</v>
      </c>
      <c r="Z39" s="303">
        <v>3396800</v>
      </c>
      <c r="AB39" s="303">
        <v>303600</v>
      </c>
      <c r="AE39" s="303">
        <v>0</v>
      </c>
      <c r="AF39" s="303">
        <v>0</v>
      </c>
      <c r="AG39" s="303">
        <v>0</v>
      </c>
      <c r="AH39" s="303">
        <v>3396800</v>
      </c>
      <c r="AI39" s="303">
        <v>3700400</v>
      </c>
      <c r="AJ39" s="303" t="s">
        <v>396</v>
      </c>
      <c r="AK39" s="303" t="s">
        <v>454</v>
      </c>
      <c r="AL39" s="303" t="s">
        <v>398</v>
      </c>
      <c r="AM39" s="303" t="s">
        <v>399</v>
      </c>
      <c r="AN39" s="305">
        <v>44838</v>
      </c>
      <c r="AO39" s="305">
        <v>44749</v>
      </c>
      <c r="AP39" s="305">
        <v>44740</v>
      </c>
      <c r="AQ39" s="305">
        <v>44745</v>
      </c>
      <c r="AR39" s="305">
        <v>44749</v>
      </c>
      <c r="AS39" s="303" t="s">
        <v>418</v>
      </c>
      <c r="AT39" s="303" t="s">
        <v>462</v>
      </c>
      <c r="AU39" s="303" t="s">
        <v>457</v>
      </c>
      <c r="AV39" s="303">
        <v>6783</v>
      </c>
    </row>
    <row r="40" spans="1:48" x14ac:dyDescent="0.35">
      <c r="A40" s="303" t="s">
        <v>428</v>
      </c>
      <c r="B40" s="303">
        <v>7172</v>
      </c>
      <c r="C40" s="303">
        <v>899</v>
      </c>
      <c r="D40" s="303" t="s">
        <v>431</v>
      </c>
      <c r="E40" s="303" t="s">
        <v>385</v>
      </c>
      <c r="F40" s="303">
        <v>8094</v>
      </c>
      <c r="G40" s="303" t="s">
        <v>387</v>
      </c>
      <c r="H40" s="303" t="s">
        <v>388</v>
      </c>
      <c r="I40" s="303" t="s">
        <v>389</v>
      </c>
      <c r="J40" s="303" t="s">
        <v>464</v>
      </c>
      <c r="L40" s="305">
        <v>44790</v>
      </c>
      <c r="M40" s="303" t="s">
        <v>391</v>
      </c>
      <c r="N40" s="303" t="s">
        <v>461</v>
      </c>
      <c r="O40" s="303" t="s">
        <v>412</v>
      </c>
      <c r="P40" s="303" t="str">
        <f t="shared" si="0"/>
        <v>DAP</v>
      </c>
      <c r="Q40" s="303" t="s">
        <v>394</v>
      </c>
      <c r="R40" s="303" t="s">
        <v>395</v>
      </c>
      <c r="S40" s="303">
        <v>1100</v>
      </c>
      <c r="V40" s="303">
        <v>1100</v>
      </c>
      <c r="W40" s="303">
        <v>1100</v>
      </c>
      <c r="X40" s="303">
        <v>1024100</v>
      </c>
      <c r="Y40" s="303">
        <v>0</v>
      </c>
      <c r="Z40" s="303">
        <v>1024100</v>
      </c>
      <c r="AB40" s="303">
        <v>48400</v>
      </c>
      <c r="AE40" s="303">
        <v>0</v>
      </c>
      <c r="AF40" s="303">
        <v>0</v>
      </c>
      <c r="AG40" s="303">
        <v>0</v>
      </c>
      <c r="AH40" s="303">
        <v>1024100</v>
      </c>
      <c r="AI40" s="303">
        <v>1072500</v>
      </c>
      <c r="AJ40" s="303" t="s">
        <v>396</v>
      </c>
      <c r="AK40" s="303" t="s">
        <v>454</v>
      </c>
      <c r="AL40" s="303" t="s">
        <v>398</v>
      </c>
      <c r="AM40" s="303" t="s">
        <v>399</v>
      </c>
      <c r="AN40" s="305">
        <v>44880</v>
      </c>
      <c r="AO40" s="305">
        <v>44795</v>
      </c>
      <c r="AP40" s="305">
        <v>44784</v>
      </c>
      <c r="AQ40" s="305">
        <v>44789</v>
      </c>
      <c r="AR40" s="305">
        <v>44790</v>
      </c>
      <c r="AS40" s="303" t="s">
        <v>400</v>
      </c>
      <c r="AT40" s="303" t="s">
        <v>401</v>
      </c>
      <c r="AU40" s="303" t="s">
        <v>428</v>
      </c>
      <c r="AV40" s="303">
        <v>11332</v>
      </c>
    </row>
    <row r="41" spans="1:48" x14ac:dyDescent="0.35">
      <c r="A41" s="303" t="s">
        <v>457</v>
      </c>
      <c r="B41" s="303">
        <v>7170</v>
      </c>
      <c r="C41" s="303">
        <v>900</v>
      </c>
      <c r="D41" s="303" t="s">
        <v>431</v>
      </c>
      <c r="E41" s="303" t="s">
        <v>385</v>
      </c>
      <c r="F41" s="303">
        <v>8141</v>
      </c>
      <c r="G41" s="303" t="s">
        <v>459</v>
      </c>
      <c r="H41" s="303" t="s">
        <v>388</v>
      </c>
      <c r="I41" s="303" t="s">
        <v>389</v>
      </c>
      <c r="J41" s="303" t="s">
        <v>464</v>
      </c>
      <c r="L41" s="305">
        <v>44790</v>
      </c>
      <c r="M41" s="303" t="s">
        <v>391</v>
      </c>
      <c r="N41" s="303" t="s">
        <v>461</v>
      </c>
      <c r="O41" s="303" t="s">
        <v>412</v>
      </c>
      <c r="P41" s="303" t="str">
        <f t="shared" si="0"/>
        <v>DAP</v>
      </c>
      <c r="Q41" s="303" t="s">
        <v>394</v>
      </c>
      <c r="R41" s="303" t="s">
        <v>395</v>
      </c>
      <c r="S41" s="303">
        <v>4400</v>
      </c>
      <c r="V41" s="303">
        <v>4400</v>
      </c>
      <c r="W41" s="303">
        <v>4400</v>
      </c>
      <c r="X41" s="303">
        <v>3867204</v>
      </c>
      <c r="Y41" s="303">
        <v>0</v>
      </c>
      <c r="Z41" s="303">
        <v>3867204</v>
      </c>
      <c r="AB41" s="303">
        <v>189068</v>
      </c>
      <c r="AE41" s="303">
        <v>0</v>
      </c>
      <c r="AF41" s="303">
        <v>0</v>
      </c>
      <c r="AG41" s="303">
        <v>0</v>
      </c>
      <c r="AH41" s="303">
        <v>3867204</v>
      </c>
      <c r="AI41" s="303">
        <v>4056272</v>
      </c>
      <c r="AJ41" s="303" t="s">
        <v>465</v>
      </c>
      <c r="AK41" s="303" t="s">
        <v>454</v>
      </c>
      <c r="AL41" s="303" t="s">
        <v>398</v>
      </c>
      <c r="AM41" s="303" t="s">
        <v>399</v>
      </c>
      <c r="AN41" s="305">
        <v>44880</v>
      </c>
      <c r="AO41" s="305">
        <v>44795</v>
      </c>
      <c r="AP41" s="305">
        <v>44784</v>
      </c>
      <c r="AQ41" s="305">
        <v>44789</v>
      </c>
      <c r="AR41" s="305">
        <v>44790</v>
      </c>
      <c r="AS41" s="303" t="s">
        <v>400</v>
      </c>
      <c r="AT41" s="303" t="s">
        <v>466</v>
      </c>
      <c r="AU41" s="303" t="s">
        <v>457</v>
      </c>
      <c r="AV41" s="303">
        <v>6783</v>
      </c>
    </row>
    <row r="42" spans="1:48" x14ac:dyDescent="0.35">
      <c r="A42" s="303" t="s">
        <v>428</v>
      </c>
      <c r="B42" s="303">
        <v>41147</v>
      </c>
      <c r="C42" s="303">
        <v>41103</v>
      </c>
      <c r="D42" s="303" t="s">
        <v>407</v>
      </c>
      <c r="E42" s="303" t="s">
        <v>385</v>
      </c>
      <c r="F42" s="303" t="s">
        <v>467</v>
      </c>
      <c r="G42" s="303" t="s">
        <v>387</v>
      </c>
      <c r="H42" s="303" t="s">
        <v>409</v>
      </c>
      <c r="I42" s="303" t="s">
        <v>389</v>
      </c>
      <c r="J42" s="303" t="s">
        <v>468</v>
      </c>
      <c r="L42" s="305">
        <v>44898</v>
      </c>
      <c r="M42" s="303" t="s">
        <v>391</v>
      </c>
      <c r="N42" s="303" t="s">
        <v>453</v>
      </c>
      <c r="O42" s="303" t="s">
        <v>393</v>
      </c>
      <c r="P42" s="303" t="str">
        <f t="shared" si="0"/>
        <v>DAP</v>
      </c>
      <c r="Q42" s="303" t="s">
        <v>267</v>
      </c>
      <c r="R42" s="303" t="s">
        <v>395</v>
      </c>
      <c r="S42" s="303">
        <v>7700</v>
      </c>
      <c r="V42" s="303">
        <v>7700</v>
      </c>
      <c r="W42" s="303">
        <v>7700</v>
      </c>
      <c r="X42" s="303">
        <v>5313000</v>
      </c>
      <c r="Y42" s="303">
        <v>0</v>
      </c>
      <c r="Z42" s="303">
        <v>5313000</v>
      </c>
      <c r="AE42" s="303">
        <v>0</v>
      </c>
      <c r="AF42" s="303">
        <v>0</v>
      </c>
      <c r="AG42" s="303">
        <v>0</v>
      </c>
      <c r="AH42" s="303">
        <v>5313000</v>
      </c>
      <c r="AI42" s="303">
        <v>5313000</v>
      </c>
      <c r="AJ42" s="303" t="s">
        <v>396</v>
      </c>
      <c r="AK42" s="303" t="s">
        <v>454</v>
      </c>
      <c r="AL42" s="303" t="s">
        <v>398</v>
      </c>
      <c r="AM42" s="303" t="s">
        <v>399</v>
      </c>
      <c r="AN42" s="305">
        <v>44988</v>
      </c>
      <c r="AO42" s="305">
        <v>44900</v>
      </c>
      <c r="AP42" s="305">
        <v>44894</v>
      </c>
      <c r="AQ42" s="305">
        <v>44897</v>
      </c>
      <c r="AR42" s="305">
        <v>44900</v>
      </c>
      <c r="AS42" s="303" t="s">
        <v>400</v>
      </c>
      <c r="AT42" s="303" t="s">
        <v>415</v>
      </c>
      <c r="AU42" s="303" t="s">
        <v>428</v>
      </c>
      <c r="AV42" s="303">
        <v>11332</v>
      </c>
    </row>
    <row r="43" spans="1:48" hidden="1" x14ac:dyDescent="0.35">
      <c r="A43" s="303" t="s">
        <v>469</v>
      </c>
      <c r="B43" s="303">
        <v>41367</v>
      </c>
      <c r="C43" s="303">
        <v>41218</v>
      </c>
      <c r="D43" s="303" t="s">
        <v>407</v>
      </c>
      <c r="E43" s="303" t="s">
        <v>422</v>
      </c>
      <c r="F43" s="303" t="s">
        <v>470</v>
      </c>
      <c r="G43" s="303" t="s">
        <v>387</v>
      </c>
      <c r="H43" s="303" t="s">
        <v>409</v>
      </c>
      <c r="I43" s="303" t="s">
        <v>389</v>
      </c>
      <c r="L43" s="305">
        <v>44852</v>
      </c>
      <c r="M43" s="303" t="s">
        <v>391</v>
      </c>
      <c r="N43" s="303" t="s">
        <v>471</v>
      </c>
      <c r="O43" s="303" t="s">
        <v>412</v>
      </c>
      <c r="P43" s="303" t="str">
        <f t="shared" si="0"/>
        <v>DAP</v>
      </c>
      <c r="Q43" s="303" t="s">
        <v>394</v>
      </c>
      <c r="R43" s="303" t="s">
        <v>395</v>
      </c>
      <c r="S43" s="303">
        <v>75.2</v>
      </c>
      <c r="V43" s="303">
        <v>74.959999999999994</v>
      </c>
      <c r="W43" s="303">
        <v>75.2</v>
      </c>
      <c r="X43" s="303">
        <v>73207.210000000006</v>
      </c>
      <c r="Y43" s="303">
        <v>2127.0300000000002</v>
      </c>
      <c r="Z43" s="303">
        <v>75334.240000000005</v>
      </c>
      <c r="AB43" s="303">
        <v>4872.96</v>
      </c>
      <c r="AE43" s="303">
        <v>0</v>
      </c>
      <c r="AF43" s="303">
        <v>0</v>
      </c>
      <c r="AG43" s="303">
        <v>0</v>
      </c>
      <c r="AH43" s="303">
        <v>75334.240000000005</v>
      </c>
      <c r="AI43" s="303">
        <v>80207.199999999997</v>
      </c>
      <c r="AJ43" s="303" t="s">
        <v>396</v>
      </c>
      <c r="AK43" s="303" t="s">
        <v>472</v>
      </c>
      <c r="AL43" s="303" t="s">
        <v>398</v>
      </c>
      <c r="AM43" s="303" t="s">
        <v>414</v>
      </c>
      <c r="AN43" s="305">
        <v>44867</v>
      </c>
      <c r="AO43" s="305">
        <v>44908</v>
      </c>
      <c r="AP43" s="305">
        <v>44837</v>
      </c>
      <c r="AQ43" s="305">
        <v>44926</v>
      </c>
      <c r="AR43" s="305">
        <v>44908</v>
      </c>
      <c r="AS43" s="303" t="s">
        <v>400</v>
      </c>
      <c r="AT43" s="303" t="s">
        <v>415</v>
      </c>
      <c r="AU43" s="303" t="s">
        <v>469</v>
      </c>
      <c r="AV43" s="303">
        <v>14456</v>
      </c>
    </row>
    <row r="44" spans="1:48" hidden="1" x14ac:dyDescent="0.35">
      <c r="A44" s="303" t="s">
        <v>428</v>
      </c>
      <c r="B44" s="303">
        <v>5846</v>
      </c>
      <c r="C44" s="303">
        <v>786</v>
      </c>
      <c r="D44" s="303" t="s">
        <v>384</v>
      </c>
      <c r="E44" s="303" t="s">
        <v>385</v>
      </c>
      <c r="F44" s="303" t="s">
        <v>473</v>
      </c>
      <c r="G44" s="303" t="s">
        <v>387</v>
      </c>
      <c r="H44" s="303" t="s">
        <v>388</v>
      </c>
      <c r="I44" s="303" t="s">
        <v>389</v>
      </c>
      <c r="J44" s="303" t="s">
        <v>474</v>
      </c>
      <c r="L44" s="305">
        <v>44563</v>
      </c>
      <c r="M44" s="303" t="s">
        <v>391</v>
      </c>
      <c r="N44" s="303" t="s">
        <v>475</v>
      </c>
      <c r="O44" s="303" t="s">
        <v>393</v>
      </c>
      <c r="P44" s="303" t="str">
        <f t="shared" si="0"/>
        <v>DAP</v>
      </c>
      <c r="Q44" s="303" t="s">
        <v>394</v>
      </c>
      <c r="R44" s="303" t="s">
        <v>395</v>
      </c>
      <c r="S44" s="303">
        <v>13200</v>
      </c>
      <c r="V44" s="303">
        <v>13200</v>
      </c>
      <c r="W44" s="303">
        <v>13200</v>
      </c>
      <c r="X44" s="303">
        <v>8580000</v>
      </c>
      <c r="Y44" s="303">
        <v>0</v>
      </c>
      <c r="Z44" s="303">
        <v>8580000</v>
      </c>
      <c r="AE44" s="303">
        <v>0</v>
      </c>
      <c r="AF44" s="303">
        <v>0</v>
      </c>
      <c r="AG44" s="303">
        <v>0</v>
      </c>
      <c r="AH44" s="303">
        <v>8580000</v>
      </c>
      <c r="AI44" s="303">
        <v>8580000</v>
      </c>
      <c r="AJ44" s="303" t="s">
        <v>396</v>
      </c>
      <c r="AK44" s="303" t="s">
        <v>476</v>
      </c>
      <c r="AL44" s="303" t="s">
        <v>398</v>
      </c>
      <c r="AM44" s="303" t="s">
        <v>399</v>
      </c>
      <c r="AN44" s="305">
        <v>44653</v>
      </c>
      <c r="AO44" s="305">
        <v>44564</v>
      </c>
      <c r="AP44" s="305">
        <v>44557</v>
      </c>
      <c r="AQ44" s="305">
        <v>44559</v>
      </c>
      <c r="AS44" s="303" t="s">
        <v>400</v>
      </c>
      <c r="AT44" s="303" t="s">
        <v>401</v>
      </c>
      <c r="AU44" s="303" t="s">
        <v>428</v>
      </c>
      <c r="AV44" s="303">
        <v>11332</v>
      </c>
    </row>
    <row r="45" spans="1:48" hidden="1" x14ac:dyDescent="0.35">
      <c r="A45" s="303" t="s">
        <v>477</v>
      </c>
      <c r="B45" s="303">
        <v>34901</v>
      </c>
      <c r="C45" s="303">
        <v>38509</v>
      </c>
      <c r="D45" s="303" t="s">
        <v>442</v>
      </c>
      <c r="E45" s="303" t="s">
        <v>385</v>
      </c>
      <c r="F45" s="303" t="s">
        <v>478</v>
      </c>
      <c r="G45" s="303" t="s">
        <v>387</v>
      </c>
      <c r="H45" s="303" t="s">
        <v>409</v>
      </c>
      <c r="I45" s="303" t="s">
        <v>389</v>
      </c>
      <c r="J45" s="303" t="s">
        <v>479</v>
      </c>
      <c r="L45" s="305">
        <v>44578</v>
      </c>
      <c r="M45" s="303" t="s">
        <v>391</v>
      </c>
      <c r="N45" s="303" t="s">
        <v>480</v>
      </c>
      <c r="O45" s="303" t="s">
        <v>412</v>
      </c>
      <c r="P45" s="303" t="str">
        <f t="shared" si="0"/>
        <v>NPK</v>
      </c>
      <c r="Q45" s="303" t="s">
        <v>481</v>
      </c>
      <c r="R45" s="303" t="s">
        <v>395</v>
      </c>
      <c r="S45" s="303">
        <v>33000</v>
      </c>
      <c r="V45" s="303">
        <v>33000</v>
      </c>
      <c r="W45" s="303">
        <v>33000</v>
      </c>
      <c r="X45" s="303">
        <v>15675000</v>
      </c>
      <c r="Y45" s="303">
        <v>0</v>
      </c>
      <c r="Z45" s="303">
        <v>15675000</v>
      </c>
      <c r="AB45" s="303">
        <v>2475000</v>
      </c>
      <c r="AE45" s="303">
        <v>0</v>
      </c>
      <c r="AF45" s="303">
        <v>0</v>
      </c>
      <c r="AG45" s="303">
        <v>0</v>
      </c>
      <c r="AH45" s="303">
        <v>15675000</v>
      </c>
      <c r="AI45" s="303">
        <v>18150000</v>
      </c>
      <c r="AJ45" s="303" t="s">
        <v>396</v>
      </c>
      <c r="AK45" s="303" t="s">
        <v>476</v>
      </c>
      <c r="AL45" s="303" t="s">
        <v>398</v>
      </c>
      <c r="AM45" s="303" t="s">
        <v>482</v>
      </c>
      <c r="AN45" s="305">
        <v>44728</v>
      </c>
      <c r="AO45" s="305">
        <v>44581</v>
      </c>
      <c r="AP45" s="305">
        <v>44554</v>
      </c>
      <c r="AQ45" s="305">
        <v>44557</v>
      </c>
      <c r="AS45" s="303" t="s">
        <v>418</v>
      </c>
      <c r="AT45" s="303" t="s">
        <v>419</v>
      </c>
      <c r="AU45" s="303" t="s">
        <v>477</v>
      </c>
      <c r="AV45" s="303">
        <v>21585</v>
      </c>
    </row>
    <row r="46" spans="1:48" hidden="1" x14ac:dyDescent="0.35">
      <c r="A46" s="303" t="s">
        <v>483</v>
      </c>
      <c r="B46" s="303">
        <v>35080</v>
      </c>
      <c r="C46" s="303">
        <v>38644</v>
      </c>
      <c r="D46" s="303" t="s">
        <v>442</v>
      </c>
      <c r="E46" s="303" t="s">
        <v>385</v>
      </c>
      <c r="F46" s="303" t="s">
        <v>484</v>
      </c>
      <c r="G46" s="303" t="s">
        <v>387</v>
      </c>
      <c r="H46" s="303" t="s">
        <v>409</v>
      </c>
      <c r="I46" s="303" t="s">
        <v>389</v>
      </c>
      <c r="J46" s="303" t="s">
        <v>485</v>
      </c>
      <c r="L46" s="305">
        <v>44592</v>
      </c>
      <c r="M46" s="303" t="s">
        <v>391</v>
      </c>
      <c r="N46" s="303" t="s">
        <v>475</v>
      </c>
      <c r="O46" s="303" t="s">
        <v>412</v>
      </c>
      <c r="P46" s="303" t="str">
        <f t="shared" si="0"/>
        <v>NPK</v>
      </c>
      <c r="Q46" s="303" t="s">
        <v>439</v>
      </c>
      <c r="R46" s="303" t="s">
        <v>395</v>
      </c>
      <c r="S46" s="303">
        <v>24750</v>
      </c>
      <c r="V46" s="303">
        <v>24750</v>
      </c>
      <c r="W46" s="303">
        <v>24750</v>
      </c>
      <c r="X46" s="303">
        <v>16681500</v>
      </c>
      <c r="Y46" s="303">
        <v>0</v>
      </c>
      <c r="Z46" s="303">
        <v>16681500</v>
      </c>
      <c r="AB46" s="303">
        <v>940500</v>
      </c>
      <c r="AE46" s="303">
        <v>0</v>
      </c>
      <c r="AF46" s="303">
        <v>0</v>
      </c>
      <c r="AG46" s="303">
        <v>0</v>
      </c>
      <c r="AH46" s="303">
        <v>16681500</v>
      </c>
      <c r="AI46" s="303">
        <v>17622000</v>
      </c>
      <c r="AJ46" s="303" t="s">
        <v>396</v>
      </c>
      <c r="AK46" s="303" t="s">
        <v>486</v>
      </c>
      <c r="AL46" s="303" t="s">
        <v>398</v>
      </c>
      <c r="AM46" s="303" t="s">
        <v>414</v>
      </c>
      <c r="AN46" s="305">
        <v>44712</v>
      </c>
      <c r="AO46" s="305">
        <v>44593</v>
      </c>
      <c r="AP46" s="305">
        <v>44585</v>
      </c>
      <c r="AQ46" s="305">
        <v>44587</v>
      </c>
      <c r="AS46" s="303" t="s">
        <v>400</v>
      </c>
      <c r="AT46" s="303" t="s">
        <v>415</v>
      </c>
      <c r="AU46" s="303" t="s">
        <v>483</v>
      </c>
      <c r="AV46" s="303">
        <v>7721</v>
      </c>
    </row>
    <row r="47" spans="1:48" hidden="1" x14ac:dyDescent="0.35">
      <c r="A47" s="303" t="s">
        <v>487</v>
      </c>
      <c r="B47" s="303">
        <v>35739</v>
      </c>
      <c r="C47" s="303">
        <v>38924</v>
      </c>
      <c r="D47" s="303" t="s">
        <v>427</v>
      </c>
      <c r="E47" s="303" t="s">
        <v>385</v>
      </c>
      <c r="F47" s="303">
        <v>6542</v>
      </c>
      <c r="G47" s="303" t="s">
        <v>459</v>
      </c>
      <c r="H47" s="303" t="s">
        <v>409</v>
      </c>
      <c r="I47" s="303" t="s">
        <v>389</v>
      </c>
      <c r="J47" s="303" t="s">
        <v>488</v>
      </c>
      <c r="L47" s="305">
        <v>44625</v>
      </c>
      <c r="M47" s="303" t="s">
        <v>391</v>
      </c>
      <c r="N47" s="303" t="s">
        <v>480</v>
      </c>
      <c r="O47" s="303" t="s">
        <v>489</v>
      </c>
      <c r="P47" s="303" t="str">
        <f t="shared" si="0"/>
        <v>NPK</v>
      </c>
      <c r="Q47" s="303" t="s">
        <v>481</v>
      </c>
      <c r="R47" s="303" t="s">
        <v>395</v>
      </c>
      <c r="S47" s="303">
        <v>20416</v>
      </c>
      <c r="V47" s="303">
        <v>20416</v>
      </c>
      <c r="W47" s="303">
        <v>20416</v>
      </c>
      <c r="X47" s="303">
        <v>11907688.1</v>
      </c>
      <c r="Y47" s="303">
        <v>0</v>
      </c>
      <c r="Z47" s="303">
        <v>11907688.1</v>
      </c>
      <c r="AB47" s="303">
        <v>918720</v>
      </c>
      <c r="AC47" s="303">
        <v>15255.9</v>
      </c>
      <c r="AE47" s="303">
        <v>0</v>
      </c>
      <c r="AF47" s="303">
        <v>0</v>
      </c>
      <c r="AG47" s="303">
        <v>0</v>
      </c>
      <c r="AH47" s="303">
        <v>11907688.1</v>
      </c>
      <c r="AI47" s="303">
        <v>12841664</v>
      </c>
      <c r="AJ47" s="303" t="s">
        <v>396</v>
      </c>
      <c r="AK47" s="303" t="s">
        <v>476</v>
      </c>
      <c r="AL47" s="303" t="s">
        <v>398</v>
      </c>
      <c r="AM47" s="303" t="s">
        <v>399</v>
      </c>
      <c r="AN47" s="305">
        <v>44715</v>
      </c>
      <c r="AO47" s="305">
        <v>44628</v>
      </c>
      <c r="AP47" s="305">
        <v>44617</v>
      </c>
      <c r="AQ47" s="305">
        <v>44619</v>
      </c>
      <c r="AR47" s="305">
        <v>44627</v>
      </c>
      <c r="AS47" s="303" t="s">
        <v>400</v>
      </c>
      <c r="AT47" s="303" t="s">
        <v>490</v>
      </c>
      <c r="AU47" s="303" t="s">
        <v>487</v>
      </c>
      <c r="AV47" s="303">
        <v>6844</v>
      </c>
    </row>
    <row r="48" spans="1:48" hidden="1" x14ac:dyDescent="0.35">
      <c r="A48" s="303" t="s">
        <v>428</v>
      </c>
      <c r="B48" s="303">
        <v>8182</v>
      </c>
      <c r="C48" s="303">
        <v>21112</v>
      </c>
      <c r="D48" s="303" t="s">
        <v>431</v>
      </c>
      <c r="E48" s="303" t="s">
        <v>422</v>
      </c>
      <c r="F48" s="303">
        <v>7665</v>
      </c>
      <c r="G48" s="303" t="s">
        <v>387</v>
      </c>
      <c r="H48" s="303" t="s">
        <v>432</v>
      </c>
      <c r="I48" s="303" t="s">
        <v>389</v>
      </c>
      <c r="L48" s="305">
        <v>44746</v>
      </c>
      <c r="M48" s="303" t="s">
        <v>391</v>
      </c>
      <c r="N48" s="303" t="s">
        <v>475</v>
      </c>
      <c r="O48" s="303" t="s">
        <v>412</v>
      </c>
      <c r="P48" s="303" t="str">
        <f t="shared" si="0"/>
        <v>DAP</v>
      </c>
      <c r="Q48" s="303" t="s">
        <v>394</v>
      </c>
      <c r="R48" s="303" t="s">
        <v>395</v>
      </c>
      <c r="S48" s="303">
        <v>500.32</v>
      </c>
      <c r="V48" s="303">
        <v>499.84</v>
      </c>
      <c r="W48" s="303">
        <v>500.32</v>
      </c>
      <c r="X48" s="303">
        <v>493217.69</v>
      </c>
      <c r="Y48" s="303">
        <v>15882.66</v>
      </c>
      <c r="Z48" s="303">
        <v>509100.35</v>
      </c>
      <c r="AB48" s="303">
        <v>38224.449999999997</v>
      </c>
      <c r="AE48" s="303">
        <v>0</v>
      </c>
      <c r="AF48" s="303">
        <v>0</v>
      </c>
      <c r="AG48" s="303">
        <v>0</v>
      </c>
      <c r="AH48" s="303">
        <v>509100.35</v>
      </c>
      <c r="AI48" s="303">
        <v>547324.80000000005</v>
      </c>
      <c r="AJ48" s="303" t="s">
        <v>396</v>
      </c>
      <c r="AK48" s="303" t="s">
        <v>476</v>
      </c>
      <c r="AL48" s="303" t="s">
        <v>398</v>
      </c>
      <c r="AM48" s="303" t="s">
        <v>399</v>
      </c>
      <c r="AN48" s="305">
        <v>44836</v>
      </c>
      <c r="AO48" s="305">
        <v>44755</v>
      </c>
      <c r="AP48" s="305">
        <v>44720</v>
      </c>
      <c r="AQ48" s="305">
        <v>44750</v>
      </c>
      <c r="AR48" s="305">
        <v>44755</v>
      </c>
      <c r="AS48" s="303" t="s">
        <v>400</v>
      </c>
      <c r="AT48" s="303" t="s">
        <v>433</v>
      </c>
      <c r="AU48" s="303" t="s">
        <v>428</v>
      </c>
      <c r="AV48" s="303">
        <v>11332</v>
      </c>
    </row>
    <row r="49" spans="1:48" hidden="1" x14ac:dyDescent="0.35">
      <c r="A49" s="303" t="s">
        <v>428</v>
      </c>
      <c r="B49" s="303">
        <v>8243</v>
      </c>
      <c r="C49" s="303">
        <v>21116</v>
      </c>
      <c r="D49" s="303" t="s">
        <v>431</v>
      </c>
      <c r="E49" s="303" t="s">
        <v>422</v>
      </c>
      <c r="F49" s="303">
        <v>7840</v>
      </c>
      <c r="G49" s="303" t="s">
        <v>387</v>
      </c>
      <c r="H49" s="303" t="s">
        <v>432</v>
      </c>
      <c r="I49" s="303" t="s">
        <v>389</v>
      </c>
      <c r="L49" s="305">
        <v>44777</v>
      </c>
      <c r="M49" s="303" t="s">
        <v>391</v>
      </c>
      <c r="N49" s="303" t="s">
        <v>480</v>
      </c>
      <c r="O49" s="303" t="s">
        <v>412</v>
      </c>
      <c r="P49" s="303" t="str">
        <f t="shared" si="0"/>
        <v>DAP</v>
      </c>
      <c r="Q49" s="303" t="s">
        <v>394</v>
      </c>
      <c r="R49" s="303" t="s">
        <v>395</v>
      </c>
      <c r="S49" s="303">
        <v>1000.92</v>
      </c>
      <c r="V49" s="303">
        <v>1000</v>
      </c>
      <c r="W49" s="303">
        <v>1000.92</v>
      </c>
      <c r="X49" s="303">
        <v>1002466.52</v>
      </c>
      <c r="Y49" s="303">
        <v>31266.74</v>
      </c>
      <c r="Z49" s="303">
        <v>1033733.26</v>
      </c>
      <c r="AB49" s="303">
        <v>31266.74</v>
      </c>
      <c r="AE49" s="303">
        <v>0</v>
      </c>
      <c r="AF49" s="303">
        <v>0</v>
      </c>
      <c r="AG49" s="303">
        <v>0</v>
      </c>
      <c r="AH49" s="303">
        <v>1033733.26</v>
      </c>
      <c r="AI49" s="303">
        <v>1065000</v>
      </c>
      <c r="AJ49" s="303" t="s">
        <v>396</v>
      </c>
      <c r="AK49" s="303" t="s">
        <v>476</v>
      </c>
      <c r="AL49" s="303" t="s">
        <v>398</v>
      </c>
      <c r="AM49" s="303" t="s">
        <v>399</v>
      </c>
      <c r="AN49" s="305">
        <v>44867</v>
      </c>
      <c r="AO49" s="305">
        <v>44785</v>
      </c>
      <c r="AP49" s="305">
        <v>44743</v>
      </c>
      <c r="AQ49" s="305">
        <v>44773</v>
      </c>
      <c r="AR49" s="305">
        <v>44784</v>
      </c>
      <c r="AS49" s="303" t="s">
        <v>400</v>
      </c>
      <c r="AT49" s="303" t="s">
        <v>433</v>
      </c>
      <c r="AU49" s="303" t="s">
        <v>428</v>
      </c>
      <c r="AV49" s="303">
        <v>11332</v>
      </c>
    </row>
    <row r="50" spans="1:48" hidden="1" x14ac:dyDescent="0.35">
      <c r="A50" s="303" t="s">
        <v>487</v>
      </c>
      <c r="B50" s="303">
        <v>8322</v>
      </c>
      <c r="C50" s="303">
        <v>21119</v>
      </c>
      <c r="D50" s="303" t="s">
        <v>407</v>
      </c>
      <c r="E50" s="303" t="s">
        <v>385</v>
      </c>
      <c r="F50" s="303">
        <v>8007</v>
      </c>
      <c r="G50" s="303" t="s">
        <v>459</v>
      </c>
      <c r="H50" s="303" t="s">
        <v>432</v>
      </c>
      <c r="I50" s="303" t="s">
        <v>389</v>
      </c>
      <c r="J50" s="303" t="s">
        <v>491</v>
      </c>
      <c r="L50" s="305">
        <v>44827</v>
      </c>
      <c r="M50" s="303" t="s">
        <v>391</v>
      </c>
      <c r="N50" s="303" t="s">
        <v>480</v>
      </c>
      <c r="O50" s="303" t="s">
        <v>412</v>
      </c>
      <c r="P50" s="303" t="str">
        <f t="shared" si="0"/>
        <v>DAP</v>
      </c>
      <c r="Q50" s="303" t="s">
        <v>394</v>
      </c>
      <c r="R50" s="303" t="s">
        <v>395</v>
      </c>
      <c r="S50" s="303">
        <v>6420</v>
      </c>
      <c r="V50" s="303">
        <v>6420</v>
      </c>
      <c r="W50" s="303">
        <v>6420</v>
      </c>
      <c r="X50" s="303">
        <v>5352161.4000000004</v>
      </c>
      <c r="Y50" s="303">
        <v>0</v>
      </c>
      <c r="Z50" s="303">
        <v>5352161.4000000004</v>
      </c>
      <c r="AB50" s="303">
        <v>162618.6</v>
      </c>
      <c r="AE50" s="303">
        <v>0</v>
      </c>
      <c r="AF50" s="303">
        <v>0</v>
      </c>
      <c r="AG50" s="303">
        <v>0</v>
      </c>
      <c r="AH50" s="303">
        <v>5352161.4000000004</v>
      </c>
      <c r="AI50" s="303">
        <v>5514780</v>
      </c>
      <c r="AJ50" s="303" t="s">
        <v>465</v>
      </c>
      <c r="AK50" s="303" t="s">
        <v>476</v>
      </c>
      <c r="AL50" s="303" t="s">
        <v>398</v>
      </c>
      <c r="AM50" s="303" t="s">
        <v>399</v>
      </c>
      <c r="AN50" s="305">
        <v>44917</v>
      </c>
      <c r="AO50" s="305">
        <v>44830</v>
      </c>
      <c r="AP50" s="305">
        <v>44813</v>
      </c>
      <c r="AQ50" s="305">
        <v>44815</v>
      </c>
      <c r="AR50" s="305">
        <v>44830</v>
      </c>
      <c r="AS50" s="303" t="s">
        <v>400</v>
      </c>
      <c r="AT50" s="303" t="s">
        <v>492</v>
      </c>
      <c r="AU50" s="303" t="s">
        <v>487</v>
      </c>
      <c r="AV50" s="303">
        <v>6844</v>
      </c>
    </row>
    <row r="51" spans="1:48" hidden="1" x14ac:dyDescent="0.35">
      <c r="A51" s="303" t="s">
        <v>428</v>
      </c>
      <c r="B51" s="303">
        <v>8323</v>
      </c>
      <c r="C51" s="303">
        <v>21120</v>
      </c>
      <c r="D51" s="303" t="s">
        <v>407</v>
      </c>
      <c r="E51" s="303" t="s">
        <v>385</v>
      </c>
      <c r="F51" s="303">
        <v>8281</v>
      </c>
      <c r="G51" s="303" t="s">
        <v>387</v>
      </c>
      <c r="H51" s="303" t="s">
        <v>432</v>
      </c>
      <c r="I51" s="303" t="s">
        <v>389</v>
      </c>
      <c r="J51" s="303" t="s">
        <v>491</v>
      </c>
      <c r="L51" s="305">
        <v>44827</v>
      </c>
      <c r="M51" s="303" t="s">
        <v>391</v>
      </c>
      <c r="N51" s="303" t="s">
        <v>480</v>
      </c>
      <c r="O51" s="303" t="s">
        <v>412</v>
      </c>
      <c r="P51" s="303" t="str">
        <f t="shared" si="0"/>
        <v>DAP</v>
      </c>
      <c r="Q51" s="303" t="s">
        <v>394</v>
      </c>
      <c r="R51" s="303" t="s">
        <v>395</v>
      </c>
      <c r="S51" s="303">
        <v>1650</v>
      </c>
      <c r="V51" s="303">
        <v>1650</v>
      </c>
      <c r="W51" s="303">
        <v>1650</v>
      </c>
      <c r="X51" s="303">
        <v>1509337.5</v>
      </c>
      <c r="Y51" s="303">
        <v>0</v>
      </c>
      <c r="Z51" s="303">
        <v>1509337.5</v>
      </c>
      <c r="AB51" s="303">
        <v>41662.5</v>
      </c>
      <c r="AE51" s="303">
        <v>0</v>
      </c>
      <c r="AF51" s="303">
        <v>0</v>
      </c>
      <c r="AG51" s="303">
        <v>0</v>
      </c>
      <c r="AH51" s="303">
        <v>1509337.5</v>
      </c>
      <c r="AI51" s="303">
        <v>1551000</v>
      </c>
      <c r="AJ51" s="303" t="s">
        <v>396</v>
      </c>
      <c r="AK51" s="303" t="s">
        <v>476</v>
      </c>
      <c r="AL51" s="303" t="s">
        <v>398</v>
      </c>
      <c r="AM51" s="303" t="s">
        <v>399</v>
      </c>
      <c r="AN51" s="305">
        <v>44917</v>
      </c>
      <c r="AO51" s="305">
        <v>44830</v>
      </c>
      <c r="AP51" s="305">
        <v>44813</v>
      </c>
      <c r="AQ51" s="305">
        <v>44815</v>
      </c>
      <c r="AR51" s="305">
        <v>44830</v>
      </c>
      <c r="AS51" s="303" t="s">
        <v>400</v>
      </c>
      <c r="AT51" s="303" t="s">
        <v>433</v>
      </c>
      <c r="AU51" s="303" t="s">
        <v>428</v>
      </c>
      <c r="AV51" s="303">
        <v>11332</v>
      </c>
    </row>
    <row r="52" spans="1:48" hidden="1" x14ac:dyDescent="0.35">
      <c r="A52" s="303" t="s">
        <v>487</v>
      </c>
      <c r="B52" s="303">
        <v>39668</v>
      </c>
      <c r="C52" s="303">
        <v>40520</v>
      </c>
      <c r="D52" s="303" t="s">
        <v>407</v>
      </c>
      <c r="E52" s="303" t="s">
        <v>385</v>
      </c>
      <c r="F52" s="303">
        <v>8009</v>
      </c>
      <c r="G52" s="303" t="s">
        <v>459</v>
      </c>
      <c r="H52" s="303" t="s">
        <v>409</v>
      </c>
      <c r="I52" s="303" t="s">
        <v>389</v>
      </c>
      <c r="J52" s="303" t="s">
        <v>491</v>
      </c>
      <c r="L52" s="305">
        <v>44827</v>
      </c>
      <c r="M52" s="303" t="s">
        <v>391</v>
      </c>
      <c r="N52" s="303" t="s">
        <v>480</v>
      </c>
      <c r="O52" s="303" t="s">
        <v>412</v>
      </c>
      <c r="P52" s="303" t="str">
        <f t="shared" si="0"/>
        <v>NPK</v>
      </c>
      <c r="Q52" s="303" t="s">
        <v>439</v>
      </c>
      <c r="R52" s="303" t="s">
        <v>395</v>
      </c>
      <c r="S52" s="303">
        <v>11000</v>
      </c>
      <c r="V52" s="303">
        <v>11000</v>
      </c>
      <c r="W52" s="303">
        <v>11000</v>
      </c>
      <c r="X52" s="303">
        <v>8345370</v>
      </c>
      <c r="Y52" s="303">
        <v>0</v>
      </c>
      <c r="Z52" s="303">
        <v>8345370</v>
      </c>
      <c r="AB52" s="303">
        <v>278630</v>
      </c>
      <c r="AE52" s="303">
        <v>0</v>
      </c>
      <c r="AF52" s="303">
        <v>0</v>
      </c>
      <c r="AG52" s="303">
        <v>0</v>
      </c>
      <c r="AH52" s="303">
        <v>8345370</v>
      </c>
      <c r="AI52" s="303">
        <v>8624000</v>
      </c>
      <c r="AJ52" s="303" t="s">
        <v>465</v>
      </c>
      <c r="AK52" s="303" t="s">
        <v>476</v>
      </c>
      <c r="AL52" s="303" t="s">
        <v>398</v>
      </c>
      <c r="AM52" s="303" t="s">
        <v>399</v>
      </c>
      <c r="AN52" s="305">
        <v>44917</v>
      </c>
      <c r="AO52" s="305">
        <v>44830</v>
      </c>
      <c r="AP52" s="305">
        <v>44813</v>
      </c>
      <c r="AQ52" s="305">
        <v>44815</v>
      </c>
      <c r="AR52" s="305">
        <v>44830</v>
      </c>
      <c r="AS52" s="303" t="s">
        <v>400</v>
      </c>
      <c r="AT52" s="303" t="s">
        <v>490</v>
      </c>
      <c r="AU52" s="303" t="s">
        <v>487</v>
      </c>
      <c r="AV52" s="303">
        <v>6844</v>
      </c>
    </row>
    <row r="53" spans="1:48" hidden="1" x14ac:dyDescent="0.35">
      <c r="A53" s="303" t="s">
        <v>487</v>
      </c>
      <c r="B53" s="303">
        <v>39667</v>
      </c>
      <c r="C53" s="303">
        <v>40521</v>
      </c>
      <c r="D53" s="303" t="s">
        <v>407</v>
      </c>
      <c r="E53" s="303" t="s">
        <v>385</v>
      </c>
      <c r="F53" s="303">
        <v>8008</v>
      </c>
      <c r="G53" s="303" t="s">
        <v>459</v>
      </c>
      <c r="H53" s="303" t="s">
        <v>409</v>
      </c>
      <c r="I53" s="303" t="s">
        <v>389</v>
      </c>
      <c r="J53" s="303" t="s">
        <v>491</v>
      </c>
      <c r="L53" s="305">
        <v>44827</v>
      </c>
      <c r="M53" s="303" t="s">
        <v>391</v>
      </c>
      <c r="N53" s="303" t="s">
        <v>480</v>
      </c>
      <c r="O53" s="303" t="s">
        <v>412</v>
      </c>
      <c r="P53" s="303" t="str">
        <f t="shared" si="0"/>
        <v>NPK</v>
      </c>
      <c r="Q53" s="303" t="s">
        <v>493</v>
      </c>
      <c r="R53" s="303" t="s">
        <v>395</v>
      </c>
      <c r="S53" s="303">
        <v>10530</v>
      </c>
      <c r="V53" s="303">
        <v>10530</v>
      </c>
      <c r="W53" s="303">
        <v>10530</v>
      </c>
      <c r="X53" s="303">
        <v>7578125.0999999996</v>
      </c>
      <c r="Y53" s="303">
        <v>0</v>
      </c>
      <c r="Z53" s="303">
        <v>7578125.0999999996</v>
      </c>
      <c r="AB53" s="303">
        <v>266724.90000000002</v>
      </c>
      <c r="AE53" s="303">
        <v>0</v>
      </c>
      <c r="AF53" s="303">
        <v>0</v>
      </c>
      <c r="AG53" s="303">
        <v>0</v>
      </c>
      <c r="AH53" s="303">
        <v>7578125.0999999996</v>
      </c>
      <c r="AI53" s="303">
        <v>7844850</v>
      </c>
      <c r="AJ53" s="303" t="s">
        <v>465</v>
      </c>
      <c r="AK53" s="303" t="s">
        <v>476</v>
      </c>
      <c r="AL53" s="303" t="s">
        <v>398</v>
      </c>
      <c r="AM53" s="303" t="s">
        <v>399</v>
      </c>
      <c r="AN53" s="305">
        <v>44917</v>
      </c>
      <c r="AO53" s="305">
        <v>44830</v>
      </c>
      <c r="AP53" s="305">
        <v>44813</v>
      </c>
      <c r="AQ53" s="305">
        <v>44815</v>
      </c>
      <c r="AR53" s="305">
        <v>44830</v>
      </c>
      <c r="AS53" s="303" t="s">
        <v>400</v>
      </c>
      <c r="AT53" s="303" t="s">
        <v>490</v>
      </c>
      <c r="AU53" s="303" t="s">
        <v>487</v>
      </c>
      <c r="AV53" s="303">
        <v>6844</v>
      </c>
    </row>
    <row r="54" spans="1:48" hidden="1" x14ac:dyDescent="0.35">
      <c r="A54" s="303" t="s">
        <v>487</v>
      </c>
      <c r="B54" s="303">
        <v>40670</v>
      </c>
      <c r="C54" s="303">
        <v>40868</v>
      </c>
      <c r="D54" s="303" t="s">
        <v>407</v>
      </c>
      <c r="E54" s="303" t="s">
        <v>385</v>
      </c>
      <c r="F54" s="303" t="s">
        <v>494</v>
      </c>
      <c r="G54" s="303" t="s">
        <v>459</v>
      </c>
      <c r="H54" s="303" t="s">
        <v>409</v>
      </c>
      <c r="I54" s="303" t="s">
        <v>389</v>
      </c>
      <c r="J54" s="303" t="s">
        <v>495</v>
      </c>
      <c r="L54" s="305">
        <v>44863</v>
      </c>
      <c r="M54" s="303" t="s">
        <v>391</v>
      </c>
      <c r="N54" s="303" t="s">
        <v>496</v>
      </c>
      <c r="O54" s="303" t="s">
        <v>412</v>
      </c>
      <c r="P54" s="303" t="str">
        <f t="shared" si="0"/>
        <v>NPK</v>
      </c>
      <c r="Q54" s="303" t="s">
        <v>481</v>
      </c>
      <c r="R54" s="303" t="s">
        <v>395</v>
      </c>
      <c r="S54" s="303">
        <v>16500</v>
      </c>
      <c r="V54" s="303">
        <v>16500</v>
      </c>
      <c r="W54" s="303">
        <v>16500</v>
      </c>
      <c r="X54" s="303">
        <v>10541190</v>
      </c>
      <c r="Y54" s="303">
        <v>0</v>
      </c>
      <c r="Z54" s="303">
        <v>10541190</v>
      </c>
      <c r="AB54" s="303">
        <v>629310</v>
      </c>
      <c r="AE54" s="303">
        <v>0</v>
      </c>
      <c r="AF54" s="303">
        <v>0</v>
      </c>
      <c r="AG54" s="303">
        <v>0</v>
      </c>
      <c r="AH54" s="303">
        <v>10541190</v>
      </c>
      <c r="AI54" s="303">
        <v>11170500</v>
      </c>
      <c r="AJ54" s="303" t="s">
        <v>396</v>
      </c>
      <c r="AK54" s="303" t="s">
        <v>476</v>
      </c>
      <c r="AL54" s="303" t="s">
        <v>398</v>
      </c>
      <c r="AM54" s="303" t="s">
        <v>399</v>
      </c>
      <c r="AN54" s="305">
        <v>44953</v>
      </c>
      <c r="AO54" s="305">
        <v>44882</v>
      </c>
      <c r="AP54" s="305">
        <v>44857</v>
      </c>
      <c r="AQ54" s="305">
        <v>44860</v>
      </c>
      <c r="AR54" s="305">
        <v>44865</v>
      </c>
      <c r="AS54" s="303" t="s">
        <v>400</v>
      </c>
      <c r="AT54" s="303" t="s">
        <v>490</v>
      </c>
      <c r="AU54" s="303" t="s">
        <v>487</v>
      </c>
      <c r="AV54" s="303">
        <v>6844</v>
      </c>
    </row>
    <row r="55" spans="1:48" hidden="1" x14ac:dyDescent="0.35">
      <c r="A55" s="303" t="s">
        <v>487</v>
      </c>
      <c r="B55" s="303">
        <v>40453</v>
      </c>
      <c r="C55" s="303">
        <v>40869</v>
      </c>
      <c r="D55" s="303" t="s">
        <v>431</v>
      </c>
      <c r="E55" s="303" t="s">
        <v>385</v>
      </c>
      <c r="F55" s="303" t="s">
        <v>497</v>
      </c>
      <c r="G55" s="303" t="s">
        <v>459</v>
      </c>
      <c r="H55" s="303" t="s">
        <v>409</v>
      </c>
      <c r="I55" s="303" t="s">
        <v>389</v>
      </c>
      <c r="J55" s="303" t="s">
        <v>495</v>
      </c>
      <c r="L55" s="305">
        <v>44863</v>
      </c>
      <c r="M55" s="303" t="s">
        <v>391</v>
      </c>
      <c r="N55" s="303" t="s">
        <v>496</v>
      </c>
      <c r="O55" s="303" t="s">
        <v>412</v>
      </c>
      <c r="P55" s="303" t="str">
        <f t="shared" si="0"/>
        <v>NPK</v>
      </c>
      <c r="Q55" s="303" t="s">
        <v>439</v>
      </c>
      <c r="R55" s="303" t="s">
        <v>395</v>
      </c>
      <c r="S55" s="303">
        <v>11000</v>
      </c>
      <c r="V55" s="303">
        <v>11000</v>
      </c>
      <c r="W55" s="303">
        <v>11000</v>
      </c>
      <c r="X55" s="303">
        <v>7181460</v>
      </c>
      <c r="Y55" s="303">
        <v>0</v>
      </c>
      <c r="Z55" s="303">
        <v>7181460</v>
      </c>
      <c r="AB55" s="303">
        <v>419540</v>
      </c>
      <c r="AE55" s="303">
        <v>0</v>
      </c>
      <c r="AF55" s="303">
        <v>0</v>
      </c>
      <c r="AG55" s="303">
        <v>0</v>
      </c>
      <c r="AH55" s="303">
        <v>7181460</v>
      </c>
      <c r="AI55" s="303">
        <v>7601000</v>
      </c>
      <c r="AJ55" s="303" t="s">
        <v>396</v>
      </c>
      <c r="AK55" s="303" t="s">
        <v>476</v>
      </c>
      <c r="AL55" s="303" t="s">
        <v>398</v>
      </c>
      <c r="AM55" s="303" t="s">
        <v>399</v>
      </c>
      <c r="AN55" s="305">
        <v>44953</v>
      </c>
      <c r="AO55" s="305">
        <v>44869</v>
      </c>
      <c r="AP55" s="305">
        <v>44857</v>
      </c>
      <c r="AQ55" s="305">
        <v>44860</v>
      </c>
      <c r="AR55" s="305">
        <v>44865</v>
      </c>
      <c r="AS55" s="303" t="s">
        <v>400</v>
      </c>
      <c r="AT55" s="303" t="s">
        <v>490</v>
      </c>
      <c r="AU55" s="303" t="s">
        <v>487</v>
      </c>
      <c r="AV55" s="303">
        <v>6844</v>
      </c>
    </row>
    <row r="56" spans="1:48" hidden="1" x14ac:dyDescent="0.35">
      <c r="A56" s="303" t="s">
        <v>487</v>
      </c>
      <c r="B56" s="303">
        <v>40452</v>
      </c>
      <c r="C56" s="303">
        <v>40870</v>
      </c>
      <c r="D56" s="303" t="s">
        <v>431</v>
      </c>
      <c r="E56" s="303" t="s">
        <v>385</v>
      </c>
      <c r="F56" s="303" t="s">
        <v>498</v>
      </c>
      <c r="G56" s="303" t="s">
        <v>459</v>
      </c>
      <c r="H56" s="303" t="s">
        <v>409</v>
      </c>
      <c r="I56" s="303" t="s">
        <v>389</v>
      </c>
      <c r="J56" s="303" t="s">
        <v>495</v>
      </c>
      <c r="L56" s="305">
        <v>44863</v>
      </c>
      <c r="M56" s="303" t="s">
        <v>391</v>
      </c>
      <c r="N56" s="303" t="s">
        <v>496</v>
      </c>
      <c r="O56" s="303" t="s">
        <v>412</v>
      </c>
      <c r="P56" s="303" t="str">
        <f t="shared" si="0"/>
        <v>DAP</v>
      </c>
      <c r="Q56" s="303" t="s">
        <v>394</v>
      </c>
      <c r="R56" s="303" t="s">
        <v>395</v>
      </c>
      <c r="S56" s="303">
        <v>5500</v>
      </c>
      <c r="V56" s="303">
        <v>5500</v>
      </c>
      <c r="W56" s="303">
        <v>5500</v>
      </c>
      <c r="X56" s="303">
        <v>3860230</v>
      </c>
      <c r="Y56" s="303">
        <v>0</v>
      </c>
      <c r="Z56" s="303">
        <v>3860230</v>
      </c>
      <c r="AB56" s="303">
        <v>209770</v>
      </c>
      <c r="AE56" s="303">
        <v>0</v>
      </c>
      <c r="AF56" s="303">
        <v>0</v>
      </c>
      <c r="AG56" s="303">
        <v>0</v>
      </c>
      <c r="AH56" s="303">
        <v>3860230</v>
      </c>
      <c r="AI56" s="303">
        <v>4070000</v>
      </c>
      <c r="AJ56" s="303" t="s">
        <v>396</v>
      </c>
      <c r="AK56" s="303" t="s">
        <v>476</v>
      </c>
      <c r="AL56" s="303" t="s">
        <v>398</v>
      </c>
      <c r="AM56" s="303" t="s">
        <v>399</v>
      </c>
      <c r="AN56" s="305">
        <v>44953</v>
      </c>
      <c r="AO56" s="305">
        <v>44869</v>
      </c>
      <c r="AP56" s="305">
        <v>44857</v>
      </c>
      <c r="AQ56" s="305">
        <v>44860</v>
      </c>
      <c r="AR56" s="305">
        <v>44865</v>
      </c>
      <c r="AS56" s="303" t="s">
        <v>400</v>
      </c>
      <c r="AT56" s="303" t="s">
        <v>490</v>
      </c>
      <c r="AU56" s="303" t="s">
        <v>487</v>
      </c>
      <c r="AV56" s="303">
        <v>6844</v>
      </c>
    </row>
    <row r="57" spans="1:48" hidden="1" x14ac:dyDescent="0.35">
      <c r="A57" s="303" t="s">
        <v>428</v>
      </c>
      <c r="B57" s="303">
        <v>41148</v>
      </c>
      <c r="C57" s="303">
        <v>41101</v>
      </c>
      <c r="D57" s="303" t="s">
        <v>407</v>
      </c>
      <c r="E57" s="303" t="s">
        <v>385</v>
      </c>
      <c r="F57" s="303" t="s">
        <v>499</v>
      </c>
      <c r="G57" s="303" t="s">
        <v>387</v>
      </c>
      <c r="H57" s="303" t="s">
        <v>409</v>
      </c>
      <c r="I57" s="303" t="s">
        <v>389</v>
      </c>
      <c r="J57" s="303" t="s">
        <v>468</v>
      </c>
      <c r="L57" s="305">
        <v>44898</v>
      </c>
      <c r="M57" s="303" t="s">
        <v>391</v>
      </c>
      <c r="N57" s="303" t="s">
        <v>496</v>
      </c>
      <c r="O57" s="303" t="s">
        <v>393</v>
      </c>
      <c r="P57" s="303" t="str">
        <f t="shared" si="0"/>
        <v>DAP</v>
      </c>
      <c r="Q57" s="303" t="s">
        <v>267</v>
      </c>
      <c r="R57" s="303" t="s">
        <v>395</v>
      </c>
      <c r="S57" s="303">
        <v>5500</v>
      </c>
      <c r="V57" s="303">
        <v>5500</v>
      </c>
      <c r="W57" s="303">
        <v>5500</v>
      </c>
      <c r="X57" s="303">
        <v>3795000</v>
      </c>
      <c r="Y57" s="303">
        <v>0</v>
      </c>
      <c r="Z57" s="303">
        <v>3795000</v>
      </c>
      <c r="AE57" s="303">
        <v>0</v>
      </c>
      <c r="AF57" s="303">
        <v>0</v>
      </c>
      <c r="AG57" s="303">
        <v>0</v>
      </c>
      <c r="AH57" s="303">
        <v>3795000</v>
      </c>
      <c r="AI57" s="303">
        <v>3795000</v>
      </c>
      <c r="AJ57" s="303" t="s">
        <v>396</v>
      </c>
      <c r="AK57" s="303" t="s">
        <v>476</v>
      </c>
      <c r="AL57" s="303" t="s">
        <v>398</v>
      </c>
      <c r="AM57" s="303" t="s">
        <v>399</v>
      </c>
      <c r="AN57" s="305">
        <v>44988</v>
      </c>
      <c r="AO57" s="305">
        <v>44900</v>
      </c>
      <c r="AP57" s="305">
        <v>44894</v>
      </c>
      <c r="AQ57" s="305">
        <v>44897</v>
      </c>
      <c r="AR57" s="305">
        <v>44900</v>
      </c>
      <c r="AS57" s="303" t="s">
        <v>400</v>
      </c>
      <c r="AT57" s="303" t="s">
        <v>415</v>
      </c>
      <c r="AU57" s="303" t="s">
        <v>428</v>
      </c>
      <c r="AV57" s="303">
        <v>11332</v>
      </c>
    </row>
    <row r="58" spans="1:48" hidden="1" x14ac:dyDescent="0.35">
      <c r="A58" s="303" t="s">
        <v>428</v>
      </c>
      <c r="B58" s="303">
        <v>41149</v>
      </c>
      <c r="C58" s="303">
        <v>41107</v>
      </c>
      <c r="D58" s="303" t="s">
        <v>407</v>
      </c>
      <c r="E58" s="303" t="s">
        <v>385</v>
      </c>
      <c r="F58" s="303" t="s">
        <v>500</v>
      </c>
      <c r="G58" s="303" t="s">
        <v>387</v>
      </c>
      <c r="H58" s="303" t="s">
        <v>409</v>
      </c>
      <c r="I58" s="303" t="s">
        <v>389</v>
      </c>
      <c r="J58" s="303" t="s">
        <v>468</v>
      </c>
      <c r="L58" s="305">
        <v>44898</v>
      </c>
      <c r="M58" s="303" t="s">
        <v>391</v>
      </c>
      <c r="N58" s="303" t="s">
        <v>496</v>
      </c>
      <c r="O58" s="303" t="s">
        <v>393</v>
      </c>
      <c r="P58" s="303" t="str">
        <f t="shared" si="0"/>
        <v>TSP</v>
      </c>
      <c r="Q58" s="303" t="s">
        <v>501</v>
      </c>
      <c r="R58" s="303" t="s">
        <v>395</v>
      </c>
      <c r="S58" s="303">
        <v>4480</v>
      </c>
      <c r="V58" s="303">
        <v>4480</v>
      </c>
      <c r="W58" s="303">
        <v>4480</v>
      </c>
      <c r="X58" s="303">
        <v>1971200</v>
      </c>
      <c r="Y58" s="303">
        <v>0</v>
      </c>
      <c r="Z58" s="303">
        <v>1971200</v>
      </c>
      <c r="AE58" s="303">
        <v>0</v>
      </c>
      <c r="AF58" s="303">
        <v>0</v>
      </c>
      <c r="AG58" s="303">
        <v>0</v>
      </c>
      <c r="AH58" s="303">
        <v>1971200</v>
      </c>
      <c r="AI58" s="303">
        <v>1971200</v>
      </c>
      <c r="AJ58" s="303" t="s">
        <v>396</v>
      </c>
      <c r="AK58" s="303" t="s">
        <v>476</v>
      </c>
      <c r="AL58" s="303" t="s">
        <v>398</v>
      </c>
      <c r="AM58" s="303" t="s">
        <v>399</v>
      </c>
      <c r="AN58" s="305">
        <v>44988</v>
      </c>
      <c r="AO58" s="305">
        <v>44900</v>
      </c>
      <c r="AP58" s="305">
        <v>44894</v>
      </c>
      <c r="AQ58" s="305">
        <v>44897</v>
      </c>
      <c r="AR58" s="305">
        <v>44900</v>
      </c>
      <c r="AS58" s="303" t="s">
        <v>400</v>
      </c>
      <c r="AT58" s="303" t="s">
        <v>415</v>
      </c>
      <c r="AU58" s="303" t="s">
        <v>428</v>
      </c>
      <c r="AV58" s="303">
        <v>11332</v>
      </c>
    </row>
    <row r="59" spans="1:48" hidden="1" x14ac:dyDescent="0.35">
      <c r="A59" s="303" t="s">
        <v>502</v>
      </c>
      <c r="B59" s="303">
        <v>34859</v>
      </c>
      <c r="C59" s="303">
        <v>38579</v>
      </c>
      <c r="D59" s="303" t="s">
        <v>442</v>
      </c>
      <c r="E59" s="303" t="s">
        <v>385</v>
      </c>
      <c r="F59" s="303" t="s">
        <v>503</v>
      </c>
      <c r="G59" s="303" t="s">
        <v>387</v>
      </c>
      <c r="H59" s="303" t="s">
        <v>409</v>
      </c>
      <c r="I59" s="303" t="s">
        <v>389</v>
      </c>
      <c r="J59" s="303" t="s">
        <v>504</v>
      </c>
      <c r="L59" s="305">
        <v>44579</v>
      </c>
      <c r="M59" s="303" t="s">
        <v>391</v>
      </c>
      <c r="N59" s="303" t="s">
        <v>505</v>
      </c>
      <c r="O59" s="303" t="s">
        <v>393</v>
      </c>
      <c r="P59" s="303" t="str">
        <f t="shared" si="0"/>
        <v>NPS</v>
      </c>
      <c r="Q59" s="303" t="s">
        <v>506</v>
      </c>
      <c r="R59" s="303" t="s">
        <v>395</v>
      </c>
      <c r="S59" s="303">
        <v>64670</v>
      </c>
      <c r="V59" s="303">
        <v>64670</v>
      </c>
      <c r="W59" s="303">
        <v>64670</v>
      </c>
      <c r="X59" s="303">
        <v>42682200</v>
      </c>
      <c r="Y59" s="303">
        <v>0</v>
      </c>
      <c r="Z59" s="303">
        <v>42682200</v>
      </c>
      <c r="AE59" s="303">
        <v>0</v>
      </c>
      <c r="AF59" s="303">
        <v>0</v>
      </c>
      <c r="AG59" s="303">
        <v>0</v>
      </c>
      <c r="AH59" s="303">
        <v>42682200</v>
      </c>
      <c r="AI59" s="303">
        <v>42682200</v>
      </c>
      <c r="AJ59" s="303" t="s">
        <v>396</v>
      </c>
      <c r="AK59" s="303" t="s">
        <v>507</v>
      </c>
      <c r="AL59" s="303" t="s">
        <v>398</v>
      </c>
      <c r="AM59" s="303" t="s">
        <v>414</v>
      </c>
      <c r="AN59" s="305">
        <v>44639</v>
      </c>
      <c r="AO59" s="305">
        <v>44579</v>
      </c>
      <c r="AP59" s="305">
        <v>44566</v>
      </c>
      <c r="AQ59" s="305">
        <v>44568</v>
      </c>
      <c r="AS59" s="303" t="s">
        <v>400</v>
      </c>
      <c r="AT59" s="303" t="s">
        <v>415</v>
      </c>
      <c r="AU59" s="303" t="s">
        <v>502</v>
      </c>
      <c r="AV59" s="303">
        <v>7437</v>
      </c>
    </row>
    <row r="60" spans="1:48" hidden="1" x14ac:dyDescent="0.35">
      <c r="A60" s="303" t="s">
        <v>502</v>
      </c>
      <c r="B60" s="303">
        <v>34992</v>
      </c>
      <c r="C60" s="303">
        <v>38581</v>
      </c>
      <c r="D60" s="303" t="s">
        <v>442</v>
      </c>
      <c r="E60" s="303" t="s">
        <v>385</v>
      </c>
      <c r="F60" s="303" t="s">
        <v>508</v>
      </c>
      <c r="G60" s="303" t="s">
        <v>387</v>
      </c>
      <c r="H60" s="303" t="s">
        <v>409</v>
      </c>
      <c r="I60" s="303" t="s">
        <v>389</v>
      </c>
      <c r="J60" s="303" t="s">
        <v>509</v>
      </c>
      <c r="L60" s="305">
        <v>44587</v>
      </c>
      <c r="M60" s="303" t="s">
        <v>391</v>
      </c>
      <c r="N60" s="303" t="s">
        <v>505</v>
      </c>
      <c r="O60" s="303" t="s">
        <v>393</v>
      </c>
      <c r="P60" s="303" t="str">
        <f t="shared" si="0"/>
        <v>NPS</v>
      </c>
      <c r="Q60" s="303" t="s">
        <v>506</v>
      </c>
      <c r="R60" s="303" t="s">
        <v>395</v>
      </c>
      <c r="S60" s="303">
        <v>60000</v>
      </c>
      <c r="V60" s="303">
        <v>60000</v>
      </c>
      <c r="W60" s="303">
        <v>60000</v>
      </c>
      <c r="X60" s="303">
        <v>39600000</v>
      </c>
      <c r="Y60" s="303">
        <v>0</v>
      </c>
      <c r="Z60" s="303">
        <v>39600000</v>
      </c>
      <c r="AE60" s="303">
        <v>0</v>
      </c>
      <c r="AF60" s="303">
        <v>0</v>
      </c>
      <c r="AG60" s="303">
        <v>0</v>
      </c>
      <c r="AH60" s="303">
        <v>39600000</v>
      </c>
      <c r="AI60" s="303">
        <v>39600000</v>
      </c>
      <c r="AJ60" s="303" t="s">
        <v>396</v>
      </c>
      <c r="AK60" s="303" t="s">
        <v>507</v>
      </c>
      <c r="AL60" s="303" t="s">
        <v>398</v>
      </c>
      <c r="AM60" s="303" t="s">
        <v>414</v>
      </c>
      <c r="AN60" s="305">
        <v>44647</v>
      </c>
      <c r="AO60" s="305">
        <v>44587</v>
      </c>
      <c r="AP60" s="305">
        <v>44573</v>
      </c>
      <c r="AQ60" s="305">
        <v>44575</v>
      </c>
      <c r="AS60" s="303" t="s">
        <v>400</v>
      </c>
      <c r="AT60" s="303" t="s">
        <v>415</v>
      </c>
      <c r="AU60" s="303" t="s">
        <v>502</v>
      </c>
      <c r="AV60" s="303">
        <v>7437</v>
      </c>
    </row>
    <row r="61" spans="1:48" hidden="1" x14ac:dyDescent="0.35">
      <c r="A61" s="303" t="s">
        <v>502</v>
      </c>
      <c r="B61" s="303">
        <v>35134</v>
      </c>
      <c r="C61" s="303">
        <v>38603</v>
      </c>
      <c r="D61" s="303" t="s">
        <v>384</v>
      </c>
      <c r="E61" s="303" t="s">
        <v>385</v>
      </c>
      <c r="F61" s="303" t="s">
        <v>503</v>
      </c>
      <c r="G61" s="303" t="s">
        <v>387</v>
      </c>
      <c r="H61" s="303" t="s">
        <v>409</v>
      </c>
      <c r="I61" s="303" t="s">
        <v>389</v>
      </c>
      <c r="J61" s="303" t="s">
        <v>510</v>
      </c>
      <c r="L61" s="305">
        <v>44594</v>
      </c>
      <c r="M61" s="303" t="s">
        <v>391</v>
      </c>
      <c r="N61" s="303" t="s">
        <v>505</v>
      </c>
      <c r="O61" s="303" t="s">
        <v>393</v>
      </c>
      <c r="P61" s="303" t="str">
        <f t="shared" si="0"/>
        <v>NPS</v>
      </c>
      <c r="Q61" s="303" t="s">
        <v>506</v>
      </c>
      <c r="R61" s="303" t="s">
        <v>395</v>
      </c>
      <c r="S61" s="303">
        <v>1989.1</v>
      </c>
      <c r="V61" s="303">
        <v>1989.1</v>
      </c>
      <c r="W61" s="303">
        <v>1989.1</v>
      </c>
      <c r="X61" s="303">
        <v>1312806</v>
      </c>
      <c r="Y61" s="303">
        <v>0</v>
      </c>
      <c r="Z61" s="303">
        <v>1312806</v>
      </c>
      <c r="AE61" s="303">
        <v>0</v>
      </c>
      <c r="AF61" s="303">
        <v>0</v>
      </c>
      <c r="AG61" s="303">
        <v>0</v>
      </c>
      <c r="AH61" s="303">
        <v>1312806</v>
      </c>
      <c r="AI61" s="303">
        <v>1312806</v>
      </c>
      <c r="AJ61" s="303" t="s">
        <v>396</v>
      </c>
      <c r="AK61" s="303" t="s">
        <v>507</v>
      </c>
      <c r="AL61" s="303" t="s">
        <v>398</v>
      </c>
      <c r="AM61" s="303" t="s">
        <v>414</v>
      </c>
      <c r="AN61" s="305">
        <v>44654</v>
      </c>
      <c r="AO61" s="305">
        <v>44595</v>
      </c>
      <c r="AP61" s="305">
        <v>44581</v>
      </c>
      <c r="AQ61" s="305">
        <v>44583</v>
      </c>
      <c r="AS61" s="303" t="s">
        <v>400</v>
      </c>
      <c r="AT61" s="303" t="s">
        <v>415</v>
      </c>
      <c r="AU61" s="303" t="s">
        <v>502</v>
      </c>
      <c r="AV61" s="303">
        <v>7437</v>
      </c>
    </row>
    <row r="62" spans="1:48" hidden="1" x14ac:dyDescent="0.35">
      <c r="A62" s="303" t="s">
        <v>502</v>
      </c>
      <c r="B62" s="303">
        <v>35135</v>
      </c>
      <c r="C62" s="303">
        <v>38604</v>
      </c>
      <c r="D62" s="303" t="s">
        <v>384</v>
      </c>
      <c r="E62" s="303" t="s">
        <v>385</v>
      </c>
      <c r="F62" s="303" t="s">
        <v>511</v>
      </c>
      <c r="G62" s="303" t="s">
        <v>387</v>
      </c>
      <c r="H62" s="303" t="s">
        <v>409</v>
      </c>
      <c r="I62" s="303" t="s">
        <v>389</v>
      </c>
      <c r="J62" s="303" t="s">
        <v>510</v>
      </c>
      <c r="L62" s="305">
        <v>44594</v>
      </c>
      <c r="M62" s="303" t="s">
        <v>391</v>
      </c>
      <c r="N62" s="303" t="s">
        <v>505</v>
      </c>
      <c r="O62" s="303" t="s">
        <v>393</v>
      </c>
      <c r="P62" s="303" t="str">
        <f t="shared" si="0"/>
        <v>NPS</v>
      </c>
      <c r="Q62" s="303" t="s">
        <v>506</v>
      </c>
      <c r="R62" s="303" t="s">
        <v>395</v>
      </c>
      <c r="S62" s="303">
        <v>65653.5</v>
      </c>
      <c r="V62" s="303">
        <v>65653.5</v>
      </c>
      <c r="W62" s="303">
        <v>65653.5</v>
      </c>
      <c r="X62" s="303">
        <v>43331310</v>
      </c>
      <c r="Y62" s="303">
        <v>0</v>
      </c>
      <c r="Z62" s="303">
        <v>43331310</v>
      </c>
      <c r="AE62" s="303">
        <v>0</v>
      </c>
      <c r="AF62" s="303">
        <v>0</v>
      </c>
      <c r="AG62" s="303">
        <v>0</v>
      </c>
      <c r="AH62" s="303">
        <v>43331310</v>
      </c>
      <c r="AI62" s="303">
        <v>43331310</v>
      </c>
      <c r="AJ62" s="303" t="s">
        <v>396</v>
      </c>
      <c r="AK62" s="303" t="s">
        <v>507</v>
      </c>
      <c r="AL62" s="303" t="s">
        <v>398</v>
      </c>
      <c r="AM62" s="303" t="s">
        <v>414</v>
      </c>
      <c r="AN62" s="305">
        <v>44654</v>
      </c>
      <c r="AO62" s="305">
        <v>44595</v>
      </c>
      <c r="AP62" s="305">
        <v>44581</v>
      </c>
      <c r="AQ62" s="305">
        <v>44583</v>
      </c>
      <c r="AS62" s="303" t="s">
        <v>400</v>
      </c>
      <c r="AT62" s="303" t="s">
        <v>415</v>
      </c>
      <c r="AU62" s="303" t="s">
        <v>502</v>
      </c>
      <c r="AV62" s="303">
        <v>7437</v>
      </c>
    </row>
    <row r="63" spans="1:48" hidden="1" x14ac:dyDescent="0.35">
      <c r="A63" s="303" t="s">
        <v>502</v>
      </c>
      <c r="B63" s="303">
        <v>35315</v>
      </c>
      <c r="C63" s="303">
        <v>38773</v>
      </c>
      <c r="D63" s="303" t="s">
        <v>384</v>
      </c>
      <c r="E63" s="303" t="s">
        <v>385</v>
      </c>
      <c r="F63" s="303" t="s">
        <v>512</v>
      </c>
      <c r="G63" s="303" t="s">
        <v>387</v>
      </c>
      <c r="H63" s="303" t="s">
        <v>409</v>
      </c>
      <c r="I63" s="303" t="s">
        <v>389</v>
      </c>
      <c r="J63" s="303" t="s">
        <v>513</v>
      </c>
      <c r="L63" s="305">
        <v>44605</v>
      </c>
      <c r="M63" s="303" t="s">
        <v>391</v>
      </c>
      <c r="N63" s="303" t="s">
        <v>505</v>
      </c>
      <c r="O63" s="303" t="s">
        <v>393</v>
      </c>
      <c r="P63" s="303" t="str">
        <f t="shared" si="0"/>
        <v>NPS</v>
      </c>
      <c r="Q63" s="303" t="s">
        <v>506</v>
      </c>
      <c r="R63" s="303" t="s">
        <v>395</v>
      </c>
      <c r="S63" s="303">
        <v>60090.45</v>
      </c>
      <c r="V63" s="303">
        <v>60090.45</v>
      </c>
      <c r="W63" s="303">
        <v>60090.45</v>
      </c>
      <c r="X63" s="303">
        <v>39659697</v>
      </c>
      <c r="Y63" s="303">
        <v>0</v>
      </c>
      <c r="Z63" s="303">
        <v>39659697</v>
      </c>
      <c r="AE63" s="303">
        <v>0</v>
      </c>
      <c r="AF63" s="303">
        <v>0</v>
      </c>
      <c r="AG63" s="303">
        <v>0</v>
      </c>
      <c r="AH63" s="303">
        <v>39659697</v>
      </c>
      <c r="AI63" s="303">
        <v>39659697</v>
      </c>
      <c r="AJ63" s="303" t="s">
        <v>396</v>
      </c>
      <c r="AK63" s="303" t="s">
        <v>507</v>
      </c>
      <c r="AL63" s="303" t="s">
        <v>398</v>
      </c>
      <c r="AM63" s="303" t="s">
        <v>414</v>
      </c>
      <c r="AN63" s="305">
        <v>44665</v>
      </c>
      <c r="AO63" s="305">
        <v>44606</v>
      </c>
      <c r="AP63" s="305">
        <v>44596</v>
      </c>
      <c r="AQ63" s="305">
        <v>44598</v>
      </c>
      <c r="AR63" s="305">
        <v>44606</v>
      </c>
      <c r="AS63" s="303" t="s">
        <v>400</v>
      </c>
      <c r="AT63" s="303" t="s">
        <v>415</v>
      </c>
      <c r="AU63" s="303" t="s">
        <v>502</v>
      </c>
      <c r="AV63" s="303">
        <v>7437</v>
      </c>
    </row>
    <row r="64" spans="1:48" hidden="1" x14ac:dyDescent="0.35">
      <c r="A64" s="303" t="s">
        <v>502</v>
      </c>
      <c r="B64" s="303">
        <v>35760</v>
      </c>
      <c r="C64" s="303">
        <v>38871</v>
      </c>
      <c r="D64" s="303" t="s">
        <v>427</v>
      </c>
      <c r="E64" s="303" t="s">
        <v>385</v>
      </c>
      <c r="F64" s="303">
        <v>6360</v>
      </c>
      <c r="G64" s="303" t="s">
        <v>387</v>
      </c>
      <c r="H64" s="303" t="s">
        <v>409</v>
      </c>
      <c r="I64" s="303" t="s">
        <v>389</v>
      </c>
      <c r="J64" s="303" t="s">
        <v>514</v>
      </c>
      <c r="L64" s="305">
        <v>44628</v>
      </c>
      <c r="M64" s="303" t="s">
        <v>391</v>
      </c>
      <c r="N64" s="303" t="s">
        <v>505</v>
      </c>
      <c r="O64" s="303" t="s">
        <v>393</v>
      </c>
      <c r="P64" s="303" t="str">
        <f t="shared" si="0"/>
        <v>NPS</v>
      </c>
      <c r="Q64" s="303" t="s">
        <v>506</v>
      </c>
      <c r="R64" s="303" t="s">
        <v>395</v>
      </c>
      <c r="S64" s="303">
        <v>60000</v>
      </c>
      <c r="V64" s="303">
        <v>60000</v>
      </c>
      <c r="W64" s="303">
        <v>60000</v>
      </c>
      <c r="X64" s="303">
        <v>39600000</v>
      </c>
      <c r="Y64" s="303">
        <v>0</v>
      </c>
      <c r="Z64" s="303">
        <v>39600000</v>
      </c>
      <c r="AE64" s="303">
        <v>0</v>
      </c>
      <c r="AF64" s="303">
        <v>0</v>
      </c>
      <c r="AG64" s="303">
        <v>0</v>
      </c>
      <c r="AH64" s="303">
        <v>39600000</v>
      </c>
      <c r="AI64" s="303">
        <v>39600000</v>
      </c>
      <c r="AJ64" s="303" t="s">
        <v>396</v>
      </c>
      <c r="AK64" s="303" t="s">
        <v>507</v>
      </c>
      <c r="AL64" s="303" t="s">
        <v>398</v>
      </c>
      <c r="AM64" s="303" t="s">
        <v>414</v>
      </c>
      <c r="AN64" s="305">
        <v>44688</v>
      </c>
      <c r="AO64" s="305">
        <v>44629</v>
      </c>
      <c r="AP64" s="305">
        <v>44609</v>
      </c>
      <c r="AQ64" s="305">
        <v>44611</v>
      </c>
      <c r="AR64" s="305">
        <v>44629</v>
      </c>
      <c r="AS64" s="303" t="s">
        <v>400</v>
      </c>
      <c r="AT64" s="303" t="s">
        <v>415</v>
      </c>
      <c r="AU64" s="303" t="s">
        <v>502</v>
      </c>
      <c r="AV64" s="303">
        <v>7437</v>
      </c>
    </row>
    <row r="65" spans="1:48" hidden="1" x14ac:dyDescent="0.35">
      <c r="A65" s="303" t="s">
        <v>502</v>
      </c>
      <c r="B65" s="303">
        <v>35802</v>
      </c>
      <c r="C65" s="303">
        <v>38774</v>
      </c>
      <c r="D65" s="303" t="s">
        <v>384</v>
      </c>
      <c r="E65" s="303" t="s">
        <v>385</v>
      </c>
      <c r="F65" s="303" t="s">
        <v>515</v>
      </c>
      <c r="G65" s="303" t="s">
        <v>387</v>
      </c>
      <c r="H65" s="303" t="s">
        <v>409</v>
      </c>
      <c r="I65" s="303" t="s">
        <v>389</v>
      </c>
      <c r="J65" s="303" t="s">
        <v>516</v>
      </c>
      <c r="L65" s="305">
        <v>44630</v>
      </c>
      <c r="M65" s="303" t="s">
        <v>391</v>
      </c>
      <c r="N65" s="303" t="s">
        <v>505</v>
      </c>
      <c r="O65" s="303" t="s">
        <v>393</v>
      </c>
      <c r="P65" s="303" t="str">
        <f t="shared" si="0"/>
        <v>NPS</v>
      </c>
      <c r="Q65" s="303" t="s">
        <v>517</v>
      </c>
      <c r="R65" s="303" t="s">
        <v>395</v>
      </c>
      <c r="S65" s="303">
        <v>60000</v>
      </c>
      <c r="V65" s="303">
        <v>60000</v>
      </c>
      <c r="W65" s="303">
        <v>60000</v>
      </c>
      <c r="X65" s="303">
        <v>39000000</v>
      </c>
      <c r="Y65" s="303">
        <v>0</v>
      </c>
      <c r="Z65" s="303">
        <v>39000000</v>
      </c>
      <c r="AE65" s="303">
        <v>0</v>
      </c>
      <c r="AF65" s="303">
        <v>0</v>
      </c>
      <c r="AG65" s="303">
        <v>0</v>
      </c>
      <c r="AH65" s="303">
        <v>39000000</v>
      </c>
      <c r="AI65" s="303">
        <v>39000000</v>
      </c>
      <c r="AJ65" s="303" t="s">
        <v>396</v>
      </c>
      <c r="AK65" s="303" t="s">
        <v>507</v>
      </c>
      <c r="AL65" s="303" t="s">
        <v>398</v>
      </c>
      <c r="AM65" s="303" t="s">
        <v>414</v>
      </c>
      <c r="AN65" s="305">
        <v>44690</v>
      </c>
      <c r="AO65" s="305">
        <v>44631</v>
      </c>
      <c r="AP65" s="305">
        <v>44601</v>
      </c>
      <c r="AQ65" s="305">
        <v>44603</v>
      </c>
      <c r="AR65" s="305">
        <v>44631</v>
      </c>
      <c r="AS65" s="303" t="s">
        <v>400</v>
      </c>
      <c r="AT65" s="303" t="s">
        <v>415</v>
      </c>
      <c r="AU65" s="303" t="s">
        <v>502</v>
      </c>
      <c r="AV65" s="303">
        <v>7437</v>
      </c>
    </row>
    <row r="66" spans="1:48" hidden="1" x14ac:dyDescent="0.35">
      <c r="A66" s="303" t="s">
        <v>502</v>
      </c>
      <c r="B66" s="303">
        <v>36047</v>
      </c>
      <c r="C66" s="303">
        <v>39046</v>
      </c>
      <c r="D66" s="303" t="s">
        <v>384</v>
      </c>
      <c r="E66" s="303" t="s">
        <v>385</v>
      </c>
      <c r="F66" s="303" t="s">
        <v>518</v>
      </c>
      <c r="G66" s="303" t="s">
        <v>387</v>
      </c>
      <c r="H66" s="303" t="s">
        <v>409</v>
      </c>
      <c r="I66" s="303" t="s">
        <v>389</v>
      </c>
      <c r="J66" s="303" t="s">
        <v>519</v>
      </c>
      <c r="L66" s="305">
        <v>44643</v>
      </c>
      <c r="M66" s="303" t="s">
        <v>391</v>
      </c>
      <c r="N66" s="303" t="s">
        <v>505</v>
      </c>
      <c r="O66" s="303" t="s">
        <v>393</v>
      </c>
      <c r="P66" s="303" t="str">
        <f t="shared" ref="P66:P129" si="1">LEFT(Q66,3)</f>
        <v>NPS</v>
      </c>
      <c r="Q66" s="303" t="s">
        <v>517</v>
      </c>
      <c r="R66" s="303" t="s">
        <v>395</v>
      </c>
      <c r="S66" s="303">
        <v>58012</v>
      </c>
      <c r="V66" s="303">
        <v>58012</v>
      </c>
      <c r="W66" s="303">
        <v>58012</v>
      </c>
      <c r="X66" s="303">
        <v>37707800</v>
      </c>
      <c r="Y66" s="303">
        <v>0</v>
      </c>
      <c r="Z66" s="303">
        <v>37707800</v>
      </c>
      <c r="AE66" s="303">
        <v>0</v>
      </c>
      <c r="AF66" s="303">
        <v>0</v>
      </c>
      <c r="AG66" s="303">
        <v>0</v>
      </c>
      <c r="AH66" s="303">
        <v>37707800</v>
      </c>
      <c r="AI66" s="303">
        <v>37707800</v>
      </c>
      <c r="AJ66" s="303" t="s">
        <v>396</v>
      </c>
      <c r="AK66" s="303" t="s">
        <v>507</v>
      </c>
      <c r="AL66" s="303" t="s">
        <v>398</v>
      </c>
      <c r="AM66" s="303" t="s">
        <v>414</v>
      </c>
      <c r="AN66" s="305">
        <v>44703</v>
      </c>
      <c r="AO66" s="305">
        <v>44644</v>
      </c>
      <c r="AP66" s="305">
        <v>44622</v>
      </c>
      <c r="AQ66" s="305">
        <v>44624</v>
      </c>
      <c r="AR66" s="305">
        <v>44644</v>
      </c>
      <c r="AS66" s="303" t="s">
        <v>400</v>
      </c>
      <c r="AT66" s="303" t="s">
        <v>415</v>
      </c>
      <c r="AU66" s="303" t="s">
        <v>502</v>
      </c>
      <c r="AV66" s="303">
        <v>7437</v>
      </c>
    </row>
    <row r="67" spans="1:48" hidden="1" x14ac:dyDescent="0.35">
      <c r="A67" s="303" t="s">
        <v>502</v>
      </c>
      <c r="B67" s="303">
        <v>36100</v>
      </c>
      <c r="C67" s="303">
        <v>38952</v>
      </c>
      <c r="D67" s="303" t="s">
        <v>384</v>
      </c>
      <c r="E67" s="303" t="s">
        <v>385</v>
      </c>
      <c r="F67" s="303" t="s">
        <v>520</v>
      </c>
      <c r="G67" s="303" t="s">
        <v>387</v>
      </c>
      <c r="H67" s="303" t="s">
        <v>409</v>
      </c>
      <c r="I67" s="303" t="s">
        <v>389</v>
      </c>
      <c r="J67" s="303" t="s">
        <v>521</v>
      </c>
      <c r="L67" s="305">
        <v>44648</v>
      </c>
      <c r="M67" s="303" t="s">
        <v>391</v>
      </c>
      <c r="N67" s="303" t="s">
        <v>505</v>
      </c>
      <c r="O67" s="303" t="s">
        <v>393</v>
      </c>
      <c r="P67" s="303" t="str">
        <f t="shared" si="1"/>
        <v>NPS</v>
      </c>
      <c r="Q67" s="303" t="s">
        <v>506</v>
      </c>
      <c r="R67" s="303" t="s">
        <v>395</v>
      </c>
      <c r="S67" s="303">
        <v>60000</v>
      </c>
      <c r="V67" s="303">
        <v>60000</v>
      </c>
      <c r="W67" s="303">
        <v>60000</v>
      </c>
      <c r="X67" s="303">
        <v>39600000</v>
      </c>
      <c r="Y67" s="303">
        <v>0</v>
      </c>
      <c r="Z67" s="303">
        <v>39600000</v>
      </c>
      <c r="AE67" s="303">
        <v>0</v>
      </c>
      <c r="AF67" s="303">
        <v>0</v>
      </c>
      <c r="AG67" s="303">
        <v>0</v>
      </c>
      <c r="AH67" s="303">
        <v>39600000</v>
      </c>
      <c r="AI67" s="303">
        <v>39600000</v>
      </c>
      <c r="AJ67" s="303" t="s">
        <v>396</v>
      </c>
      <c r="AK67" s="303" t="s">
        <v>507</v>
      </c>
      <c r="AL67" s="303" t="s">
        <v>398</v>
      </c>
      <c r="AM67" s="303" t="s">
        <v>414</v>
      </c>
      <c r="AN67" s="305">
        <v>44708</v>
      </c>
      <c r="AO67" s="305">
        <v>44648</v>
      </c>
      <c r="AP67" s="305">
        <v>44628</v>
      </c>
      <c r="AQ67" s="305">
        <v>44630</v>
      </c>
      <c r="AR67" s="305">
        <v>44648</v>
      </c>
      <c r="AS67" s="303" t="s">
        <v>400</v>
      </c>
      <c r="AT67" s="303" t="s">
        <v>415</v>
      </c>
      <c r="AU67" s="303" t="s">
        <v>502</v>
      </c>
      <c r="AV67" s="303">
        <v>7437</v>
      </c>
    </row>
    <row r="68" spans="1:48" hidden="1" x14ac:dyDescent="0.35">
      <c r="A68" s="303" t="s">
        <v>502</v>
      </c>
      <c r="B68" s="303">
        <v>36296</v>
      </c>
      <c r="C68" s="303">
        <v>38953</v>
      </c>
      <c r="D68" s="303" t="s">
        <v>384</v>
      </c>
      <c r="E68" s="303" t="s">
        <v>385</v>
      </c>
      <c r="F68" s="303" t="s">
        <v>522</v>
      </c>
      <c r="G68" s="303" t="s">
        <v>387</v>
      </c>
      <c r="H68" s="303" t="s">
        <v>409</v>
      </c>
      <c r="I68" s="303" t="s">
        <v>389</v>
      </c>
      <c r="J68" s="303" t="s">
        <v>523</v>
      </c>
      <c r="L68" s="305">
        <v>44651</v>
      </c>
      <c r="M68" s="303" t="s">
        <v>391</v>
      </c>
      <c r="N68" s="303" t="s">
        <v>505</v>
      </c>
      <c r="O68" s="303" t="s">
        <v>393</v>
      </c>
      <c r="P68" s="303" t="str">
        <f t="shared" si="1"/>
        <v>NPS</v>
      </c>
      <c r="Q68" s="303" t="s">
        <v>506</v>
      </c>
      <c r="R68" s="303" t="s">
        <v>395</v>
      </c>
      <c r="S68" s="303">
        <v>12745</v>
      </c>
      <c r="V68" s="303">
        <v>12745</v>
      </c>
      <c r="W68" s="303">
        <v>12745</v>
      </c>
      <c r="X68" s="303">
        <v>8411700</v>
      </c>
      <c r="Y68" s="303">
        <v>0</v>
      </c>
      <c r="Z68" s="303">
        <v>8411700</v>
      </c>
      <c r="AE68" s="303">
        <v>0</v>
      </c>
      <c r="AF68" s="303">
        <v>0</v>
      </c>
      <c r="AG68" s="303">
        <v>0</v>
      </c>
      <c r="AH68" s="303">
        <v>8411700</v>
      </c>
      <c r="AI68" s="303">
        <v>8411700</v>
      </c>
      <c r="AJ68" s="303" t="s">
        <v>396</v>
      </c>
      <c r="AK68" s="303" t="s">
        <v>507</v>
      </c>
      <c r="AL68" s="303" t="s">
        <v>398</v>
      </c>
      <c r="AM68" s="303" t="s">
        <v>414</v>
      </c>
      <c r="AN68" s="305">
        <v>44711</v>
      </c>
      <c r="AO68" s="305">
        <v>44662</v>
      </c>
      <c r="AP68" s="305">
        <v>44638</v>
      </c>
      <c r="AQ68" s="305">
        <v>44642</v>
      </c>
      <c r="AR68" s="305">
        <v>44662</v>
      </c>
      <c r="AS68" s="303" t="s">
        <v>400</v>
      </c>
      <c r="AT68" s="303" t="s">
        <v>415</v>
      </c>
      <c r="AU68" s="303" t="s">
        <v>502</v>
      </c>
      <c r="AV68" s="303">
        <v>7437</v>
      </c>
    </row>
    <row r="69" spans="1:48" hidden="1" x14ac:dyDescent="0.35">
      <c r="A69" s="303" t="s">
        <v>502</v>
      </c>
      <c r="B69" s="303">
        <v>36297</v>
      </c>
      <c r="C69" s="303">
        <v>39142</v>
      </c>
      <c r="D69" s="303" t="s">
        <v>384</v>
      </c>
      <c r="E69" s="303" t="s">
        <v>385</v>
      </c>
      <c r="F69" s="303" t="s">
        <v>522</v>
      </c>
      <c r="G69" s="303" t="s">
        <v>387</v>
      </c>
      <c r="H69" s="303" t="s">
        <v>409</v>
      </c>
      <c r="I69" s="303" t="s">
        <v>389</v>
      </c>
      <c r="J69" s="303" t="s">
        <v>523</v>
      </c>
      <c r="L69" s="305">
        <v>44659</v>
      </c>
      <c r="M69" s="303" t="s">
        <v>391</v>
      </c>
      <c r="N69" s="303" t="s">
        <v>505</v>
      </c>
      <c r="O69" s="303" t="s">
        <v>393</v>
      </c>
      <c r="P69" s="303" t="str">
        <f t="shared" si="1"/>
        <v>NPS</v>
      </c>
      <c r="Q69" s="303" t="s">
        <v>506</v>
      </c>
      <c r="R69" s="303" t="s">
        <v>395</v>
      </c>
      <c r="S69" s="303">
        <v>47255</v>
      </c>
      <c r="V69" s="303">
        <v>47255</v>
      </c>
      <c r="W69" s="303">
        <v>47255</v>
      </c>
      <c r="X69" s="303">
        <v>31188300</v>
      </c>
      <c r="Y69" s="303">
        <v>0</v>
      </c>
      <c r="Z69" s="303">
        <v>31188300</v>
      </c>
      <c r="AE69" s="303">
        <v>0</v>
      </c>
      <c r="AF69" s="303">
        <v>0</v>
      </c>
      <c r="AG69" s="303">
        <v>0</v>
      </c>
      <c r="AH69" s="303">
        <v>31188300</v>
      </c>
      <c r="AI69" s="303">
        <v>31188300</v>
      </c>
      <c r="AJ69" s="303" t="s">
        <v>396</v>
      </c>
      <c r="AK69" s="303" t="s">
        <v>507</v>
      </c>
      <c r="AL69" s="303" t="s">
        <v>398</v>
      </c>
      <c r="AM69" s="303" t="s">
        <v>414</v>
      </c>
      <c r="AN69" s="305">
        <v>44719</v>
      </c>
      <c r="AO69" s="305">
        <v>44662</v>
      </c>
      <c r="AP69" s="305">
        <v>44638</v>
      </c>
      <c r="AQ69" s="305">
        <v>44642</v>
      </c>
      <c r="AR69" s="305">
        <v>44662</v>
      </c>
      <c r="AS69" s="303" t="s">
        <v>400</v>
      </c>
      <c r="AT69" s="303" t="s">
        <v>415</v>
      </c>
      <c r="AU69" s="303" t="s">
        <v>502</v>
      </c>
      <c r="AV69" s="303">
        <v>7437</v>
      </c>
    </row>
    <row r="70" spans="1:48" hidden="1" x14ac:dyDescent="0.35">
      <c r="A70" s="303" t="s">
        <v>502</v>
      </c>
      <c r="B70" s="303">
        <v>36405</v>
      </c>
      <c r="C70" s="303">
        <v>39135</v>
      </c>
      <c r="D70" s="303" t="s">
        <v>384</v>
      </c>
      <c r="E70" s="303" t="s">
        <v>385</v>
      </c>
      <c r="F70" s="303" t="s">
        <v>518</v>
      </c>
      <c r="G70" s="303" t="s">
        <v>387</v>
      </c>
      <c r="H70" s="303" t="s">
        <v>409</v>
      </c>
      <c r="I70" s="303" t="s">
        <v>389</v>
      </c>
      <c r="J70" s="303" t="s">
        <v>524</v>
      </c>
      <c r="L70" s="305">
        <v>44667</v>
      </c>
      <c r="M70" s="303" t="s">
        <v>391</v>
      </c>
      <c r="N70" s="303" t="s">
        <v>505</v>
      </c>
      <c r="O70" s="303" t="s">
        <v>393</v>
      </c>
      <c r="P70" s="303" t="str">
        <f t="shared" si="1"/>
        <v>NPS</v>
      </c>
      <c r="Q70" s="303" t="s">
        <v>517</v>
      </c>
      <c r="R70" s="303" t="s">
        <v>395</v>
      </c>
      <c r="S70" s="303">
        <v>1988</v>
      </c>
      <c r="V70" s="303">
        <v>1988</v>
      </c>
      <c r="W70" s="303">
        <v>1988</v>
      </c>
      <c r="X70" s="303">
        <v>1292200</v>
      </c>
      <c r="Y70" s="303">
        <v>0</v>
      </c>
      <c r="Z70" s="303">
        <v>1292200</v>
      </c>
      <c r="AE70" s="303">
        <v>0</v>
      </c>
      <c r="AF70" s="303">
        <v>0</v>
      </c>
      <c r="AG70" s="303">
        <v>0</v>
      </c>
      <c r="AH70" s="303">
        <v>1292200</v>
      </c>
      <c r="AI70" s="303">
        <v>1292200</v>
      </c>
      <c r="AJ70" s="303" t="s">
        <v>396</v>
      </c>
      <c r="AK70" s="303" t="s">
        <v>507</v>
      </c>
      <c r="AL70" s="303" t="s">
        <v>398</v>
      </c>
      <c r="AM70" s="303" t="s">
        <v>414</v>
      </c>
      <c r="AN70" s="305">
        <v>44727</v>
      </c>
      <c r="AO70" s="305">
        <v>44668</v>
      </c>
      <c r="AP70" s="305">
        <v>44653</v>
      </c>
      <c r="AQ70" s="305">
        <v>44655</v>
      </c>
      <c r="AR70" s="305">
        <v>44667</v>
      </c>
      <c r="AS70" s="303" t="s">
        <v>400</v>
      </c>
      <c r="AT70" s="303" t="s">
        <v>415</v>
      </c>
      <c r="AU70" s="303" t="s">
        <v>502</v>
      </c>
      <c r="AV70" s="303">
        <v>7437</v>
      </c>
    </row>
    <row r="71" spans="1:48" hidden="1" x14ac:dyDescent="0.35">
      <c r="A71" s="303" t="s">
        <v>502</v>
      </c>
      <c r="B71" s="303">
        <v>36406</v>
      </c>
      <c r="C71" s="303">
        <v>39136</v>
      </c>
      <c r="D71" s="303" t="s">
        <v>384</v>
      </c>
      <c r="E71" s="303" t="s">
        <v>385</v>
      </c>
      <c r="F71" s="303" t="s">
        <v>525</v>
      </c>
      <c r="G71" s="303" t="s">
        <v>387</v>
      </c>
      <c r="H71" s="303" t="s">
        <v>409</v>
      </c>
      <c r="I71" s="303" t="s">
        <v>389</v>
      </c>
      <c r="J71" s="303" t="s">
        <v>524</v>
      </c>
      <c r="L71" s="305">
        <v>44667</v>
      </c>
      <c r="M71" s="303" t="s">
        <v>391</v>
      </c>
      <c r="N71" s="303" t="s">
        <v>505</v>
      </c>
      <c r="O71" s="303" t="s">
        <v>393</v>
      </c>
      <c r="P71" s="303" t="str">
        <f t="shared" si="1"/>
        <v>NPS</v>
      </c>
      <c r="Q71" s="303" t="s">
        <v>517</v>
      </c>
      <c r="R71" s="303" t="s">
        <v>395</v>
      </c>
      <c r="S71" s="303">
        <v>58012</v>
      </c>
      <c r="V71" s="303">
        <v>58012</v>
      </c>
      <c r="W71" s="303">
        <v>58012</v>
      </c>
      <c r="X71" s="303">
        <v>37707800</v>
      </c>
      <c r="Y71" s="303">
        <v>0</v>
      </c>
      <c r="Z71" s="303">
        <v>37707800</v>
      </c>
      <c r="AE71" s="303">
        <v>0</v>
      </c>
      <c r="AF71" s="303">
        <v>0</v>
      </c>
      <c r="AG71" s="303">
        <v>0</v>
      </c>
      <c r="AH71" s="303">
        <v>37707800</v>
      </c>
      <c r="AI71" s="303">
        <v>37707800</v>
      </c>
      <c r="AJ71" s="303" t="s">
        <v>396</v>
      </c>
      <c r="AK71" s="303" t="s">
        <v>507</v>
      </c>
      <c r="AL71" s="303" t="s">
        <v>398</v>
      </c>
      <c r="AM71" s="303" t="s">
        <v>414</v>
      </c>
      <c r="AN71" s="305">
        <v>44727</v>
      </c>
      <c r="AO71" s="305">
        <v>44668</v>
      </c>
      <c r="AP71" s="305">
        <v>44653</v>
      </c>
      <c r="AQ71" s="305">
        <v>44655</v>
      </c>
      <c r="AR71" s="305">
        <v>44667</v>
      </c>
      <c r="AS71" s="303" t="s">
        <v>400</v>
      </c>
      <c r="AT71" s="303" t="s">
        <v>415</v>
      </c>
      <c r="AU71" s="303" t="s">
        <v>502</v>
      </c>
      <c r="AV71" s="303">
        <v>7437</v>
      </c>
    </row>
    <row r="72" spans="1:48" hidden="1" x14ac:dyDescent="0.35">
      <c r="A72" s="303" t="s">
        <v>502</v>
      </c>
      <c r="B72" s="303">
        <v>36407</v>
      </c>
      <c r="C72" s="303">
        <v>39138</v>
      </c>
      <c r="D72" s="303" t="s">
        <v>384</v>
      </c>
      <c r="E72" s="303" t="s">
        <v>385</v>
      </c>
      <c r="F72" s="303" t="s">
        <v>526</v>
      </c>
      <c r="G72" s="303" t="s">
        <v>387</v>
      </c>
      <c r="H72" s="303" t="s">
        <v>409</v>
      </c>
      <c r="I72" s="303" t="s">
        <v>389</v>
      </c>
      <c r="J72" s="303" t="s">
        <v>527</v>
      </c>
      <c r="L72" s="305">
        <v>44668</v>
      </c>
      <c r="M72" s="303" t="s">
        <v>391</v>
      </c>
      <c r="N72" s="303" t="s">
        <v>505</v>
      </c>
      <c r="O72" s="303" t="s">
        <v>393</v>
      </c>
      <c r="P72" s="303" t="str">
        <f t="shared" si="1"/>
        <v>NPS</v>
      </c>
      <c r="Q72" s="303" t="s">
        <v>506</v>
      </c>
      <c r="R72" s="303" t="s">
        <v>395</v>
      </c>
      <c r="S72" s="303">
        <v>60000</v>
      </c>
      <c r="V72" s="303">
        <v>60000</v>
      </c>
      <c r="W72" s="303">
        <v>60000</v>
      </c>
      <c r="X72" s="303">
        <v>39600000</v>
      </c>
      <c r="Y72" s="303">
        <v>0</v>
      </c>
      <c r="Z72" s="303">
        <v>39600000</v>
      </c>
      <c r="AE72" s="303">
        <v>0</v>
      </c>
      <c r="AF72" s="303">
        <v>0</v>
      </c>
      <c r="AG72" s="303">
        <v>0</v>
      </c>
      <c r="AH72" s="303">
        <v>39600000</v>
      </c>
      <c r="AI72" s="303">
        <v>39600000</v>
      </c>
      <c r="AJ72" s="303" t="s">
        <v>396</v>
      </c>
      <c r="AK72" s="303" t="s">
        <v>507</v>
      </c>
      <c r="AL72" s="303" t="s">
        <v>398</v>
      </c>
      <c r="AM72" s="303" t="s">
        <v>414</v>
      </c>
      <c r="AN72" s="305">
        <v>44728</v>
      </c>
      <c r="AO72" s="305">
        <v>44668</v>
      </c>
      <c r="AP72" s="305">
        <v>44661</v>
      </c>
      <c r="AQ72" s="305">
        <v>44663</v>
      </c>
      <c r="AR72" s="305">
        <v>44668</v>
      </c>
      <c r="AS72" s="303" t="s">
        <v>400</v>
      </c>
      <c r="AT72" s="303" t="s">
        <v>415</v>
      </c>
      <c r="AU72" s="303" t="s">
        <v>502</v>
      </c>
      <c r="AV72" s="303">
        <v>7437</v>
      </c>
    </row>
    <row r="73" spans="1:48" hidden="1" x14ac:dyDescent="0.35">
      <c r="A73" s="303" t="s">
        <v>502</v>
      </c>
      <c r="B73" s="303">
        <v>36665</v>
      </c>
      <c r="C73" s="303">
        <v>39174</v>
      </c>
      <c r="D73" s="303" t="s">
        <v>384</v>
      </c>
      <c r="E73" s="303" t="s">
        <v>385</v>
      </c>
      <c r="F73" s="303" t="s">
        <v>528</v>
      </c>
      <c r="G73" s="303" t="s">
        <v>387</v>
      </c>
      <c r="H73" s="303" t="s">
        <v>409</v>
      </c>
      <c r="I73" s="303" t="s">
        <v>389</v>
      </c>
      <c r="J73" s="303" t="s">
        <v>529</v>
      </c>
      <c r="L73" s="305">
        <v>44677</v>
      </c>
      <c r="M73" s="303" t="s">
        <v>391</v>
      </c>
      <c r="N73" s="303" t="s">
        <v>505</v>
      </c>
      <c r="O73" s="303" t="s">
        <v>393</v>
      </c>
      <c r="P73" s="303" t="str">
        <f t="shared" si="1"/>
        <v>NPS</v>
      </c>
      <c r="Q73" s="303" t="s">
        <v>506</v>
      </c>
      <c r="R73" s="303" t="s">
        <v>395</v>
      </c>
      <c r="S73" s="303">
        <v>59500</v>
      </c>
      <c r="V73" s="303">
        <v>59500</v>
      </c>
      <c r="W73" s="303">
        <v>59500</v>
      </c>
      <c r="X73" s="303">
        <v>39270000</v>
      </c>
      <c r="Y73" s="303">
        <v>0</v>
      </c>
      <c r="Z73" s="303">
        <v>39270000</v>
      </c>
      <c r="AE73" s="303">
        <v>0</v>
      </c>
      <c r="AF73" s="303">
        <v>0</v>
      </c>
      <c r="AG73" s="303">
        <v>0</v>
      </c>
      <c r="AH73" s="303">
        <v>39270000</v>
      </c>
      <c r="AI73" s="303">
        <v>39270000</v>
      </c>
      <c r="AJ73" s="303" t="s">
        <v>396</v>
      </c>
      <c r="AK73" s="303" t="s">
        <v>507</v>
      </c>
      <c r="AL73" s="303" t="s">
        <v>398</v>
      </c>
      <c r="AM73" s="303" t="s">
        <v>414</v>
      </c>
      <c r="AN73" s="305">
        <v>44737</v>
      </c>
      <c r="AO73" s="305">
        <v>44677</v>
      </c>
      <c r="AP73" s="305">
        <v>44664</v>
      </c>
      <c r="AQ73" s="305">
        <v>44666</v>
      </c>
      <c r="AR73" s="305">
        <v>44677</v>
      </c>
      <c r="AS73" s="303" t="s">
        <v>400</v>
      </c>
      <c r="AT73" s="303" t="s">
        <v>415</v>
      </c>
      <c r="AU73" s="303" t="s">
        <v>502</v>
      </c>
      <c r="AV73" s="303">
        <v>7437</v>
      </c>
    </row>
    <row r="74" spans="1:48" hidden="1" x14ac:dyDescent="0.35">
      <c r="A74" s="303" t="s">
        <v>502</v>
      </c>
      <c r="B74" s="303">
        <v>36865</v>
      </c>
      <c r="C74" s="303">
        <v>39193</v>
      </c>
      <c r="D74" s="303" t="s">
        <v>427</v>
      </c>
      <c r="E74" s="303" t="s">
        <v>385</v>
      </c>
      <c r="F74" s="303">
        <v>6367</v>
      </c>
      <c r="G74" s="303" t="s">
        <v>387</v>
      </c>
      <c r="H74" s="303" t="s">
        <v>409</v>
      </c>
      <c r="I74" s="303" t="s">
        <v>389</v>
      </c>
      <c r="J74" s="303" t="s">
        <v>530</v>
      </c>
      <c r="L74" s="305">
        <v>44684</v>
      </c>
      <c r="M74" s="303" t="s">
        <v>391</v>
      </c>
      <c r="N74" s="303" t="s">
        <v>505</v>
      </c>
      <c r="O74" s="303" t="s">
        <v>393</v>
      </c>
      <c r="P74" s="303" t="str">
        <f t="shared" si="1"/>
        <v>NPS</v>
      </c>
      <c r="Q74" s="303" t="s">
        <v>506</v>
      </c>
      <c r="R74" s="303" t="s">
        <v>395</v>
      </c>
      <c r="S74" s="303">
        <v>16754.89</v>
      </c>
      <c r="V74" s="303">
        <v>16754.89</v>
      </c>
      <c r="W74" s="303">
        <v>16754.89</v>
      </c>
      <c r="X74" s="303">
        <v>11058227.4</v>
      </c>
      <c r="Y74" s="303">
        <v>0</v>
      </c>
      <c r="Z74" s="303">
        <v>11058227.4</v>
      </c>
      <c r="AE74" s="303">
        <v>0</v>
      </c>
      <c r="AF74" s="303">
        <v>0</v>
      </c>
      <c r="AG74" s="303">
        <v>0</v>
      </c>
      <c r="AH74" s="303">
        <v>11058227.4</v>
      </c>
      <c r="AI74" s="303">
        <v>11058227.4</v>
      </c>
      <c r="AJ74" s="303" t="s">
        <v>396</v>
      </c>
      <c r="AK74" s="303" t="s">
        <v>507</v>
      </c>
      <c r="AL74" s="303" t="s">
        <v>398</v>
      </c>
      <c r="AM74" s="303" t="s">
        <v>414</v>
      </c>
      <c r="AN74" s="305">
        <v>44744</v>
      </c>
      <c r="AO74" s="305">
        <v>44687</v>
      </c>
      <c r="AP74" s="305">
        <v>44668</v>
      </c>
      <c r="AQ74" s="305">
        <v>44670</v>
      </c>
      <c r="AR74" s="305">
        <v>44685</v>
      </c>
      <c r="AS74" s="303" t="s">
        <v>400</v>
      </c>
      <c r="AT74" s="303" t="s">
        <v>415</v>
      </c>
      <c r="AU74" s="303" t="s">
        <v>502</v>
      </c>
      <c r="AV74" s="303">
        <v>7437</v>
      </c>
    </row>
    <row r="75" spans="1:48" hidden="1" x14ac:dyDescent="0.35">
      <c r="A75" s="303" t="s">
        <v>502</v>
      </c>
      <c r="B75" s="303">
        <v>36866</v>
      </c>
      <c r="C75" s="303">
        <v>39194</v>
      </c>
      <c r="D75" s="303" t="s">
        <v>427</v>
      </c>
      <c r="E75" s="303" t="s">
        <v>385</v>
      </c>
      <c r="F75" s="303">
        <v>6365</v>
      </c>
      <c r="G75" s="303" t="s">
        <v>387</v>
      </c>
      <c r="H75" s="303" t="s">
        <v>409</v>
      </c>
      <c r="I75" s="303" t="s">
        <v>389</v>
      </c>
      <c r="J75" s="303" t="s">
        <v>530</v>
      </c>
      <c r="L75" s="305">
        <v>44684</v>
      </c>
      <c r="M75" s="303" t="s">
        <v>391</v>
      </c>
      <c r="N75" s="303" t="s">
        <v>505</v>
      </c>
      <c r="O75" s="303" t="s">
        <v>393</v>
      </c>
      <c r="P75" s="303" t="str">
        <f t="shared" si="1"/>
        <v>NPS</v>
      </c>
      <c r="Q75" s="303" t="s">
        <v>517</v>
      </c>
      <c r="R75" s="303" t="s">
        <v>395</v>
      </c>
      <c r="S75" s="303">
        <v>1988</v>
      </c>
      <c r="V75" s="303">
        <v>1988</v>
      </c>
      <c r="W75" s="303">
        <v>1988</v>
      </c>
      <c r="X75" s="303">
        <v>1292200</v>
      </c>
      <c r="Y75" s="303">
        <v>0</v>
      </c>
      <c r="Z75" s="303">
        <v>1292200</v>
      </c>
      <c r="AE75" s="303">
        <v>0</v>
      </c>
      <c r="AF75" s="303">
        <v>0</v>
      </c>
      <c r="AG75" s="303">
        <v>0</v>
      </c>
      <c r="AH75" s="303">
        <v>1292200</v>
      </c>
      <c r="AI75" s="303">
        <v>1292200</v>
      </c>
      <c r="AJ75" s="303" t="s">
        <v>396</v>
      </c>
      <c r="AK75" s="303" t="s">
        <v>507</v>
      </c>
      <c r="AL75" s="303" t="s">
        <v>398</v>
      </c>
      <c r="AM75" s="303" t="s">
        <v>414</v>
      </c>
      <c r="AN75" s="305">
        <v>44744</v>
      </c>
      <c r="AO75" s="305">
        <v>44687</v>
      </c>
      <c r="AP75" s="305">
        <v>44668</v>
      </c>
      <c r="AQ75" s="305">
        <v>44670</v>
      </c>
      <c r="AR75" s="305">
        <v>44685</v>
      </c>
      <c r="AS75" s="303" t="s">
        <v>400</v>
      </c>
      <c r="AT75" s="303" t="s">
        <v>415</v>
      </c>
      <c r="AU75" s="303" t="s">
        <v>502</v>
      </c>
      <c r="AV75" s="303">
        <v>7437</v>
      </c>
    </row>
    <row r="76" spans="1:48" hidden="1" x14ac:dyDescent="0.35">
      <c r="A76" s="303" t="s">
        <v>502</v>
      </c>
      <c r="B76" s="303">
        <v>36867</v>
      </c>
      <c r="C76" s="303">
        <v>39195</v>
      </c>
      <c r="D76" s="303" t="s">
        <v>427</v>
      </c>
      <c r="E76" s="303" t="s">
        <v>385</v>
      </c>
      <c r="F76" s="303">
        <v>6368</v>
      </c>
      <c r="G76" s="303" t="s">
        <v>387</v>
      </c>
      <c r="H76" s="303" t="s">
        <v>409</v>
      </c>
      <c r="I76" s="303" t="s">
        <v>389</v>
      </c>
      <c r="J76" s="303" t="s">
        <v>530</v>
      </c>
      <c r="L76" s="305">
        <v>44684</v>
      </c>
      <c r="M76" s="303" t="s">
        <v>391</v>
      </c>
      <c r="N76" s="303" t="s">
        <v>505</v>
      </c>
      <c r="O76" s="303" t="s">
        <v>393</v>
      </c>
      <c r="P76" s="303" t="str">
        <f t="shared" si="1"/>
        <v>NPS</v>
      </c>
      <c r="Q76" s="303" t="s">
        <v>517</v>
      </c>
      <c r="R76" s="303" t="s">
        <v>395</v>
      </c>
      <c r="S76" s="303">
        <v>38894.400000000001</v>
      </c>
      <c r="V76" s="303">
        <v>38894.400000000001</v>
      </c>
      <c r="W76" s="303">
        <v>38894.400000000001</v>
      </c>
      <c r="X76" s="303">
        <v>25281360</v>
      </c>
      <c r="Y76" s="303">
        <v>0</v>
      </c>
      <c r="Z76" s="303">
        <v>25281360</v>
      </c>
      <c r="AE76" s="303">
        <v>0</v>
      </c>
      <c r="AF76" s="303">
        <v>0</v>
      </c>
      <c r="AG76" s="303">
        <v>0</v>
      </c>
      <c r="AH76" s="303">
        <v>25281360</v>
      </c>
      <c r="AI76" s="303">
        <v>25281360</v>
      </c>
      <c r="AJ76" s="303" t="s">
        <v>396</v>
      </c>
      <c r="AK76" s="303" t="s">
        <v>507</v>
      </c>
      <c r="AL76" s="303" t="s">
        <v>398</v>
      </c>
      <c r="AM76" s="303" t="s">
        <v>414</v>
      </c>
      <c r="AN76" s="305">
        <v>44744</v>
      </c>
      <c r="AO76" s="305">
        <v>44687</v>
      </c>
      <c r="AP76" s="305">
        <v>44668</v>
      </c>
      <c r="AQ76" s="305">
        <v>44670</v>
      </c>
      <c r="AR76" s="305">
        <v>44685</v>
      </c>
      <c r="AS76" s="303" t="s">
        <v>400</v>
      </c>
      <c r="AT76" s="303" t="s">
        <v>415</v>
      </c>
      <c r="AU76" s="303" t="s">
        <v>502</v>
      </c>
      <c r="AV76" s="303">
        <v>7437</v>
      </c>
    </row>
    <row r="77" spans="1:48" hidden="1" x14ac:dyDescent="0.35">
      <c r="A77" s="303" t="s">
        <v>502</v>
      </c>
      <c r="B77" s="303">
        <v>41328</v>
      </c>
      <c r="C77" s="303">
        <v>41049</v>
      </c>
      <c r="D77" s="303" t="s">
        <v>407</v>
      </c>
      <c r="E77" s="303" t="s">
        <v>385</v>
      </c>
      <c r="F77" s="303" t="s">
        <v>531</v>
      </c>
      <c r="G77" s="303" t="s">
        <v>387</v>
      </c>
      <c r="H77" s="303" t="s">
        <v>409</v>
      </c>
      <c r="I77" s="303" t="s">
        <v>389</v>
      </c>
      <c r="J77" s="303" t="s">
        <v>532</v>
      </c>
      <c r="L77" s="305">
        <v>44907</v>
      </c>
      <c r="M77" s="303" t="s">
        <v>391</v>
      </c>
      <c r="N77" s="303" t="s">
        <v>505</v>
      </c>
      <c r="O77" s="303" t="s">
        <v>393</v>
      </c>
      <c r="P77" s="303" t="str">
        <f t="shared" si="1"/>
        <v>NPS</v>
      </c>
      <c r="Q77" s="303" t="s">
        <v>517</v>
      </c>
      <c r="R77" s="303" t="s">
        <v>395</v>
      </c>
      <c r="S77" s="303">
        <v>57295</v>
      </c>
      <c r="V77" s="303">
        <v>57295</v>
      </c>
      <c r="W77" s="303">
        <v>57295</v>
      </c>
      <c r="X77" s="303">
        <v>36668800</v>
      </c>
      <c r="Y77" s="303">
        <v>0</v>
      </c>
      <c r="Z77" s="303">
        <v>36668800</v>
      </c>
      <c r="AE77" s="303">
        <v>0</v>
      </c>
      <c r="AF77" s="303">
        <v>0</v>
      </c>
      <c r="AG77" s="303">
        <v>0</v>
      </c>
      <c r="AH77" s="303">
        <v>36668800</v>
      </c>
      <c r="AI77" s="303">
        <v>36668800</v>
      </c>
      <c r="AJ77" s="303" t="s">
        <v>396</v>
      </c>
      <c r="AK77" s="303" t="s">
        <v>507</v>
      </c>
      <c r="AL77" s="303" t="s">
        <v>398</v>
      </c>
      <c r="AM77" s="303" t="s">
        <v>414</v>
      </c>
      <c r="AN77" s="305">
        <v>44967</v>
      </c>
      <c r="AO77" s="305">
        <v>44908</v>
      </c>
      <c r="AP77" s="305">
        <v>44889</v>
      </c>
      <c r="AQ77" s="305">
        <v>44893</v>
      </c>
      <c r="AR77" s="305">
        <v>44908</v>
      </c>
      <c r="AS77" s="303" t="s">
        <v>400</v>
      </c>
      <c r="AT77" s="303" t="s">
        <v>415</v>
      </c>
      <c r="AU77" s="303" t="s">
        <v>502</v>
      </c>
      <c r="AV77" s="303">
        <v>7437</v>
      </c>
    </row>
    <row r="78" spans="1:48" hidden="1" x14ac:dyDescent="0.35">
      <c r="A78" s="303" t="s">
        <v>502</v>
      </c>
      <c r="B78" s="303">
        <v>41548</v>
      </c>
      <c r="C78" s="303">
        <v>41084</v>
      </c>
      <c r="D78" s="303" t="s">
        <v>407</v>
      </c>
      <c r="E78" s="303" t="s">
        <v>385</v>
      </c>
      <c r="F78" s="303" t="s">
        <v>533</v>
      </c>
      <c r="G78" s="303" t="s">
        <v>387</v>
      </c>
      <c r="H78" s="303" t="s">
        <v>409</v>
      </c>
      <c r="I78" s="303" t="s">
        <v>389</v>
      </c>
      <c r="J78" s="303" t="s">
        <v>534</v>
      </c>
      <c r="L78" s="305">
        <v>44915</v>
      </c>
      <c r="M78" s="303" t="s">
        <v>391</v>
      </c>
      <c r="N78" s="303" t="s">
        <v>535</v>
      </c>
      <c r="O78" s="303" t="s">
        <v>393</v>
      </c>
      <c r="P78" s="303" t="str">
        <f t="shared" si="1"/>
        <v>NPS</v>
      </c>
      <c r="Q78" s="303" t="s">
        <v>506</v>
      </c>
      <c r="R78" s="303" t="s">
        <v>395</v>
      </c>
      <c r="S78" s="303">
        <v>60000</v>
      </c>
      <c r="V78" s="303">
        <v>60000</v>
      </c>
      <c r="W78" s="303">
        <v>60000</v>
      </c>
      <c r="X78" s="303">
        <v>38700000</v>
      </c>
      <c r="Y78" s="303">
        <v>0</v>
      </c>
      <c r="Z78" s="303">
        <v>38700000</v>
      </c>
      <c r="AE78" s="303">
        <v>0</v>
      </c>
      <c r="AF78" s="303">
        <v>0</v>
      </c>
      <c r="AG78" s="303">
        <v>0</v>
      </c>
      <c r="AH78" s="303">
        <v>38700000</v>
      </c>
      <c r="AI78" s="303">
        <v>38700000</v>
      </c>
      <c r="AJ78" s="303" t="s">
        <v>396</v>
      </c>
      <c r="AK78" s="303" t="s">
        <v>507</v>
      </c>
      <c r="AL78" s="303" t="s">
        <v>398</v>
      </c>
      <c r="AM78" s="303" t="s">
        <v>414</v>
      </c>
      <c r="AN78" s="305">
        <v>44975</v>
      </c>
      <c r="AO78" s="305">
        <v>44916</v>
      </c>
      <c r="AP78" s="305">
        <v>44900</v>
      </c>
      <c r="AQ78" s="305">
        <v>44903</v>
      </c>
      <c r="AR78" s="305">
        <v>44916</v>
      </c>
      <c r="AS78" s="303" t="s">
        <v>400</v>
      </c>
      <c r="AT78" s="303" t="s">
        <v>415</v>
      </c>
      <c r="AU78" s="303" t="s">
        <v>502</v>
      </c>
      <c r="AV78" s="303">
        <v>7437</v>
      </c>
    </row>
    <row r="79" spans="1:48" hidden="1" x14ac:dyDescent="0.35">
      <c r="A79" s="303" t="s">
        <v>502</v>
      </c>
      <c r="B79" s="303">
        <v>41711</v>
      </c>
      <c r="C79" s="303">
        <v>41276</v>
      </c>
      <c r="D79" s="303" t="s">
        <v>407</v>
      </c>
      <c r="E79" s="303" t="s">
        <v>385</v>
      </c>
      <c r="F79" s="303" t="s">
        <v>531</v>
      </c>
      <c r="G79" s="303" t="s">
        <v>387</v>
      </c>
      <c r="H79" s="303" t="s">
        <v>409</v>
      </c>
      <c r="I79" s="303" t="s">
        <v>389</v>
      </c>
      <c r="J79" s="303" t="s">
        <v>536</v>
      </c>
      <c r="L79" s="305">
        <v>44921</v>
      </c>
      <c r="M79" s="303" t="s">
        <v>391</v>
      </c>
      <c r="N79" s="303" t="s">
        <v>505</v>
      </c>
      <c r="O79" s="303" t="s">
        <v>393</v>
      </c>
      <c r="P79" s="303" t="str">
        <f t="shared" si="1"/>
        <v>NPS</v>
      </c>
      <c r="Q79" s="303" t="s">
        <v>517</v>
      </c>
      <c r="R79" s="303" t="s">
        <v>395</v>
      </c>
      <c r="S79" s="303">
        <v>2705</v>
      </c>
      <c r="V79" s="303">
        <v>2705</v>
      </c>
      <c r="W79" s="303">
        <v>2705</v>
      </c>
      <c r="X79" s="303">
        <v>1731200</v>
      </c>
      <c r="Y79" s="303">
        <v>0</v>
      </c>
      <c r="Z79" s="303">
        <v>1731200</v>
      </c>
      <c r="AE79" s="303">
        <v>0</v>
      </c>
      <c r="AF79" s="303">
        <v>0</v>
      </c>
      <c r="AG79" s="303">
        <v>0</v>
      </c>
      <c r="AH79" s="303">
        <v>1731200</v>
      </c>
      <c r="AI79" s="303">
        <v>1731200</v>
      </c>
      <c r="AJ79" s="303" t="s">
        <v>396</v>
      </c>
      <c r="AK79" s="303" t="s">
        <v>507</v>
      </c>
      <c r="AL79" s="303" t="s">
        <v>398</v>
      </c>
      <c r="AM79" s="303" t="s">
        <v>414</v>
      </c>
      <c r="AN79" s="305">
        <v>44981</v>
      </c>
      <c r="AO79" s="305">
        <v>44923</v>
      </c>
      <c r="AP79" s="305">
        <v>44901</v>
      </c>
      <c r="AQ79" s="305">
        <v>44904</v>
      </c>
      <c r="AR79" s="305">
        <v>44921</v>
      </c>
      <c r="AS79" s="303" t="s">
        <v>400</v>
      </c>
      <c r="AT79" s="303" t="s">
        <v>415</v>
      </c>
      <c r="AU79" s="303" t="s">
        <v>502</v>
      </c>
      <c r="AV79" s="303">
        <v>7437</v>
      </c>
    </row>
    <row r="80" spans="1:48" hidden="1" x14ac:dyDescent="0.35">
      <c r="A80" s="303" t="s">
        <v>502</v>
      </c>
      <c r="B80" s="303">
        <v>41710</v>
      </c>
      <c r="C80" s="303">
        <v>41277</v>
      </c>
      <c r="D80" s="303" t="s">
        <v>407</v>
      </c>
      <c r="E80" s="303" t="s">
        <v>385</v>
      </c>
      <c r="F80" s="303" t="s">
        <v>537</v>
      </c>
      <c r="G80" s="303" t="s">
        <v>387</v>
      </c>
      <c r="H80" s="303" t="s">
        <v>409</v>
      </c>
      <c r="I80" s="303" t="s">
        <v>389</v>
      </c>
      <c r="J80" s="303" t="s">
        <v>536</v>
      </c>
      <c r="L80" s="305">
        <v>44921</v>
      </c>
      <c r="M80" s="303" t="s">
        <v>391</v>
      </c>
      <c r="N80" s="303" t="s">
        <v>505</v>
      </c>
      <c r="O80" s="303" t="s">
        <v>393</v>
      </c>
      <c r="P80" s="303" t="str">
        <f t="shared" si="1"/>
        <v>NPS</v>
      </c>
      <c r="Q80" s="303" t="s">
        <v>517</v>
      </c>
      <c r="R80" s="303" t="s">
        <v>395</v>
      </c>
      <c r="S80" s="303">
        <v>56836</v>
      </c>
      <c r="V80" s="303">
        <v>56836</v>
      </c>
      <c r="W80" s="303">
        <v>56836</v>
      </c>
      <c r="X80" s="303">
        <v>36375040</v>
      </c>
      <c r="Y80" s="303">
        <v>0</v>
      </c>
      <c r="Z80" s="303">
        <v>36375040</v>
      </c>
      <c r="AE80" s="303">
        <v>0</v>
      </c>
      <c r="AF80" s="303">
        <v>0</v>
      </c>
      <c r="AG80" s="303">
        <v>0</v>
      </c>
      <c r="AH80" s="303">
        <v>36375040</v>
      </c>
      <c r="AI80" s="303">
        <v>36375040</v>
      </c>
      <c r="AJ80" s="303" t="s">
        <v>396</v>
      </c>
      <c r="AK80" s="303" t="s">
        <v>507</v>
      </c>
      <c r="AL80" s="303" t="s">
        <v>398</v>
      </c>
      <c r="AM80" s="303" t="s">
        <v>414</v>
      </c>
      <c r="AN80" s="305">
        <v>44981</v>
      </c>
      <c r="AO80" s="305">
        <v>44923</v>
      </c>
      <c r="AP80" s="305">
        <v>44901</v>
      </c>
      <c r="AQ80" s="305">
        <v>44904</v>
      </c>
      <c r="AR80" s="305">
        <v>44921</v>
      </c>
      <c r="AS80" s="303" t="s">
        <v>400</v>
      </c>
      <c r="AT80" s="303" t="s">
        <v>415</v>
      </c>
      <c r="AU80" s="303" t="s">
        <v>502</v>
      </c>
      <c r="AV80" s="303">
        <v>7437</v>
      </c>
    </row>
    <row r="81" spans="1:48" hidden="1" x14ac:dyDescent="0.35">
      <c r="A81" s="303" t="s">
        <v>538</v>
      </c>
      <c r="B81" s="303">
        <v>37813</v>
      </c>
      <c r="C81" s="303">
        <v>39948</v>
      </c>
      <c r="D81" s="303" t="s">
        <v>384</v>
      </c>
      <c r="E81" s="303" t="s">
        <v>385</v>
      </c>
      <c r="F81" s="303">
        <v>7391</v>
      </c>
      <c r="G81" s="303" t="s">
        <v>387</v>
      </c>
      <c r="H81" s="303" t="s">
        <v>409</v>
      </c>
      <c r="I81" s="303" t="s">
        <v>389</v>
      </c>
      <c r="J81" s="303" t="s">
        <v>539</v>
      </c>
      <c r="L81" s="305">
        <v>44731</v>
      </c>
      <c r="M81" s="303" t="s">
        <v>391</v>
      </c>
      <c r="N81" s="303" t="s">
        <v>540</v>
      </c>
      <c r="O81" s="303" t="s">
        <v>412</v>
      </c>
      <c r="P81" s="303" t="str">
        <f t="shared" si="1"/>
        <v>NPK</v>
      </c>
      <c r="Q81" s="303" t="s">
        <v>493</v>
      </c>
      <c r="R81" s="303" t="s">
        <v>395</v>
      </c>
      <c r="S81" s="303">
        <v>27500</v>
      </c>
      <c r="V81" s="303">
        <v>27500</v>
      </c>
      <c r="W81" s="303">
        <v>27500</v>
      </c>
      <c r="X81" s="303">
        <v>21642500</v>
      </c>
      <c r="Y81" s="303">
        <v>0</v>
      </c>
      <c r="Z81" s="303">
        <v>21642500</v>
      </c>
      <c r="AB81" s="303">
        <v>1010625</v>
      </c>
      <c r="AE81" s="303">
        <v>0</v>
      </c>
      <c r="AF81" s="303">
        <v>0</v>
      </c>
      <c r="AG81" s="303">
        <v>0</v>
      </c>
      <c r="AH81" s="303">
        <v>21642500</v>
      </c>
      <c r="AI81" s="303">
        <v>22653125</v>
      </c>
      <c r="AJ81" s="303" t="s">
        <v>396</v>
      </c>
      <c r="AK81" s="303" t="s">
        <v>541</v>
      </c>
      <c r="AL81" s="303" t="s">
        <v>398</v>
      </c>
      <c r="AM81" s="303" t="s">
        <v>399</v>
      </c>
      <c r="AN81" s="305">
        <v>44821</v>
      </c>
      <c r="AO81" s="305">
        <v>44888</v>
      </c>
      <c r="AP81" s="305">
        <v>44726</v>
      </c>
      <c r="AQ81" s="305">
        <v>44730</v>
      </c>
      <c r="AR81" s="305">
        <v>44736</v>
      </c>
      <c r="AS81" s="303" t="s">
        <v>400</v>
      </c>
      <c r="AT81" s="303" t="s">
        <v>415</v>
      </c>
      <c r="AU81" s="303" t="s">
        <v>538</v>
      </c>
      <c r="AV81" s="303">
        <v>7109</v>
      </c>
    </row>
    <row r="82" spans="1:48" hidden="1" x14ac:dyDescent="0.35">
      <c r="A82" s="303" t="s">
        <v>538</v>
      </c>
      <c r="B82" s="303">
        <v>7171</v>
      </c>
      <c r="C82" s="303">
        <v>909</v>
      </c>
      <c r="D82" s="303" t="s">
        <v>431</v>
      </c>
      <c r="E82" s="303" t="s">
        <v>385</v>
      </c>
      <c r="F82" s="303">
        <v>8223</v>
      </c>
      <c r="G82" s="303" t="s">
        <v>387</v>
      </c>
      <c r="H82" s="303" t="s">
        <v>388</v>
      </c>
      <c r="I82" s="303" t="s">
        <v>389</v>
      </c>
      <c r="J82" s="303" t="s">
        <v>464</v>
      </c>
      <c r="L82" s="305">
        <v>44790</v>
      </c>
      <c r="M82" s="303" t="s">
        <v>391</v>
      </c>
      <c r="N82" s="303" t="s">
        <v>540</v>
      </c>
      <c r="O82" s="303" t="s">
        <v>412</v>
      </c>
      <c r="P82" s="303" t="str">
        <f t="shared" si="1"/>
        <v>MAP</v>
      </c>
      <c r="Q82" s="303" t="s">
        <v>404</v>
      </c>
      <c r="R82" s="303" t="s">
        <v>395</v>
      </c>
      <c r="S82" s="303">
        <v>5500</v>
      </c>
      <c r="V82" s="303">
        <v>5500</v>
      </c>
      <c r="W82" s="303">
        <v>5500</v>
      </c>
      <c r="X82" s="303">
        <v>4675000</v>
      </c>
      <c r="Y82" s="303">
        <v>0</v>
      </c>
      <c r="Z82" s="303">
        <v>4675000</v>
      </c>
      <c r="AB82" s="303">
        <v>242000</v>
      </c>
      <c r="AE82" s="303">
        <v>0</v>
      </c>
      <c r="AF82" s="303">
        <v>0</v>
      </c>
      <c r="AG82" s="303">
        <v>0</v>
      </c>
      <c r="AH82" s="303">
        <v>4675000</v>
      </c>
      <c r="AI82" s="303">
        <v>4917000</v>
      </c>
      <c r="AJ82" s="303" t="s">
        <v>396</v>
      </c>
      <c r="AK82" s="303" t="s">
        <v>541</v>
      </c>
      <c r="AL82" s="303" t="s">
        <v>398</v>
      </c>
      <c r="AM82" s="303" t="s">
        <v>399</v>
      </c>
      <c r="AN82" s="305">
        <v>44880</v>
      </c>
      <c r="AO82" s="305">
        <v>44795</v>
      </c>
      <c r="AP82" s="305">
        <v>44784</v>
      </c>
      <c r="AQ82" s="305">
        <v>44789</v>
      </c>
      <c r="AR82" s="305">
        <v>44790</v>
      </c>
      <c r="AS82" s="303" t="s">
        <v>400</v>
      </c>
      <c r="AT82" s="303" t="s">
        <v>401</v>
      </c>
      <c r="AU82" s="303" t="s">
        <v>538</v>
      </c>
      <c r="AV82" s="303">
        <v>7109</v>
      </c>
    </row>
    <row r="83" spans="1:48" hidden="1" x14ac:dyDescent="0.35">
      <c r="A83" s="303" t="s">
        <v>538</v>
      </c>
      <c r="B83" s="303">
        <v>7192</v>
      </c>
      <c r="C83" s="303">
        <v>913</v>
      </c>
      <c r="D83" s="303" t="s">
        <v>431</v>
      </c>
      <c r="E83" s="303" t="s">
        <v>385</v>
      </c>
      <c r="F83" s="303">
        <v>8222</v>
      </c>
      <c r="G83" s="303" t="s">
        <v>387</v>
      </c>
      <c r="H83" s="303" t="s">
        <v>388</v>
      </c>
      <c r="I83" s="303" t="s">
        <v>389</v>
      </c>
      <c r="J83" s="303" t="s">
        <v>464</v>
      </c>
      <c r="L83" s="305">
        <v>44790</v>
      </c>
      <c r="M83" s="303" t="s">
        <v>391</v>
      </c>
      <c r="N83" s="303" t="s">
        <v>540</v>
      </c>
      <c r="O83" s="303" t="s">
        <v>412</v>
      </c>
      <c r="P83" s="303" t="str">
        <f t="shared" si="1"/>
        <v>MAP</v>
      </c>
      <c r="Q83" s="303" t="s">
        <v>404</v>
      </c>
      <c r="R83" s="303" t="s">
        <v>395</v>
      </c>
      <c r="S83" s="303">
        <v>11974</v>
      </c>
      <c r="V83" s="303">
        <v>11974</v>
      </c>
      <c r="W83" s="303">
        <v>11974</v>
      </c>
      <c r="X83" s="303">
        <v>10776600</v>
      </c>
      <c r="Y83" s="303">
        <v>0</v>
      </c>
      <c r="Z83" s="303">
        <v>10776600</v>
      </c>
      <c r="AB83" s="303">
        <v>526856</v>
      </c>
      <c r="AE83" s="303">
        <v>0</v>
      </c>
      <c r="AF83" s="303">
        <v>0</v>
      </c>
      <c r="AG83" s="303">
        <v>0</v>
      </c>
      <c r="AH83" s="303">
        <v>10776600</v>
      </c>
      <c r="AI83" s="303">
        <v>11303456</v>
      </c>
      <c r="AJ83" s="303" t="s">
        <v>465</v>
      </c>
      <c r="AK83" s="303" t="s">
        <v>541</v>
      </c>
      <c r="AL83" s="303" t="s">
        <v>398</v>
      </c>
      <c r="AM83" s="303" t="s">
        <v>399</v>
      </c>
      <c r="AN83" s="305">
        <v>44880</v>
      </c>
      <c r="AO83" s="305">
        <v>44796</v>
      </c>
      <c r="AP83" s="305">
        <v>44784</v>
      </c>
      <c r="AQ83" s="305">
        <v>44789</v>
      </c>
      <c r="AR83" s="305">
        <v>44790</v>
      </c>
      <c r="AS83" s="303" t="s">
        <v>400</v>
      </c>
      <c r="AT83" s="303" t="s">
        <v>401</v>
      </c>
      <c r="AU83" s="303" t="s">
        <v>538</v>
      </c>
      <c r="AV83" s="303">
        <v>7109</v>
      </c>
    </row>
    <row r="84" spans="1:48" hidden="1" x14ac:dyDescent="0.35">
      <c r="A84" s="303" t="s">
        <v>542</v>
      </c>
      <c r="B84" s="303">
        <v>39536</v>
      </c>
      <c r="C84" s="303">
        <v>40616</v>
      </c>
      <c r="D84" s="303" t="s">
        <v>407</v>
      </c>
      <c r="E84" s="303" t="s">
        <v>385</v>
      </c>
      <c r="F84" s="303" t="s">
        <v>543</v>
      </c>
      <c r="G84" s="303" t="s">
        <v>459</v>
      </c>
      <c r="H84" s="303" t="s">
        <v>409</v>
      </c>
      <c r="I84" s="303" t="s">
        <v>389</v>
      </c>
      <c r="J84" s="303" t="s">
        <v>544</v>
      </c>
      <c r="L84" s="305">
        <v>44820</v>
      </c>
      <c r="M84" s="303" t="s">
        <v>391</v>
      </c>
      <c r="N84" s="303" t="s">
        <v>545</v>
      </c>
      <c r="O84" s="303" t="s">
        <v>412</v>
      </c>
      <c r="P84" s="303" t="str">
        <f t="shared" si="1"/>
        <v>NPK</v>
      </c>
      <c r="Q84" s="303" t="s">
        <v>493</v>
      </c>
      <c r="R84" s="303" t="s">
        <v>395</v>
      </c>
      <c r="S84" s="303">
        <v>501.875</v>
      </c>
      <c r="V84" s="303">
        <v>500</v>
      </c>
      <c r="W84" s="303">
        <v>501.875</v>
      </c>
      <c r="X84" s="303">
        <v>406919.37</v>
      </c>
      <c r="Y84" s="303">
        <v>0</v>
      </c>
      <c r="Z84" s="303">
        <v>406919.37</v>
      </c>
      <c r="AB84" s="303">
        <v>21580.63</v>
      </c>
      <c r="AE84" s="303">
        <v>0</v>
      </c>
      <c r="AF84" s="303">
        <v>0</v>
      </c>
      <c r="AG84" s="303">
        <v>0</v>
      </c>
      <c r="AH84" s="303">
        <v>406919.37</v>
      </c>
      <c r="AI84" s="303">
        <v>428500</v>
      </c>
      <c r="AJ84" s="303" t="s">
        <v>396</v>
      </c>
      <c r="AK84" s="303" t="s">
        <v>546</v>
      </c>
      <c r="AL84" s="303" t="s">
        <v>398</v>
      </c>
      <c r="AM84" s="303" t="s">
        <v>399</v>
      </c>
      <c r="AN84" s="305">
        <v>44910</v>
      </c>
      <c r="AO84" s="305">
        <v>44825</v>
      </c>
      <c r="AP84" s="305">
        <v>44809</v>
      </c>
      <c r="AQ84" s="305">
        <v>44814</v>
      </c>
      <c r="AR84" s="305">
        <v>44822</v>
      </c>
      <c r="AS84" s="303" t="s">
        <v>400</v>
      </c>
      <c r="AT84" s="303" t="s">
        <v>490</v>
      </c>
      <c r="AU84" s="303" t="s">
        <v>542</v>
      </c>
      <c r="AV84" s="303">
        <v>6213</v>
      </c>
    </row>
    <row r="85" spans="1:48" hidden="1" x14ac:dyDescent="0.35">
      <c r="A85" s="303" t="s">
        <v>542</v>
      </c>
      <c r="B85" s="303">
        <v>39489</v>
      </c>
      <c r="C85" s="303">
        <v>40619</v>
      </c>
      <c r="D85" s="303" t="s">
        <v>407</v>
      </c>
      <c r="E85" s="303" t="s">
        <v>385</v>
      </c>
      <c r="F85" s="303">
        <v>7919</v>
      </c>
      <c r="G85" s="303" t="s">
        <v>459</v>
      </c>
      <c r="H85" s="303" t="s">
        <v>409</v>
      </c>
      <c r="I85" s="303" t="s">
        <v>389</v>
      </c>
      <c r="J85" s="303" t="s">
        <v>544</v>
      </c>
      <c r="L85" s="305">
        <v>44820</v>
      </c>
      <c r="M85" s="303" t="s">
        <v>391</v>
      </c>
      <c r="N85" s="303" t="s">
        <v>545</v>
      </c>
      <c r="O85" s="303" t="s">
        <v>412</v>
      </c>
      <c r="P85" s="303" t="str">
        <f t="shared" si="1"/>
        <v>NPK</v>
      </c>
      <c r="Q85" s="303" t="s">
        <v>493</v>
      </c>
      <c r="R85" s="303" t="s">
        <v>395</v>
      </c>
      <c r="S85" s="303">
        <v>22170.1</v>
      </c>
      <c r="V85" s="303">
        <v>22000</v>
      </c>
      <c r="W85" s="303">
        <v>22170.1</v>
      </c>
      <c r="X85" s="303">
        <v>17900685.699999999</v>
      </c>
      <c r="Y85" s="303">
        <v>0</v>
      </c>
      <c r="Z85" s="303">
        <v>17900685.699999999</v>
      </c>
      <c r="AB85" s="303">
        <v>953314.3</v>
      </c>
      <c r="AE85" s="303">
        <v>0</v>
      </c>
      <c r="AF85" s="303">
        <v>0</v>
      </c>
      <c r="AG85" s="303">
        <v>0</v>
      </c>
      <c r="AH85" s="303">
        <v>17900685.699999999</v>
      </c>
      <c r="AI85" s="303">
        <v>18854000</v>
      </c>
      <c r="AJ85" s="303" t="s">
        <v>396</v>
      </c>
      <c r="AK85" s="303" t="s">
        <v>546</v>
      </c>
      <c r="AL85" s="303" t="s">
        <v>398</v>
      </c>
      <c r="AM85" s="303" t="s">
        <v>399</v>
      </c>
      <c r="AN85" s="305">
        <v>44910</v>
      </c>
      <c r="AO85" s="305">
        <v>44823</v>
      </c>
      <c r="AP85" s="305">
        <v>44809</v>
      </c>
      <c r="AQ85" s="305">
        <v>44814</v>
      </c>
      <c r="AR85" s="305">
        <v>44823</v>
      </c>
      <c r="AS85" s="303" t="s">
        <v>400</v>
      </c>
      <c r="AT85" s="303" t="s">
        <v>490</v>
      </c>
      <c r="AU85" s="303" t="s">
        <v>542</v>
      </c>
      <c r="AV85" s="303">
        <v>6213</v>
      </c>
    </row>
    <row r="86" spans="1:48" hidden="1" x14ac:dyDescent="0.35">
      <c r="A86" s="303" t="s">
        <v>547</v>
      </c>
      <c r="B86" s="303">
        <v>38332</v>
      </c>
      <c r="C86" s="303">
        <v>40149</v>
      </c>
      <c r="D86" s="303" t="s">
        <v>431</v>
      </c>
      <c r="E86" s="303" t="s">
        <v>385</v>
      </c>
      <c r="F86" s="303">
        <v>7831</v>
      </c>
      <c r="G86" s="303" t="s">
        <v>387</v>
      </c>
      <c r="H86" s="303" t="s">
        <v>409</v>
      </c>
      <c r="I86" s="303" t="s">
        <v>389</v>
      </c>
      <c r="J86" s="303" t="s">
        <v>548</v>
      </c>
      <c r="L86" s="305">
        <v>44761</v>
      </c>
      <c r="M86" s="303" t="s">
        <v>391</v>
      </c>
      <c r="N86" s="303" t="s">
        <v>549</v>
      </c>
      <c r="O86" s="303" t="s">
        <v>412</v>
      </c>
      <c r="P86" s="303" t="str">
        <f t="shared" si="1"/>
        <v>DAP</v>
      </c>
      <c r="Q86" s="303" t="s">
        <v>550</v>
      </c>
      <c r="R86" s="303" t="s">
        <v>395</v>
      </c>
      <c r="S86" s="303">
        <v>33372</v>
      </c>
      <c r="V86" s="303">
        <v>33372</v>
      </c>
      <c r="W86" s="303">
        <v>33372</v>
      </c>
      <c r="X86" s="303">
        <v>29000268</v>
      </c>
      <c r="Y86" s="303">
        <v>0</v>
      </c>
      <c r="Z86" s="303">
        <v>29000268</v>
      </c>
      <c r="AB86" s="303">
        <v>1535112</v>
      </c>
      <c r="AE86" s="303">
        <v>0</v>
      </c>
      <c r="AF86" s="303">
        <v>0</v>
      </c>
      <c r="AG86" s="303">
        <v>0</v>
      </c>
      <c r="AH86" s="303">
        <v>29000268</v>
      </c>
      <c r="AI86" s="303">
        <v>30535380</v>
      </c>
      <c r="AJ86" s="303" t="s">
        <v>396</v>
      </c>
      <c r="AK86" s="303" t="s">
        <v>551</v>
      </c>
      <c r="AL86" s="303" t="s">
        <v>398</v>
      </c>
      <c r="AM86" s="303" t="s">
        <v>399</v>
      </c>
      <c r="AN86" s="305">
        <v>44881</v>
      </c>
      <c r="AO86" s="305">
        <v>44761</v>
      </c>
      <c r="AP86" s="305">
        <v>44757</v>
      </c>
      <c r="AQ86" s="305">
        <v>44759</v>
      </c>
      <c r="AR86" s="305">
        <v>44761</v>
      </c>
      <c r="AS86" s="303" t="s">
        <v>418</v>
      </c>
      <c r="AT86" s="303" t="s">
        <v>419</v>
      </c>
      <c r="AU86" s="303" t="s">
        <v>547</v>
      </c>
      <c r="AV86" s="303">
        <v>6282</v>
      </c>
    </row>
    <row r="87" spans="1:48" hidden="1" x14ac:dyDescent="0.35">
      <c r="A87" s="303" t="s">
        <v>547</v>
      </c>
      <c r="B87" s="303">
        <v>38923</v>
      </c>
      <c r="C87" s="303">
        <v>40339</v>
      </c>
      <c r="D87" s="303" t="s">
        <v>427</v>
      </c>
      <c r="E87" s="303" t="s">
        <v>385</v>
      </c>
      <c r="F87" s="303">
        <v>8024</v>
      </c>
      <c r="G87" s="303" t="s">
        <v>387</v>
      </c>
      <c r="H87" s="303" t="s">
        <v>409</v>
      </c>
      <c r="I87" s="303" t="s">
        <v>389</v>
      </c>
      <c r="J87" s="303" t="s">
        <v>552</v>
      </c>
      <c r="L87" s="305">
        <v>44792</v>
      </c>
      <c r="M87" s="303" t="s">
        <v>391</v>
      </c>
      <c r="N87" s="303" t="s">
        <v>549</v>
      </c>
      <c r="O87" s="303" t="s">
        <v>412</v>
      </c>
      <c r="P87" s="303" t="str">
        <f t="shared" si="1"/>
        <v>DAP</v>
      </c>
      <c r="Q87" s="303" t="s">
        <v>550</v>
      </c>
      <c r="R87" s="303" t="s">
        <v>395</v>
      </c>
      <c r="S87" s="303">
        <v>37850</v>
      </c>
      <c r="V87" s="303">
        <v>37850</v>
      </c>
      <c r="W87" s="303">
        <v>37850</v>
      </c>
      <c r="X87" s="303">
        <v>27076376</v>
      </c>
      <c r="Y87" s="303">
        <v>0</v>
      </c>
      <c r="Z87" s="303">
        <v>27076376</v>
      </c>
      <c r="AB87" s="303">
        <v>1362600</v>
      </c>
      <c r="AE87" s="303">
        <v>0</v>
      </c>
      <c r="AF87" s="303">
        <v>0</v>
      </c>
      <c r="AG87" s="303">
        <v>0</v>
      </c>
      <c r="AH87" s="303">
        <v>27076376</v>
      </c>
      <c r="AI87" s="303">
        <v>28438976</v>
      </c>
      <c r="AJ87" s="303" t="s">
        <v>396</v>
      </c>
      <c r="AK87" s="303" t="s">
        <v>551</v>
      </c>
      <c r="AL87" s="303" t="s">
        <v>398</v>
      </c>
      <c r="AM87" s="303" t="s">
        <v>399</v>
      </c>
      <c r="AN87" s="305">
        <v>44912</v>
      </c>
      <c r="AO87" s="305">
        <v>44797</v>
      </c>
      <c r="AP87" s="305">
        <v>44785</v>
      </c>
      <c r="AQ87" s="305">
        <v>44788</v>
      </c>
      <c r="AR87" s="305">
        <v>44792</v>
      </c>
      <c r="AS87" s="303" t="s">
        <v>418</v>
      </c>
      <c r="AT87" s="303" t="s">
        <v>419</v>
      </c>
      <c r="AU87" s="303" t="s">
        <v>547</v>
      </c>
      <c r="AV87" s="303">
        <v>6282</v>
      </c>
    </row>
    <row r="88" spans="1:48" hidden="1" x14ac:dyDescent="0.35">
      <c r="A88" s="303" t="s">
        <v>547</v>
      </c>
      <c r="B88" s="303">
        <v>7768</v>
      </c>
      <c r="C88" s="303">
        <v>1025</v>
      </c>
      <c r="D88" s="303" t="s">
        <v>407</v>
      </c>
      <c r="E88" s="303" t="s">
        <v>385</v>
      </c>
      <c r="F88" s="303" t="s">
        <v>553</v>
      </c>
      <c r="G88" s="303" t="s">
        <v>387</v>
      </c>
      <c r="H88" s="303" t="s">
        <v>388</v>
      </c>
      <c r="I88" s="303" t="s">
        <v>389</v>
      </c>
      <c r="J88" s="303" t="s">
        <v>554</v>
      </c>
      <c r="L88" s="305">
        <v>44850</v>
      </c>
      <c r="M88" s="303" t="s">
        <v>391</v>
      </c>
      <c r="N88" s="303" t="s">
        <v>549</v>
      </c>
      <c r="O88" s="303" t="s">
        <v>412</v>
      </c>
      <c r="P88" s="303" t="str">
        <f t="shared" si="1"/>
        <v>DAP</v>
      </c>
      <c r="Q88" s="303" t="s">
        <v>550</v>
      </c>
      <c r="R88" s="303" t="s">
        <v>395</v>
      </c>
      <c r="S88" s="303">
        <v>33600</v>
      </c>
      <c r="V88" s="303">
        <v>33600</v>
      </c>
      <c r="W88" s="303">
        <v>33600</v>
      </c>
      <c r="X88" s="303">
        <v>27484800</v>
      </c>
      <c r="Y88" s="303">
        <v>0</v>
      </c>
      <c r="Z88" s="303">
        <v>27484800</v>
      </c>
      <c r="AB88" s="303">
        <v>1512000</v>
      </c>
      <c r="AE88" s="303">
        <v>0</v>
      </c>
      <c r="AF88" s="303">
        <v>0</v>
      </c>
      <c r="AG88" s="303">
        <v>0</v>
      </c>
      <c r="AH88" s="303">
        <v>27484800</v>
      </c>
      <c r="AI88" s="303">
        <v>28996800</v>
      </c>
      <c r="AJ88" s="303" t="s">
        <v>396</v>
      </c>
      <c r="AK88" s="303" t="s">
        <v>551</v>
      </c>
      <c r="AL88" s="303" t="s">
        <v>398</v>
      </c>
      <c r="AM88" s="303" t="s">
        <v>399</v>
      </c>
      <c r="AN88" s="305">
        <v>44970</v>
      </c>
      <c r="AO88" s="305">
        <v>44852</v>
      </c>
      <c r="AP88" s="305">
        <v>44844</v>
      </c>
      <c r="AQ88" s="305">
        <v>44846</v>
      </c>
      <c r="AR88" s="305">
        <v>44852</v>
      </c>
      <c r="AS88" s="303" t="s">
        <v>400</v>
      </c>
      <c r="AT88" s="303" t="s">
        <v>401</v>
      </c>
      <c r="AU88" s="303" t="s">
        <v>547</v>
      </c>
      <c r="AV88" s="303">
        <v>6282</v>
      </c>
    </row>
    <row r="89" spans="1:48" hidden="1" x14ac:dyDescent="0.35">
      <c r="A89" s="303" t="s">
        <v>547</v>
      </c>
      <c r="B89" s="303">
        <v>12378</v>
      </c>
      <c r="C89" s="303">
        <v>21975</v>
      </c>
      <c r="D89" s="303" t="s">
        <v>407</v>
      </c>
      <c r="E89" s="303" t="s">
        <v>385</v>
      </c>
      <c r="F89" s="303" t="s">
        <v>555</v>
      </c>
      <c r="G89" s="303" t="s">
        <v>387</v>
      </c>
      <c r="H89" s="303" t="s">
        <v>403</v>
      </c>
      <c r="I89" s="303" t="s">
        <v>389</v>
      </c>
      <c r="J89" s="303" t="s">
        <v>556</v>
      </c>
      <c r="L89" s="305">
        <v>44883</v>
      </c>
      <c r="M89" s="303" t="s">
        <v>391</v>
      </c>
      <c r="N89" s="303" t="s">
        <v>557</v>
      </c>
      <c r="O89" s="303" t="s">
        <v>412</v>
      </c>
      <c r="P89" s="303" t="str">
        <f t="shared" si="1"/>
        <v>TSP</v>
      </c>
      <c r="Q89" s="303" t="s">
        <v>295</v>
      </c>
      <c r="R89" s="303" t="s">
        <v>395</v>
      </c>
      <c r="S89" s="303">
        <v>16500</v>
      </c>
      <c r="V89" s="303">
        <v>16500</v>
      </c>
      <c r="W89" s="303">
        <v>16500</v>
      </c>
      <c r="X89" s="303">
        <v>9570000</v>
      </c>
      <c r="Y89" s="303">
        <v>0</v>
      </c>
      <c r="Z89" s="303">
        <v>9570000</v>
      </c>
      <c r="AB89" s="303">
        <v>808500</v>
      </c>
      <c r="AE89" s="303">
        <v>0</v>
      </c>
      <c r="AF89" s="303">
        <v>0</v>
      </c>
      <c r="AG89" s="303">
        <v>0</v>
      </c>
      <c r="AH89" s="303">
        <v>9570000</v>
      </c>
      <c r="AI89" s="303">
        <v>10378500</v>
      </c>
      <c r="AJ89" s="303" t="s">
        <v>465</v>
      </c>
      <c r="AK89" s="303" t="s">
        <v>551</v>
      </c>
      <c r="AL89" s="303" t="s">
        <v>398</v>
      </c>
      <c r="AM89" s="303" t="s">
        <v>399</v>
      </c>
      <c r="AN89" s="305">
        <v>45003</v>
      </c>
      <c r="AO89" s="305">
        <v>44886</v>
      </c>
      <c r="AP89" s="305">
        <v>44871</v>
      </c>
      <c r="AQ89" s="305">
        <v>44876</v>
      </c>
      <c r="AR89" s="305">
        <v>44886</v>
      </c>
      <c r="AS89" s="303" t="s">
        <v>400</v>
      </c>
      <c r="AT89" s="303" t="s">
        <v>405</v>
      </c>
      <c r="AU89" s="303" t="s">
        <v>547</v>
      </c>
      <c r="AV89" s="303">
        <v>6282</v>
      </c>
    </row>
    <row r="90" spans="1:48" hidden="1" x14ac:dyDescent="0.35">
      <c r="A90" s="303" t="s">
        <v>547</v>
      </c>
      <c r="B90" s="303">
        <v>40865</v>
      </c>
      <c r="C90" s="303">
        <v>41031</v>
      </c>
      <c r="D90" s="303" t="s">
        <v>407</v>
      </c>
      <c r="E90" s="303" t="s">
        <v>385</v>
      </c>
      <c r="F90" s="303" t="s">
        <v>558</v>
      </c>
      <c r="G90" s="303" t="s">
        <v>387</v>
      </c>
      <c r="H90" s="303" t="s">
        <v>409</v>
      </c>
      <c r="I90" s="303" t="s">
        <v>389</v>
      </c>
      <c r="J90" s="303" t="s">
        <v>556</v>
      </c>
      <c r="L90" s="305">
        <v>44883</v>
      </c>
      <c r="M90" s="303" t="s">
        <v>391</v>
      </c>
      <c r="N90" s="303" t="s">
        <v>557</v>
      </c>
      <c r="O90" s="303" t="s">
        <v>412</v>
      </c>
      <c r="P90" s="303" t="str">
        <f t="shared" si="1"/>
        <v>DAP</v>
      </c>
      <c r="Q90" s="303" t="s">
        <v>550</v>
      </c>
      <c r="R90" s="303" t="s">
        <v>395</v>
      </c>
      <c r="S90" s="303">
        <v>22000</v>
      </c>
      <c r="V90" s="303">
        <v>22000</v>
      </c>
      <c r="W90" s="303">
        <v>22000</v>
      </c>
      <c r="X90" s="303">
        <v>16522000</v>
      </c>
      <c r="Y90" s="303">
        <v>0</v>
      </c>
      <c r="Z90" s="303">
        <v>16522000</v>
      </c>
      <c r="AB90" s="303">
        <v>1078000</v>
      </c>
      <c r="AE90" s="303">
        <v>0</v>
      </c>
      <c r="AF90" s="303">
        <v>0</v>
      </c>
      <c r="AG90" s="303">
        <v>0</v>
      </c>
      <c r="AH90" s="303">
        <v>16522000</v>
      </c>
      <c r="AI90" s="303">
        <v>17600000</v>
      </c>
      <c r="AJ90" s="303" t="s">
        <v>465</v>
      </c>
      <c r="AK90" s="303" t="s">
        <v>551</v>
      </c>
      <c r="AL90" s="303" t="s">
        <v>398</v>
      </c>
      <c r="AM90" s="303" t="s">
        <v>399</v>
      </c>
      <c r="AN90" s="305">
        <v>45003</v>
      </c>
      <c r="AO90" s="305">
        <v>44894</v>
      </c>
      <c r="AP90" s="305">
        <v>44871</v>
      </c>
      <c r="AQ90" s="305">
        <v>44876</v>
      </c>
      <c r="AR90" s="305">
        <v>44886</v>
      </c>
      <c r="AS90" s="303" t="s">
        <v>418</v>
      </c>
      <c r="AT90" s="303" t="s">
        <v>419</v>
      </c>
      <c r="AU90" s="303" t="s">
        <v>547</v>
      </c>
      <c r="AV90" s="303">
        <v>6282</v>
      </c>
    </row>
    <row r="91" spans="1:48" hidden="1" x14ac:dyDescent="0.35">
      <c r="A91" s="303" t="s">
        <v>547</v>
      </c>
      <c r="B91" s="303">
        <v>41165</v>
      </c>
      <c r="C91" s="303">
        <v>41035</v>
      </c>
      <c r="D91" s="303" t="s">
        <v>407</v>
      </c>
      <c r="E91" s="303" t="s">
        <v>385</v>
      </c>
      <c r="F91" s="303" t="s">
        <v>559</v>
      </c>
      <c r="G91" s="303" t="s">
        <v>387</v>
      </c>
      <c r="H91" s="303" t="s">
        <v>409</v>
      </c>
      <c r="I91" s="303" t="s">
        <v>389</v>
      </c>
      <c r="J91" s="303" t="s">
        <v>560</v>
      </c>
      <c r="L91" s="305">
        <v>44899</v>
      </c>
      <c r="M91" s="303" t="s">
        <v>391</v>
      </c>
      <c r="N91" s="303" t="s">
        <v>549</v>
      </c>
      <c r="O91" s="303" t="s">
        <v>412</v>
      </c>
      <c r="P91" s="303" t="str">
        <f t="shared" si="1"/>
        <v>NPS</v>
      </c>
      <c r="Q91" s="303" t="s">
        <v>506</v>
      </c>
      <c r="R91" s="303" t="s">
        <v>395</v>
      </c>
      <c r="S91" s="303">
        <v>13550</v>
      </c>
      <c r="V91" s="303">
        <v>13550</v>
      </c>
      <c r="W91" s="303">
        <v>13550</v>
      </c>
      <c r="X91" s="303">
        <v>8672000</v>
      </c>
      <c r="Y91" s="303">
        <v>0</v>
      </c>
      <c r="Z91" s="303">
        <v>8672000</v>
      </c>
      <c r="AB91" s="303">
        <v>636850</v>
      </c>
      <c r="AE91" s="303">
        <v>0</v>
      </c>
      <c r="AF91" s="303">
        <v>0</v>
      </c>
      <c r="AG91" s="303">
        <v>0</v>
      </c>
      <c r="AH91" s="303">
        <v>8672000</v>
      </c>
      <c r="AI91" s="303">
        <v>9308850</v>
      </c>
      <c r="AJ91" s="303" t="s">
        <v>465</v>
      </c>
      <c r="AK91" s="303" t="s">
        <v>551</v>
      </c>
      <c r="AL91" s="303" t="s">
        <v>398</v>
      </c>
      <c r="AM91" s="303" t="s">
        <v>399</v>
      </c>
      <c r="AN91" s="305">
        <v>45019</v>
      </c>
      <c r="AO91" s="305">
        <v>44900</v>
      </c>
      <c r="AP91" s="305">
        <v>44885</v>
      </c>
      <c r="AQ91" s="305">
        <v>44890</v>
      </c>
      <c r="AR91" s="305">
        <v>44900</v>
      </c>
      <c r="AS91" s="303" t="s">
        <v>418</v>
      </c>
      <c r="AT91" s="303" t="s">
        <v>419</v>
      </c>
      <c r="AU91" s="303" t="s">
        <v>547</v>
      </c>
      <c r="AV91" s="303">
        <v>6282</v>
      </c>
    </row>
    <row r="92" spans="1:48" hidden="1" x14ac:dyDescent="0.35">
      <c r="A92" s="303" t="s">
        <v>547</v>
      </c>
      <c r="B92" s="303">
        <v>41845</v>
      </c>
      <c r="C92" s="303">
        <v>41252</v>
      </c>
      <c r="D92" s="303" t="s">
        <v>407</v>
      </c>
      <c r="E92" s="303" t="s">
        <v>385</v>
      </c>
      <c r="F92" s="303" t="s">
        <v>561</v>
      </c>
      <c r="G92" s="303" t="s">
        <v>387</v>
      </c>
      <c r="H92" s="303" t="s">
        <v>409</v>
      </c>
      <c r="I92" s="303" t="s">
        <v>389</v>
      </c>
      <c r="J92" s="303" t="s">
        <v>562</v>
      </c>
      <c r="L92" s="305">
        <v>44923</v>
      </c>
      <c r="M92" s="303" t="s">
        <v>391</v>
      </c>
      <c r="N92" s="303" t="s">
        <v>557</v>
      </c>
      <c r="O92" s="303" t="s">
        <v>412</v>
      </c>
      <c r="P92" s="303" t="str">
        <f t="shared" si="1"/>
        <v>DAP</v>
      </c>
      <c r="Q92" s="303" t="s">
        <v>563</v>
      </c>
      <c r="R92" s="303" t="s">
        <v>395</v>
      </c>
      <c r="S92" s="303">
        <v>36484</v>
      </c>
      <c r="V92" s="303">
        <v>36484</v>
      </c>
      <c r="W92" s="303">
        <v>36484</v>
      </c>
      <c r="X92" s="303">
        <v>23349760</v>
      </c>
      <c r="Y92" s="303">
        <v>0</v>
      </c>
      <c r="Z92" s="303">
        <v>23349760</v>
      </c>
      <c r="AB92" s="303">
        <v>1058036</v>
      </c>
      <c r="AE92" s="303">
        <v>0</v>
      </c>
      <c r="AF92" s="303">
        <v>0</v>
      </c>
      <c r="AG92" s="303">
        <v>0</v>
      </c>
      <c r="AH92" s="303">
        <v>23349760</v>
      </c>
      <c r="AI92" s="303">
        <v>24407796</v>
      </c>
      <c r="AJ92" s="303" t="s">
        <v>465</v>
      </c>
      <c r="AK92" s="303" t="s">
        <v>551</v>
      </c>
      <c r="AL92" s="303" t="s">
        <v>398</v>
      </c>
      <c r="AM92" s="303" t="s">
        <v>399</v>
      </c>
      <c r="AN92" s="305">
        <v>45043</v>
      </c>
      <c r="AO92" s="305">
        <v>44925</v>
      </c>
      <c r="AP92" s="305">
        <v>44912</v>
      </c>
      <c r="AQ92" s="305">
        <v>44915</v>
      </c>
      <c r="AR92" s="305">
        <v>44923</v>
      </c>
      <c r="AS92" s="303" t="s">
        <v>418</v>
      </c>
      <c r="AT92" s="303" t="s">
        <v>419</v>
      </c>
      <c r="AU92" s="303" t="s">
        <v>547</v>
      </c>
      <c r="AV92" s="303">
        <v>6282</v>
      </c>
    </row>
    <row r="93" spans="1:48" hidden="1" x14ac:dyDescent="0.35">
      <c r="A93" s="303" t="s">
        <v>564</v>
      </c>
      <c r="B93" s="303">
        <v>8582</v>
      </c>
      <c r="C93" s="303">
        <v>21146</v>
      </c>
      <c r="D93" s="303" t="s">
        <v>407</v>
      </c>
      <c r="E93" s="303" t="s">
        <v>422</v>
      </c>
      <c r="F93" s="303" t="s">
        <v>565</v>
      </c>
      <c r="G93" s="303" t="s">
        <v>387</v>
      </c>
      <c r="H93" s="303" t="s">
        <v>432</v>
      </c>
      <c r="I93" s="303" t="s">
        <v>389</v>
      </c>
      <c r="L93" s="305">
        <v>44876</v>
      </c>
      <c r="M93" s="303" t="s">
        <v>391</v>
      </c>
      <c r="N93" s="303" t="s">
        <v>566</v>
      </c>
      <c r="O93" s="303" t="s">
        <v>412</v>
      </c>
      <c r="P93" s="303" t="str">
        <f t="shared" si="1"/>
        <v>DAP</v>
      </c>
      <c r="Q93" s="303" t="s">
        <v>267</v>
      </c>
      <c r="R93" s="303" t="s">
        <v>395</v>
      </c>
      <c r="S93" s="303">
        <v>118.44</v>
      </c>
      <c r="V93" s="303">
        <v>118</v>
      </c>
      <c r="W93" s="303">
        <v>118.44</v>
      </c>
      <c r="X93" s="303">
        <v>104542.6</v>
      </c>
      <c r="Y93" s="303">
        <v>7072.64</v>
      </c>
      <c r="Z93" s="303">
        <v>111615.24</v>
      </c>
      <c r="AB93" s="303">
        <v>3434.76</v>
      </c>
      <c r="AE93" s="303">
        <v>0</v>
      </c>
      <c r="AF93" s="303">
        <v>0</v>
      </c>
      <c r="AG93" s="303">
        <v>0</v>
      </c>
      <c r="AH93" s="303">
        <v>111615.24</v>
      </c>
      <c r="AI93" s="303">
        <v>115050</v>
      </c>
      <c r="AJ93" s="303" t="s">
        <v>396</v>
      </c>
      <c r="AK93" s="303" t="s">
        <v>567</v>
      </c>
      <c r="AL93" s="303" t="s">
        <v>398</v>
      </c>
      <c r="AM93" s="303" t="s">
        <v>568</v>
      </c>
      <c r="AN93" s="305">
        <v>44876</v>
      </c>
      <c r="AO93" s="305">
        <v>44896</v>
      </c>
      <c r="AP93" s="305">
        <v>44849</v>
      </c>
      <c r="AQ93" s="305">
        <v>44880</v>
      </c>
      <c r="AR93" s="305">
        <v>44896</v>
      </c>
      <c r="AS93" s="303" t="s">
        <v>400</v>
      </c>
      <c r="AT93" s="303" t="s">
        <v>433</v>
      </c>
      <c r="AU93" s="303" t="s">
        <v>564</v>
      </c>
      <c r="AV93" s="303">
        <v>22865</v>
      </c>
    </row>
    <row r="94" spans="1:48" hidden="1" x14ac:dyDescent="0.35">
      <c r="A94" s="303" t="s">
        <v>435</v>
      </c>
      <c r="B94" s="303">
        <v>37750</v>
      </c>
      <c r="C94" s="303">
        <v>39925</v>
      </c>
      <c r="D94" s="303" t="s">
        <v>384</v>
      </c>
      <c r="E94" s="303" t="s">
        <v>385</v>
      </c>
      <c r="F94" s="303" t="s">
        <v>569</v>
      </c>
      <c r="G94" s="303" t="s">
        <v>387</v>
      </c>
      <c r="H94" s="303" t="s">
        <v>409</v>
      </c>
      <c r="I94" s="303" t="s">
        <v>389</v>
      </c>
      <c r="J94" s="303" t="s">
        <v>570</v>
      </c>
      <c r="L94" s="305">
        <v>44731</v>
      </c>
      <c r="M94" s="303" t="s">
        <v>391</v>
      </c>
      <c r="N94" s="303" t="s">
        <v>571</v>
      </c>
      <c r="O94" s="303" t="s">
        <v>393</v>
      </c>
      <c r="P94" s="303" t="str">
        <f t="shared" si="1"/>
        <v>DAP</v>
      </c>
      <c r="Q94" s="303" t="s">
        <v>394</v>
      </c>
      <c r="R94" s="303" t="s">
        <v>395</v>
      </c>
      <c r="S94" s="303">
        <v>110</v>
      </c>
      <c r="V94" s="303">
        <v>110</v>
      </c>
      <c r="W94" s="303">
        <v>110</v>
      </c>
      <c r="X94" s="303">
        <v>102300</v>
      </c>
      <c r="Y94" s="303">
        <v>0</v>
      </c>
      <c r="Z94" s="303">
        <v>102300</v>
      </c>
      <c r="AE94" s="303">
        <v>0</v>
      </c>
      <c r="AF94" s="303">
        <v>0</v>
      </c>
      <c r="AG94" s="303">
        <v>0</v>
      </c>
      <c r="AH94" s="303">
        <v>102300</v>
      </c>
      <c r="AI94" s="303">
        <v>102300</v>
      </c>
      <c r="AJ94" s="303" t="s">
        <v>396</v>
      </c>
      <c r="AK94" s="303" t="s">
        <v>572</v>
      </c>
      <c r="AL94" s="303" t="s">
        <v>398</v>
      </c>
      <c r="AM94" s="303" t="s">
        <v>399</v>
      </c>
      <c r="AN94" s="305">
        <v>44746</v>
      </c>
      <c r="AO94" s="305">
        <v>44734</v>
      </c>
      <c r="AP94" s="305">
        <v>44729</v>
      </c>
      <c r="AQ94" s="305">
        <v>44731</v>
      </c>
      <c r="AR94" s="305">
        <v>44734</v>
      </c>
      <c r="AS94" s="303" t="s">
        <v>400</v>
      </c>
      <c r="AT94" s="303" t="s">
        <v>415</v>
      </c>
      <c r="AU94" s="303" t="s">
        <v>435</v>
      </c>
      <c r="AV94" s="303">
        <v>14957</v>
      </c>
    </row>
    <row r="95" spans="1:48" hidden="1" x14ac:dyDescent="0.35">
      <c r="A95" s="303" t="s">
        <v>435</v>
      </c>
      <c r="B95" s="303">
        <v>37728</v>
      </c>
      <c r="C95" s="303">
        <v>39848</v>
      </c>
      <c r="D95" s="303" t="s">
        <v>384</v>
      </c>
      <c r="E95" s="303" t="s">
        <v>385</v>
      </c>
      <c r="F95" s="303" t="s">
        <v>573</v>
      </c>
      <c r="G95" s="303" t="s">
        <v>387</v>
      </c>
      <c r="H95" s="303" t="s">
        <v>409</v>
      </c>
      <c r="I95" s="303" t="s">
        <v>389</v>
      </c>
      <c r="J95" s="303" t="s">
        <v>570</v>
      </c>
      <c r="L95" s="305">
        <v>44731</v>
      </c>
      <c r="M95" s="303" t="s">
        <v>391</v>
      </c>
      <c r="N95" s="303" t="s">
        <v>571</v>
      </c>
      <c r="O95" s="303" t="s">
        <v>393</v>
      </c>
      <c r="P95" s="303" t="str">
        <f t="shared" si="1"/>
        <v>DAP</v>
      </c>
      <c r="Q95" s="303" t="s">
        <v>394</v>
      </c>
      <c r="R95" s="303" t="s">
        <v>395</v>
      </c>
      <c r="S95" s="303">
        <v>4500</v>
      </c>
      <c r="V95" s="303">
        <v>4500</v>
      </c>
      <c r="W95" s="303">
        <v>4500</v>
      </c>
      <c r="X95" s="303">
        <v>4185000</v>
      </c>
      <c r="Y95" s="303">
        <v>0</v>
      </c>
      <c r="Z95" s="303">
        <v>4185000</v>
      </c>
      <c r="AE95" s="303">
        <v>0</v>
      </c>
      <c r="AF95" s="303">
        <v>0</v>
      </c>
      <c r="AG95" s="303">
        <v>0</v>
      </c>
      <c r="AH95" s="303">
        <v>4185000</v>
      </c>
      <c r="AI95" s="303">
        <v>4185000</v>
      </c>
      <c r="AJ95" s="303" t="s">
        <v>396</v>
      </c>
      <c r="AK95" s="303" t="s">
        <v>574</v>
      </c>
      <c r="AL95" s="303" t="s">
        <v>398</v>
      </c>
      <c r="AM95" s="303" t="s">
        <v>399</v>
      </c>
      <c r="AN95" s="305">
        <v>44746</v>
      </c>
      <c r="AO95" s="305">
        <v>44732</v>
      </c>
      <c r="AP95" s="305">
        <v>44729</v>
      </c>
      <c r="AQ95" s="305">
        <v>44731</v>
      </c>
      <c r="AR95" s="305">
        <v>44732</v>
      </c>
      <c r="AS95" s="303" t="s">
        <v>400</v>
      </c>
      <c r="AT95" s="303" t="s">
        <v>415</v>
      </c>
      <c r="AU95" s="303" t="s">
        <v>435</v>
      </c>
      <c r="AV95" s="303">
        <v>14957</v>
      </c>
    </row>
    <row r="96" spans="1:48" hidden="1" x14ac:dyDescent="0.35">
      <c r="A96" s="303" t="s">
        <v>383</v>
      </c>
      <c r="B96" s="303">
        <v>37110</v>
      </c>
      <c r="C96" s="303">
        <v>39623</v>
      </c>
      <c r="D96" s="303" t="s">
        <v>442</v>
      </c>
      <c r="E96" s="303" t="s">
        <v>385</v>
      </c>
      <c r="F96" s="303" t="s">
        <v>575</v>
      </c>
      <c r="G96" s="303" t="s">
        <v>387</v>
      </c>
      <c r="H96" s="303" t="s">
        <v>409</v>
      </c>
      <c r="I96" s="303" t="s">
        <v>389</v>
      </c>
      <c r="J96" s="303" t="s">
        <v>576</v>
      </c>
      <c r="L96" s="305">
        <v>44684</v>
      </c>
      <c r="M96" s="303" t="s">
        <v>391</v>
      </c>
      <c r="N96" s="303" t="s">
        <v>577</v>
      </c>
      <c r="O96" s="303" t="s">
        <v>578</v>
      </c>
      <c r="P96" s="303" t="str">
        <f t="shared" si="1"/>
        <v>MAP</v>
      </c>
      <c r="Q96" s="303" t="s">
        <v>404</v>
      </c>
      <c r="R96" s="303" t="s">
        <v>395</v>
      </c>
      <c r="S96" s="303">
        <v>720</v>
      </c>
      <c r="V96" s="303">
        <v>720</v>
      </c>
      <c r="W96" s="303">
        <v>720</v>
      </c>
      <c r="X96" s="303">
        <v>816660</v>
      </c>
      <c r="Y96" s="303">
        <v>0</v>
      </c>
      <c r="Z96" s="303">
        <v>816660</v>
      </c>
      <c r="AB96" s="303">
        <v>62640</v>
      </c>
      <c r="AC96" s="303">
        <v>53100</v>
      </c>
      <c r="AE96" s="303">
        <v>0</v>
      </c>
      <c r="AF96" s="303">
        <v>0</v>
      </c>
      <c r="AG96" s="303">
        <v>0</v>
      </c>
      <c r="AH96" s="303">
        <v>816660</v>
      </c>
      <c r="AI96" s="303">
        <v>932400</v>
      </c>
      <c r="AJ96" s="303" t="s">
        <v>396</v>
      </c>
      <c r="AK96" s="303" t="s">
        <v>579</v>
      </c>
      <c r="AL96" s="303" t="s">
        <v>398</v>
      </c>
      <c r="AM96" s="303" t="s">
        <v>399</v>
      </c>
      <c r="AN96" s="305">
        <v>44744</v>
      </c>
      <c r="AO96" s="305">
        <v>44697</v>
      </c>
      <c r="AP96" s="305">
        <v>44682</v>
      </c>
      <c r="AQ96" s="305">
        <v>44686</v>
      </c>
      <c r="AR96" s="305">
        <v>44697</v>
      </c>
      <c r="AS96" s="303" t="s">
        <v>418</v>
      </c>
      <c r="AT96" s="303" t="s">
        <v>419</v>
      </c>
      <c r="AU96" s="303" t="s">
        <v>383</v>
      </c>
      <c r="AV96" s="303">
        <v>17776</v>
      </c>
    </row>
    <row r="97" spans="1:48" hidden="1" x14ac:dyDescent="0.35">
      <c r="A97" s="303" t="s">
        <v>580</v>
      </c>
      <c r="B97" s="303">
        <v>37548</v>
      </c>
      <c r="C97" s="303">
        <v>39817</v>
      </c>
      <c r="D97" s="303" t="s">
        <v>384</v>
      </c>
      <c r="E97" s="303" t="s">
        <v>385</v>
      </c>
      <c r="F97" s="303" t="s">
        <v>581</v>
      </c>
      <c r="G97" s="303" t="s">
        <v>387</v>
      </c>
      <c r="H97" s="303" t="s">
        <v>409</v>
      </c>
      <c r="I97" s="303" t="s">
        <v>389</v>
      </c>
      <c r="J97" s="303" t="s">
        <v>582</v>
      </c>
      <c r="L97" s="305">
        <v>44719</v>
      </c>
      <c r="M97" s="303" t="s">
        <v>391</v>
      </c>
      <c r="N97" s="303" t="s">
        <v>583</v>
      </c>
      <c r="O97" s="303" t="s">
        <v>412</v>
      </c>
      <c r="P97" s="303" t="str">
        <f t="shared" si="1"/>
        <v>NPK</v>
      </c>
      <c r="Q97" s="303" t="s">
        <v>584</v>
      </c>
      <c r="R97" s="303" t="s">
        <v>395</v>
      </c>
      <c r="S97" s="303">
        <v>5000</v>
      </c>
      <c r="V97" s="303">
        <v>5000</v>
      </c>
      <c r="W97" s="303">
        <v>5000</v>
      </c>
      <c r="X97" s="303">
        <v>3837500</v>
      </c>
      <c r="Y97" s="303">
        <v>0</v>
      </c>
      <c r="Z97" s="303">
        <v>3837500</v>
      </c>
      <c r="AB97" s="303">
        <v>412500</v>
      </c>
      <c r="AE97" s="303">
        <v>0</v>
      </c>
      <c r="AF97" s="303">
        <v>0</v>
      </c>
      <c r="AG97" s="303">
        <v>0</v>
      </c>
      <c r="AH97" s="303">
        <v>3837500</v>
      </c>
      <c r="AI97" s="303">
        <v>4250000</v>
      </c>
      <c r="AJ97" s="303" t="s">
        <v>396</v>
      </c>
      <c r="AK97" s="303" t="s">
        <v>579</v>
      </c>
      <c r="AL97" s="303" t="s">
        <v>398</v>
      </c>
      <c r="AM97" s="303" t="s">
        <v>399</v>
      </c>
      <c r="AN97" s="305">
        <v>44869</v>
      </c>
      <c r="AO97" s="305">
        <v>44721</v>
      </c>
      <c r="AP97" s="305">
        <v>44710</v>
      </c>
      <c r="AQ97" s="305">
        <v>44714</v>
      </c>
      <c r="AR97" s="305">
        <v>44720</v>
      </c>
      <c r="AS97" s="303" t="s">
        <v>418</v>
      </c>
      <c r="AT97" s="303" t="s">
        <v>419</v>
      </c>
      <c r="AU97" s="303" t="s">
        <v>580</v>
      </c>
      <c r="AV97" s="303">
        <v>9746</v>
      </c>
    </row>
    <row r="98" spans="1:48" hidden="1" x14ac:dyDescent="0.35">
      <c r="A98" s="303" t="s">
        <v>580</v>
      </c>
      <c r="B98" s="303">
        <v>37546</v>
      </c>
      <c r="C98" s="303">
        <v>39818</v>
      </c>
      <c r="D98" s="303" t="s">
        <v>384</v>
      </c>
      <c r="E98" s="303" t="s">
        <v>385</v>
      </c>
      <c r="F98" s="303" t="s">
        <v>581</v>
      </c>
      <c r="G98" s="303" t="s">
        <v>387</v>
      </c>
      <c r="H98" s="303" t="s">
        <v>409</v>
      </c>
      <c r="I98" s="303" t="s">
        <v>389</v>
      </c>
      <c r="J98" s="303" t="s">
        <v>582</v>
      </c>
      <c r="L98" s="305">
        <v>44719</v>
      </c>
      <c r="M98" s="303" t="s">
        <v>391</v>
      </c>
      <c r="N98" s="303" t="s">
        <v>583</v>
      </c>
      <c r="O98" s="303" t="s">
        <v>412</v>
      </c>
      <c r="P98" s="303" t="str">
        <f t="shared" si="1"/>
        <v>NPK</v>
      </c>
      <c r="Q98" s="303" t="s">
        <v>584</v>
      </c>
      <c r="R98" s="303" t="s">
        <v>395</v>
      </c>
      <c r="S98" s="303">
        <v>5000</v>
      </c>
      <c r="V98" s="303">
        <v>5000</v>
      </c>
      <c r="W98" s="303">
        <v>5000</v>
      </c>
      <c r="X98" s="303">
        <v>3837500</v>
      </c>
      <c r="Y98" s="303">
        <v>0</v>
      </c>
      <c r="Z98" s="303">
        <v>3837500</v>
      </c>
      <c r="AB98" s="303">
        <v>412500</v>
      </c>
      <c r="AE98" s="303">
        <v>0</v>
      </c>
      <c r="AF98" s="303">
        <v>0</v>
      </c>
      <c r="AG98" s="303">
        <v>0</v>
      </c>
      <c r="AH98" s="303">
        <v>3837500</v>
      </c>
      <c r="AI98" s="303">
        <v>4250000</v>
      </c>
      <c r="AJ98" s="303" t="s">
        <v>396</v>
      </c>
      <c r="AK98" s="303" t="s">
        <v>579</v>
      </c>
      <c r="AL98" s="303" t="s">
        <v>398</v>
      </c>
      <c r="AM98" s="303" t="s">
        <v>399</v>
      </c>
      <c r="AN98" s="305">
        <v>44869</v>
      </c>
      <c r="AO98" s="305">
        <v>44721</v>
      </c>
      <c r="AP98" s="305">
        <v>44710</v>
      </c>
      <c r="AQ98" s="305">
        <v>44714</v>
      </c>
      <c r="AR98" s="305">
        <v>44720</v>
      </c>
      <c r="AS98" s="303" t="s">
        <v>418</v>
      </c>
      <c r="AT98" s="303" t="s">
        <v>419</v>
      </c>
      <c r="AU98" s="303" t="s">
        <v>580</v>
      </c>
      <c r="AV98" s="303">
        <v>9746</v>
      </c>
    </row>
    <row r="99" spans="1:48" hidden="1" x14ac:dyDescent="0.35">
      <c r="A99" s="303" t="s">
        <v>580</v>
      </c>
      <c r="B99" s="303">
        <v>37547</v>
      </c>
      <c r="C99" s="303">
        <v>39819</v>
      </c>
      <c r="D99" s="303" t="s">
        <v>384</v>
      </c>
      <c r="E99" s="303" t="s">
        <v>385</v>
      </c>
      <c r="F99" s="303" t="s">
        <v>581</v>
      </c>
      <c r="G99" s="303" t="s">
        <v>387</v>
      </c>
      <c r="H99" s="303" t="s">
        <v>409</v>
      </c>
      <c r="I99" s="303" t="s">
        <v>389</v>
      </c>
      <c r="J99" s="303" t="s">
        <v>582</v>
      </c>
      <c r="L99" s="305">
        <v>44719</v>
      </c>
      <c r="M99" s="303" t="s">
        <v>391</v>
      </c>
      <c r="N99" s="303" t="s">
        <v>583</v>
      </c>
      <c r="O99" s="303" t="s">
        <v>412</v>
      </c>
      <c r="P99" s="303" t="str">
        <f t="shared" si="1"/>
        <v>NPK</v>
      </c>
      <c r="Q99" s="303" t="s">
        <v>584</v>
      </c>
      <c r="R99" s="303" t="s">
        <v>395</v>
      </c>
      <c r="S99" s="303">
        <v>5000</v>
      </c>
      <c r="V99" s="303">
        <v>5000</v>
      </c>
      <c r="W99" s="303">
        <v>5000</v>
      </c>
      <c r="X99" s="303">
        <v>3837500</v>
      </c>
      <c r="Y99" s="303">
        <v>0</v>
      </c>
      <c r="Z99" s="303">
        <v>3837500</v>
      </c>
      <c r="AB99" s="303">
        <v>412500</v>
      </c>
      <c r="AE99" s="303">
        <v>0</v>
      </c>
      <c r="AF99" s="303">
        <v>0</v>
      </c>
      <c r="AG99" s="303">
        <v>0</v>
      </c>
      <c r="AH99" s="303">
        <v>3837500</v>
      </c>
      <c r="AI99" s="303">
        <v>4250000</v>
      </c>
      <c r="AJ99" s="303" t="s">
        <v>396</v>
      </c>
      <c r="AK99" s="303" t="s">
        <v>579</v>
      </c>
      <c r="AL99" s="303" t="s">
        <v>398</v>
      </c>
      <c r="AM99" s="303" t="s">
        <v>399</v>
      </c>
      <c r="AN99" s="305">
        <v>44869</v>
      </c>
      <c r="AO99" s="305">
        <v>44721</v>
      </c>
      <c r="AP99" s="305">
        <v>44710</v>
      </c>
      <c r="AQ99" s="305">
        <v>44714</v>
      </c>
      <c r="AR99" s="305">
        <v>44720</v>
      </c>
      <c r="AS99" s="303" t="s">
        <v>418</v>
      </c>
      <c r="AT99" s="303" t="s">
        <v>419</v>
      </c>
      <c r="AU99" s="303" t="s">
        <v>580</v>
      </c>
      <c r="AV99" s="303">
        <v>9746</v>
      </c>
    </row>
    <row r="100" spans="1:48" hidden="1" x14ac:dyDescent="0.35">
      <c r="A100" s="303" t="s">
        <v>580</v>
      </c>
      <c r="B100" s="303">
        <v>37549</v>
      </c>
      <c r="C100" s="303">
        <v>39820</v>
      </c>
      <c r="D100" s="303" t="s">
        <v>384</v>
      </c>
      <c r="E100" s="303" t="s">
        <v>385</v>
      </c>
      <c r="F100" s="303" t="s">
        <v>581</v>
      </c>
      <c r="G100" s="303" t="s">
        <v>387</v>
      </c>
      <c r="H100" s="303" t="s">
        <v>409</v>
      </c>
      <c r="I100" s="303" t="s">
        <v>389</v>
      </c>
      <c r="J100" s="303" t="s">
        <v>582</v>
      </c>
      <c r="L100" s="305">
        <v>44719</v>
      </c>
      <c r="M100" s="303" t="s">
        <v>391</v>
      </c>
      <c r="N100" s="303" t="s">
        <v>583</v>
      </c>
      <c r="O100" s="303" t="s">
        <v>412</v>
      </c>
      <c r="P100" s="303" t="str">
        <f t="shared" si="1"/>
        <v>NPK</v>
      </c>
      <c r="Q100" s="303" t="s">
        <v>584</v>
      </c>
      <c r="R100" s="303" t="s">
        <v>395</v>
      </c>
      <c r="S100" s="303">
        <v>3000</v>
      </c>
      <c r="V100" s="303">
        <v>3000</v>
      </c>
      <c r="W100" s="303">
        <v>3000</v>
      </c>
      <c r="X100" s="303">
        <v>2302500</v>
      </c>
      <c r="Y100" s="303">
        <v>0</v>
      </c>
      <c r="Z100" s="303">
        <v>2302500</v>
      </c>
      <c r="AB100" s="303">
        <v>247500</v>
      </c>
      <c r="AE100" s="303">
        <v>0</v>
      </c>
      <c r="AF100" s="303">
        <v>0</v>
      </c>
      <c r="AG100" s="303">
        <v>0</v>
      </c>
      <c r="AH100" s="303">
        <v>2302500</v>
      </c>
      <c r="AI100" s="303">
        <v>2550000</v>
      </c>
      <c r="AJ100" s="303" t="s">
        <v>396</v>
      </c>
      <c r="AK100" s="303" t="s">
        <v>579</v>
      </c>
      <c r="AL100" s="303" t="s">
        <v>398</v>
      </c>
      <c r="AM100" s="303" t="s">
        <v>399</v>
      </c>
      <c r="AN100" s="305">
        <v>44869</v>
      </c>
      <c r="AO100" s="305">
        <v>44721</v>
      </c>
      <c r="AP100" s="305">
        <v>44710</v>
      </c>
      <c r="AQ100" s="305">
        <v>44714</v>
      </c>
      <c r="AR100" s="305">
        <v>44720</v>
      </c>
      <c r="AS100" s="303" t="s">
        <v>418</v>
      </c>
      <c r="AT100" s="303" t="s">
        <v>419</v>
      </c>
      <c r="AU100" s="303" t="s">
        <v>580</v>
      </c>
      <c r="AV100" s="303">
        <v>9746</v>
      </c>
    </row>
    <row r="101" spans="1:48" hidden="1" x14ac:dyDescent="0.35">
      <c r="A101" s="303" t="s">
        <v>580</v>
      </c>
      <c r="B101" s="303">
        <v>37550</v>
      </c>
      <c r="C101" s="303">
        <v>39821</v>
      </c>
      <c r="D101" s="303" t="s">
        <v>384</v>
      </c>
      <c r="E101" s="303" t="s">
        <v>385</v>
      </c>
      <c r="F101" s="303" t="s">
        <v>581</v>
      </c>
      <c r="G101" s="303" t="s">
        <v>387</v>
      </c>
      <c r="H101" s="303" t="s">
        <v>409</v>
      </c>
      <c r="I101" s="303" t="s">
        <v>389</v>
      </c>
      <c r="J101" s="303" t="s">
        <v>582</v>
      </c>
      <c r="L101" s="305">
        <v>44719</v>
      </c>
      <c r="M101" s="303" t="s">
        <v>391</v>
      </c>
      <c r="N101" s="303" t="s">
        <v>583</v>
      </c>
      <c r="O101" s="303" t="s">
        <v>412</v>
      </c>
      <c r="P101" s="303" t="str">
        <f t="shared" si="1"/>
        <v>NPK</v>
      </c>
      <c r="Q101" s="303" t="s">
        <v>584</v>
      </c>
      <c r="R101" s="303" t="s">
        <v>395</v>
      </c>
      <c r="S101" s="303">
        <v>3000</v>
      </c>
      <c r="V101" s="303">
        <v>3000</v>
      </c>
      <c r="W101" s="303">
        <v>3000</v>
      </c>
      <c r="X101" s="303">
        <v>2302500</v>
      </c>
      <c r="Y101" s="303">
        <v>0</v>
      </c>
      <c r="Z101" s="303">
        <v>2302500</v>
      </c>
      <c r="AB101" s="303">
        <v>247500</v>
      </c>
      <c r="AE101" s="303">
        <v>0</v>
      </c>
      <c r="AF101" s="303">
        <v>0</v>
      </c>
      <c r="AG101" s="303">
        <v>0</v>
      </c>
      <c r="AH101" s="303">
        <v>2302500</v>
      </c>
      <c r="AI101" s="303">
        <v>2550000</v>
      </c>
      <c r="AJ101" s="303" t="s">
        <v>396</v>
      </c>
      <c r="AK101" s="303" t="s">
        <v>579</v>
      </c>
      <c r="AL101" s="303" t="s">
        <v>398</v>
      </c>
      <c r="AM101" s="303" t="s">
        <v>399</v>
      </c>
      <c r="AN101" s="305">
        <v>44869</v>
      </c>
      <c r="AO101" s="305">
        <v>44721</v>
      </c>
      <c r="AP101" s="305">
        <v>44710</v>
      </c>
      <c r="AQ101" s="305">
        <v>44714</v>
      </c>
      <c r="AR101" s="305">
        <v>44720</v>
      </c>
      <c r="AS101" s="303" t="s">
        <v>418</v>
      </c>
      <c r="AT101" s="303" t="s">
        <v>419</v>
      </c>
      <c r="AU101" s="303" t="s">
        <v>580</v>
      </c>
      <c r="AV101" s="303">
        <v>9746</v>
      </c>
    </row>
    <row r="102" spans="1:48" hidden="1" x14ac:dyDescent="0.35">
      <c r="A102" s="303" t="s">
        <v>580</v>
      </c>
      <c r="B102" s="303">
        <v>37551</v>
      </c>
      <c r="C102" s="303">
        <v>39822</v>
      </c>
      <c r="D102" s="303" t="s">
        <v>384</v>
      </c>
      <c r="E102" s="303" t="s">
        <v>385</v>
      </c>
      <c r="F102" s="303" t="s">
        <v>581</v>
      </c>
      <c r="G102" s="303" t="s">
        <v>387</v>
      </c>
      <c r="H102" s="303" t="s">
        <v>409</v>
      </c>
      <c r="I102" s="303" t="s">
        <v>389</v>
      </c>
      <c r="J102" s="303" t="s">
        <v>582</v>
      </c>
      <c r="L102" s="305">
        <v>44719</v>
      </c>
      <c r="M102" s="303" t="s">
        <v>391</v>
      </c>
      <c r="N102" s="303" t="s">
        <v>583</v>
      </c>
      <c r="O102" s="303" t="s">
        <v>412</v>
      </c>
      <c r="P102" s="303" t="str">
        <f t="shared" si="1"/>
        <v>NPK</v>
      </c>
      <c r="Q102" s="303" t="s">
        <v>584</v>
      </c>
      <c r="R102" s="303" t="s">
        <v>395</v>
      </c>
      <c r="S102" s="303">
        <v>2000</v>
      </c>
      <c r="V102" s="303">
        <v>2000</v>
      </c>
      <c r="W102" s="303">
        <v>2000</v>
      </c>
      <c r="X102" s="303">
        <v>1535000</v>
      </c>
      <c r="Y102" s="303">
        <v>0</v>
      </c>
      <c r="Z102" s="303">
        <v>1535000</v>
      </c>
      <c r="AB102" s="303">
        <v>165000</v>
      </c>
      <c r="AE102" s="303">
        <v>0</v>
      </c>
      <c r="AF102" s="303">
        <v>0</v>
      </c>
      <c r="AG102" s="303">
        <v>0</v>
      </c>
      <c r="AH102" s="303">
        <v>1535000</v>
      </c>
      <c r="AI102" s="303">
        <v>1700000</v>
      </c>
      <c r="AJ102" s="303" t="s">
        <v>396</v>
      </c>
      <c r="AK102" s="303" t="s">
        <v>579</v>
      </c>
      <c r="AL102" s="303" t="s">
        <v>398</v>
      </c>
      <c r="AM102" s="303" t="s">
        <v>399</v>
      </c>
      <c r="AN102" s="305">
        <v>44869</v>
      </c>
      <c r="AO102" s="305">
        <v>44721</v>
      </c>
      <c r="AP102" s="305">
        <v>44710</v>
      </c>
      <c r="AQ102" s="305">
        <v>44714</v>
      </c>
      <c r="AR102" s="305">
        <v>44720</v>
      </c>
      <c r="AS102" s="303" t="s">
        <v>418</v>
      </c>
      <c r="AT102" s="303" t="s">
        <v>419</v>
      </c>
      <c r="AU102" s="303" t="s">
        <v>580</v>
      </c>
      <c r="AV102" s="303">
        <v>9746</v>
      </c>
    </row>
    <row r="103" spans="1:48" hidden="1" x14ac:dyDescent="0.35">
      <c r="A103" s="303" t="s">
        <v>580</v>
      </c>
      <c r="B103" s="303">
        <v>37552</v>
      </c>
      <c r="C103" s="303">
        <v>39823</v>
      </c>
      <c r="D103" s="303" t="s">
        <v>384</v>
      </c>
      <c r="E103" s="303" t="s">
        <v>385</v>
      </c>
      <c r="F103" s="303" t="s">
        <v>581</v>
      </c>
      <c r="G103" s="303" t="s">
        <v>387</v>
      </c>
      <c r="H103" s="303" t="s">
        <v>409</v>
      </c>
      <c r="I103" s="303" t="s">
        <v>389</v>
      </c>
      <c r="J103" s="303" t="s">
        <v>582</v>
      </c>
      <c r="L103" s="305">
        <v>44719</v>
      </c>
      <c r="M103" s="303" t="s">
        <v>391</v>
      </c>
      <c r="N103" s="303" t="s">
        <v>583</v>
      </c>
      <c r="O103" s="303" t="s">
        <v>412</v>
      </c>
      <c r="P103" s="303" t="str">
        <f t="shared" si="1"/>
        <v>NPK</v>
      </c>
      <c r="Q103" s="303" t="s">
        <v>584</v>
      </c>
      <c r="R103" s="303" t="s">
        <v>395</v>
      </c>
      <c r="S103" s="303">
        <v>1000</v>
      </c>
      <c r="V103" s="303">
        <v>1000</v>
      </c>
      <c r="W103" s="303">
        <v>1000</v>
      </c>
      <c r="X103" s="303">
        <v>767500</v>
      </c>
      <c r="Y103" s="303">
        <v>0</v>
      </c>
      <c r="Z103" s="303">
        <v>767500</v>
      </c>
      <c r="AB103" s="303">
        <v>82500</v>
      </c>
      <c r="AE103" s="303">
        <v>0</v>
      </c>
      <c r="AF103" s="303">
        <v>0</v>
      </c>
      <c r="AG103" s="303">
        <v>0</v>
      </c>
      <c r="AH103" s="303">
        <v>767500</v>
      </c>
      <c r="AI103" s="303">
        <v>850000</v>
      </c>
      <c r="AJ103" s="303" t="s">
        <v>396</v>
      </c>
      <c r="AK103" s="303" t="s">
        <v>579</v>
      </c>
      <c r="AL103" s="303" t="s">
        <v>398</v>
      </c>
      <c r="AM103" s="303" t="s">
        <v>399</v>
      </c>
      <c r="AN103" s="305">
        <v>44869</v>
      </c>
      <c r="AO103" s="305">
        <v>44721</v>
      </c>
      <c r="AP103" s="305">
        <v>44710</v>
      </c>
      <c r="AQ103" s="305">
        <v>44714</v>
      </c>
      <c r="AR103" s="305">
        <v>44720</v>
      </c>
      <c r="AS103" s="303" t="s">
        <v>418</v>
      </c>
      <c r="AT103" s="303" t="s">
        <v>419</v>
      </c>
      <c r="AU103" s="303" t="s">
        <v>580</v>
      </c>
      <c r="AV103" s="303">
        <v>9746</v>
      </c>
    </row>
    <row r="104" spans="1:48" hidden="1" x14ac:dyDescent="0.35">
      <c r="A104" s="303" t="s">
        <v>580</v>
      </c>
      <c r="B104" s="303">
        <v>37553</v>
      </c>
      <c r="C104" s="303">
        <v>39824</v>
      </c>
      <c r="D104" s="303" t="s">
        <v>384</v>
      </c>
      <c r="E104" s="303" t="s">
        <v>385</v>
      </c>
      <c r="F104" s="303" t="s">
        <v>581</v>
      </c>
      <c r="G104" s="303" t="s">
        <v>387</v>
      </c>
      <c r="H104" s="303" t="s">
        <v>409</v>
      </c>
      <c r="I104" s="303" t="s">
        <v>389</v>
      </c>
      <c r="J104" s="303" t="s">
        <v>582</v>
      </c>
      <c r="L104" s="305">
        <v>44719</v>
      </c>
      <c r="M104" s="303" t="s">
        <v>391</v>
      </c>
      <c r="N104" s="303" t="s">
        <v>583</v>
      </c>
      <c r="O104" s="303" t="s">
        <v>412</v>
      </c>
      <c r="P104" s="303" t="str">
        <f t="shared" si="1"/>
        <v>NPK</v>
      </c>
      <c r="Q104" s="303" t="s">
        <v>584</v>
      </c>
      <c r="R104" s="303" t="s">
        <v>395</v>
      </c>
      <c r="S104" s="303">
        <v>1000</v>
      </c>
      <c r="V104" s="303">
        <v>1000</v>
      </c>
      <c r="W104" s="303">
        <v>1000</v>
      </c>
      <c r="X104" s="303">
        <v>767500</v>
      </c>
      <c r="Y104" s="303">
        <v>0</v>
      </c>
      <c r="Z104" s="303">
        <v>767500</v>
      </c>
      <c r="AB104" s="303">
        <v>82500</v>
      </c>
      <c r="AE104" s="303">
        <v>0</v>
      </c>
      <c r="AF104" s="303">
        <v>0</v>
      </c>
      <c r="AG104" s="303">
        <v>0</v>
      </c>
      <c r="AH104" s="303">
        <v>767500</v>
      </c>
      <c r="AI104" s="303">
        <v>850000</v>
      </c>
      <c r="AJ104" s="303" t="s">
        <v>396</v>
      </c>
      <c r="AK104" s="303" t="s">
        <v>579</v>
      </c>
      <c r="AL104" s="303" t="s">
        <v>398</v>
      </c>
      <c r="AM104" s="303" t="s">
        <v>399</v>
      </c>
      <c r="AN104" s="305">
        <v>44869</v>
      </c>
      <c r="AO104" s="305">
        <v>44721</v>
      </c>
      <c r="AP104" s="305">
        <v>44710</v>
      </c>
      <c r="AQ104" s="305">
        <v>44714</v>
      </c>
      <c r="AR104" s="305">
        <v>44720</v>
      </c>
      <c r="AS104" s="303" t="s">
        <v>418</v>
      </c>
      <c r="AT104" s="303" t="s">
        <v>419</v>
      </c>
      <c r="AU104" s="303" t="s">
        <v>580</v>
      </c>
      <c r="AV104" s="303">
        <v>9746</v>
      </c>
    </row>
    <row r="105" spans="1:48" hidden="1" x14ac:dyDescent="0.35">
      <c r="A105" s="303" t="s">
        <v>585</v>
      </c>
      <c r="B105" s="303">
        <v>39248</v>
      </c>
      <c r="C105" s="303">
        <v>40535</v>
      </c>
      <c r="D105" s="303" t="s">
        <v>407</v>
      </c>
      <c r="E105" s="303" t="s">
        <v>385</v>
      </c>
      <c r="F105" s="303">
        <v>7043</v>
      </c>
      <c r="G105" s="303" t="s">
        <v>387</v>
      </c>
      <c r="H105" s="303" t="s">
        <v>409</v>
      </c>
      <c r="I105" s="303" t="s">
        <v>389</v>
      </c>
      <c r="J105" s="303" t="s">
        <v>586</v>
      </c>
      <c r="L105" s="305">
        <v>44720</v>
      </c>
      <c r="M105" s="303" t="s">
        <v>391</v>
      </c>
      <c r="N105" s="303" t="s">
        <v>577</v>
      </c>
      <c r="O105" s="303" t="s">
        <v>578</v>
      </c>
      <c r="P105" s="303" t="str">
        <f t="shared" si="1"/>
        <v>MAP</v>
      </c>
      <c r="Q105" s="303" t="s">
        <v>404</v>
      </c>
      <c r="R105" s="303" t="s">
        <v>395</v>
      </c>
      <c r="S105" s="303">
        <v>6619.06</v>
      </c>
      <c r="V105" s="303">
        <v>6600.16</v>
      </c>
      <c r="W105" s="303">
        <v>6619.06</v>
      </c>
      <c r="X105" s="303">
        <v>7399358.1299999999</v>
      </c>
      <c r="Y105" s="303">
        <v>0</v>
      </c>
      <c r="Z105" s="303">
        <v>7399358.1299999999</v>
      </c>
      <c r="AB105" s="303">
        <v>575858.22</v>
      </c>
      <c r="AC105" s="303">
        <v>538990.05000000005</v>
      </c>
      <c r="AE105" s="303">
        <v>0</v>
      </c>
      <c r="AF105" s="303">
        <v>0</v>
      </c>
      <c r="AG105" s="303">
        <v>0</v>
      </c>
      <c r="AH105" s="303">
        <v>7399358.1299999999</v>
      </c>
      <c r="AI105" s="303">
        <v>8514206.4000000004</v>
      </c>
      <c r="AJ105" s="303" t="s">
        <v>396</v>
      </c>
      <c r="AK105" s="303" t="s">
        <v>579</v>
      </c>
      <c r="AL105" s="303" t="s">
        <v>398</v>
      </c>
      <c r="AM105" s="303" t="s">
        <v>399</v>
      </c>
      <c r="AN105" s="305">
        <v>44840</v>
      </c>
      <c r="AO105" s="305">
        <v>44817</v>
      </c>
      <c r="AP105" s="305">
        <v>44713</v>
      </c>
      <c r="AQ105" s="305">
        <v>44774</v>
      </c>
      <c r="AR105" s="305">
        <v>44817</v>
      </c>
      <c r="AS105" s="303" t="s">
        <v>418</v>
      </c>
      <c r="AT105" s="303" t="s">
        <v>419</v>
      </c>
      <c r="AU105" s="303" t="s">
        <v>585</v>
      </c>
      <c r="AV105" s="303">
        <v>7438</v>
      </c>
    </row>
    <row r="106" spans="1:48" hidden="1" x14ac:dyDescent="0.35">
      <c r="A106" s="303" t="s">
        <v>383</v>
      </c>
      <c r="B106" s="303">
        <v>39287</v>
      </c>
      <c r="C106" s="303">
        <v>40590</v>
      </c>
      <c r="D106" s="303" t="s">
        <v>407</v>
      </c>
      <c r="E106" s="303" t="s">
        <v>385</v>
      </c>
      <c r="F106" s="303">
        <v>8358</v>
      </c>
      <c r="G106" s="303" t="s">
        <v>387</v>
      </c>
      <c r="H106" s="303" t="s">
        <v>409</v>
      </c>
      <c r="I106" s="303" t="s">
        <v>389</v>
      </c>
      <c r="J106" s="303" t="s">
        <v>576</v>
      </c>
      <c r="L106" s="305">
        <v>44753</v>
      </c>
      <c r="M106" s="303" t="s">
        <v>391</v>
      </c>
      <c r="N106" s="303" t="s">
        <v>577</v>
      </c>
      <c r="O106" s="303" t="s">
        <v>578</v>
      </c>
      <c r="P106" s="303" t="str">
        <f t="shared" si="1"/>
        <v>MAP</v>
      </c>
      <c r="Q106" s="303" t="s">
        <v>404</v>
      </c>
      <c r="R106" s="303" t="s">
        <v>395</v>
      </c>
      <c r="S106" s="303">
        <v>2200.02</v>
      </c>
      <c r="V106" s="303">
        <v>2200.02</v>
      </c>
      <c r="W106" s="303">
        <v>2200.02</v>
      </c>
      <c r="X106" s="303">
        <v>2052574.66</v>
      </c>
      <c r="Y106" s="303">
        <v>0</v>
      </c>
      <c r="Z106" s="303">
        <v>2052574.66</v>
      </c>
      <c r="AB106" s="303">
        <v>191401.74</v>
      </c>
      <c r="AC106" s="303">
        <v>180445.64</v>
      </c>
      <c r="AE106" s="303">
        <v>0</v>
      </c>
      <c r="AF106" s="303">
        <v>0</v>
      </c>
      <c r="AG106" s="303">
        <v>0</v>
      </c>
      <c r="AH106" s="303">
        <v>2052574.66</v>
      </c>
      <c r="AI106" s="303">
        <v>2424422.04</v>
      </c>
      <c r="AJ106" s="303" t="s">
        <v>396</v>
      </c>
      <c r="AK106" s="303" t="s">
        <v>579</v>
      </c>
      <c r="AL106" s="303" t="s">
        <v>398</v>
      </c>
      <c r="AM106" s="303" t="s">
        <v>399</v>
      </c>
      <c r="AN106" s="305">
        <v>44813</v>
      </c>
      <c r="AO106" s="305">
        <v>44819</v>
      </c>
      <c r="AP106" s="305">
        <v>44743</v>
      </c>
      <c r="AQ106" s="305">
        <v>44757</v>
      </c>
      <c r="AR106" s="305">
        <v>44819</v>
      </c>
      <c r="AS106" s="303" t="s">
        <v>418</v>
      </c>
      <c r="AT106" s="303" t="s">
        <v>419</v>
      </c>
      <c r="AU106" s="303" t="s">
        <v>383</v>
      </c>
      <c r="AV106" s="303">
        <v>17776</v>
      </c>
    </row>
    <row r="107" spans="1:48" hidden="1" x14ac:dyDescent="0.35">
      <c r="A107" s="303" t="s">
        <v>587</v>
      </c>
      <c r="B107" s="303">
        <v>38368</v>
      </c>
      <c r="C107" s="303">
        <v>40041</v>
      </c>
      <c r="D107" s="303" t="s">
        <v>431</v>
      </c>
      <c r="E107" s="303" t="s">
        <v>385</v>
      </c>
      <c r="F107" s="303">
        <v>7911</v>
      </c>
      <c r="G107" s="303" t="s">
        <v>387</v>
      </c>
      <c r="H107" s="303" t="s">
        <v>409</v>
      </c>
      <c r="I107" s="303" t="s">
        <v>389</v>
      </c>
      <c r="J107" s="303" t="s">
        <v>588</v>
      </c>
      <c r="L107" s="305">
        <v>44763</v>
      </c>
      <c r="M107" s="303" t="s">
        <v>391</v>
      </c>
      <c r="N107" s="303" t="s">
        <v>577</v>
      </c>
      <c r="O107" s="303" t="s">
        <v>412</v>
      </c>
      <c r="P107" s="303" t="str">
        <f t="shared" si="1"/>
        <v>NPK</v>
      </c>
      <c r="Q107" s="303" t="s">
        <v>584</v>
      </c>
      <c r="R107" s="303" t="s">
        <v>395</v>
      </c>
      <c r="S107" s="303">
        <v>11000</v>
      </c>
      <c r="V107" s="303">
        <v>11000</v>
      </c>
      <c r="W107" s="303">
        <v>11000</v>
      </c>
      <c r="X107" s="303">
        <v>8153750</v>
      </c>
      <c r="Y107" s="303">
        <v>0</v>
      </c>
      <c r="Z107" s="303">
        <v>8153750</v>
      </c>
      <c r="AB107" s="303">
        <v>591250</v>
      </c>
      <c r="AE107" s="303">
        <v>0</v>
      </c>
      <c r="AF107" s="303">
        <v>0</v>
      </c>
      <c r="AG107" s="303">
        <v>0</v>
      </c>
      <c r="AH107" s="303">
        <v>8153750</v>
      </c>
      <c r="AI107" s="303">
        <v>8745000</v>
      </c>
      <c r="AJ107" s="303" t="s">
        <v>396</v>
      </c>
      <c r="AK107" s="303" t="s">
        <v>579</v>
      </c>
      <c r="AL107" s="303" t="s">
        <v>398</v>
      </c>
      <c r="AM107" s="303" t="s">
        <v>399</v>
      </c>
      <c r="AN107" s="305">
        <v>44838</v>
      </c>
      <c r="AO107" s="305">
        <v>44764</v>
      </c>
      <c r="AP107" s="305">
        <v>44756</v>
      </c>
      <c r="AQ107" s="305">
        <v>44760</v>
      </c>
      <c r="AR107" s="305">
        <v>44764</v>
      </c>
      <c r="AS107" s="303" t="s">
        <v>418</v>
      </c>
      <c r="AT107" s="303" t="s">
        <v>419</v>
      </c>
      <c r="AU107" s="303" t="s">
        <v>587</v>
      </c>
      <c r="AV107" s="303">
        <v>5824</v>
      </c>
    </row>
    <row r="108" spans="1:48" hidden="1" x14ac:dyDescent="0.35">
      <c r="A108" s="303" t="s">
        <v>587</v>
      </c>
      <c r="B108" s="303">
        <v>38369</v>
      </c>
      <c r="C108" s="303">
        <v>40172</v>
      </c>
      <c r="D108" s="303" t="s">
        <v>431</v>
      </c>
      <c r="E108" s="303" t="s">
        <v>385</v>
      </c>
      <c r="F108" s="303">
        <v>7911</v>
      </c>
      <c r="G108" s="303" t="s">
        <v>387</v>
      </c>
      <c r="H108" s="303" t="s">
        <v>409</v>
      </c>
      <c r="I108" s="303" t="s">
        <v>389</v>
      </c>
      <c r="J108" s="303" t="s">
        <v>588</v>
      </c>
      <c r="L108" s="305">
        <v>44763</v>
      </c>
      <c r="M108" s="303" t="s">
        <v>391</v>
      </c>
      <c r="N108" s="303" t="s">
        <v>577</v>
      </c>
      <c r="O108" s="303" t="s">
        <v>412</v>
      </c>
      <c r="P108" s="303" t="str">
        <f t="shared" si="1"/>
        <v>NPK</v>
      </c>
      <c r="Q108" s="303" t="s">
        <v>584</v>
      </c>
      <c r="R108" s="303" t="s">
        <v>395</v>
      </c>
      <c r="S108" s="303">
        <v>11000</v>
      </c>
      <c r="V108" s="303">
        <v>11000</v>
      </c>
      <c r="W108" s="303">
        <v>11000</v>
      </c>
      <c r="X108" s="303">
        <v>8153750</v>
      </c>
      <c r="Y108" s="303">
        <v>0</v>
      </c>
      <c r="Z108" s="303">
        <v>8153750</v>
      </c>
      <c r="AB108" s="303">
        <v>591250</v>
      </c>
      <c r="AE108" s="303">
        <v>0</v>
      </c>
      <c r="AF108" s="303">
        <v>0</v>
      </c>
      <c r="AG108" s="303">
        <v>0</v>
      </c>
      <c r="AH108" s="303">
        <v>8153750</v>
      </c>
      <c r="AI108" s="303">
        <v>8745000</v>
      </c>
      <c r="AJ108" s="303" t="s">
        <v>396</v>
      </c>
      <c r="AK108" s="303" t="s">
        <v>579</v>
      </c>
      <c r="AL108" s="303" t="s">
        <v>398</v>
      </c>
      <c r="AM108" s="303" t="s">
        <v>399</v>
      </c>
      <c r="AN108" s="305">
        <v>44838</v>
      </c>
      <c r="AO108" s="305">
        <v>44764</v>
      </c>
      <c r="AP108" s="305">
        <v>44756</v>
      </c>
      <c r="AQ108" s="305">
        <v>44760</v>
      </c>
      <c r="AR108" s="305">
        <v>44764</v>
      </c>
      <c r="AS108" s="303" t="s">
        <v>418</v>
      </c>
      <c r="AT108" s="303" t="s">
        <v>419</v>
      </c>
      <c r="AU108" s="303" t="s">
        <v>587</v>
      </c>
      <c r="AV108" s="303">
        <v>5824</v>
      </c>
    </row>
    <row r="109" spans="1:48" hidden="1" x14ac:dyDescent="0.35">
      <c r="A109" s="303" t="s">
        <v>587</v>
      </c>
      <c r="B109" s="303">
        <v>38370</v>
      </c>
      <c r="C109" s="303">
        <v>40173</v>
      </c>
      <c r="D109" s="303" t="s">
        <v>431</v>
      </c>
      <c r="E109" s="303" t="s">
        <v>385</v>
      </c>
      <c r="F109" s="303">
        <v>7911</v>
      </c>
      <c r="G109" s="303" t="s">
        <v>387</v>
      </c>
      <c r="H109" s="303" t="s">
        <v>409</v>
      </c>
      <c r="I109" s="303" t="s">
        <v>389</v>
      </c>
      <c r="J109" s="303" t="s">
        <v>588</v>
      </c>
      <c r="L109" s="305">
        <v>44763</v>
      </c>
      <c r="M109" s="303" t="s">
        <v>391</v>
      </c>
      <c r="N109" s="303" t="s">
        <v>577</v>
      </c>
      <c r="O109" s="303" t="s">
        <v>412</v>
      </c>
      <c r="P109" s="303" t="str">
        <f t="shared" si="1"/>
        <v>NPK</v>
      </c>
      <c r="Q109" s="303" t="s">
        <v>584</v>
      </c>
      <c r="R109" s="303" t="s">
        <v>395</v>
      </c>
      <c r="S109" s="303">
        <v>5500</v>
      </c>
      <c r="V109" s="303">
        <v>5500</v>
      </c>
      <c r="W109" s="303">
        <v>5500</v>
      </c>
      <c r="X109" s="303">
        <v>4076875</v>
      </c>
      <c r="Y109" s="303">
        <v>0</v>
      </c>
      <c r="Z109" s="303">
        <v>4076875</v>
      </c>
      <c r="AB109" s="303">
        <v>295625</v>
      </c>
      <c r="AE109" s="303">
        <v>0</v>
      </c>
      <c r="AF109" s="303">
        <v>0</v>
      </c>
      <c r="AG109" s="303">
        <v>0</v>
      </c>
      <c r="AH109" s="303">
        <v>4076875</v>
      </c>
      <c r="AI109" s="303">
        <v>4372500</v>
      </c>
      <c r="AJ109" s="303" t="s">
        <v>396</v>
      </c>
      <c r="AK109" s="303" t="s">
        <v>579</v>
      </c>
      <c r="AL109" s="303" t="s">
        <v>398</v>
      </c>
      <c r="AM109" s="303" t="s">
        <v>399</v>
      </c>
      <c r="AN109" s="305">
        <v>44838</v>
      </c>
      <c r="AO109" s="305">
        <v>44764</v>
      </c>
      <c r="AP109" s="305">
        <v>44756</v>
      </c>
      <c r="AQ109" s="305">
        <v>44760</v>
      </c>
      <c r="AR109" s="305">
        <v>44764</v>
      </c>
      <c r="AS109" s="303" t="s">
        <v>418</v>
      </c>
      <c r="AT109" s="303" t="s">
        <v>419</v>
      </c>
      <c r="AU109" s="303" t="s">
        <v>587</v>
      </c>
      <c r="AV109" s="303">
        <v>5824</v>
      </c>
    </row>
    <row r="110" spans="1:48" hidden="1" x14ac:dyDescent="0.35">
      <c r="A110" s="303" t="s">
        <v>580</v>
      </c>
      <c r="B110" s="303">
        <v>39116</v>
      </c>
      <c r="C110" s="303">
        <v>40485</v>
      </c>
      <c r="D110" s="303" t="s">
        <v>407</v>
      </c>
      <c r="E110" s="303" t="s">
        <v>385</v>
      </c>
      <c r="F110" s="303">
        <v>8276</v>
      </c>
      <c r="G110" s="303" t="s">
        <v>387</v>
      </c>
      <c r="H110" s="303" t="s">
        <v>409</v>
      </c>
      <c r="I110" s="303" t="s">
        <v>389</v>
      </c>
      <c r="J110" s="303" t="s">
        <v>586</v>
      </c>
      <c r="L110" s="305">
        <v>44805</v>
      </c>
      <c r="M110" s="303" t="s">
        <v>391</v>
      </c>
      <c r="N110" s="303" t="s">
        <v>577</v>
      </c>
      <c r="O110" s="303" t="s">
        <v>412</v>
      </c>
      <c r="P110" s="303" t="str">
        <f t="shared" si="1"/>
        <v>NPK</v>
      </c>
      <c r="Q110" s="303" t="s">
        <v>584</v>
      </c>
      <c r="R110" s="303" t="s">
        <v>395</v>
      </c>
      <c r="S110" s="303">
        <v>2500</v>
      </c>
      <c r="V110" s="303">
        <v>2500</v>
      </c>
      <c r="W110" s="303">
        <v>2500</v>
      </c>
      <c r="X110" s="303">
        <v>1912125</v>
      </c>
      <c r="Y110" s="303">
        <v>0</v>
      </c>
      <c r="Z110" s="303">
        <v>1912125</v>
      </c>
      <c r="AB110" s="303">
        <v>75375</v>
      </c>
      <c r="AE110" s="303">
        <v>0</v>
      </c>
      <c r="AF110" s="303">
        <v>0</v>
      </c>
      <c r="AG110" s="303">
        <v>0</v>
      </c>
      <c r="AH110" s="303">
        <v>1912125</v>
      </c>
      <c r="AI110" s="303">
        <v>1987500</v>
      </c>
      <c r="AJ110" s="303" t="s">
        <v>396</v>
      </c>
      <c r="AK110" s="303" t="s">
        <v>579</v>
      </c>
      <c r="AL110" s="303" t="s">
        <v>398</v>
      </c>
      <c r="AM110" s="303" t="s">
        <v>399</v>
      </c>
      <c r="AN110" s="305">
        <v>44955</v>
      </c>
      <c r="AO110" s="305">
        <v>44811</v>
      </c>
      <c r="AP110" s="305">
        <v>44798</v>
      </c>
      <c r="AQ110" s="305">
        <v>44861</v>
      </c>
      <c r="AR110" s="305">
        <v>44809</v>
      </c>
      <c r="AS110" s="303" t="s">
        <v>418</v>
      </c>
      <c r="AT110" s="303" t="s">
        <v>419</v>
      </c>
      <c r="AU110" s="303" t="s">
        <v>580</v>
      </c>
      <c r="AV110" s="303">
        <v>9746</v>
      </c>
    </row>
    <row r="111" spans="1:48" hidden="1" x14ac:dyDescent="0.35">
      <c r="A111" s="303" t="s">
        <v>580</v>
      </c>
      <c r="B111" s="303">
        <v>39117</v>
      </c>
      <c r="C111" s="303">
        <v>40486</v>
      </c>
      <c r="D111" s="303" t="s">
        <v>407</v>
      </c>
      <c r="E111" s="303" t="s">
        <v>385</v>
      </c>
      <c r="F111" s="303">
        <v>8276</v>
      </c>
      <c r="G111" s="303" t="s">
        <v>387</v>
      </c>
      <c r="H111" s="303" t="s">
        <v>409</v>
      </c>
      <c r="I111" s="303" t="s">
        <v>389</v>
      </c>
      <c r="J111" s="303" t="s">
        <v>586</v>
      </c>
      <c r="L111" s="305">
        <v>44805</v>
      </c>
      <c r="M111" s="303" t="s">
        <v>391</v>
      </c>
      <c r="N111" s="303" t="s">
        <v>577</v>
      </c>
      <c r="O111" s="303" t="s">
        <v>412</v>
      </c>
      <c r="P111" s="303" t="str">
        <f t="shared" si="1"/>
        <v>NPK</v>
      </c>
      <c r="Q111" s="303" t="s">
        <v>584</v>
      </c>
      <c r="R111" s="303" t="s">
        <v>395</v>
      </c>
      <c r="S111" s="303">
        <v>2500</v>
      </c>
      <c r="V111" s="303">
        <v>2500</v>
      </c>
      <c r="W111" s="303">
        <v>2500</v>
      </c>
      <c r="X111" s="303">
        <v>1912125</v>
      </c>
      <c r="Y111" s="303">
        <v>0</v>
      </c>
      <c r="Z111" s="303">
        <v>1912125</v>
      </c>
      <c r="AB111" s="303">
        <v>75375</v>
      </c>
      <c r="AE111" s="303">
        <v>0</v>
      </c>
      <c r="AF111" s="303">
        <v>0</v>
      </c>
      <c r="AG111" s="303">
        <v>0</v>
      </c>
      <c r="AH111" s="303">
        <v>1912125</v>
      </c>
      <c r="AI111" s="303">
        <v>1987500</v>
      </c>
      <c r="AJ111" s="303" t="s">
        <v>396</v>
      </c>
      <c r="AK111" s="303" t="s">
        <v>579</v>
      </c>
      <c r="AL111" s="303" t="s">
        <v>398</v>
      </c>
      <c r="AM111" s="303" t="s">
        <v>399</v>
      </c>
      <c r="AN111" s="305">
        <v>44955</v>
      </c>
      <c r="AO111" s="305">
        <v>44811</v>
      </c>
      <c r="AP111" s="305">
        <v>44798</v>
      </c>
      <c r="AQ111" s="305">
        <v>44861</v>
      </c>
      <c r="AR111" s="305">
        <v>44809</v>
      </c>
      <c r="AS111" s="303" t="s">
        <v>418</v>
      </c>
      <c r="AT111" s="303" t="s">
        <v>419</v>
      </c>
      <c r="AU111" s="303" t="s">
        <v>580</v>
      </c>
      <c r="AV111" s="303">
        <v>9746</v>
      </c>
    </row>
    <row r="112" spans="1:48" hidden="1" x14ac:dyDescent="0.35">
      <c r="A112" s="303" t="s">
        <v>585</v>
      </c>
      <c r="B112" s="303">
        <v>39115</v>
      </c>
      <c r="C112" s="303">
        <v>40487</v>
      </c>
      <c r="D112" s="303" t="s">
        <v>407</v>
      </c>
      <c r="E112" s="303" t="s">
        <v>385</v>
      </c>
      <c r="F112" s="303">
        <v>7964</v>
      </c>
      <c r="G112" s="303" t="s">
        <v>387</v>
      </c>
      <c r="H112" s="303" t="s">
        <v>409</v>
      </c>
      <c r="I112" s="303" t="s">
        <v>389</v>
      </c>
      <c r="J112" s="303" t="s">
        <v>586</v>
      </c>
      <c r="L112" s="305">
        <v>44805</v>
      </c>
      <c r="M112" s="303" t="s">
        <v>391</v>
      </c>
      <c r="N112" s="303" t="s">
        <v>577</v>
      </c>
      <c r="O112" s="303" t="s">
        <v>412</v>
      </c>
      <c r="P112" s="303" t="str">
        <f t="shared" si="1"/>
        <v>NPK</v>
      </c>
      <c r="Q112" s="303" t="s">
        <v>584</v>
      </c>
      <c r="R112" s="303" t="s">
        <v>395</v>
      </c>
      <c r="S112" s="303">
        <v>22000</v>
      </c>
      <c r="V112" s="303">
        <v>22000</v>
      </c>
      <c r="W112" s="303">
        <v>22000</v>
      </c>
      <c r="X112" s="303">
        <v>16632000</v>
      </c>
      <c r="Y112" s="303">
        <v>0</v>
      </c>
      <c r="Z112" s="303">
        <v>16632000</v>
      </c>
      <c r="AB112" s="303">
        <v>1078000</v>
      </c>
      <c r="AE112" s="303">
        <v>0</v>
      </c>
      <c r="AF112" s="303">
        <v>0</v>
      </c>
      <c r="AG112" s="303">
        <v>0</v>
      </c>
      <c r="AH112" s="303">
        <v>16632000</v>
      </c>
      <c r="AI112" s="303">
        <v>17710000</v>
      </c>
      <c r="AJ112" s="303" t="s">
        <v>396</v>
      </c>
      <c r="AK112" s="303" t="s">
        <v>579</v>
      </c>
      <c r="AL112" s="303" t="s">
        <v>398</v>
      </c>
      <c r="AM112" s="303" t="s">
        <v>399</v>
      </c>
      <c r="AN112" s="305">
        <v>44955</v>
      </c>
      <c r="AO112" s="305">
        <v>44811</v>
      </c>
      <c r="AP112" s="305">
        <v>44798</v>
      </c>
      <c r="AQ112" s="305">
        <v>44861</v>
      </c>
      <c r="AR112" s="305">
        <v>44809</v>
      </c>
      <c r="AS112" s="303" t="s">
        <v>400</v>
      </c>
      <c r="AT112" s="303" t="s">
        <v>415</v>
      </c>
      <c r="AU112" s="303" t="s">
        <v>585</v>
      </c>
      <c r="AV112" s="303">
        <v>7438</v>
      </c>
    </row>
    <row r="113" spans="1:48" hidden="1" x14ac:dyDescent="0.35">
      <c r="A113" s="303" t="s">
        <v>589</v>
      </c>
      <c r="B113" s="303">
        <v>40165</v>
      </c>
      <c r="C113" s="303">
        <v>40796</v>
      </c>
      <c r="D113" s="303" t="s">
        <v>407</v>
      </c>
      <c r="E113" s="303" t="s">
        <v>385</v>
      </c>
      <c r="F113" s="303" t="s">
        <v>590</v>
      </c>
      <c r="G113" s="303" t="s">
        <v>387</v>
      </c>
      <c r="H113" s="303" t="s">
        <v>409</v>
      </c>
      <c r="I113" s="303" t="s">
        <v>389</v>
      </c>
      <c r="J113" s="303" t="s">
        <v>591</v>
      </c>
      <c r="L113" s="305">
        <v>44818</v>
      </c>
      <c r="M113" s="303" t="s">
        <v>391</v>
      </c>
      <c r="N113" s="303" t="s">
        <v>577</v>
      </c>
      <c r="O113" s="303" t="s">
        <v>578</v>
      </c>
      <c r="P113" s="303" t="str">
        <f t="shared" si="1"/>
        <v>MAP</v>
      </c>
      <c r="Q113" s="303" t="s">
        <v>404</v>
      </c>
      <c r="R113" s="303" t="s">
        <v>395</v>
      </c>
      <c r="S113" s="303">
        <v>183.6</v>
      </c>
      <c r="V113" s="303">
        <v>183.6</v>
      </c>
      <c r="W113" s="303">
        <v>183.6</v>
      </c>
      <c r="X113" s="303">
        <v>144731.88</v>
      </c>
      <c r="Y113" s="303">
        <v>0</v>
      </c>
      <c r="Z113" s="303">
        <v>144731.88</v>
      </c>
      <c r="AB113" s="303">
        <v>19828.8</v>
      </c>
      <c r="AC113" s="303">
        <v>15367.32</v>
      </c>
      <c r="AE113" s="303">
        <v>0</v>
      </c>
      <c r="AF113" s="303">
        <v>0</v>
      </c>
      <c r="AG113" s="303">
        <v>0</v>
      </c>
      <c r="AH113" s="303">
        <v>144731.88</v>
      </c>
      <c r="AI113" s="303">
        <v>179928</v>
      </c>
      <c r="AJ113" s="303" t="s">
        <v>396</v>
      </c>
      <c r="AK113" s="303" t="s">
        <v>579</v>
      </c>
      <c r="AL113" s="303" t="s">
        <v>398</v>
      </c>
      <c r="AM113" s="303" t="s">
        <v>568</v>
      </c>
      <c r="AN113" s="305">
        <v>44818</v>
      </c>
      <c r="AO113" s="305">
        <v>44851</v>
      </c>
      <c r="AP113" s="305">
        <v>44816</v>
      </c>
      <c r="AQ113" s="305">
        <v>44820</v>
      </c>
      <c r="AR113" s="305">
        <v>44851</v>
      </c>
      <c r="AS113" s="303" t="s">
        <v>418</v>
      </c>
      <c r="AT113" s="303" t="s">
        <v>419</v>
      </c>
      <c r="AU113" s="303" t="s">
        <v>589</v>
      </c>
      <c r="AV113" s="303">
        <v>8343</v>
      </c>
    </row>
    <row r="114" spans="1:48" hidden="1" x14ac:dyDescent="0.35">
      <c r="A114" s="303" t="s">
        <v>383</v>
      </c>
      <c r="B114" s="303">
        <v>41190</v>
      </c>
      <c r="C114" s="303">
        <v>41186</v>
      </c>
      <c r="D114" s="303" t="s">
        <v>407</v>
      </c>
      <c r="E114" s="303" t="s">
        <v>385</v>
      </c>
      <c r="F114" s="303" t="s">
        <v>592</v>
      </c>
      <c r="G114" s="303" t="s">
        <v>387</v>
      </c>
      <c r="H114" s="303" t="s">
        <v>409</v>
      </c>
      <c r="I114" s="303" t="s">
        <v>389</v>
      </c>
      <c r="J114" s="303" t="s">
        <v>591</v>
      </c>
      <c r="L114" s="305">
        <v>44855</v>
      </c>
      <c r="M114" s="303" t="s">
        <v>391</v>
      </c>
      <c r="N114" s="303" t="s">
        <v>577</v>
      </c>
      <c r="O114" s="303" t="s">
        <v>578</v>
      </c>
      <c r="P114" s="303" t="str">
        <f t="shared" si="1"/>
        <v>MAP</v>
      </c>
      <c r="Q114" s="303" t="s">
        <v>404</v>
      </c>
      <c r="R114" s="303" t="s">
        <v>395</v>
      </c>
      <c r="S114" s="303">
        <v>300</v>
      </c>
      <c r="V114" s="303">
        <v>300</v>
      </c>
      <c r="W114" s="303">
        <v>300</v>
      </c>
      <c r="X114" s="303">
        <v>214275</v>
      </c>
      <c r="Y114" s="303">
        <v>0</v>
      </c>
      <c r="Z114" s="303">
        <v>214275</v>
      </c>
      <c r="AB114" s="303">
        <v>32400</v>
      </c>
      <c r="AC114" s="303">
        <v>24825</v>
      </c>
      <c r="AE114" s="303">
        <v>0</v>
      </c>
      <c r="AF114" s="303">
        <v>0</v>
      </c>
      <c r="AG114" s="303">
        <v>0</v>
      </c>
      <c r="AH114" s="303">
        <v>214275</v>
      </c>
      <c r="AI114" s="303">
        <v>271500</v>
      </c>
      <c r="AJ114" s="303" t="s">
        <v>396</v>
      </c>
      <c r="AK114" s="303" t="s">
        <v>579</v>
      </c>
      <c r="AL114" s="303" t="s">
        <v>398</v>
      </c>
      <c r="AM114" s="303" t="s">
        <v>399</v>
      </c>
      <c r="AN114" s="305">
        <v>44915</v>
      </c>
      <c r="AO114" s="305">
        <v>44902</v>
      </c>
      <c r="AP114" s="305">
        <v>44849</v>
      </c>
      <c r="AQ114" s="305">
        <v>44895</v>
      </c>
      <c r="AR114" s="305">
        <v>44902</v>
      </c>
      <c r="AS114" s="303" t="s">
        <v>418</v>
      </c>
      <c r="AT114" s="303" t="s">
        <v>419</v>
      </c>
      <c r="AU114" s="303" t="s">
        <v>383</v>
      </c>
      <c r="AV114" s="303">
        <v>17776</v>
      </c>
    </row>
    <row r="115" spans="1:48" hidden="1" x14ac:dyDescent="0.35">
      <c r="A115" s="303" t="s">
        <v>383</v>
      </c>
      <c r="B115" s="303">
        <v>41191</v>
      </c>
      <c r="C115" s="303">
        <v>41187</v>
      </c>
      <c r="D115" s="303" t="s">
        <v>407</v>
      </c>
      <c r="E115" s="303" t="s">
        <v>385</v>
      </c>
      <c r="F115" s="303" t="s">
        <v>593</v>
      </c>
      <c r="G115" s="303" t="s">
        <v>387</v>
      </c>
      <c r="H115" s="303" t="s">
        <v>409</v>
      </c>
      <c r="I115" s="303" t="s">
        <v>389</v>
      </c>
      <c r="J115" s="303" t="s">
        <v>591</v>
      </c>
      <c r="L115" s="305">
        <v>44855</v>
      </c>
      <c r="M115" s="303" t="s">
        <v>391</v>
      </c>
      <c r="N115" s="303" t="s">
        <v>577</v>
      </c>
      <c r="O115" s="303" t="s">
        <v>578</v>
      </c>
      <c r="P115" s="303" t="str">
        <f t="shared" si="1"/>
        <v>MAP</v>
      </c>
      <c r="Q115" s="303" t="s">
        <v>404</v>
      </c>
      <c r="R115" s="303" t="s">
        <v>395</v>
      </c>
      <c r="S115" s="303">
        <v>700</v>
      </c>
      <c r="V115" s="303">
        <v>700</v>
      </c>
      <c r="W115" s="303">
        <v>700</v>
      </c>
      <c r="X115" s="303">
        <v>455000</v>
      </c>
      <c r="Y115" s="303">
        <v>0</v>
      </c>
      <c r="Z115" s="303">
        <v>455000</v>
      </c>
      <c r="AB115" s="303">
        <v>75600</v>
      </c>
      <c r="AC115" s="303">
        <v>57400</v>
      </c>
      <c r="AE115" s="303">
        <v>0</v>
      </c>
      <c r="AF115" s="303">
        <v>0</v>
      </c>
      <c r="AG115" s="303">
        <v>0</v>
      </c>
      <c r="AH115" s="303">
        <v>455000</v>
      </c>
      <c r="AI115" s="303">
        <v>588000</v>
      </c>
      <c r="AJ115" s="303" t="s">
        <v>396</v>
      </c>
      <c r="AK115" s="303" t="s">
        <v>579</v>
      </c>
      <c r="AL115" s="303" t="s">
        <v>398</v>
      </c>
      <c r="AM115" s="303" t="s">
        <v>399</v>
      </c>
      <c r="AN115" s="305">
        <v>44915</v>
      </c>
      <c r="AO115" s="305">
        <v>44902</v>
      </c>
      <c r="AP115" s="305">
        <v>44849</v>
      </c>
      <c r="AQ115" s="305">
        <v>44895</v>
      </c>
      <c r="AR115" s="305">
        <v>44902</v>
      </c>
      <c r="AS115" s="303" t="s">
        <v>418</v>
      </c>
      <c r="AT115" s="303" t="s">
        <v>419</v>
      </c>
      <c r="AU115" s="303" t="s">
        <v>383</v>
      </c>
      <c r="AV115" s="303">
        <v>17776</v>
      </c>
    </row>
    <row r="116" spans="1:48" hidden="1" x14ac:dyDescent="0.35">
      <c r="A116" s="303" t="s">
        <v>594</v>
      </c>
      <c r="B116" s="303">
        <v>41285</v>
      </c>
      <c r="C116" s="303">
        <v>41213</v>
      </c>
      <c r="D116" s="303" t="s">
        <v>407</v>
      </c>
      <c r="E116" s="303" t="s">
        <v>385</v>
      </c>
      <c r="F116" s="303" t="s">
        <v>595</v>
      </c>
      <c r="G116" s="303" t="s">
        <v>387</v>
      </c>
      <c r="H116" s="303" t="s">
        <v>409</v>
      </c>
      <c r="I116" s="303" t="s">
        <v>389</v>
      </c>
      <c r="J116" s="303" t="s">
        <v>591</v>
      </c>
      <c r="L116" s="305">
        <v>44875</v>
      </c>
      <c r="M116" s="303" t="s">
        <v>391</v>
      </c>
      <c r="N116" s="303" t="s">
        <v>577</v>
      </c>
      <c r="O116" s="303" t="s">
        <v>578</v>
      </c>
      <c r="P116" s="303" t="str">
        <f t="shared" si="1"/>
        <v>MAP</v>
      </c>
      <c r="Q116" s="303" t="s">
        <v>404</v>
      </c>
      <c r="R116" s="303" t="s">
        <v>395</v>
      </c>
      <c r="S116" s="303">
        <v>1486</v>
      </c>
      <c r="V116" s="303">
        <v>1486</v>
      </c>
      <c r="W116" s="303">
        <v>1486</v>
      </c>
      <c r="X116" s="303">
        <v>995099.9</v>
      </c>
      <c r="Y116" s="303">
        <v>0</v>
      </c>
      <c r="Z116" s="303">
        <v>995099.9</v>
      </c>
      <c r="AB116" s="303">
        <v>160488</v>
      </c>
      <c r="AC116" s="303">
        <v>126458.6</v>
      </c>
      <c r="AE116" s="303">
        <v>0</v>
      </c>
      <c r="AF116" s="303">
        <v>0</v>
      </c>
      <c r="AG116" s="303">
        <v>0</v>
      </c>
      <c r="AH116" s="303">
        <v>995099.9</v>
      </c>
      <c r="AI116" s="303">
        <v>1282046.5</v>
      </c>
      <c r="AJ116" s="303" t="s">
        <v>396</v>
      </c>
      <c r="AK116" s="303" t="s">
        <v>579</v>
      </c>
      <c r="AL116" s="303" t="s">
        <v>398</v>
      </c>
      <c r="AM116" s="303" t="s">
        <v>568</v>
      </c>
      <c r="AN116" s="305">
        <v>44875</v>
      </c>
      <c r="AO116" s="305">
        <v>44907</v>
      </c>
      <c r="AP116" s="305">
        <v>44875</v>
      </c>
      <c r="AQ116" s="305">
        <v>44875</v>
      </c>
      <c r="AR116" s="305">
        <v>44907</v>
      </c>
      <c r="AS116" s="303" t="s">
        <v>418</v>
      </c>
      <c r="AT116" s="303" t="s">
        <v>419</v>
      </c>
      <c r="AU116" s="303" t="s">
        <v>594</v>
      </c>
      <c r="AV116" s="303">
        <v>6672</v>
      </c>
    </row>
    <row r="117" spans="1:48" hidden="1" x14ac:dyDescent="0.35">
      <c r="A117" s="303" t="s">
        <v>383</v>
      </c>
      <c r="B117" s="303">
        <v>41192</v>
      </c>
      <c r="C117" s="303">
        <v>41188</v>
      </c>
      <c r="D117" s="303" t="s">
        <v>407</v>
      </c>
      <c r="E117" s="303" t="s">
        <v>385</v>
      </c>
      <c r="F117" s="303" t="s">
        <v>596</v>
      </c>
      <c r="G117" s="303" t="s">
        <v>387</v>
      </c>
      <c r="H117" s="303" t="s">
        <v>409</v>
      </c>
      <c r="I117" s="303" t="s">
        <v>389</v>
      </c>
      <c r="J117" s="303" t="s">
        <v>591</v>
      </c>
      <c r="L117" s="305">
        <v>44881</v>
      </c>
      <c r="M117" s="303" t="s">
        <v>391</v>
      </c>
      <c r="N117" s="303" t="s">
        <v>577</v>
      </c>
      <c r="O117" s="303" t="s">
        <v>578</v>
      </c>
      <c r="P117" s="303" t="str">
        <f t="shared" si="1"/>
        <v>MAP</v>
      </c>
      <c r="Q117" s="303" t="s">
        <v>404</v>
      </c>
      <c r="R117" s="303" t="s">
        <v>395</v>
      </c>
      <c r="S117" s="303">
        <v>510</v>
      </c>
      <c r="V117" s="303">
        <v>510</v>
      </c>
      <c r="W117" s="303">
        <v>510</v>
      </c>
      <c r="X117" s="303">
        <v>331500</v>
      </c>
      <c r="Y117" s="303">
        <v>0</v>
      </c>
      <c r="Z117" s="303">
        <v>331500</v>
      </c>
      <c r="AB117" s="303">
        <v>55080</v>
      </c>
      <c r="AC117" s="303">
        <v>41820</v>
      </c>
      <c r="AE117" s="303">
        <v>0</v>
      </c>
      <c r="AF117" s="303">
        <v>0</v>
      </c>
      <c r="AG117" s="303">
        <v>0</v>
      </c>
      <c r="AH117" s="303">
        <v>331500</v>
      </c>
      <c r="AI117" s="303">
        <v>428400</v>
      </c>
      <c r="AJ117" s="303" t="s">
        <v>396</v>
      </c>
      <c r="AK117" s="303" t="s">
        <v>579</v>
      </c>
      <c r="AL117" s="303" t="s">
        <v>398</v>
      </c>
      <c r="AM117" s="303" t="s">
        <v>399</v>
      </c>
      <c r="AN117" s="305">
        <v>44941</v>
      </c>
      <c r="AO117" s="305">
        <v>44902</v>
      </c>
      <c r="AP117" s="305">
        <v>44849</v>
      </c>
      <c r="AQ117" s="305">
        <v>44895</v>
      </c>
      <c r="AR117" s="305">
        <v>44902</v>
      </c>
      <c r="AS117" s="303" t="s">
        <v>418</v>
      </c>
      <c r="AT117" s="303" t="s">
        <v>419</v>
      </c>
      <c r="AU117" s="303" t="s">
        <v>383</v>
      </c>
      <c r="AV117" s="303">
        <v>17776</v>
      </c>
    </row>
    <row r="118" spans="1:48" hidden="1" x14ac:dyDescent="0.35">
      <c r="A118" s="303" t="s">
        <v>597</v>
      </c>
      <c r="B118" s="303">
        <v>36064</v>
      </c>
      <c r="C118" s="303">
        <v>39073</v>
      </c>
      <c r="D118" s="303" t="s">
        <v>442</v>
      </c>
      <c r="E118" s="303" t="s">
        <v>385</v>
      </c>
      <c r="F118" s="303" t="s">
        <v>598</v>
      </c>
      <c r="G118" s="303" t="s">
        <v>387</v>
      </c>
      <c r="H118" s="303" t="s">
        <v>409</v>
      </c>
      <c r="I118" s="303" t="s">
        <v>389</v>
      </c>
      <c r="J118" s="303" t="s">
        <v>599</v>
      </c>
      <c r="L118" s="305">
        <v>44630</v>
      </c>
      <c r="M118" s="303" t="s">
        <v>391</v>
      </c>
      <c r="N118" s="303" t="s">
        <v>600</v>
      </c>
      <c r="O118" s="303" t="s">
        <v>412</v>
      </c>
      <c r="P118" s="303" t="str">
        <f t="shared" si="1"/>
        <v>DAP</v>
      </c>
      <c r="Q118" s="303" t="s">
        <v>394</v>
      </c>
      <c r="R118" s="303" t="s">
        <v>395</v>
      </c>
      <c r="S118" s="303">
        <v>43773</v>
      </c>
      <c r="V118" s="303">
        <v>43773</v>
      </c>
      <c r="W118" s="303">
        <v>43773</v>
      </c>
      <c r="X118" s="303">
        <v>38739105</v>
      </c>
      <c r="Y118" s="303">
        <v>0</v>
      </c>
      <c r="Z118" s="303">
        <v>38739105</v>
      </c>
      <c r="AB118" s="303">
        <v>2626380</v>
      </c>
      <c r="AE118" s="303">
        <v>0</v>
      </c>
      <c r="AF118" s="303">
        <v>0</v>
      </c>
      <c r="AG118" s="303">
        <v>0</v>
      </c>
      <c r="AH118" s="303">
        <v>38739105</v>
      </c>
      <c r="AI118" s="303">
        <v>41365485</v>
      </c>
      <c r="AJ118" s="303" t="s">
        <v>396</v>
      </c>
      <c r="AK118" s="303" t="s">
        <v>601</v>
      </c>
      <c r="AL118" s="303" t="s">
        <v>398</v>
      </c>
      <c r="AM118" s="303" t="s">
        <v>414</v>
      </c>
      <c r="AN118" s="305">
        <v>44750</v>
      </c>
      <c r="AO118" s="305">
        <v>44644</v>
      </c>
      <c r="AP118" s="305">
        <v>44609</v>
      </c>
      <c r="AQ118" s="305">
        <v>44620</v>
      </c>
      <c r="AR118" s="305">
        <v>44643</v>
      </c>
      <c r="AS118" s="303" t="s">
        <v>400</v>
      </c>
      <c r="AT118" s="303" t="s">
        <v>415</v>
      </c>
      <c r="AU118" s="303" t="s">
        <v>597</v>
      </c>
      <c r="AV118" s="303">
        <v>16075</v>
      </c>
    </row>
    <row r="119" spans="1:48" hidden="1" x14ac:dyDescent="0.35">
      <c r="A119" s="303" t="s">
        <v>597</v>
      </c>
      <c r="B119" s="303">
        <v>35974</v>
      </c>
      <c r="C119" s="303">
        <v>38922</v>
      </c>
      <c r="D119" s="303" t="s">
        <v>384</v>
      </c>
      <c r="E119" s="303" t="s">
        <v>385</v>
      </c>
      <c r="F119" s="303" t="s">
        <v>602</v>
      </c>
      <c r="G119" s="303" t="s">
        <v>387</v>
      </c>
      <c r="H119" s="303" t="s">
        <v>409</v>
      </c>
      <c r="I119" s="303" t="s">
        <v>389</v>
      </c>
      <c r="J119" s="303" t="s">
        <v>603</v>
      </c>
      <c r="L119" s="305">
        <v>44642</v>
      </c>
      <c r="M119" s="303" t="s">
        <v>391</v>
      </c>
      <c r="N119" s="303" t="s">
        <v>604</v>
      </c>
      <c r="O119" s="303" t="s">
        <v>412</v>
      </c>
      <c r="P119" s="303" t="str">
        <f t="shared" si="1"/>
        <v>DAP</v>
      </c>
      <c r="Q119" s="303" t="s">
        <v>394</v>
      </c>
      <c r="R119" s="303" t="s">
        <v>395</v>
      </c>
      <c r="S119" s="303">
        <v>27500</v>
      </c>
      <c r="V119" s="303">
        <v>27500</v>
      </c>
      <c r="W119" s="303">
        <v>27500</v>
      </c>
      <c r="X119" s="303">
        <v>24337500</v>
      </c>
      <c r="Y119" s="303">
        <v>0</v>
      </c>
      <c r="Z119" s="303">
        <v>24337500</v>
      </c>
      <c r="AB119" s="303">
        <v>1650000</v>
      </c>
      <c r="AE119" s="303">
        <v>0</v>
      </c>
      <c r="AF119" s="303">
        <v>0</v>
      </c>
      <c r="AG119" s="303">
        <v>0</v>
      </c>
      <c r="AH119" s="303">
        <v>24337500</v>
      </c>
      <c r="AI119" s="303">
        <v>25987500</v>
      </c>
      <c r="AJ119" s="303" t="s">
        <v>396</v>
      </c>
      <c r="AK119" s="303" t="s">
        <v>601</v>
      </c>
      <c r="AL119" s="303" t="s">
        <v>398</v>
      </c>
      <c r="AM119" s="303" t="s">
        <v>414</v>
      </c>
      <c r="AN119" s="305">
        <v>44762</v>
      </c>
      <c r="AO119" s="305">
        <v>44642</v>
      </c>
      <c r="AP119" s="305">
        <v>44615</v>
      </c>
      <c r="AQ119" s="305">
        <v>44622</v>
      </c>
      <c r="AR119" s="305">
        <v>44642</v>
      </c>
      <c r="AS119" s="303" t="s">
        <v>400</v>
      </c>
      <c r="AT119" s="303" t="s">
        <v>415</v>
      </c>
      <c r="AU119" s="303" t="s">
        <v>597</v>
      </c>
      <c r="AV119" s="303">
        <v>16075</v>
      </c>
    </row>
    <row r="120" spans="1:48" hidden="1" x14ac:dyDescent="0.35">
      <c r="A120" s="303" t="s">
        <v>597</v>
      </c>
      <c r="B120" s="303">
        <v>35975</v>
      </c>
      <c r="C120" s="303">
        <v>38923</v>
      </c>
      <c r="D120" s="303" t="s">
        <v>384</v>
      </c>
      <c r="E120" s="303" t="s">
        <v>385</v>
      </c>
      <c r="F120" s="303" t="s">
        <v>605</v>
      </c>
      <c r="G120" s="303" t="s">
        <v>387</v>
      </c>
      <c r="H120" s="303" t="s">
        <v>409</v>
      </c>
      <c r="I120" s="303" t="s">
        <v>389</v>
      </c>
      <c r="J120" s="303" t="s">
        <v>603</v>
      </c>
      <c r="L120" s="305">
        <v>44642</v>
      </c>
      <c r="M120" s="303" t="s">
        <v>391</v>
      </c>
      <c r="N120" s="303" t="s">
        <v>606</v>
      </c>
      <c r="O120" s="303" t="s">
        <v>412</v>
      </c>
      <c r="P120" s="303" t="str">
        <f t="shared" si="1"/>
        <v>DAP</v>
      </c>
      <c r="Q120" s="303" t="s">
        <v>394</v>
      </c>
      <c r="R120" s="303" t="s">
        <v>395</v>
      </c>
      <c r="S120" s="303">
        <v>18700</v>
      </c>
      <c r="V120" s="303">
        <v>18700</v>
      </c>
      <c r="W120" s="303">
        <v>18700</v>
      </c>
      <c r="X120" s="303">
        <v>16549500</v>
      </c>
      <c r="Y120" s="303">
        <v>0</v>
      </c>
      <c r="Z120" s="303">
        <v>16549500</v>
      </c>
      <c r="AB120" s="303">
        <v>1122000</v>
      </c>
      <c r="AE120" s="303">
        <v>0</v>
      </c>
      <c r="AF120" s="303">
        <v>0</v>
      </c>
      <c r="AG120" s="303">
        <v>0</v>
      </c>
      <c r="AH120" s="303">
        <v>16549500</v>
      </c>
      <c r="AI120" s="303">
        <v>17671500</v>
      </c>
      <c r="AJ120" s="303" t="s">
        <v>396</v>
      </c>
      <c r="AK120" s="303" t="s">
        <v>601</v>
      </c>
      <c r="AL120" s="303" t="s">
        <v>398</v>
      </c>
      <c r="AM120" s="303" t="s">
        <v>414</v>
      </c>
      <c r="AN120" s="305">
        <v>44762</v>
      </c>
      <c r="AO120" s="305">
        <v>44642</v>
      </c>
      <c r="AP120" s="305">
        <v>44615</v>
      </c>
      <c r="AQ120" s="305">
        <v>44622</v>
      </c>
      <c r="AR120" s="305">
        <v>44642</v>
      </c>
      <c r="AS120" s="303" t="s">
        <v>400</v>
      </c>
      <c r="AT120" s="303" t="s">
        <v>415</v>
      </c>
      <c r="AU120" s="303" t="s">
        <v>597</v>
      </c>
      <c r="AV120" s="303">
        <v>16075</v>
      </c>
    </row>
    <row r="121" spans="1:48" hidden="1" x14ac:dyDescent="0.35">
      <c r="A121" s="303" t="s">
        <v>597</v>
      </c>
      <c r="B121" s="303">
        <v>36794</v>
      </c>
      <c r="C121" s="303">
        <v>39302</v>
      </c>
      <c r="D121" s="303" t="s">
        <v>442</v>
      </c>
      <c r="E121" s="303" t="s">
        <v>385</v>
      </c>
      <c r="F121" s="303" t="s">
        <v>607</v>
      </c>
      <c r="G121" s="303" t="s">
        <v>387</v>
      </c>
      <c r="H121" s="303" t="s">
        <v>409</v>
      </c>
      <c r="I121" s="303" t="s">
        <v>389</v>
      </c>
      <c r="J121" s="303" t="s">
        <v>608</v>
      </c>
      <c r="L121" s="305">
        <v>44672</v>
      </c>
      <c r="M121" s="303" t="s">
        <v>391</v>
      </c>
      <c r="N121" s="303" t="s">
        <v>600</v>
      </c>
      <c r="O121" s="303" t="s">
        <v>412</v>
      </c>
      <c r="P121" s="303" t="str">
        <f t="shared" si="1"/>
        <v>DAP</v>
      </c>
      <c r="Q121" s="303" t="s">
        <v>394</v>
      </c>
      <c r="R121" s="303" t="s">
        <v>395</v>
      </c>
      <c r="S121" s="303">
        <v>41395</v>
      </c>
      <c r="V121" s="303">
        <v>41395</v>
      </c>
      <c r="W121" s="303">
        <v>41395</v>
      </c>
      <c r="X121" s="303">
        <v>36800155</v>
      </c>
      <c r="Y121" s="303">
        <v>0</v>
      </c>
      <c r="Z121" s="303">
        <v>36800155</v>
      </c>
      <c r="AB121" s="303">
        <v>2318120</v>
      </c>
      <c r="AE121" s="303">
        <v>0</v>
      </c>
      <c r="AF121" s="303">
        <v>0</v>
      </c>
      <c r="AG121" s="303">
        <v>0</v>
      </c>
      <c r="AH121" s="303">
        <v>36800155</v>
      </c>
      <c r="AI121" s="303">
        <v>39118275</v>
      </c>
      <c r="AJ121" s="303" t="s">
        <v>396</v>
      </c>
      <c r="AK121" s="303" t="s">
        <v>601</v>
      </c>
      <c r="AL121" s="303" t="s">
        <v>398</v>
      </c>
      <c r="AM121" s="303" t="s">
        <v>414</v>
      </c>
      <c r="AN121" s="305">
        <v>44792</v>
      </c>
      <c r="AO121" s="305">
        <v>44685</v>
      </c>
      <c r="AP121" s="305">
        <v>44665</v>
      </c>
      <c r="AQ121" s="305">
        <v>44671</v>
      </c>
      <c r="AR121" s="305">
        <v>44685</v>
      </c>
      <c r="AS121" s="303" t="s">
        <v>400</v>
      </c>
      <c r="AT121" s="303" t="s">
        <v>415</v>
      </c>
      <c r="AU121" s="303" t="s">
        <v>597</v>
      </c>
      <c r="AV121" s="303">
        <v>16075</v>
      </c>
    </row>
    <row r="122" spans="1:48" hidden="1" x14ac:dyDescent="0.35">
      <c r="A122" s="303" t="s">
        <v>597</v>
      </c>
      <c r="B122" s="303">
        <v>37075</v>
      </c>
      <c r="C122" s="303">
        <v>39606</v>
      </c>
      <c r="D122" s="303" t="s">
        <v>442</v>
      </c>
      <c r="E122" s="303" t="s">
        <v>385</v>
      </c>
      <c r="F122" s="303" t="s">
        <v>609</v>
      </c>
      <c r="G122" s="303" t="s">
        <v>387</v>
      </c>
      <c r="H122" s="303" t="s">
        <v>409</v>
      </c>
      <c r="I122" s="303" t="s">
        <v>389</v>
      </c>
      <c r="J122" s="303" t="s">
        <v>610</v>
      </c>
      <c r="L122" s="305">
        <v>44688</v>
      </c>
      <c r="M122" s="303" t="s">
        <v>391</v>
      </c>
      <c r="N122" s="303" t="s">
        <v>600</v>
      </c>
      <c r="O122" s="303" t="s">
        <v>412</v>
      </c>
      <c r="P122" s="303" t="str">
        <f t="shared" si="1"/>
        <v>DAP</v>
      </c>
      <c r="Q122" s="303" t="s">
        <v>394</v>
      </c>
      <c r="R122" s="303" t="s">
        <v>395</v>
      </c>
      <c r="S122" s="303">
        <v>43458</v>
      </c>
      <c r="V122" s="303">
        <v>43458</v>
      </c>
      <c r="W122" s="303">
        <v>43458</v>
      </c>
      <c r="X122" s="303">
        <v>38460330</v>
      </c>
      <c r="Y122" s="303">
        <v>0</v>
      </c>
      <c r="Z122" s="303">
        <v>38460330</v>
      </c>
      <c r="AB122" s="303">
        <v>2607480</v>
      </c>
      <c r="AE122" s="303">
        <v>0</v>
      </c>
      <c r="AF122" s="303">
        <v>0</v>
      </c>
      <c r="AG122" s="303">
        <v>0</v>
      </c>
      <c r="AH122" s="303">
        <v>38460330</v>
      </c>
      <c r="AI122" s="303">
        <v>41067810</v>
      </c>
      <c r="AJ122" s="303" t="s">
        <v>396</v>
      </c>
      <c r="AK122" s="303" t="s">
        <v>601</v>
      </c>
      <c r="AL122" s="303" t="s">
        <v>398</v>
      </c>
      <c r="AM122" s="303" t="s">
        <v>414</v>
      </c>
      <c r="AN122" s="305">
        <v>44808</v>
      </c>
      <c r="AO122" s="305">
        <v>44694</v>
      </c>
      <c r="AP122" s="305">
        <v>44678</v>
      </c>
      <c r="AQ122" s="305">
        <v>44711</v>
      </c>
      <c r="AR122" s="305">
        <v>44693</v>
      </c>
      <c r="AS122" s="303" t="s">
        <v>400</v>
      </c>
      <c r="AT122" s="303" t="s">
        <v>415</v>
      </c>
      <c r="AU122" s="303" t="s">
        <v>597</v>
      </c>
      <c r="AV122" s="303">
        <v>16075</v>
      </c>
    </row>
    <row r="123" spans="1:48" hidden="1" x14ac:dyDescent="0.35">
      <c r="A123" s="303" t="s">
        <v>611</v>
      </c>
      <c r="B123" s="303">
        <v>6809</v>
      </c>
      <c r="C123" s="303">
        <v>866</v>
      </c>
      <c r="D123" s="303" t="s">
        <v>431</v>
      </c>
      <c r="E123" s="303" t="s">
        <v>385</v>
      </c>
      <c r="F123" s="303" t="s">
        <v>612</v>
      </c>
      <c r="G123" s="303" t="s">
        <v>387</v>
      </c>
      <c r="H123" s="303" t="s">
        <v>388</v>
      </c>
      <c r="I123" s="303" t="s">
        <v>389</v>
      </c>
      <c r="J123" s="303" t="s">
        <v>613</v>
      </c>
      <c r="L123" s="305">
        <v>44746</v>
      </c>
      <c r="M123" s="303" t="s">
        <v>391</v>
      </c>
      <c r="N123" s="303" t="s">
        <v>614</v>
      </c>
      <c r="O123" s="303" t="s">
        <v>412</v>
      </c>
      <c r="P123" s="303" t="str">
        <f t="shared" si="1"/>
        <v>DAP</v>
      </c>
      <c r="Q123" s="303" t="s">
        <v>615</v>
      </c>
      <c r="R123" s="303" t="s">
        <v>395</v>
      </c>
      <c r="S123" s="303">
        <v>20800</v>
      </c>
      <c r="V123" s="303">
        <v>20800</v>
      </c>
      <c r="W123" s="303">
        <v>20800</v>
      </c>
      <c r="X123" s="303">
        <v>17056000</v>
      </c>
      <c r="Y123" s="303">
        <v>0</v>
      </c>
      <c r="Z123" s="303">
        <v>17056000</v>
      </c>
      <c r="AB123" s="303">
        <v>1164800</v>
      </c>
      <c r="AE123" s="303">
        <v>0</v>
      </c>
      <c r="AF123" s="303">
        <v>0</v>
      </c>
      <c r="AG123" s="303">
        <v>0</v>
      </c>
      <c r="AH123" s="303">
        <v>17056000</v>
      </c>
      <c r="AI123" s="303">
        <v>18220800</v>
      </c>
      <c r="AJ123" s="303" t="s">
        <v>396</v>
      </c>
      <c r="AK123" s="303" t="s">
        <v>616</v>
      </c>
      <c r="AL123" s="303" t="s">
        <v>398</v>
      </c>
      <c r="AM123" s="303" t="s">
        <v>399</v>
      </c>
      <c r="AN123" s="305">
        <v>44896</v>
      </c>
      <c r="AO123" s="305">
        <v>44746</v>
      </c>
      <c r="AP123" s="305">
        <v>44742</v>
      </c>
      <c r="AQ123" s="305">
        <v>44743</v>
      </c>
      <c r="AR123" s="305">
        <v>44746</v>
      </c>
      <c r="AS123" s="303" t="s">
        <v>400</v>
      </c>
      <c r="AT123" s="303" t="s">
        <v>401</v>
      </c>
      <c r="AU123" s="303" t="s">
        <v>611</v>
      </c>
      <c r="AV123" s="303">
        <v>22605</v>
      </c>
    </row>
    <row r="124" spans="1:48" hidden="1" x14ac:dyDescent="0.35">
      <c r="A124" s="303" t="s">
        <v>542</v>
      </c>
      <c r="B124" s="303">
        <v>37645</v>
      </c>
      <c r="C124" s="303">
        <v>39829</v>
      </c>
      <c r="D124" s="303" t="s">
        <v>384</v>
      </c>
      <c r="E124" s="303" t="s">
        <v>385</v>
      </c>
      <c r="F124" s="303" t="s">
        <v>617</v>
      </c>
      <c r="G124" s="303" t="s">
        <v>459</v>
      </c>
      <c r="H124" s="303" t="s">
        <v>409</v>
      </c>
      <c r="I124" s="303" t="s">
        <v>389</v>
      </c>
      <c r="J124" s="303" t="s">
        <v>618</v>
      </c>
      <c r="L124" s="305">
        <v>44724</v>
      </c>
      <c r="M124" s="303" t="s">
        <v>391</v>
      </c>
      <c r="N124" s="303" t="s">
        <v>619</v>
      </c>
      <c r="O124" s="303" t="s">
        <v>412</v>
      </c>
      <c r="P124" s="303" t="str">
        <f t="shared" si="1"/>
        <v>DAP</v>
      </c>
      <c r="Q124" s="303" t="s">
        <v>394</v>
      </c>
      <c r="R124" s="303" t="s">
        <v>395</v>
      </c>
      <c r="S124" s="303">
        <v>5500</v>
      </c>
      <c r="V124" s="303">
        <v>5500</v>
      </c>
      <c r="W124" s="303">
        <v>5500</v>
      </c>
      <c r="X124" s="303">
        <v>4867500</v>
      </c>
      <c r="Y124" s="303">
        <v>0</v>
      </c>
      <c r="Z124" s="303">
        <v>4867500</v>
      </c>
      <c r="AB124" s="303">
        <v>258500</v>
      </c>
      <c r="AE124" s="303">
        <v>0</v>
      </c>
      <c r="AF124" s="303">
        <v>0</v>
      </c>
      <c r="AG124" s="303">
        <v>0</v>
      </c>
      <c r="AH124" s="303">
        <v>4867500</v>
      </c>
      <c r="AI124" s="303">
        <v>5126000</v>
      </c>
      <c r="AJ124" s="303" t="s">
        <v>396</v>
      </c>
      <c r="AK124" s="303" t="s">
        <v>620</v>
      </c>
      <c r="AL124" s="303" t="s">
        <v>398</v>
      </c>
      <c r="AM124" s="303" t="s">
        <v>399</v>
      </c>
      <c r="AN124" s="305">
        <v>44814</v>
      </c>
      <c r="AO124" s="305">
        <v>44725</v>
      </c>
      <c r="AP124" s="305">
        <v>44721</v>
      </c>
      <c r="AQ124" s="305">
        <v>44724</v>
      </c>
      <c r="AR124" s="305">
        <v>44725</v>
      </c>
      <c r="AS124" s="303" t="s">
        <v>400</v>
      </c>
      <c r="AT124" s="303" t="s">
        <v>490</v>
      </c>
      <c r="AU124" s="303" t="s">
        <v>542</v>
      </c>
      <c r="AV124" s="303">
        <v>6213</v>
      </c>
    </row>
    <row r="125" spans="1:48" hidden="1" x14ac:dyDescent="0.35">
      <c r="A125" s="303" t="s">
        <v>542</v>
      </c>
      <c r="B125" s="303">
        <v>37646</v>
      </c>
      <c r="C125" s="303">
        <v>39830</v>
      </c>
      <c r="D125" s="303" t="s">
        <v>384</v>
      </c>
      <c r="E125" s="303" t="s">
        <v>385</v>
      </c>
      <c r="F125" s="303" t="s">
        <v>621</v>
      </c>
      <c r="G125" s="303" t="s">
        <v>459</v>
      </c>
      <c r="H125" s="303" t="s">
        <v>409</v>
      </c>
      <c r="I125" s="303" t="s">
        <v>389</v>
      </c>
      <c r="J125" s="303" t="s">
        <v>618</v>
      </c>
      <c r="L125" s="305">
        <v>44724</v>
      </c>
      <c r="M125" s="303" t="s">
        <v>391</v>
      </c>
      <c r="N125" s="303" t="s">
        <v>619</v>
      </c>
      <c r="O125" s="303" t="s">
        <v>412</v>
      </c>
      <c r="P125" s="303" t="str">
        <f t="shared" si="1"/>
        <v>NPK</v>
      </c>
      <c r="Q125" s="303" t="s">
        <v>493</v>
      </c>
      <c r="R125" s="303" t="s">
        <v>395</v>
      </c>
      <c r="S125" s="303">
        <v>4829</v>
      </c>
      <c r="V125" s="303">
        <v>4829</v>
      </c>
      <c r="W125" s="303">
        <v>4829</v>
      </c>
      <c r="X125" s="303">
        <v>3689356</v>
      </c>
      <c r="Y125" s="303">
        <v>0</v>
      </c>
      <c r="Z125" s="303">
        <v>3689356</v>
      </c>
      <c r="AB125" s="303">
        <v>226963</v>
      </c>
      <c r="AE125" s="303">
        <v>0</v>
      </c>
      <c r="AF125" s="303">
        <v>0</v>
      </c>
      <c r="AG125" s="303">
        <v>0</v>
      </c>
      <c r="AH125" s="303">
        <v>3689356</v>
      </c>
      <c r="AI125" s="303">
        <v>3916319</v>
      </c>
      <c r="AJ125" s="303" t="s">
        <v>396</v>
      </c>
      <c r="AK125" s="303" t="s">
        <v>620</v>
      </c>
      <c r="AL125" s="303" t="s">
        <v>398</v>
      </c>
      <c r="AM125" s="303" t="s">
        <v>399</v>
      </c>
      <c r="AN125" s="305">
        <v>44814</v>
      </c>
      <c r="AO125" s="305">
        <v>44725</v>
      </c>
      <c r="AP125" s="305">
        <v>44721</v>
      </c>
      <c r="AQ125" s="305">
        <v>44724</v>
      </c>
      <c r="AR125" s="305">
        <v>44725</v>
      </c>
      <c r="AS125" s="303" t="s">
        <v>400</v>
      </c>
      <c r="AT125" s="303" t="s">
        <v>490</v>
      </c>
      <c r="AU125" s="303" t="s">
        <v>542</v>
      </c>
      <c r="AV125" s="303">
        <v>6213</v>
      </c>
    </row>
    <row r="126" spans="1:48" hidden="1" x14ac:dyDescent="0.35">
      <c r="A126" s="303" t="s">
        <v>542</v>
      </c>
      <c r="B126" s="303">
        <v>37651</v>
      </c>
      <c r="C126" s="303">
        <v>39831</v>
      </c>
      <c r="D126" s="303" t="s">
        <v>384</v>
      </c>
      <c r="E126" s="303" t="s">
        <v>385</v>
      </c>
      <c r="F126" s="303" t="s">
        <v>622</v>
      </c>
      <c r="G126" s="303" t="s">
        <v>459</v>
      </c>
      <c r="H126" s="303" t="s">
        <v>409</v>
      </c>
      <c r="I126" s="303" t="s">
        <v>389</v>
      </c>
      <c r="J126" s="303" t="s">
        <v>618</v>
      </c>
      <c r="L126" s="305">
        <v>44724</v>
      </c>
      <c r="M126" s="303" t="s">
        <v>391</v>
      </c>
      <c r="N126" s="303" t="s">
        <v>619</v>
      </c>
      <c r="O126" s="303" t="s">
        <v>412</v>
      </c>
      <c r="P126" s="303" t="str">
        <f t="shared" si="1"/>
        <v>NPK</v>
      </c>
      <c r="Q126" s="303" t="s">
        <v>623</v>
      </c>
      <c r="R126" s="303" t="s">
        <v>395</v>
      </c>
      <c r="S126" s="303">
        <v>6147</v>
      </c>
      <c r="V126" s="303">
        <v>6147</v>
      </c>
      <c r="W126" s="303">
        <v>6147</v>
      </c>
      <c r="X126" s="303">
        <v>4284459</v>
      </c>
      <c r="Y126" s="303">
        <v>0</v>
      </c>
      <c r="Z126" s="303">
        <v>4284459</v>
      </c>
      <c r="AB126" s="303">
        <v>288909</v>
      </c>
      <c r="AE126" s="303">
        <v>0</v>
      </c>
      <c r="AF126" s="303">
        <v>0</v>
      </c>
      <c r="AG126" s="303">
        <v>0</v>
      </c>
      <c r="AH126" s="303">
        <v>4284459</v>
      </c>
      <c r="AI126" s="303">
        <v>4573368</v>
      </c>
      <c r="AJ126" s="303" t="s">
        <v>396</v>
      </c>
      <c r="AK126" s="303" t="s">
        <v>620</v>
      </c>
      <c r="AL126" s="303" t="s">
        <v>398</v>
      </c>
      <c r="AM126" s="303" t="s">
        <v>399</v>
      </c>
      <c r="AN126" s="305">
        <v>44814</v>
      </c>
      <c r="AO126" s="305">
        <v>44726</v>
      </c>
      <c r="AP126" s="305">
        <v>44721</v>
      </c>
      <c r="AQ126" s="305">
        <v>44724</v>
      </c>
      <c r="AR126" s="305">
        <v>44725</v>
      </c>
      <c r="AS126" s="303" t="s">
        <v>400</v>
      </c>
      <c r="AT126" s="303" t="s">
        <v>490</v>
      </c>
      <c r="AU126" s="303" t="s">
        <v>542</v>
      </c>
      <c r="AV126" s="303">
        <v>6213</v>
      </c>
    </row>
    <row r="127" spans="1:48" hidden="1" x14ac:dyDescent="0.35">
      <c r="A127" s="303" t="s">
        <v>542</v>
      </c>
      <c r="B127" s="303">
        <v>7189</v>
      </c>
      <c r="C127" s="303">
        <v>901</v>
      </c>
      <c r="D127" s="303" t="s">
        <v>407</v>
      </c>
      <c r="E127" s="303" t="s">
        <v>385</v>
      </c>
      <c r="F127" s="303">
        <v>8188</v>
      </c>
      <c r="G127" s="303" t="s">
        <v>459</v>
      </c>
      <c r="H127" s="303" t="s">
        <v>388</v>
      </c>
      <c r="I127" s="303" t="s">
        <v>389</v>
      </c>
      <c r="J127" s="303" t="s">
        <v>624</v>
      </c>
      <c r="L127" s="305">
        <v>44791</v>
      </c>
      <c r="M127" s="303" t="s">
        <v>391</v>
      </c>
      <c r="N127" s="303" t="s">
        <v>619</v>
      </c>
      <c r="O127" s="303" t="s">
        <v>412</v>
      </c>
      <c r="P127" s="303" t="str">
        <f t="shared" si="1"/>
        <v>DAP</v>
      </c>
      <c r="Q127" s="303" t="s">
        <v>394</v>
      </c>
      <c r="R127" s="303" t="s">
        <v>395</v>
      </c>
      <c r="S127" s="303">
        <v>3435</v>
      </c>
      <c r="V127" s="303">
        <v>3435</v>
      </c>
      <c r="W127" s="303">
        <v>3435</v>
      </c>
      <c r="X127" s="303">
        <v>3019055.85</v>
      </c>
      <c r="Y127" s="303">
        <v>0</v>
      </c>
      <c r="Z127" s="303">
        <v>3019055.85</v>
      </c>
      <c r="AB127" s="303">
        <v>100645.5</v>
      </c>
      <c r="AE127" s="303">
        <v>0</v>
      </c>
      <c r="AF127" s="303">
        <v>0</v>
      </c>
      <c r="AG127" s="303">
        <v>0</v>
      </c>
      <c r="AH127" s="303">
        <v>3019055.85</v>
      </c>
      <c r="AI127" s="303">
        <v>3119701.35</v>
      </c>
      <c r="AJ127" s="303" t="s">
        <v>465</v>
      </c>
      <c r="AK127" s="303" t="s">
        <v>620</v>
      </c>
      <c r="AL127" s="303" t="s">
        <v>398</v>
      </c>
      <c r="AM127" s="303" t="s">
        <v>399</v>
      </c>
      <c r="AN127" s="305">
        <v>44881</v>
      </c>
      <c r="AO127" s="305">
        <v>44796</v>
      </c>
      <c r="AP127" s="305">
        <v>44783</v>
      </c>
      <c r="AQ127" s="305">
        <v>44788</v>
      </c>
      <c r="AR127" s="305">
        <v>44791</v>
      </c>
      <c r="AS127" s="303" t="s">
        <v>400</v>
      </c>
      <c r="AT127" s="303" t="s">
        <v>466</v>
      </c>
      <c r="AU127" s="303" t="s">
        <v>542</v>
      </c>
      <c r="AV127" s="303">
        <v>6213</v>
      </c>
    </row>
    <row r="128" spans="1:48" hidden="1" x14ac:dyDescent="0.35">
      <c r="A128" s="303" t="s">
        <v>542</v>
      </c>
      <c r="B128" s="303">
        <v>7188</v>
      </c>
      <c r="C128" s="303">
        <v>902</v>
      </c>
      <c r="D128" s="303" t="s">
        <v>431</v>
      </c>
      <c r="E128" s="303" t="s">
        <v>385</v>
      </c>
      <c r="F128" s="303">
        <v>8234</v>
      </c>
      <c r="G128" s="303" t="s">
        <v>459</v>
      </c>
      <c r="H128" s="303" t="s">
        <v>388</v>
      </c>
      <c r="I128" s="303" t="s">
        <v>389</v>
      </c>
      <c r="J128" s="303" t="s">
        <v>624</v>
      </c>
      <c r="L128" s="305">
        <v>44791</v>
      </c>
      <c r="M128" s="303" t="s">
        <v>391</v>
      </c>
      <c r="N128" s="303" t="s">
        <v>619</v>
      </c>
      <c r="O128" s="303" t="s">
        <v>412</v>
      </c>
      <c r="P128" s="303" t="str">
        <f t="shared" si="1"/>
        <v>MAP</v>
      </c>
      <c r="Q128" s="303" t="s">
        <v>404</v>
      </c>
      <c r="R128" s="303" t="s">
        <v>395</v>
      </c>
      <c r="S128" s="303">
        <v>10342</v>
      </c>
      <c r="V128" s="303">
        <v>10342</v>
      </c>
      <c r="W128" s="303">
        <v>10342</v>
      </c>
      <c r="X128" s="303">
        <v>9089687.2200000007</v>
      </c>
      <c r="Y128" s="303">
        <v>0</v>
      </c>
      <c r="Z128" s="303">
        <v>9089687.2200000007</v>
      </c>
      <c r="AB128" s="303">
        <v>303020.59999999998</v>
      </c>
      <c r="AE128" s="303">
        <v>0</v>
      </c>
      <c r="AF128" s="303">
        <v>0</v>
      </c>
      <c r="AG128" s="303">
        <v>0</v>
      </c>
      <c r="AH128" s="303">
        <v>9089687.2200000007</v>
      </c>
      <c r="AI128" s="303">
        <v>9392707.8200000003</v>
      </c>
      <c r="AJ128" s="303" t="s">
        <v>465</v>
      </c>
      <c r="AK128" s="303" t="s">
        <v>620</v>
      </c>
      <c r="AL128" s="303" t="s">
        <v>398</v>
      </c>
      <c r="AM128" s="303" t="s">
        <v>399</v>
      </c>
      <c r="AN128" s="305">
        <v>44881</v>
      </c>
      <c r="AO128" s="305">
        <v>44796</v>
      </c>
      <c r="AP128" s="305">
        <v>44783</v>
      </c>
      <c r="AQ128" s="305">
        <v>44788</v>
      </c>
      <c r="AR128" s="305">
        <v>44791</v>
      </c>
      <c r="AS128" s="303" t="s">
        <v>400</v>
      </c>
      <c r="AT128" s="303" t="s">
        <v>466</v>
      </c>
      <c r="AU128" s="303" t="s">
        <v>542</v>
      </c>
      <c r="AV128" s="303">
        <v>6213</v>
      </c>
    </row>
    <row r="129" spans="1:48" hidden="1" x14ac:dyDescent="0.35">
      <c r="A129" s="303" t="s">
        <v>625</v>
      </c>
      <c r="B129" s="303">
        <v>40451</v>
      </c>
      <c r="C129" s="303">
        <v>40871</v>
      </c>
      <c r="D129" s="303" t="s">
        <v>431</v>
      </c>
      <c r="E129" s="303" t="s">
        <v>385</v>
      </c>
      <c r="F129" s="303" t="s">
        <v>626</v>
      </c>
      <c r="G129" s="303" t="s">
        <v>387</v>
      </c>
      <c r="H129" s="303" t="s">
        <v>409</v>
      </c>
      <c r="I129" s="303" t="s">
        <v>389</v>
      </c>
      <c r="J129" s="303" t="s">
        <v>627</v>
      </c>
      <c r="L129" s="305">
        <v>44866</v>
      </c>
      <c r="M129" s="303" t="s">
        <v>391</v>
      </c>
      <c r="N129" s="303" t="s">
        <v>628</v>
      </c>
      <c r="O129" s="303" t="s">
        <v>412</v>
      </c>
      <c r="P129" s="303" t="str">
        <f t="shared" si="1"/>
        <v>DAP</v>
      </c>
      <c r="Q129" s="303" t="s">
        <v>267</v>
      </c>
      <c r="R129" s="303" t="s">
        <v>395</v>
      </c>
      <c r="S129" s="303">
        <v>25000</v>
      </c>
      <c r="V129" s="303">
        <v>25000</v>
      </c>
      <c r="W129" s="303">
        <v>25000</v>
      </c>
      <c r="X129" s="303">
        <v>16875000</v>
      </c>
      <c r="Y129" s="303">
        <v>0</v>
      </c>
      <c r="Z129" s="303">
        <v>16875000</v>
      </c>
      <c r="AB129" s="303">
        <v>2000000</v>
      </c>
      <c r="AE129" s="303">
        <v>0</v>
      </c>
      <c r="AF129" s="303">
        <v>0</v>
      </c>
      <c r="AG129" s="303">
        <v>0</v>
      </c>
      <c r="AH129" s="303">
        <v>16875000</v>
      </c>
      <c r="AI129" s="303">
        <v>18875000</v>
      </c>
      <c r="AJ129" s="303" t="s">
        <v>396</v>
      </c>
      <c r="AK129" s="303" t="s">
        <v>629</v>
      </c>
      <c r="AL129" s="303" t="s">
        <v>398</v>
      </c>
      <c r="AM129" s="303" t="s">
        <v>568</v>
      </c>
      <c r="AN129" s="305">
        <v>44866</v>
      </c>
      <c r="AO129" s="305">
        <v>44869</v>
      </c>
      <c r="AP129" s="305">
        <v>44859</v>
      </c>
      <c r="AQ129" s="305">
        <v>44864</v>
      </c>
      <c r="AR129" s="305">
        <v>44866</v>
      </c>
      <c r="AS129" s="303" t="s">
        <v>418</v>
      </c>
      <c r="AT129" s="303" t="s">
        <v>419</v>
      </c>
      <c r="AU129" s="303" t="s">
        <v>625</v>
      </c>
      <c r="AV129" s="303">
        <v>23393</v>
      </c>
    </row>
    <row r="130" spans="1:48" hidden="1" x14ac:dyDescent="0.35">
      <c r="A130" s="303" t="s">
        <v>630</v>
      </c>
      <c r="B130" s="303">
        <v>6810</v>
      </c>
      <c r="C130" s="303">
        <v>867</v>
      </c>
      <c r="D130" s="303" t="s">
        <v>431</v>
      </c>
      <c r="E130" s="303" t="s">
        <v>385</v>
      </c>
      <c r="F130" s="303" t="s">
        <v>631</v>
      </c>
      <c r="G130" s="303" t="s">
        <v>387</v>
      </c>
      <c r="H130" s="303" t="s">
        <v>388</v>
      </c>
      <c r="I130" s="303" t="s">
        <v>389</v>
      </c>
      <c r="J130" s="303" t="s">
        <v>613</v>
      </c>
      <c r="L130" s="305">
        <v>44746</v>
      </c>
      <c r="M130" s="303" t="s">
        <v>391</v>
      </c>
      <c r="N130" s="303" t="s">
        <v>614</v>
      </c>
      <c r="O130" s="303" t="s">
        <v>412</v>
      </c>
      <c r="P130" s="303" t="str">
        <f t="shared" ref="P130:P150" si="2">LEFT(Q130,3)</f>
        <v>DAP</v>
      </c>
      <c r="Q130" s="303" t="s">
        <v>615</v>
      </c>
      <c r="R130" s="303" t="s">
        <v>395</v>
      </c>
      <c r="S130" s="303">
        <v>12695</v>
      </c>
      <c r="V130" s="303">
        <v>12695</v>
      </c>
      <c r="W130" s="303">
        <v>12695</v>
      </c>
      <c r="X130" s="303">
        <v>10409900</v>
      </c>
      <c r="Y130" s="303">
        <v>0</v>
      </c>
      <c r="Z130" s="303">
        <v>10409900</v>
      </c>
      <c r="AB130" s="303">
        <v>710920</v>
      </c>
      <c r="AE130" s="303">
        <v>0</v>
      </c>
      <c r="AF130" s="303">
        <v>0</v>
      </c>
      <c r="AG130" s="303">
        <v>0</v>
      </c>
      <c r="AH130" s="303">
        <v>10409900</v>
      </c>
      <c r="AI130" s="303">
        <v>11120820</v>
      </c>
      <c r="AJ130" s="303" t="s">
        <v>396</v>
      </c>
      <c r="AK130" s="303" t="s">
        <v>632</v>
      </c>
      <c r="AL130" s="303" t="s">
        <v>398</v>
      </c>
      <c r="AM130" s="303" t="s">
        <v>399</v>
      </c>
      <c r="AN130" s="305">
        <v>44866</v>
      </c>
      <c r="AO130" s="305">
        <v>44746</v>
      </c>
      <c r="AP130" s="305">
        <v>44742</v>
      </c>
      <c r="AQ130" s="305">
        <v>44743</v>
      </c>
      <c r="AR130" s="305">
        <v>44746</v>
      </c>
      <c r="AS130" s="303" t="s">
        <v>400</v>
      </c>
      <c r="AT130" s="303" t="s">
        <v>401</v>
      </c>
      <c r="AU130" s="303" t="s">
        <v>630</v>
      </c>
      <c r="AV130" s="303">
        <v>9045</v>
      </c>
    </row>
    <row r="131" spans="1:48" hidden="1" x14ac:dyDescent="0.35">
      <c r="A131" s="303" t="s">
        <v>630</v>
      </c>
      <c r="B131" s="303">
        <v>7027</v>
      </c>
      <c r="C131" s="303">
        <v>869</v>
      </c>
      <c r="D131" s="303" t="s">
        <v>384</v>
      </c>
      <c r="E131" s="303" t="s">
        <v>385</v>
      </c>
      <c r="F131" s="303" t="s">
        <v>633</v>
      </c>
      <c r="G131" s="303" t="s">
        <v>387</v>
      </c>
      <c r="H131" s="303" t="s">
        <v>388</v>
      </c>
      <c r="I131" s="303" t="s">
        <v>389</v>
      </c>
      <c r="J131" s="303" t="s">
        <v>634</v>
      </c>
      <c r="L131" s="305">
        <v>44772</v>
      </c>
      <c r="M131" s="303" t="s">
        <v>391</v>
      </c>
      <c r="N131" s="303" t="s">
        <v>614</v>
      </c>
      <c r="O131" s="303" t="s">
        <v>412</v>
      </c>
      <c r="P131" s="303" t="str">
        <f t="shared" si="2"/>
        <v>DAP</v>
      </c>
      <c r="Q131" s="303" t="s">
        <v>615</v>
      </c>
      <c r="R131" s="303" t="s">
        <v>395</v>
      </c>
      <c r="S131" s="303">
        <v>25236</v>
      </c>
      <c r="V131" s="303">
        <v>25236</v>
      </c>
      <c r="W131" s="303">
        <v>25236</v>
      </c>
      <c r="X131" s="303">
        <v>21450600</v>
      </c>
      <c r="Y131" s="303">
        <v>0</v>
      </c>
      <c r="Z131" s="303">
        <v>21450600</v>
      </c>
      <c r="AB131" s="303">
        <v>1236564</v>
      </c>
      <c r="AE131" s="303">
        <v>0</v>
      </c>
      <c r="AF131" s="303">
        <v>0</v>
      </c>
      <c r="AG131" s="303">
        <v>0</v>
      </c>
      <c r="AH131" s="303">
        <v>21450600</v>
      </c>
      <c r="AI131" s="303">
        <v>22687164</v>
      </c>
      <c r="AJ131" s="303" t="s">
        <v>396</v>
      </c>
      <c r="AK131" s="303" t="s">
        <v>632</v>
      </c>
      <c r="AL131" s="303" t="s">
        <v>398</v>
      </c>
      <c r="AM131" s="303" t="s">
        <v>399</v>
      </c>
      <c r="AN131" s="305">
        <v>44892</v>
      </c>
      <c r="AO131" s="305">
        <v>44774</v>
      </c>
      <c r="AP131" s="305">
        <v>44765</v>
      </c>
      <c r="AQ131" s="305">
        <v>44768</v>
      </c>
      <c r="AR131" s="305">
        <v>44774</v>
      </c>
      <c r="AS131" s="303" t="s">
        <v>400</v>
      </c>
      <c r="AT131" s="303" t="s">
        <v>401</v>
      </c>
      <c r="AU131" s="303" t="s">
        <v>630</v>
      </c>
      <c r="AV131" s="303">
        <v>9045</v>
      </c>
    </row>
    <row r="132" spans="1:48" hidden="1" x14ac:dyDescent="0.35">
      <c r="A132" s="303" t="s">
        <v>630</v>
      </c>
      <c r="B132" s="303">
        <v>38535</v>
      </c>
      <c r="C132" s="303">
        <v>40116</v>
      </c>
      <c r="D132" s="303" t="s">
        <v>384</v>
      </c>
      <c r="E132" s="303" t="s">
        <v>385</v>
      </c>
      <c r="F132" s="303" t="s">
        <v>635</v>
      </c>
      <c r="G132" s="303" t="s">
        <v>387</v>
      </c>
      <c r="H132" s="303" t="s">
        <v>409</v>
      </c>
      <c r="I132" s="303" t="s">
        <v>389</v>
      </c>
      <c r="J132" s="303" t="s">
        <v>634</v>
      </c>
      <c r="L132" s="305">
        <v>44772</v>
      </c>
      <c r="M132" s="303" t="s">
        <v>391</v>
      </c>
      <c r="N132" s="303" t="s">
        <v>614</v>
      </c>
      <c r="O132" s="303" t="s">
        <v>412</v>
      </c>
      <c r="P132" s="303" t="str">
        <f t="shared" si="2"/>
        <v>NPS</v>
      </c>
      <c r="Q132" s="303" t="s">
        <v>636</v>
      </c>
      <c r="R132" s="303" t="s">
        <v>395</v>
      </c>
      <c r="S132" s="303">
        <v>5080</v>
      </c>
      <c r="V132" s="303">
        <v>5080</v>
      </c>
      <c r="W132" s="303">
        <v>5080</v>
      </c>
      <c r="X132" s="303">
        <v>3997960</v>
      </c>
      <c r="Y132" s="303">
        <v>0</v>
      </c>
      <c r="Z132" s="303">
        <v>3997960</v>
      </c>
      <c r="AB132" s="303">
        <v>248920</v>
      </c>
      <c r="AE132" s="303">
        <v>0</v>
      </c>
      <c r="AF132" s="303">
        <v>0</v>
      </c>
      <c r="AG132" s="303">
        <v>0</v>
      </c>
      <c r="AH132" s="303">
        <v>3997960</v>
      </c>
      <c r="AI132" s="303">
        <v>4246880</v>
      </c>
      <c r="AJ132" s="303" t="s">
        <v>396</v>
      </c>
      <c r="AK132" s="303" t="s">
        <v>632</v>
      </c>
      <c r="AL132" s="303" t="s">
        <v>398</v>
      </c>
      <c r="AM132" s="303" t="s">
        <v>399</v>
      </c>
      <c r="AN132" s="305">
        <v>44892</v>
      </c>
      <c r="AO132" s="305">
        <v>44774</v>
      </c>
      <c r="AP132" s="305">
        <v>44765</v>
      </c>
      <c r="AQ132" s="305">
        <v>44768</v>
      </c>
      <c r="AR132" s="305">
        <v>44774</v>
      </c>
      <c r="AS132" s="303" t="s">
        <v>418</v>
      </c>
      <c r="AT132" s="303" t="s">
        <v>419</v>
      </c>
      <c r="AU132" s="303" t="s">
        <v>630</v>
      </c>
      <c r="AV132" s="303">
        <v>9045</v>
      </c>
    </row>
    <row r="133" spans="1:48" hidden="1" x14ac:dyDescent="0.35">
      <c r="A133" s="303" t="s">
        <v>630</v>
      </c>
      <c r="B133" s="303">
        <v>39247</v>
      </c>
      <c r="C133" s="303">
        <v>40526</v>
      </c>
      <c r="D133" s="303" t="s">
        <v>407</v>
      </c>
      <c r="E133" s="303" t="s">
        <v>385</v>
      </c>
      <c r="F133" s="303" t="s">
        <v>637</v>
      </c>
      <c r="G133" s="303" t="s">
        <v>387</v>
      </c>
      <c r="H133" s="303" t="s">
        <v>409</v>
      </c>
      <c r="I133" s="303" t="s">
        <v>389</v>
      </c>
      <c r="J133" s="303" t="s">
        <v>638</v>
      </c>
      <c r="L133" s="305">
        <v>44812</v>
      </c>
      <c r="M133" s="303" t="s">
        <v>391</v>
      </c>
      <c r="N133" s="303" t="s">
        <v>614</v>
      </c>
      <c r="O133" s="303" t="s">
        <v>412</v>
      </c>
      <c r="P133" s="303" t="str">
        <f t="shared" si="2"/>
        <v>DAP</v>
      </c>
      <c r="Q133" s="303" t="s">
        <v>615</v>
      </c>
      <c r="R133" s="303" t="s">
        <v>395</v>
      </c>
      <c r="S133" s="303">
        <v>36526</v>
      </c>
      <c r="V133" s="303">
        <v>36526</v>
      </c>
      <c r="W133" s="303">
        <v>36526</v>
      </c>
      <c r="X133" s="303">
        <v>28791619.5</v>
      </c>
      <c r="Y133" s="303">
        <v>0</v>
      </c>
      <c r="Z133" s="303">
        <v>28791619.5</v>
      </c>
      <c r="AB133" s="303">
        <v>1524960.5</v>
      </c>
      <c r="AE133" s="303">
        <v>0</v>
      </c>
      <c r="AF133" s="303">
        <v>0</v>
      </c>
      <c r="AG133" s="303">
        <v>0</v>
      </c>
      <c r="AH133" s="303">
        <v>28791619.5</v>
      </c>
      <c r="AI133" s="303">
        <v>30316580</v>
      </c>
      <c r="AJ133" s="303" t="s">
        <v>396</v>
      </c>
      <c r="AK133" s="303" t="s">
        <v>632</v>
      </c>
      <c r="AL133" s="303" t="s">
        <v>398</v>
      </c>
      <c r="AM133" s="303" t="s">
        <v>399</v>
      </c>
      <c r="AN133" s="305">
        <v>44932</v>
      </c>
      <c r="AO133" s="305">
        <v>44817</v>
      </c>
      <c r="AP133" s="305">
        <v>44805</v>
      </c>
      <c r="AQ133" s="305">
        <v>44809</v>
      </c>
      <c r="AR133" s="305">
        <v>44813</v>
      </c>
      <c r="AS133" s="303" t="s">
        <v>418</v>
      </c>
      <c r="AT133" s="303" t="s">
        <v>419</v>
      </c>
      <c r="AU133" s="303" t="s">
        <v>630</v>
      </c>
      <c r="AV133" s="303">
        <v>9045</v>
      </c>
    </row>
    <row r="134" spans="1:48" hidden="1" x14ac:dyDescent="0.35">
      <c r="A134" s="303" t="s">
        <v>630</v>
      </c>
      <c r="B134" s="303">
        <v>7888</v>
      </c>
      <c r="C134" s="303">
        <v>1034</v>
      </c>
      <c r="D134" s="303" t="s">
        <v>407</v>
      </c>
      <c r="E134" s="303" t="s">
        <v>385</v>
      </c>
      <c r="F134" s="303" t="s">
        <v>639</v>
      </c>
      <c r="G134" s="303" t="s">
        <v>387</v>
      </c>
      <c r="H134" s="303" t="s">
        <v>388</v>
      </c>
      <c r="I134" s="303" t="s">
        <v>389</v>
      </c>
      <c r="J134" s="303" t="s">
        <v>640</v>
      </c>
      <c r="L134" s="305">
        <v>44854</v>
      </c>
      <c r="M134" s="303" t="s">
        <v>391</v>
      </c>
      <c r="N134" s="303" t="s">
        <v>614</v>
      </c>
      <c r="O134" s="303" t="s">
        <v>412</v>
      </c>
      <c r="P134" s="303" t="str">
        <f t="shared" si="2"/>
        <v>DAP</v>
      </c>
      <c r="Q134" s="303" t="s">
        <v>550</v>
      </c>
      <c r="R134" s="303" t="s">
        <v>395</v>
      </c>
      <c r="S134" s="303">
        <v>10110</v>
      </c>
      <c r="V134" s="303">
        <v>10110</v>
      </c>
      <c r="W134" s="303">
        <v>10110</v>
      </c>
      <c r="X134" s="303">
        <v>7820085</v>
      </c>
      <c r="Y134" s="303">
        <v>0</v>
      </c>
      <c r="Z134" s="303">
        <v>7820085</v>
      </c>
      <c r="AB134" s="303">
        <v>571215</v>
      </c>
      <c r="AE134" s="303">
        <v>0</v>
      </c>
      <c r="AF134" s="303">
        <v>0</v>
      </c>
      <c r="AG134" s="303">
        <v>0</v>
      </c>
      <c r="AH134" s="303">
        <v>7820085</v>
      </c>
      <c r="AI134" s="303">
        <v>8391300</v>
      </c>
      <c r="AJ134" s="303" t="s">
        <v>396</v>
      </c>
      <c r="AK134" s="303" t="s">
        <v>632</v>
      </c>
      <c r="AL134" s="303" t="s">
        <v>398</v>
      </c>
      <c r="AM134" s="303" t="s">
        <v>399</v>
      </c>
      <c r="AN134" s="305">
        <v>44944</v>
      </c>
      <c r="AO134" s="305">
        <v>44872</v>
      </c>
      <c r="AP134" s="305">
        <v>44840</v>
      </c>
      <c r="AQ134" s="305">
        <v>44842</v>
      </c>
      <c r="AR134" s="305">
        <v>44872</v>
      </c>
      <c r="AS134" s="303" t="s">
        <v>400</v>
      </c>
      <c r="AT134" s="303" t="s">
        <v>401</v>
      </c>
      <c r="AU134" s="303" t="s">
        <v>630</v>
      </c>
      <c r="AV134" s="303">
        <v>9045</v>
      </c>
    </row>
    <row r="135" spans="1:48" hidden="1" x14ac:dyDescent="0.35">
      <c r="A135" s="303" t="s">
        <v>641</v>
      </c>
      <c r="B135" s="303">
        <v>40387</v>
      </c>
      <c r="C135" s="303">
        <v>40841</v>
      </c>
      <c r="D135" s="303" t="s">
        <v>431</v>
      </c>
      <c r="E135" s="303" t="s">
        <v>385</v>
      </c>
      <c r="F135" s="303" t="s">
        <v>642</v>
      </c>
      <c r="G135" s="303" t="s">
        <v>387</v>
      </c>
      <c r="H135" s="303" t="s">
        <v>409</v>
      </c>
      <c r="I135" s="303" t="s">
        <v>389</v>
      </c>
      <c r="J135" s="303" t="s">
        <v>640</v>
      </c>
      <c r="L135" s="305">
        <v>44854</v>
      </c>
      <c r="M135" s="303" t="s">
        <v>391</v>
      </c>
      <c r="N135" s="303" t="s">
        <v>614</v>
      </c>
      <c r="O135" s="303" t="s">
        <v>267</v>
      </c>
      <c r="P135" s="303" t="str">
        <f t="shared" si="2"/>
        <v>DAP</v>
      </c>
      <c r="Q135" s="303" t="s">
        <v>615</v>
      </c>
      <c r="R135" s="303" t="s">
        <v>395</v>
      </c>
      <c r="S135" s="303">
        <v>110</v>
      </c>
      <c r="V135" s="303">
        <v>110</v>
      </c>
      <c r="W135" s="303">
        <v>110</v>
      </c>
      <c r="X135" s="303">
        <v>85085</v>
      </c>
      <c r="Y135" s="303">
        <v>0</v>
      </c>
      <c r="Z135" s="303">
        <v>85085</v>
      </c>
      <c r="AB135" s="303">
        <v>6215</v>
      </c>
      <c r="AC135" s="303">
        <v>0</v>
      </c>
      <c r="AE135" s="303">
        <v>0</v>
      </c>
      <c r="AF135" s="303">
        <v>0</v>
      </c>
      <c r="AG135" s="303">
        <v>0</v>
      </c>
      <c r="AH135" s="303">
        <v>85085</v>
      </c>
      <c r="AI135" s="303">
        <v>91300</v>
      </c>
      <c r="AJ135" s="303" t="s">
        <v>396</v>
      </c>
      <c r="AK135" s="303" t="s">
        <v>632</v>
      </c>
      <c r="AL135" s="303" t="s">
        <v>398</v>
      </c>
      <c r="AM135" s="303" t="s">
        <v>399</v>
      </c>
      <c r="AN135" s="305">
        <v>44859</v>
      </c>
      <c r="AO135" s="305">
        <v>44862</v>
      </c>
      <c r="AP135" s="305">
        <v>44840</v>
      </c>
      <c r="AQ135" s="305">
        <v>44842</v>
      </c>
      <c r="AR135" s="305">
        <v>44861</v>
      </c>
      <c r="AS135" s="303" t="s">
        <v>643</v>
      </c>
      <c r="AT135" s="303" t="s">
        <v>644</v>
      </c>
      <c r="AU135" s="303" t="s">
        <v>641</v>
      </c>
      <c r="AV135" s="303">
        <v>23032</v>
      </c>
    </row>
    <row r="136" spans="1:48" hidden="1" x14ac:dyDescent="0.35">
      <c r="A136" s="303" t="s">
        <v>630</v>
      </c>
      <c r="B136" s="303">
        <v>40388</v>
      </c>
      <c r="C136" s="303">
        <v>40845</v>
      </c>
      <c r="D136" s="303" t="s">
        <v>431</v>
      </c>
      <c r="E136" s="303" t="s">
        <v>385</v>
      </c>
      <c r="F136" s="303" t="s">
        <v>645</v>
      </c>
      <c r="G136" s="303" t="s">
        <v>387</v>
      </c>
      <c r="H136" s="303" t="s">
        <v>409</v>
      </c>
      <c r="I136" s="303" t="s">
        <v>389</v>
      </c>
      <c r="J136" s="303" t="s">
        <v>640</v>
      </c>
      <c r="L136" s="305">
        <v>44854</v>
      </c>
      <c r="M136" s="303" t="s">
        <v>391</v>
      </c>
      <c r="N136" s="303" t="s">
        <v>614</v>
      </c>
      <c r="O136" s="303" t="s">
        <v>267</v>
      </c>
      <c r="P136" s="303" t="str">
        <f t="shared" si="2"/>
        <v>DAP</v>
      </c>
      <c r="Q136" s="303" t="s">
        <v>615</v>
      </c>
      <c r="R136" s="303" t="s">
        <v>395</v>
      </c>
      <c r="S136" s="303">
        <v>10737</v>
      </c>
      <c r="V136" s="303">
        <v>10737</v>
      </c>
      <c r="W136" s="303">
        <v>10737</v>
      </c>
      <c r="X136" s="303">
        <v>8305069.5</v>
      </c>
      <c r="Y136" s="303">
        <v>0</v>
      </c>
      <c r="Z136" s="303">
        <v>8305069.5</v>
      </c>
      <c r="AB136" s="303">
        <v>606640.5</v>
      </c>
      <c r="AC136" s="303">
        <v>0</v>
      </c>
      <c r="AE136" s="303">
        <v>0</v>
      </c>
      <c r="AF136" s="303">
        <v>0</v>
      </c>
      <c r="AG136" s="303">
        <v>0</v>
      </c>
      <c r="AH136" s="303">
        <v>8305069.5</v>
      </c>
      <c r="AI136" s="303">
        <v>8911710</v>
      </c>
      <c r="AJ136" s="303" t="s">
        <v>396</v>
      </c>
      <c r="AK136" s="303" t="s">
        <v>632</v>
      </c>
      <c r="AL136" s="303" t="s">
        <v>398</v>
      </c>
      <c r="AM136" s="303" t="s">
        <v>399</v>
      </c>
      <c r="AN136" s="305">
        <v>45034</v>
      </c>
      <c r="AO136" s="305">
        <v>44862</v>
      </c>
      <c r="AP136" s="305">
        <v>44840</v>
      </c>
      <c r="AQ136" s="305">
        <v>44842</v>
      </c>
      <c r="AR136" s="305">
        <v>44861</v>
      </c>
      <c r="AS136" s="303" t="s">
        <v>643</v>
      </c>
      <c r="AT136" s="303" t="s">
        <v>644</v>
      </c>
      <c r="AU136" s="303" t="s">
        <v>630</v>
      </c>
      <c r="AV136" s="303">
        <v>9045</v>
      </c>
    </row>
    <row r="137" spans="1:48" hidden="1" x14ac:dyDescent="0.35">
      <c r="A137" s="303" t="s">
        <v>646</v>
      </c>
      <c r="B137" s="303">
        <v>40390</v>
      </c>
      <c r="C137" s="303">
        <v>40846</v>
      </c>
      <c r="D137" s="303" t="s">
        <v>431</v>
      </c>
      <c r="E137" s="303" t="s">
        <v>385</v>
      </c>
      <c r="F137" s="303" t="s">
        <v>647</v>
      </c>
      <c r="G137" s="303" t="s">
        <v>387</v>
      </c>
      <c r="H137" s="303" t="s">
        <v>409</v>
      </c>
      <c r="I137" s="303" t="s">
        <v>389</v>
      </c>
      <c r="J137" s="303" t="s">
        <v>640</v>
      </c>
      <c r="L137" s="305">
        <v>44854</v>
      </c>
      <c r="M137" s="303" t="s">
        <v>391</v>
      </c>
      <c r="N137" s="303" t="s">
        <v>614</v>
      </c>
      <c r="O137" s="303" t="s">
        <v>267</v>
      </c>
      <c r="P137" s="303" t="str">
        <f t="shared" si="2"/>
        <v>DAP</v>
      </c>
      <c r="Q137" s="303" t="s">
        <v>615</v>
      </c>
      <c r="R137" s="303" t="s">
        <v>395</v>
      </c>
      <c r="S137" s="303">
        <v>1000</v>
      </c>
      <c r="V137" s="303">
        <v>1000</v>
      </c>
      <c r="W137" s="303">
        <v>1000</v>
      </c>
      <c r="X137" s="303">
        <v>773500</v>
      </c>
      <c r="Y137" s="303">
        <v>0</v>
      </c>
      <c r="Z137" s="303">
        <v>773500</v>
      </c>
      <c r="AB137" s="303">
        <v>56500</v>
      </c>
      <c r="AC137" s="303">
        <v>0</v>
      </c>
      <c r="AE137" s="303">
        <v>0</v>
      </c>
      <c r="AF137" s="303">
        <v>0</v>
      </c>
      <c r="AG137" s="303">
        <v>0</v>
      </c>
      <c r="AH137" s="303">
        <v>773500</v>
      </c>
      <c r="AI137" s="303">
        <v>830000</v>
      </c>
      <c r="AJ137" s="303" t="s">
        <v>396</v>
      </c>
      <c r="AK137" s="303" t="s">
        <v>632</v>
      </c>
      <c r="AL137" s="303" t="s">
        <v>398</v>
      </c>
      <c r="AM137" s="303" t="s">
        <v>414</v>
      </c>
      <c r="AN137" s="305">
        <v>45034</v>
      </c>
      <c r="AO137" s="305">
        <v>44862</v>
      </c>
      <c r="AP137" s="305">
        <v>44840</v>
      </c>
      <c r="AQ137" s="305">
        <v>44842</v>
      </c>
      <c r="AR137" s="305">
        <v>44861</v>
      </c>
      <c r="AS137" s="303" t="s">
        <v>643</v>
      </c>
      <c r="AT137" s="303" t="s">
        <v>644</v>
      </c>
      <c r="AU137" s="303" t="s">
        <v>646</v>
      </c>
      <c r="AV137" s="303">
        <v>17596</v>
      </c>
    </row>
    <row r="138" spans="1:48" hidden="1" x14ac:dyDescent="0.35">
      <c r="A138" s="303" t="s">
        <v>648</v>
      </c>
      <c r="B138" s="303">
        <v>40391</v>
      </c>
      <c r="C138" s="303">
        <v>40847</v>
      </c>
      <c r="D138" s="303" t="s">
        <v>431</v>
      </c>
      <c r="E138" s="303" t="s">
        <v>385</v>
      </c>
      <c r="F138" s="303" t="s">
        <v>649</v>
      </c>
      <c r="G138" s="303" t="s">
        <v>387</v>
      </c>
      <c r="H138" s="303" t="s">
        <v>409</v>
      </c>
      <c r="I138" s="303" t="s">
        <v>389</v>
      </c>
      <c r="J138" s="303" t="s">
        <v>640</v>
      </c>
      <c r="L138" s="305">
        <v>44854</v>
      </c>
      <c r="M138" s="303" t="s">
        <v>391</v>
      </c>
      <c r="N138" s="303" t="s">
        <v>614</v>
      </c>
      <c r="O138" s="303" t="s">
        <v>267</v>
      </c>
      <c r="P138" s="303" t="str">
        <f t="shared" si="2"/>
        <v>DAP</v>
      </c>
      <c r="Q138" s="303" t="s">
        <v>615</v>
      </c>
      <c r="R138" s="303" t="s">
        <v>395</v>
      </c>
      <c r="S138" s="303">
        <v>1000</v>
      </c>
      <c r="V138" s="303">
        <v>1000</v>
      </c>
      <c r="W138" s="303">
        <v>1000</v>
      </c>
      <c r="X138" s="303">
        <v>773500</v>
      </c>
      <c r="Y138" s="303">
        <v>0</v>
      </c>
      <c r="Z138" s="303">
        <v>773500</v>
      </c>
      <c r="AB138" s="303">
        <v>56500</v>
      </c>
      <c r="AC138" s="303">
        <v>0</v>
      </c>
      <c r="AE138" s="303">
        <v>0</v>
      </c>
      <c r="AF138" s="303">
        <v>0</v>
      </c>
      <c r="AG138" s="303">
        <v>0</v>
      </c>
      <c r="AH138" s="303">
        <v>773500</v>
      </c>
      <c r="AI138" s="303">
        <v>830000</v>
      </c>
      <c r="AJ138" s="303" t="s">
        <v>396</v>
      </c>
      <c r="AK138" s="303" t="s">
        <v>632</v>
      </c>
      <c r="AL138" s="303" t="s">
        <v>398</v>
      </c>
      <c r="AM138" s="303" t="s">
        <v>414</v>
      </c>
      <c r="AN138" s="305">
        <v>45034</v>
      </c>
      <c r="AO138" s="305">
        <v>44862</v>
      </c>
      <c r="AP138" s="305">
        <v>44840</v>
      </c>
      <c r="AQ138" s="305">
        <v>44842</v>
      </c>
      <c r="AR138" s="305">
        <v>44861</v>
      </c>
      <c r="AS138" s="303" t="s">
        <v>643</v>
      </c>
      <c r="AT138" s="303" t="s">
        <v>644</v>
      </c>
      <c r="AU138" s="303" t="s">
        <v>648</v>
      </c>
      <c r="AV138" s="303">
        <v>14829</v>
      </c>
    </row>
    <row r="139" spans="1:48" hidden="1" x14ac:dyDescent="0.35">
      <c r="A139" s="303" t="s">
        <v>650</v>
      </c>
      <c r="B139" s="303">
        <v>40389</v>
      </c>
      <c r="C139" s="303">
        <v>40848</v>
      </c>
      <c r="D139" s="303" t="s">
        <v>431</v>
      </c>
      <c r="E139" s="303" t="s">
        <v>385</v>
      </c>
      <c r="F139" s="303" t="s">
        <v>651</v>
      </c>
      <c r="G139" s="303" t="s">
        <v>387</v>
      </c>
      <c r="H139" s="303" t="s">
        <v>409</v>
      </c>
      <c r="I139" s="303" t="s">
        <v>389</v>
      </c>
      <c r="J139" s="303" t="s">
        <v>640</v>
      </c>
      <c r="L139" s="305">
        <v>44854</v>
      </c>
      <c r="M139" s="303" t="s">
        <v>391</v>
      </c>
      <c r="N139" s="303" t="s">
        <v>614</v>
      </c>
      <c r="O139" s="303" t="s">
        <v>267</v>
      </c>
      <c r="P139" s="303" t="str">
        <f t="shared" si="2"/>
        <v>DAP</v>
      </c>
      <c r="Q139" s="303" t="s">
        <v>615</v>
      </c>
      <c r="R139" s="303" t="s">
        <v>395</v>
      </c>
      <c r="S139" s="303">
        <v>2000</v>
      </c>
      <c r="V139" s="303">
        <v>2000</v>
      </c>
      <c r="W139" s="303">
        <v>2000</v>
      </c>
      <c r="X139" s="303">
        <v>1547000</v>
      </c>
      <c r="Y139" s="303">
        <v>0</v>
      </c>
      <c r="Z139" s="303">
        <v>1547000</v>
      </c>
      <c r="AB139" s="303">
        <v>113000</v>
      </c>
      <c r="AC139" s="303">
        <v>0</v>
      </c>
      <c r="AE139" s="303">
        <v>0</v>
      </c>
      <c r="AF139" s="303">
        <v>0</v>
      </c>
      <c r="AG139" s="303">
        <v>0</v>
      </c>
      <c r="AH139" s="303">
        <v>1547000</v>
      </c>
      <c r="AI139" s="303">
        <v>1660000</v>
      </c>
      <c r="AJ139" s="303" t="s">
        <v>396</v>
      </c>
      <c r="AK139" s="303" t="s">
        <v>632</v>
      </c>
      <c r="AL139" s="303" t="s">
        <v>398</v>
      </c>
      <c r="AM139" s="303" t="s">
        <v>414</v>
      </c>
      <c r="AN139" s="305">
        <v>45034</v>
      </c>
      <c r="AO139" s="305">
        <v>44862</v>
      </c>
      <c r="AP139" s="305">
        <v>44840</v>
      </c>
      <c r="AQ139" s="305">
        <v>44842</v>
      </c>
      <c r="AR139" s="305">
        <v>44861</v>
      </c>
      <c r="AS139" s="303" t="s">
        <v>643</v>
      </c>
      <c r="AT139" s="303" t="s">
        <v>644</v>
      </c>
      <c r="AU139" s="303" t="s">
        <v>650</v>
      </c>
      <c r="AV139" s="303">
        <v>9562</v>
      </c>
    </row>
    <row r="140" spans="1:48" hidden="1" x14ac:dyDescent="0.35">
      <c r="A140" s="303" t="s">
        <v>587</v>
      </c>
      <c r="B140" s="303">
        <v>40405</v>
      </c>
      <c r="C140" s="303">
        <v>40856</v>
      </c>
      <c r="D140" s="303" t="s">
        <v>384</v>
      </c>
      <c r="E140" s="303" t="s">
        <v>385</v>
      </c>
      <c r="F140" s="303" t="s">
        <v>652</v>
      </c>
      <c r="G140" s="303" t="s">
        <v>387</v>
      </c>
      <c r="H140" s="303" t="s">
        <v>409</v>
      </c>
      <c r="I140" s="303" t="s">
        <v>389</v>
      </c>
      <c r="J140" s="303" t="s">
        <v>640</v>
      </c>
      <c r="L140" s="305">
        <v>44854</v>
      </c>
      <c r="M140" s="303" t="s">
        <v>391</v>
      </c>
      <c r="N140" s="303" t="s">
        <v>614</v>
      </c>
      <c r="O140" s="303" t="s">
        <v>267</v>
      </c>
      <c r="P140" s="303" t="str">
        <f t="shared" si="2"/>
        <v>DAP</v>
      </c>
      <c r="Q140" s="303" t="s">
        <v>615</v>
      </c>
      <c r="R140" s="303" t="s">
        <v>395</v>
      </c>
      <c r="S140" s="303">
        <v>5000</v>
      </c>
      <c r="V140" s="303">
        <v>5000</v>
      </c>
      <c r="W140" s="303">
        <v>5000</v>
      </c>
      <c r="X140" s="303">
        <v>3867500</v>
      </c>
      <c r="Y140" s="303">
        <v>0</v>
      </c>
      <c r="Z140" s="303">
        <v>3867500</v>
      </c>
      <c r="AB140" s="303">
        <v>282500</v>
      </c>
      <c r="AC140" s="303">
        <v>0</v>
      </c>
      <c r="AE140" s="303">
        <v>0</v>
      </c>
      <c r="AF140" s="303">
        <v>0</v>
      </c>
      <c r="AG140" s="303">
        <v>0</v>
      </c>
      <c r="AH140" s="303">
        <v>3867500</v>
      </c>
      <c r="AI140" s="303">
        <v>4150000</v>
      </c>
      <c r="AJ140" s="303" t="s">
        <v>396</v>
      </c>
      <c r="AK140" s="303" t="s">
        <v>632</v>
      </c>
      <c r="AL140" s="303" t="s">
        <v>398</v>
      </c>
      <c r="AM140" s="303" t="s">
        <v>399</v>
      </c>
      <c r="AN140" s="305">
        <v>45034</v>
      </c>
      <c r="AO140" s="305">
        <v>44865</v>
      </c>
      <c r="AP140" s="305">
        <v>44840</v>
      </c>
      <c r="AQ140" s="305">
        <v>44842</v>
      </c>
      <c r="AR140" s="305">
        <v>44861</v>
      </c>
      <c r="AS140" s="303" t="s">
        <v>643</v>
      </c>
      <c r="AT140" s="303" t="s">
        <v>644</v>
      </c>
      <c r="AU140" s="303" t="s">
        <v>587</v>
      </c>
      <c r="AV140" s="303">
        <v>5824</v>
      </c>
    </row>
    <row r="141" spans="1:48" hidden="1" x14ac:dyDescent="0.35">
      <c r="A141" s="303" t="s">
        <v>653</v>
      </c>
      <c r="B141" s="303">
        <v>40638</v>
      </c>
      <c r="C141" s="303">
        <v>40908</v>
      </c>
      <c r="D141" s="303" t="s">
        <v>384</v>
      </c>
      <c r="E141" s="303" t="s">
        <v>385</v>
      </c>
      <c r="F141" s="303" t="s">
        <v>654</v>
      </c>
      <c r="G141" s="303" t="s">
        <v>387</v>
      </c>
      <c r="H141" s="303" t="s">
        <v>409</v>
      </c>
      <c r="I141" s="303" t="s">
        <v>389</v>
      </c>
      <c r="J141" s="303" t="s">
        <v>640</v>
      </c>
      <c r="L141" s="305">
        <v>44854</v>
      </c>
      <c r="M141" s="303" t="s">
        <v>391</v>
      </c>
      <c r="N141" s="303" t="s">
        <v>614</v>
      </c>
      <c r="O141" s="303" t="s">
        <v>267</v>
      </c>
      <c r="P141" s="303" t="str">
        <f t="shared" si="2"/>
        <v>DAP</v>
      </c>
      <c r="Q141" s="303" t="s">
        <v>615</v>
      </c>
      <c r="R141" s="303" t="s">
        <v>395</v>
      </c>
      <c r="S141" s="303">
        <v>700</v>
      </c>
      <c r="V141" s="303">
        <v>700</v>
      </c>
      <c r="W141" s="303">
        <v>700</v>
      </c>
      <c r="X141" s="303">
        <v>541450</v>
      </c>
      <c r="Y141" s="303">
        <v>0</v>
      </c>
      <c r="Z141" s="303">
        <v>541450</v>
      </c>
      <c r="AB141" s="303">
        <v>39550</v>
      </c>
      <c r="AC141" s="303">
        <v>0</v>
      </c>
      <c r="AE141" s="303">
        <v>0</v>
      </c>
      <c r="AF141" s="303">
        <v>0</v>
      </c>
      <c r="AG141" s="303">
        <v>0</v>
      </c>
      <c r="AH141" s="303">
        <v>541450</v>
      </c>
      <c r="AI141" s="303">
        <v>581000</v>
      </c>
      <c r="AJ141" s="303" t="s">
        <v>396</v>
      </c>
      <c r="AK141" s="303" t="s">
        <v>632</v>
      </c>
      <c r="AL141" s="303" t="s">
        <v>398</v>
      </c>
      <c r="AM141" s="303" t="s">
        <v>399</v>
      </c>
      <c r="AN141" s="305">
        <v>44869</v>
      </c>
      <c r="AO141" s="305">
        <v>44876</v>
      </c>
      <c r="AP141" s="305">
        <v>44840</v>
      </c>
      <c r="AQ141" s="305">
        <v>44842</v>
      </c>
      <c r="AR141" s="305">
        <v>44872</v>
      </c>
      <c r="AS141" s="303" t="s">
        <v>643</v>
      </c>
      <c r="AT141" s="303" t="s">
        <v>644</v>
      </c>
      <c r="AU141" s="303" t="s">
        <v>653</v>
      </c>
      <c r="AV141" s="303">
        <v>23426</v>
      </c>
    </row>
    <row r="142" spans="1:48" hidden="1" x14ac:dyDescent="0.35">
      <c r="A142" s="303" t="s">
        <v>653</v>
      </c>
      <c r="B142" s="303">
        <v>40637</v>
      </c>
      <c r="C142" s="303">
        <v>40909</v>
      </c>
      <c r="D142" s="303" t="s">
        <v>384</v>
      </c>
      <c r="E142" s="303" t="s">
        <v>385</v>
      </c>
      <c r="F142" s="303" t="s">
        <v>654</v>
      </c>
      <c r="G142" s="303" t="s">
        <v>387</v>
      </c>
      <c r="H142" s="303" t="s">
        <v>409</v>
      </c>
      <c r="I142" s="303" t="s">
        <v>389</v>
      </c>
      <c r="J142" s="303" t="s">
        <v>640</v>
      </c>
      <c r="L142" s="305">
        <v>44854</v>
      </c>
      <c r="M142" s="303" t="s">
        <v>391</v>
      </c>
      <c r="N142" s="303" t="s">
        <v>614</v>
      </c>
      <c r="O142" s="303" t="s">
        <v>267</v>
      </c>
      <c r="P142" s="303" t="str">
        <f t="shared" si="2"/>
        <v>DAP</v>
      </c>
      <c r="Q142" s="303" t="s">
        <v>615</v>
      </c>
      <c r="R142" s="303" t="s">
        <v>395</v>
      </c>
      <c r="S142" s="303">
        <v>1300</v>
      </c>
      <c r="V142" s="303">
        <v>1300</v>
      </c>
      <c r="W142" s="303">
        <v>1300</v>
      </c>
      <c r="X142" s="303">
        <v>1005550</v>
      </c>
      <c r="Y142" s="303">
        <v>0</v>
      </c>
      <c r="Z142" s="303">
        <v>1005550</v>
      </c>
      <c r="AB142" s="303">
        <v>73450</v>
      </c>
      <c r="AC142" s="303">
        <v>0</v>
      </c>
      <c r="AE142" s="303">
        <v>0</v>
      </c>
      <c r="AF142" s="303">
        <v>0</v>
      </c>
      <c r="AG142" s="303">
        <v>0</v>
      </c>
      <c r="AH142" s="303">
        <v>1005550</v>
      </c>
      <c r="AI142" s="303">
        <v>1079000</v>
      </c>
      <c r="AJ142" s="303" t="s">
        <v>396</v>
      </c>
      <c r="AK142" s="303" t="s">
        <v>632</v>
      </c>
      <c r="AL142" s="303" t="s">
        <v>398</v>
      </c>
      <c r="AM142" s="303" t="s">
        <v>399</v>
      </c>
      <c r="AN142" s="305">
        <v>45034</v>
      </c>
      <c r="AO142" s="305">
        <v>44876</v>
      </c>
      <c r="AP142" s="305">
        <v>44840</v>
      </c>
      <c r="AQ142" s="305">
        <v>44842</v>
      </c>
      <c r="AR142" s="305">
        <v>44872</v>
      </c>
      <c r="AS142" s="303" t="s">
        <v>643</v>
      </c>
      <c r="AT142" s="303" t="s">
        <v>644</v>
      </c>
      <c r="AU142" s="303" t="s">
        <v>653</v>
      </c>
      <c r="AV142" s="303">
        <v>23426</v>
      </c>
    </row>
    <row r="143" spans="1:48" hidden="1" x14ac:dyDescent="0.35">
      <c r="A143" s="303" t="s">
        <v>587</v>
      </c>
      <c r="B143" s="303">
        <v>8349</v>
      </c>
      <c r="C143" s="303">
        <v>1051</v>
      </c>
      <c r="D143" s="303" t="s">
        <v>407</v>
      </c>
      <c r="E143" s="303" t="s">
        <v>422</v>
      </c>
      <c r="F143" s="303" t="s">
        <v>655</v>
      </c>
      <c r="G143" s="303" t="s">
        <v>387</v>
      </c>
      <c r="H143" s="303" t="s">
        <v>388</v>
      </c>
      <c r="I143" s="303" t="s">
        <v>389</v>
      </c>
      <c r="L143" s="305">
        <v>44864</v>
      </c>
      <c r="M143" s="303" t="s">
        <v>391</v>
      </c>
      <c r="N143" s="303" t="s">
        <v>614</v>
      </c>
      <c r="O143" s="303" t="s">
        <v>412</v>
      </c>
      <c r="P143" s="303" t="str">
        <f t="shared" si="2"/>
        <v>DAP</v>
      </c>
      <c r="Q143" s="303" t="s">
        <v>615</v>
      </c>
      <c r="R143" s="303" t="s">
        <v>395</v>
      </c>
      <c r="S143" s="303">
        <v>502.38</v>
      </c>
      <c r="V143" s="303">
        <v>500</v>
      </c>
      <c r="W143" s="303">
        <v>502.38</v>
      </c>
      <c r="X143" s="303">
        <v>442470.61</v>
      </c>
      <c r="Y143" s="303">
        <v>11238.24</v>
      </c>
      <c r="Z143" s="303">
        <v>453708.85</v>
      </c>
      <c r="AB143" s="303">
        <v>48791.15</v>
      </c>
      <c r="AE143" s="303">
        <v>0</v>
      </c>
      <c r="AF143" s="303">
        <v>0</v>
      </c>
      <c r="AG143" s="303">
        <v>0</v>
      </c>
      <c r="AH143" s="303">
        <v>453708.85</v>
      </c>
      <c r="AI143" s="303">
        <v>502500</v>
      </c>
      <c r="AJ143" s="303" t="s">
        <v>396</v>
      </c>
      <c r="AK143" s="303" t="s">
        <v>632</v>
      </c>
      <c r="AL143" s="303" t="s">
        <v>398</v>
      </c>
      <c r="AM143" s="303" t="s">
        <v>399</v>
      </c>
      <c r="AN143" s="305">
        <v>44939</v>
      </c>
      <c r="AO143" s="305">
        <v>44924</v>
      </c>
      <c r="AP143" s="305">
        <v>44835</v>
      </c>
      <c r="AQ143" s="305">
        <v>44865</v>
      </c>
      <c r="AR143" s="305">
        <v>44924</v>
      </c>
      <c r="AS143" s="303" t="s">
        <v>400</v>
      </c>
      <c r="AT143" s="303" t="s">
        <v>401</v>
      </c>
      <c r="AU143" s="303" t="s">
        <v>587</v>
      </c>
      <c r="AV143" s="303">
        <v>5824</v>
      </c>
    </row>
    <row r="144" spans="1:48" hidden="1" x14ac:dyDescent="0.35">
      <c r="A144" s="303" t="s">
        <v>630</v>
      </c>
      <c r="B144" s="303">
        <v>41166</v>
      </c>
      <c r="C144" s="303">
        <v>41036</v>
      </c>
      <c r="D144" s="303" t="s">
        <v>407</v>
      </c>
      <c r="E144" s="303" t="s">
        <v>385</v>
      </c>
      <c r="F144" s="303" t="s">
        <v>656</v>
      </c>
      <c r="G144" s="303" t="s">
        <v>387</v>
      </c>
      <c r="H144" s="303" t="s">
        <v>409</v>
      </c>
      <c r="I144" s="303" t="s">
        <v>389</v>
      </c>
      <c r="J144" s="303" t="s">
        <v>560</v>
      </c>
      <c r="L144" s="305">
        <v>44899</v>
      </c>
      <c r="M144" s="303" t="s">
        <v>391</v>
      </c>
      <c r="N144" s="303" t="s">
        <v>614</v>
      </c>
      <c r="O144" s="303" t="s">
        <v>412</v>
      </c>
      <c r="P144" s="303" t="str">
        <f t="shared" si="2"/>
        <v>NPS</v>
      </c>
      <c r="Q144" s="303" t="s">
        <v>506</v>
      </c>
      <c r="R144" s="303" t="s">
        <v>395</v>
      </c>
      <c r="S144" s="303">
        <v>9050</v>
      </c>
      <c r="V144" s="303">
        <v>9050</v>
      </c>
      <c r="W144" s="303">
        <v>9050</v>
      </c>
      <c r="X144" s="303">
        <v>5792000</v>
      </c>
      <c r="Y144" s="303">
        <v>0</v>
      </c>
      <c r="Z144" s="303">
        <v>5792000</v>
      </c>
      <c r="AB144" s="303">
        <v>425350</v>
      </c>
      <c r="AE144" s="303">
        <v>0</v>
      </c>
      <c r="AF144" s="303">
        <v>0</v>
      </c>
      <c r="AG144" s="303">
        <v>0</v>
      </c>
      <c r="AH144" s="303">
        <v>5792000</v>
      </c>
      <c r="AI144" s="303">
        <v>6217350</v>
      </c>
      <c r="AJ144" s="303" t="s">
        <v>465</v>
      </c>
      <c r="AK144" s="303" t="s">
        <v>632</v>
      </c>
      <c r="AL144" s="303" t="s">
        <v>398</v>
      </c>
      <c r="AM144" s="303" t="s">
        <v>399</v>
      </c>
      <c r="AN144" s="305">
        <v>45019</v>
      </c>
      <c r="AO144" s="305">
        <v>44900</v>
      </c>
      <c r="AP144" s="305">
        <v>44885</v>
      </c>
      <c r="AQ144" s="305">
        <v>44890</v>
      </c>
      <c r="AR144" s="305">
        <v>44900</v>
      </c>
      <c r="AS144" s="303" t="s">
        <v>418</v>
      </c>
      <c r="AT144" s="303" t="s">
        <v>419</v>
      </c>
      <c r="AU144" s="303" t="s">
        <v>630</v>
      </c>
      <c r="AV144" s="303">
        <v>9045</v>
      </c>
    </row>
    <row r="145" spans="1:48" hidden="1" x14ac:dyDescent="0.35">
      <c r="A145" s="303" t="s">
        <v>630</v>
      </c>
      <c r="B145" s="303">
        <v>41146</v>
      </c>
      <c r="C145" s="303">
        <v>41037</v>
      </c>
      <c r="D145" s="303" t="s">
        <v>407</v>
      </c>
      <c r="E145" s="303" t="s">
        <v>385</v>
      </c>
      <c r="F145" s="303" t="s">
        <v>657</v>
      </c>
      <c r="G145" s="303" t="s">
        <v>387</v>
      </c>
      <c r="H145" s="303" t="s">
        <v>409</v>
      </c>
      <c r="I145" s="303" t="s">
        <v>389</v>
      </c>
      <c r="J145" s="303" t="s">
        <v>560</v>
      </c>
      <c r="L145" s="305">
        <v>44899</v>
      </c>
      <c r="M145" s="303" t="s">
        <v>391</v>
      </c>
      <c r="N145" s="303" t="s">
        <v>614</v>
      </c>
      <c r="O145" s="303" t="s">
        <v>412</v>
      </c>
      <c r="P145" s="303" t="str">
        <f t="shared" si="2"/>
        <v>NPS</v>
      </c>
      <c r="Q145" s="303" t="s">
        <v>636</v>
      </c>
      <c r="R145" s="303" t="s">
        <v>395</v>
      </c>
      <c r="S145" s="303">
        <v>10761</v>
      </c>
      <c r="V145" s="303">
        <v>10761</v>
      </c>
      <c r="W145" s="303">
        <v>10761</v>
      </c>
      <c r="X145" s="303">
        <v>6865518</v>
      </c>
      <c r="Y145" s="303">
        <v>0</v>
      </c>
      <c r="Z145" s="303">
        <v>6865518</v>
      </c>
      <c r="AB145" s="303">
        <v>505767</v>
      </c>
      <c r="AE145" s="303">
        <v>0</v>
      </c>
      <c r="AF145" s="303">
        <v>0</v>
      </c>
      <c r="AG145" s="303">
        <v>0</v>
      </c>
      <c r="AH145" s="303">
        <v>6865518</v>
      </c>
      <c r="AI145" s="303">
        <v>7371285</v>
      </c>
      <c r="AJ145" s="303" t="s">
        <v>465</v>
      </c>
      <c r="AK145" s="303" t="s">
        <v>632</v>
      </c>
      <c r="AL145" s="303" t="s">
        <v>398</v>
      </c>
      <c r="AM145" s="303" t="s">
        <v>399</v>
      </c>
      <c r="AN145" s="305">
        <v>45019</v>
      </c>
      <c r="AO145" s="305">
        <v>44900</v>
      </c>
      <c r="AP145" s="305">
        <v>44885</v>
      </c>
      <c r="AQ145" s="305">
        <v>44890</v>
      </c>
      <c r="AR145" s="305">
        <v>44900</v>
      </c>
      <c r="AS145" s="303" t="s">
        <v>418</v>
      </c>
      <c r="AT145" s="303" t="s">
        <v>419</v>
      </c>
      <c r="AU145" s="303" t="s">
        <v>630</v>
      </c>
      <c r="AV145" s="303">
        <v>9045</v>
      </c>
    </row>
    <row r="146" spans="1:48" hidden="1" x14ac:dyDescent="0.35">
      <c r="A146" s="303" t="s">
        <v>630</v>
      </c>
      <c r="B146" s="303">
        <v>41785</v>
      </c>
      <c r="C146" s="303">
        <v>41050</v>
      </c>
      <c r="D146" s="303" t="s">
        <v>407</v>
      </c>
      <c r="E146" s="303" t="s">
        <v>385</v>
      </c>
      <c r="F146" s="303" t="s">
        <v>658</v>
      </c>
      <c r="G146" s="303" t="s">
        <v>387</v>
      </c>
      <c r="H146" s="303" t="s">
        <v>409</v>
      </c>
      <c r="I146" s="303" t="s">
        <v>389</v>
      </c>
      <c r="J146" s="303" t="s">
        <v>659</v>
      </c>
      <c r="L146" s="305">
        <v>44914</v>
      </c>
      <c r="M146" s="303" t="s">
        <v>391</v>
      </c>
      <c r="N146" s="303" t="s">
        <v>614</v>
      </c>
      <c r="O146" s="303" t="s">
        <v>412</v>
      </c>
      <c r="P146" s="303" t="str">
        <f t="shared" si="2"/>
        <v>DAP</v>
      </c>
      <c r="Q146" s="303" t="s">
        <v>550</v>
      </c>
      <c r="R146" s="303" t="s">
        <v>395</v>
      </c>
      <c r="S146" s="303">
        <v>34625</v>
      </c>
      <c r="V146" s="303">
        <v>34625</v>
      </c>
      <c r="W146" s="303">
        <v>34625</v>
      </c>
      <c r="X146" s="303">
        <v>24237500</v>
      </c>
      <c r="Y146" s="303">
        <v>0</v>
      </c>
      <c r="Z146" s="303">
        <v>24237500</v>
      </c>
      <c r="AB146" s="303">
        <v>1592750</v>
      </c>
      <c r="AE146" s="303">
        <v>0</v>
      </c>
      <c r="AF146" s="303">
        <v>0</v>
      </c>
      <c r="AG146" s="303">
        <v>0</v>
      </c>
      <c r="AH146" s="303">
        <v>24237500</v>
      </c>
      <c r="AI146" s="303">
        <v>25830250</v>
      </c>
      <c r="AJ146" s="303" t="s">
        <v>465</v>
      </c>
      <c r="AK146" s="303" t="s">
        <v>632</v>
      </c>
      <c r="AL146" s="303" t="s">
        <v>398</v>
      </c>
      <c r="AM146" s="303" t="s">
        <v>399</v>
      </c>
      <c r="AN146" s="305">
        <v>45034</v>
      </c>
      <c r="AO146" s="305">
        <v>44924</v>
      </c>
      <c r="AP146" s="305">
        <v>44889</v>
      </c>
      <c r="AQ146" s="305">
        <v>44892</v>
      </c>
      <c r="AR146" s="305">
        <v>44915</v>
      </c>
      <c r="AS146" s="303" t="s">
        <v>418</v>
      </c>
      <c r="AT146" s="303" t="s">
        <v>419</v>
      </c>
      <c r="AU146" s="303" t="s">
        <v>630</v>
      </c>
      <c r="AV146" s="303">
        <v>9045</v>
      </c>
    </row>
    <row r="147" spans="1:48" hidden="1" x14ac:dyDescent="0.35">
      <c r="A147" s="303" t="s">
        <v>477</v>
      </c>
      <c r="B147" s="303">
        <v>35679</v>
      </c>
      <c r="C147" s="303">
        <v>38925</v>
      </c>
      <c r="D147" s="303" t="s">
        <v>427</v>
      </c>
      <c r="E147" s="303" t="s">
        <v>385</v>
      </c>
      <c r="F147" s="303">
        <v>6491</v>
      </c>
      <c r="G147" s="303" t="s">
        <v>387</v>
      </c>
      <c r="H147" s="303" t="s">
        <v>409</v>
      </c>
      <c r="I147" s="303" t="s">
        <v>389</v>
      </c>
      <c r="J147" s="303" t="s">
        <v>488</v>
      </c>
      <c r="L147" s="305">
        <v>44625</v>
      </c>
      <c r="M147" s="303" t="s">
        <v>391</v>
      </c>
      <c r="N147" s="303" t="s">
        <v>660</v>
      </c>
      <c r="O147" s="303" t="s">
        <v>412</v>
      </c>
      <c r="P147" s="303" t="str">
        <f t="shared" si="2"/>
        <v>NPK</v>
      </c>
      <c r="Q147" s="303" t="s">
        <v>661</v>
      </c>
      <c r="R147" s="303" t="s">
        <v>395</v>
      </c>
      <c r="S147" s="303">
        <v>7010</v>
      </c>
      <c r="V147" s="303">
        <v>7010</v>
      </c>
      <c r="W147" s="303">
        <v>7010</v>
      </c>
      <c r="X147" s="303">
        <v>5537900</v>
      </c>
      <c r="Y147" s="303">
        <v>0</v>
      </c>
      <c r="Z147" s="303">
        <v>5537900</v>
      </c>
      <c r="AB147" s="303">
        <v>350500</v>
      </c>
      <c r="AE147" s="303">
        <v>0</v>
      </c>
      <c r="AF147" s="303">
        <v>0</v>
      </c>
      <c r="AG147" s="303">
        <v>0</v>
      </c>
      <c r="AH147" s="303">
        <v>5537900</v>
      </c>
      <c r="AI147" s="303">
        <v>5888400</v>
      </c>
      <c r="AJ147" s="303" t="s">
        <v>396</v>
      </c>
      <c r="AK147" s="303" t="s">
        <v>662</v>
      </c>
      <c r="AL147" s="303" t="s">
        <v>398</v>
      </c>
      <c r="AM147" s="303" t="s">
        <v>482</v>
      </c>
      <c r="AN147" s="305">
        <v>44775</v>
      </c>
      <c r="AO147" s="305">
        <v>44627</v>
      </c>
      <c r="AP147" s="305">
        <v>44617</v>
      </c>
      <c r="AQ147" s="305">
        <v>44619</v>
      </c>
      <c r="AR147" s="305">
        <v>44627</v>
      </c>
      <c r="AS147" s="303" t="s">
        <v>418</v>
      </c>
      <c r="AT147" s="303" t="s">
        <v>419</v>
      </c>
      <c r="AU147" s="303" t="s">
        <v>477</v>
      </c>
      <c r="AV147" s="303">
        <v>21585</v>
      </c>
    </row>
    <row r="148" spans="1:48" hidden="1" x14ac:dyDescent="0.35">
      <c r="A148" s="303" t="s">
        <v>469</v>
      </c>
      <c r="B148" s="303">
        <v>41007</v>
      </c>
      <c r="C148" s="303">
        <v>41110</v>
      </c>
      <c r="D148" s="303" t="s">
        <v>407</v>
      </c>
      <c r="E148" s="303" t="s">
        <v>422</v>
      </c>
      <c r="F148" s="303" t="s">
        <v>663</v>
      </c>
      <c r="G148" s="303" t="s">
        <v>387</v>
      </c>
      <c r="H148" s="303" t="s">
        <v>409</v>
      </c>
      <c r="I148" s="303" t="s">
        <v>389</v>
      </c>
      <c r="L148" s="305">
        <v>44845</v>
      </c>
      <c r="M148" s="303" t="s">
        <v>664</v>
      </c>
      <c r="N148" s="303" t="s">
        <v>453</v>
      </c>
      <c r="O148" s="303" t="s">
        <v>412</v>
      </c>
      <c r="P148" s="303" t="str">
        <f t="shared" si="2"/>
        <v>DAP</v>
      </c>
      <c r="Q148" s="303" t="s">
        <v>394</v>
      </c>
      <c r="R148" s="303" t="s">
        <v>395</v>
      </c>
      <c r="S148" s="303">
        <v>98.9</v>
      </c>
      <c r="V148" s="303">
        <v>98.584999999999994</v>
      </c>
      <c r="W148" s="303">
        <v>98.9</v>
      </c>
      <c r="X148" s="303">
        <v>92460.39</v>
      </c>
      <c r="Y148" s="303">
        <v>2746.26</v>
      </c>
      <c r="Z148" s="303">
        <v>95206.65</v>
      </c>
      <c r="AB148" s="303">
        <v>8307.6</v>
      </c>
      <c r="AE148" s="303">
        <v>0</v>
      </c>
      <c r="AF148" s="303">
        <v>0</v>
      </c>
      <c r="AG148" s="303">
        <v>0</v>
      </c>
      <c r="AH148" s="303">
        <v>95206.65</v>
      </c>
      <c r="AI148" s="303">
        <v>103514.25</v>
      </c>
      <c r="AJ148" s="303" t="s">
        <v>396</v>
      </c>
      <c r="AK148" s="303" t="s">
        <v>662</v>
      </c>
      <c r="AL148" s="303" t="s">
        <v>398</v>
      </c>
      <c r="AM148" s="303" t="s">
        <v>414</v>
      </c>
      <c r="AN148" s="305">
        <v>44860</v>
      </c>
      <c r="AO148" s="305">
        <v>44896</v>
      </c>
      <c r="AP148" s="305">
        <v>44839</v>
      </c>
      <c r="AQ148" s="305">
        <v>44895</v>
      </c>
      <c r="AR148" s="305">
        <v>44895</v>
      </c>
      <c r="AS148" s="303" t="s">
        <v>400</v>
      </c>
      <c r="AT148" s="303" t="s">
        <v>415</v>
      </c>
      <c r="AU148" s="303" t="s">
        <v>469</v>
      </c>
      <c r="AV148" s="303">
        <v>14456</v>
      </c>
    </row>
    <row r="149" spans="1:48" hidden="1" x14ac:dyDescent="0.35">
      <c r="A149" s="303" t="s">
        <v>469</v>
      </c>
      <c r="B149" s="303">
        <v>41006</v>
      </c>
      <c r="C149" s="303">
        <v>41111</v>
      </c>
      <c r="D149" s="303" t="s">
        <v>407</v>
      </c>
      <c r="E149" s="303" t="s">
        <v>422</v>
      </c>
      <c r="F149" s="303" t="s">
        <v>663</v>
      </c>
      <c r="G149" s="303" t="s">
        <v>387</v>
      </c>
      <c r="H149" s="303" t="s">
        <v>409</v>
      </c>
      <c r="I149" s="303" t="s">
        <v>389</v>
      </c>
      <c r="L149" s="305">
        <v>44845</v>
      </c>
      <c r="M149" s="303" t="s">
        <v>664</v>
      </c>
      <c r="N149" s="303" t="s">
        <v>453</v>
      </c>
      <c r="O149" s="303" t="s">
        <v>412</v>
      </c>
      <c r="P149" s="303" t="str">
        <f t="shared" si="2"/>
        <v>DAP</v>
      </c>
      <c r="Q149" s="303" t="s">
        <v>394</v>
      </c>
      <c r="R149" s="303" t="s">
        <v>395</v>
      </c>
      <c r="S149" s="303">
        <v>100.42</v>
      </c>
      <c r="V149" s="303">
        <v>100.1</v>
      </c>
      <c r="W149" s="303">
        <v>100.42</v>
      </c>
      <c r="X149" s="303">
        <v>93881.26</v>
      </c>
      <c r="Y149" s="303">
        <v>2788.46</v>
      </c>
      <c r="Z149" s="303">
        <v>96669.72</v>
      </c>
      <c r="AB149" s="303">
        <v>8435.2800000000007</v>
      </c>
      <c r="AE149" s="303">
        <v>0</v>
      </c>
      <c r="AF149" s="303">
        <v>0</v>
      </c>
      <c r="AG149" s="303">
        <v>0</v>
      </c>
      <c r="AH149" s="303">
        <v>96669.72</v>
      </c>
      <c r="AI149" s="303">
        <v>105105</v>
      </c>
      <c r="AJ149" s="303" t="s">
        <v>396</v>
      </c>
      <c r="AK149" s="303" t="s">
        <v>662</v>
      </c>
      <c r="AL149" s="303" t="s">
        <v>398</v>
      </c>
      <c r="AM149" s="303" t="s">
        <v>414</v>
      </c>
      <c r="AN149" s="305">
        <v>44860</v>
      </c>
      <c r="AO149" s="305">
        <v>44896</v>
      </c>
      <c r="AP149" s="305">
        <v>44839</v>
      </c>
      <c r="AQ149" s="305">
        <v>44895</v>
      </c>
      <c r="AR149" s="305">
        <v>44895</v>
      </c>
      <c r="AS149" s="303" t="s">
        <v>400</v>
      </c>
      <c r="AT149" s="303" t="s">
        <v>415</v>
      </c>
      <c r="AU149" s="303" t="s">
        <v>469</v>
      </c>
      <c r="AV149" s="303">
        <v>14456</v>
      </c>
    </row>
    <row r="150" spans="1:48" hidden="1" x14ac:dyDescent="0.35">
      <c r="A150" s="303" t="s">
        <v>469</v>
      </c>
      <c r="B150" s="303">
        <v>41005</v>
      </c>
      <c r="C150" s="303">
        <v>41112</v>
      </c>
      <c r="D150" s="303" t="s">
        <v>407</v>
      </c>
      <c r="E150" s="303" t="s">
        <v>422</v>
      </c>
      <c r="F150" s="303" t="s">
        <v>663</v>
      </c>
      <c r="G150" s="303" t="s">
        <v>387</v>
      </c>
      <c r="H150" s="303" t="s">
        <v>409</v>
      </c>
      <c r="I150" s="303" t="s">
        <v>389</v>
      </c>
      <c r="L150" s="305">
        <v>44845</v>
      </c>
      <c r="M150" s="303" t="s">
        <v>664</v>
      </c>
      <c r="N150" s="303" t="s">
        <v>453</v>
      </c>
      <c r="O150" s="303" t="s">
        <v>412</v>
      </c>
      <c r="P150" s="303" t="str">
        <f t="shared" si="2"/>
        <v>DAP</v>
      </c>
      <c r="Q150" s="303" t="s">
        <v>394</v>
      </c>
      <c r="R150" s="303" t="s">
        <v>395</v>
      </c>
      <c r="S150" s="303">
        <v>100.72</v>
      </c>
      <c r="V150" s="303">
        <v>100.4</v>
      </c>
      <c r="W150" s="303">
        <v>100.72</v>
      </c>
      <c r="X150" s="303">
        <v>94162.73</v>
      </c>
      <c r="Y150" s="303">
        <v>2796.79</v>
      </c>
      <c r="Z150" s="303">
        <v>96959.52</v>
      </c>
      <c r="AB150" s="303">
        <v>8460.48</v>
      </c>
      <c r="AE150" s="303">
        <v>0</v>
      </c>
      <c r="AF150" s="303">
        <v>0</v>
      </c>
      <c r="AG150" s="303">
        <v>0</v>
      </c>
      <c r="AH150" s="303">
        <v>96959.52</v>
      </c>
      <c r="AI150" s="303">
        <v>105420</v>
      </c>
      <c r="AJ150" s="303" t="s">
        <v>396</v>
      </c>
      <c r="AK150" s="303" t="s">
        <v>662</v>
      </c>
      <c r="AL150" s="303" t="s">
        <v>398</v>
      </c>
      <c r="AM150" s="303" t="s">
        <v>414</v>
      </c>
      <c r="AN150" s="305">
        <v>44860</v>
      </c>
      <c r="AO150" s="305">
        <v>44896</v>
      </c>
      <c r="AP150" s="305">
        <v>44839</v>
      </c>
      <c r="AQ150" s="305">
        <v>44895</v>
      </c>
      <c r="AR150" s="305">
        <v>44895</v>
      </c>
      <c r="AS150" s="303" t="s">
        <v>400</v>
      </c>
      <c r="AT150" s="303" t="s">
        <v>415</v>
      </c>
      <c r="AU150" s="303" t="s">
        <v>469</v>
      </c>
      <c r="AV150" s="303">
        <v>14456</v>
      </c>
    </row>
    <row r="152" spans="1:48" x14ac:dyDescent="0.35">
      <c r="W152" s="306"/>
    </row>
    <row r="153" spans="1:48" x14ac:dyDescent="0.35">
      <c r="W153" s="306"/>
    </row>
  </sheetData>
  <autoFilter ref="A1:AV150" xr:uid="{D0C7630B-3F28-DF4E-8BB0-B812E25A7C22}">
    <filterColumn colId="36">
      <filters>
        <filter val="Cameroun"/>
      </filters>
    </filterColumn>
    <sortState xmlns:xlrd2="http://schemas.microsoft.com/office/spreadsheetml/2017/richdata2" ref="A2:AV25">
      <sortCondition descending="1" ref="S1:S150"/>
    </sortState>
  </autoFilter>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9A4AB-87E9-4ABA-B11B-91D36CED7916}">
  <sheetPr>
    <tabColor theme="8"/>
  </sheetPr>
  <dimension ref="A1:T77"/>
  <sheetViews>
    <sheetView showGridLines="0" zoomScale="85" zoomScaleNormal="85" workbookViewId="0">
      <selection activeCell="G13" sqref="G13"/>
    </sheetView>
  </sheetViews>
  <sheetFormatPr defaultColWidth="9.28515625" defaultRowHeight="13.5" customHeight="1" outlineLevelRow="1" x14ac:dyDescent="0.2"/>
  <cols>
    <col min="1" max="1" width="1.7109375" style="2" customWidth="1"/>
    <col min="2" max="2" width="2.7109375" style="2" customWidth="1"/>
    <col min="3" max="3" width="2" style="2" customWidth="1"/>
    <col min="4" max="4" width="37.28515625" style="2" bestFit="1" customWidth="1"/>
    <col min="5" max="5" width="29.85546875" style="2" bestFit="1" customWidth="1"/>
    <col min="6" max="6" width="18.140625" style="2" customWidth="1"/>
    <col min="7" max="10" width="14.140625" style="2" customWidth="1"/>
    <col min="11" max="11" width="16.28515625" style="2" bestFit="1" customWidth="1"/>
    <col min="12" max="13" width="14.140625" style="2" customWidth="1"/>
    <col min="14" max="14" width="9.28515625" style="2"/>
    <col min="15" max="15" width="14.28515625" style="2" customWidth="1"/>
    <col min="16" max="16" width="11.28515625" style="2" customWidth="1"/>
    <col min="17" max="17" width="26.7109375" style="2" customWidth="1"/>
    <col min="18" max="18" width="29.42578125" style="2" bestFit="1" customWidth="1"/>
    <col min="19" max="19" width="11.7109375" style="2" customWidth="1"/>
    <col min="20" max="16384" width="9.28515625" style="2"/>
  </cols>
  <sheetData>
    <row r="1" spans="1:18" s="7" customFormat="1" ht="13.5" customHeight="1" x14ac:dyDescent="0.2">
      <c r="A1" s="5"/>
      <c r="B1" s="5"/>
      <c r="C1" s="5"/>
      <c r="D1" s="6"/>
      <c r="E1" s="25"/>
    </row>
    <row r="2" spans="1:18" s="7" customFormat="1" ht="13.5" customHeight="1" x14ac:dyDescent="0.2">
      <c r="A2" s="5"/>
      <c r="B2" s="5"/>
      <c r="C2" s="5"/>
      <c r="D2" s="6"/>
      <c r="E2" s="26" t="str">
        <f>Title</f>
        <v>OCP Africa - Cameroon P205</v>
      </c>
    </row>
    <row r="3" spans="1:18" s="7" customFormat="1" ht="13.5" customHeight="1" x14ac:dyDescent="0.2">
      <c r="A3" s="5"/>
      <c r="B3" s="5"/>
      <c r="C3" s="5"/>
      <c r="D3" s="6"/>
      <c r="E3" s="27" t="str">
        <f ca="1">MID(CELL("filename",E3),FIND("]",CELL("filename",E3))+1,256)</f>
        <v>RAR_OCP</v>
      </c>
    </row>
    <row r="4" spans="1:18" s="7" customFormat="1" ht="13.5" customHeight="1" x14ac:dyDescent="0.2">
      <c r="A4" s="5"/>
      <c r="B4" s="5"/>
      <c r="C4" s="5"/>
      <c r="D4" s="6"/>
      <c r="E4" s="27"/>
    </row>
    <row r="5" spans="1:18" s="11" customFormat="1" ht="13.5" customHeight="1" x14ac:dyDescent="0.2">
      <c r="A5" s="8"/>
      <c r="B5" s="8"/>
      <c r="C5" s="8"/>
      <c r="D5" s="9"/>
      <c r="E5" s="10"/>
    </row>
    <row r="6" spans="1:18" ht="13.5" customHeight="1" x14ac:dyDescent="0.2">
      <c r="B6" s="7"/>
      <c r="C6" s="7"/>
      <c r="D6" s="7"/>
      <c r="E6" s="58" t="s">
        <v>79</v>
      </c>
      <c r="F6" s="7"/>
      <c r="G6" s="7"/>
      <c r="H6" s="7"/>
      <c r="I6" s="7"/>
      <c r="J6" s="7"/>
      <c r="K6" s="7"/>
      <c r="L6" s="7"/>
      <c r="M6" s="7"/>
      <c r="N6" s="7"/>
    </row>
    <row r="7" spans="1:18" ht="13.5" customHeight="1" x14ac:dyDescent="0.25">
      <c r="B7" s="51"/>
      <c r="C7" s="7"/>
      <c r="D7" s="52"/>
      <c r="E7" s="7"/>
      <c r="F7" s="7"/>
      <c r="G7" s="7" t="s">
        <v>80</v>
      </c>
      <c r="H7" s="7"/>
      <c r="I7" s="7" t="s">
        <v>81</v>
      </c>
      <c r="J7" s="7"/>
      <c r="K7" s="7"/>
      <c r="L7" s="7"/>
      <c r="M7" s="7"/>
      <c r="N7" s="7"/>
    </row>
    <row r="8" spans="1:18" ht="13.5" customHeight="1" x14ac:dyDescent="0.3">
      <c r="B8" s="7"/>
      <c r="C8" s="7"/>
      <c r="D8" s="7"/>
      <c r="E8" s="70" t="s">
        <v>82</v>
      </c>
      <c r="F8" s="70"/>
      <c r="G8" s="76">
        <v>31.05</v>
      </c>
      <c r="H8" s="76"/>
      <c r="I8" s="76">
        <v>31.05</v>
      </c>
      <c r="J8" s="70"/>
      <c r="K8" s="70"/>
      <c r="L8" s="70"/>
      <c r="M8" s="7"/>
      <c r="N8" s="7"/>
    </row>
    <row r="9" spans="1:18" ht="13.5" customHeight="1" x14ac:dyDescent="0.3">
      <c r="B9" s="7"/>
      <c r="C9" s="7"/>
      <c r="D9" s="35"/>
      <c r="E9" s="70" t="s">
        <v>83</v>
      </c>
      <c r="F9" s="71"/>
      <c r="G9" s="76">
        <v>184</v>
      </c>
      <c r="H9" s="76"/>
      <c r="I9" s="76">
        <v>184</v>
      </c>
      <c r="J9" s="71"/>
      <c r="K9" s="71"/>
      <c r="L9" s="72"/>
      <c r="M9" s="56"/>
      <c r="N9" s="56"/>
      <c r="O9" s="56"/>
      <c r="P9" s="57"/>
      <c r="Q9" s="56"/>
      <c r="R9" s="56"/>
    </row>
    <row r="10" spans="1:18" ht="13.5" customHeight="1" x14ac:dyDescent="0.3">
      <c r="B10" s="7"/>
      <c r="C10" s="7"/>
      <c r="D10" s="36"/>
      <c r="E10" s="71" t="s">
        <v>65</v>
      </c>
      <c r="G10" s="76">
        <v>44.895833333333336</v>
      </c>
      <c r="H10" s="76"/>
      <c r="I10" s="76">
        <v>36.042162698412703</v>
      </c>
      <c r="J10" s="71"/>
      <c r="K10" s="71"/>
      <c r="L10" s="72"/>
      <c r="M10" s="56"/>
      <c r="N10" s="56"/>
      <c r="O10" s="56"/>
      <c r="P10" s="57"/>
      <c r="Q10" s="56"/>
      <c r="R10" s="56"/>
    </row>
    <row r="11" spans="1:18" ht="13.5" customHeight="1" x14ac:dyDescent="0.3">
      <c r="B11" s="7"/>
      <c r="C11" s="7"/>
      <c r="D11" s="7"/>
      <c r="E11" s="99" t="s">
        <v>64</v>
      </c>
      <c r="G11" s="76">
        <v>51.857142857142854</v>
      </c>
      <c r="H11" s="76"/>
      <c r="I11" s="76"/>
      <c r="J11" s="71"/>
      <c r="K11" s="71"/>
      <c r="L11" s="72"/>
      <c r="M11" s="56"/>
      <c r="N11" s="56"/>
      <c r="O11" s="56"/>
      <c r="P11" s="57"/>
      <c r="Q11" s="56"/>
      <c r="R11" s="56"/>
    </row>
    <row r="12" spans="1:18" ht="13.5" customHeight="1" x14ac:dyDescent="0.3">
      <c r="B12" s="7"/>
      <c r="C12" s="7"/>
      <c r="D12" s="35"/>
      <c r="E12" s="71" t="s">
        <v>84</v>
      </c>
      <c r="G12" s="76">
        <v>53.5</v>
      </c>
      <c r="H12" s="76"/>
      <c r="I12" s="76"/>
      <c r="J12" s="71"/>
      <c r="K12" s="71"/>
      <c r="L12" s="72"/>
      <c r="M12" s="56"/>
      <c r="N12" s="56"/>
      <c r="O12" s="56"/>
      <c r="P12" s="57"/>
      <c r="Q12" s="56"/>
      <c r="R12" s="56"/>
    </row>
    <row r="13" spans="1:18" ht="13.5" customHeight="1" outlineLevel="1" x14ac:dyDescent="0.3">
      <c r="B13" s="7"/>
      <c r="C13" s="7"/>
      <c r="D13" s="7"/>
      <c r="E13" s="99" t="s">
        <v>61</v>
      </c>
      <c r="G13" s="76">
        <v>22.75</v>
      </c>
      <c r="H13" s="76"/>
      <c r="I13" s="76"/>
      <c r="J13" s="71"/>
      <c r="K13" s="71"/>
      <c r="L13" s="72"/>
      <c r="M13" s="56"/>
      <c r="N13" s="56"/>
      <c r="O13" s="56"/>
      <c r="P13" s="57"/>
      <c r="Q13" s="56"/>
      <c r="R13" s="56"/>
    </row>
    <row r="14" spans="1:18" ht="13.5" customHeight="1" outlineLevel="1" x14ac:dyDescent="0.2">
      <c r="B14" s="7"/>
      <c r="C14" s="7"/>
      <c r="D14" s="7"/>
      <c r="E14" t="s">
        <v>85</v>
      </c>
      <c r="G14" s="77">
        <v>22.5</v>
      </c>
      <c r="H14" s="77"/>
      <c r="I14" s="77"/>
      <c r="J14"/>
      <c r="K14"/>
      <c r="L14" s="53"/>
      <c r="M14" s="53"/>
      <c r="N14" s="7"/>
    </row>
    <row r="15" spans="1:18" ht="13.5" customHeight="1" outlineLevel="1" x14ac:dyDescent="0.2">
      <c r="B15" s="7"/>
      <c r="C15" s="7"/>
      <c r="D15" s="7"/>
      <c r="E15" s="100" t="s">
        <v>58</v>
      </c>
      <c r="G15" s="77">
        <v>20.75</v>
      </c>
      <c r="H15" s="77"/>
      <c r="I15" s="77"/>
      <c r="J15"/>
      <c r="K15"/>
      <c r="L15" s="53"/>
      <c r="M15" s="53"/>
      <c r="N15" s="7"/>
    </row>
    <row r="16" spans="1:18" ht="13.5" customHeight="1" outlineLevel="1" x14ac:dyDescent="0.2">
      <c r="B16" s="7"/>
      <c r="C16" s="7"/>
      <c r="D16" s="7"/>
      <c r="E16" t="s">
        <v>86</v>
      </c>
      <c r="F16" t="s">
        <v>87</v>
      </c>
      <c r="G16" s="77">
        <v>39.125</v>
      </c>
      <c r="H16" s="77"/>
      <c r="I16" s="77">
        <v>39.125</v>
      </c>
      <c r="J16"/>
      <c r="K16"/>
      <c r="L16" s="53"/>
      <c r="M16" s="53"/>
      <c r="N16" s="7"/>
    </row>
    <row r="17" spans="2:14" ht="13.5" customHeight="1" outlineLevel="1" x14ac:dyDescent="0.2">
      <c r="B17" s="7"/>
      <c r="C17" s="7"/>
      <c r="D17" s="7"/>
      <c r="E17" s="53" t="s">
        <v>66</v>
      </c>
      <c r="F17" s="74" t="s">
        <v>66</v>
      </c>
      <c r="G17" s="78">
        <v>82.40625</v>
      </c>
      <c r="H17" s="78"/>
      <c r="I17" s="78">
        <v>82.40625</v>
      </c>
      <c r="J17" s="53"/>
      <c r="K17" s="53"/>
      <c r="L17" s="53"/>
      <c r="M17" s="53"/>
      <c r="N17" s="7"/>
    </row>
    <row r="18" spans="2:14" ht="13.5" customHeight="1" outlineLevel="1" x14ac:dyDescent="0.2">
      <c r="B18" s="7"/>
      <c r="C18" s="7"/>
      <c r="D18" s="7"/>
      <c r="E18" s="53" t="s">
        <v>88</v>
      </c>
      <c r="F18" s="53" t="s">
        <v>88</v>
      </c>
      <c r="G18" s="78">
        <v>143.3125</v>
      </c>
      <c r="H18" s="78"/>
      <c r="I18" s="78">
        <v>143.3125</v>
      </c>
      <c r="J18" s="53"/>
      <c r="K18" s="53"/>
      <c r="L18" s="53"/>
      <c r="M18" s="53"/>
      <c r="N18" s="7"/>
    </row>
    <row r="19" spans="2:14" ht="13.5" customHeight="1" outlineLevel="1" x14ac:dyDescent="0.2">
      <c r="B19" s="7"/>
      <c r="C19" s="7"/>
      <c r="D19" s="7"/>
      <c r="E19" s="53" t="s">
        <v>62</v>
      </c>
      <c r="F19" s="53"/>
      <c r="G19" s="78">
        <v>60.765625</v>
      </c>
      <c r="H19" s="78"/>
      <c r="J19" s="53"/>
      <c r="K19" s="53"/>
      <c r="L19" s="53"/>
      <c r="M19" s="53"/>
      <c r="N19" s="7"/>
    </row>
    <row r="20" spans="2:14" ht="13.5" customHeight="1" outlineLevel="1" x14ac:dyDescent="0.2">
      <c r="B20" s="7"/>
      <c r="C20" s="7"/>
      <c r="D20" s="7"/>
      <c r="E20" s="53"/>
      <c r="F20" s="53"/>
      <c r="G20" s="75"/>
      <c r="H20" s="73"/>
      <c r="I20" s="73"/>
      <c r="J20" s="53"/>
      <c r="K20" s="53"/>
      <c r="L20" s="53"/>
      <c r="M20" s="53"/>
      <c r="N20" s="7"/>
    </row>
    <row r="21" spans="2:14" ht="13.5" customHeight="1" outlineLevel="1" x14ac:dyDescent="0.2">
      <c r="B21" s="7"/>
      <c r="C21" s="7"/>
      <c r="D21" s="7"/>
      <c r="E21" s="7"/>
      <c r="F21" s="7"/>
      <c r="G21" s="7"/>
      <c r="H21" s="7"/>
      <c r="I21" s="7"/>
      <c r="J21" s="7"/>
      <c r="K21" s="7"/>
      <c r="L21" s="7"/>
      <c r="M21" s="7"/>
      <c r="N21" s="7"/>
    </row>
    <row r="22" spans="2:14" ht="13.5" customHeight="1" outlineLevel="1" x14ac:dyDescent="0.2">
      <c r="B22" s="7"/>
      <c r="C22" s="7"/>
      <c r="D22" s="7"/>
      <c r="E22" s="7"/>
      <c r="F22" s="58"/>
      <c r="G22" s="7"/>
      <c r="H22" s="7"/>
      <c r="I22" s="7"/>
      <c r="J22" s="7"/>
      <c r="K22" s="7"/>
      <c r="L22" s="7"/>
      <c r="M22" s="7"/>
      <c r="N22" s="7"/>
    </row>
    <row r="23" spans="2:14" ht="13.5" customHeight="1" outlineLevel="1" x14ac:dyDescent="0.2">
      <c r="B23" s="7"/>
      <c r="C23" s="7"/>
      <c r="D23" s="7"/>
      <c r="E23" s="7"/>
      <c r="F23" s="7"/>
      <c r="G23" s="7"/>
      <c r="H23" s="7"/>
      <c r="I23" s="7"/>
      <c r="J23" s="7"/>
      <c r="K23" s="7"/>
      <c r="L23" s="7"/>
      <c r="M23" s="7"/>
      <c r="N23" s="7"/>
    </row>
    <row r="24" spans="2:14" ht="13.5" customHeight="1" outlineLevel="1" x14ac:dyDescent="0.25">
      <c r="B24" s="51"/>
      <c r="C24" s="7"/>
      <c r="D24" s="52"/>
      <c r="E24" s="7"/>
      <c r="F24" s="7"/>
      <c r="G24" s="7"/>
      <c r="H24" s="7"/>
      <c r="I24" s="7"/>
      <c r="J24" s="7"/>
      <c r="K24" s="7"/>
      <c r="L24" s="7"/>
      <c r="M24" s="7"/>
      <c r="N24" s="7"/>
    </row>
    <row r="25" spans="2:14" ht="13.5" customHeight="1" outlineLevel="1" x14ac:dyDescent="0.2">
      <c r="B25" s="7"/>
      <c r="C25" s="7"/>
      <c r="D25" s="7"/>
      <c r="E25" s="7"/>
      <c r="F25" s="7"/>
      <c r="G25" s="7"/>
      <c r="H25" s="7"/>
      <c r="I25" s="7"/>
      <c r="J25" s="7"/>
      <c r="K25" s="7"/>
      <c r="L25" s="7"/>
      <c r="M25" s="7"/>
      <c r="N25" s="7"/>
    </row>
    <row r="26" spans="2:14" ht="13.5" customHeight="1" outlineLevel="1" x14ac:dyDescent="0.2">
      <c r="B26" s="7"/>
      <c r="C26" s="7"/>
      <c r="D26" s="7"/>
      <c r="E26" s="7"/>
      <c r="F26" s="7"/>
      <c r="G26" s="7"/>
      <c r="H26" s="7"/>
      <c r="I26" s="7"/>
      <c r="J26" s="7"/>
      <c r="K26" s="7"/>
      <c r="L26" s="7"/>
      <c r="M26" s="7"/>
      <c r="N26" s="7"/>
    </row>
    <row r="27" spans="2:14" ht="13.5" customHeight="1" outlineLevel="1" x14ac:dyDescent="0.2">
      <c r="B27" s="7"/>
      <c r="C27" s="7"/>
      <c r="D27" s="7"/>
      <c r="E27" s="7"/>
      <c r="F27" s="7"/>
      <c r="G27" s="7"/>
      <c r="H27" s="7"/>
      <c r="I27" s="7"/>
      <c r="J27" s="7"/>
      <c r="K27" s="7"/>
      <c r="L27" s="7"/>
      <c r="M27" s="7"/>
      <c r="N27" s="7"/>
    </row>
    <row r="28" spans="2:14" ht="13.5" customHeight="1" outlineLevel="1" x14ac:dyDescent="0.2">
      <c r="B28" s="7"/>
      <c r="C28" s="7"/>
      <c r="D28" s="7"/>
      <c r="E28" s="7"/>
      <c r="F28" s="7"/>
      <c r="G28" s="7"/>
      <c r="H28" s="7"/>
      <c r="I28" s="7"/>
      <c r="J28" s="7"/>
      <c r="K28" s="7"/>
      <c r="L28" s="7"/>
      <c r="M28" s="7"/>
      <c r="N28" s="7"/>
    </row>
    <row r="29" spans="2:14" ht="13.5" customHeight="1" outlineLevel="1" x14ac:dyDescent="0.2">
      <c r="B29" s="7"/>
      <c r="C29" s="7"/>
      <c r="D29" s="7"/>
      <c r="E29" s="7"/>
      <c r="F29" s="7"/>
      <c r="G29" s="7"/>
      <c r="H29" s="7"/>
      <c r="I29" s="7"/>
      <c r="J29" s="7"/>
      <c r="K29" s="7"/>
      <c r="L29" s="7"/>
      <c r="M29" s="7"/>
      <c r="N29" s="7"/>
    </row>
    <row r="30" spans="2:14" ht="13.5" customHeight="1" outlineLevel="1" x14ac:dyDescent="0.2">
      <c r="B30" s="7"/>
      <c r="C30" s="7"/>
      <c r="D30" s="7"/>
      <c r="E30" s="7"/>
      <c r="F30" s="7"/>
      <c r="G30" s="7"/>
      <c r="H30" s="7"/>
      <c r="I30" s="7"/>
      <c r="J30" s="7"/>
      <c r="K30" s="7"/>
      <c r="L30" s="7"/>
      <c r="M30" s="7"/>
      <c r="N30" s="7"/>
    </row>
    <row r="31" spans="2:14" ht="13.5" customHeight="1" outlineLevel="1" x14ac:dyDescent="0.2">
      <c r="B31" s="7"/>
      <c r="C31" s="7"/>
      <c r="D31" s="7"/>
      <c r="E31" s="7"/>
      <c r="F31" s="7"/>
      <c r="G31" s="7"/>
      <c r="H31" s="7"/>
      <c r="I31" s="7"/>
      <c r="J31" s="7"/>
      <c r="K31" s="7"/>
      <c r="L31" s="7"/>
      <c r="M31" s="7"/>
      <c r="N31" s="7"/>
    </row>
    <row r="32" spans="2:14" ht="13.5" customHeight="1" x14ac:dyDescent="0.2">
      <c r="B32" s="7"/>
      <c r="C32" s="7"/>
      <c r="D32" s="7"/>
      <c r="E32" s="7"/>
      <c r="F32" s="7"/>
      <c r="G32" s="7"/>
      <c r="H32" s="7"/>
      <c r="I32" s="7"/>
      <c r="J32" s="7"/>
      <c r="K32" s="7"/>
      <c r="L32" s="7"/>
      <c r="M32" s="7"/>
      <c r="N32" s="7"/>
    </row>
    <row r="33" spans="2:14" ht="13.5" customHeight="1" x14ac:dyDescent="0.2">
      <c r="B33" s="7"/>
      <c r="C33" s="7"/>
      <c r="D33" s="7"/>
      <c r="E33" s="7"/>
      <c r="F33" s="7"/>
      <c r="G33" s="7"/>
      <c r="H33" s="7"/>
      <c r="I33" s="7"/>
      <c r="J33" s="7"/>
      <c r="K33" s="7"/>
      <c r="L33" s="7"/>
      <c r="M33" s="7"/>
      <c r="N33" s="7"/>
    </row>
    <row r="63" spans="20:20" ht="13.5" customHeight="1" x14ac:dyDescent="0.2">
      <c r="T63" s="7"/>
    </row>
    <row r="64" spans="20:20" ht="13.5" customHeight="1" x14ac:dyDescent="0.2">
      <c r="T64" s="7"/>
    </row>
    <row r="65" spans="20:20" ht="13.5" customHeight="1" x14ac:dyDescent="0.2">
      <c r="T65" s="7"/>
    </row>
    <row r="66" spans="20:20" ht="13.5" customHeight="1" x14ac:dyDescent="0.2">
      <c r="T66" s="7"/>
    </row>
    <row r="67" spans="20:20" ht="13.5" customHeight="1" x14ac:dyDescent="0.2">
      <c r="T67" s="7"/>
    </row>
    <row r="68" spans="20:20" ht="13.5" customHeight="1" x14ac:dyDescent="0.2">
      <c r="T68" s="7"/>
    </row>
    <row r="69" spans="20:20" ht="13.5" customHeight="1" x14ac:dyDescent="0.2">
      <c r="T69" s="7"/>
    </row>
    <row r="70" spans="20:20" ht="13.5" customHeight="1" x14ac:dyDescent="0.2">
      <c r="T70" s="7"/>
    </row>
    <row r="71" spans="20:20" ht="13.5" customHeight="1" x14ac:dyDescent="0.2">
      <c r="T71" s="7"/>
    </row>
    <row r="72" spans="20:20" ht="13.5" customHeight="1" x14ac:dyDescent="0.2">
      <c r="T72" s="7"/>
    </row>
    <row r="73" spans="20:20" ht="13.5" customHeight="1" x14ac:dyDescent="0.2">
      <c r="T73" s="7"/>
    </row>
    <row r="74" spans="20:20" ht="13.5" customHeight="1" x14ac:dyDescent="0.2">
      <c r="T74" s="7"/>
    </row>
    <row r="75" spans="20:20" ht="13.5" customHeight="1" x14ac:dyDescent="0.2">
      <c r="T75" s="7"/>
    </row>
    <row r="76" spans="20:20" ht="13.5" customHeight="1" x14ac:dyDescent="0.2">
      <c r="T76" s="7"/>
    </row>
    <row r="77" spans="20:20" ht="13.5" customHeight="1" x14ac:dyDescent="0.2">
      <c r="T77" s="7"/>
    </row>
  </sheetData>
  <pageMargins left="0.75" right="0.75" top="1" bottom="1" header="0.5" footer="0.5"/>
  <pageSetup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A07A8-3AB4-4D44-9859-D9DDEABA4112}">
  <dimension ref="A1:T77"/>
  <sheetViews>
    <sheetView showGridLines="0" zoomScale="70" zoomScaleNormal="70" workbookViewId="0">
      <selection activeCell="K23" sqref="K23"/>
    </sheetView>
  </sheetViews>
  <sheetFormatPr defaultColWidth="9.28515625" defaultRowHeight="13.5" customHeight="1" outlineLevelRow="1" x14ac:dyDescent="0.2"/>
  <cols>
    <col min="1" max="1" width="1.7109375" style="2" customWidth="1"/>
    <col min="2" max="2" width="2.7109375" style="2" customWidth="1"/>
    <col min="3" max="3" width="2" style="2" customWidth="1"/>
    <col min="4" max="4" width="37.28515625" style="2" bestFit="1" customWidth="1"/>
    <col min="5" max="5" width="19.140625" style="2" bestFit="1" customWidth="1"/>
    <col min="6" max="6" width="30.5703125" style="2" bestFit="1" customWidth="1"/>
    <col min="7" max="13" width="14.140625" style="2" customWidth="1"/>
    <col min="14" max="14" width="9.28515625" style="2"/>
    <col min="15" max="15" width="14.28515625" style="2" customWidth="1"/>
    <col min="16" max="16" width="11.28515625" style="2" customWidth="1"/>
    <col min="17" max="17" width="26.7109375" style="2" customWidth="1"/>
    <col min="18" max="18" width="29.42578125" style="2" bestFit="1" customWidth="1"/>
    <col min="19" max="19" width="11.7109375" style="2" customWidth="1"/>
    <col min="20" max="16384" width="9.28515625" style="2"/>
  </cols>
  <sheetData>
    <row r="1" spans="1:18" s="7" customFormat="1" ht="13.5" customHeight="1" x14ac:dyDescent="0.2">
      <c r="A1" s="5"/>
      <c r="B1" s="5"/>
      <c r="C1" s="5"/>
      <c r="D1" s="6"/>
      <c r="E1" s="25"/>
    </row>
    <row r="2" spans="1:18" s="7" customFormat="1" ht="13.5" customHeight="1" x14ac:dyDescent="0.2">
      <c r="A2" s="5"/>
      <c r="B2" s="5"/>
      <c r="C2" s="5"/>
      <c r="D2" s="6"/>
      <c r="E2" s="26" t="str">
        <f>Title</f>
        <v>OCP Africa - Cameroon P205</v>
      </c>
    </row>
    <row r="3" spans="1:18" s="7" customFormat="1" ht="13.5" customHeight="1" x14ac:dyDescent="0.2">
      <c r="A3" s="5"/>
      <c r="B3" s="5"/>
      <c r="C3" s="5"/>
      <c r="D3" s="6"/>
      <c r="E3" s="27" t="str">
        <f ca="1">MID(CELL("filename",E3),FIND("]",CELL("filename",E3))+1,256)</f>
        <v>P2O5Consumption</v>
      </c>
    </row>
    <row r="4" spans="1:18" s="7" customFormat="1" ht="13.5" customHeight="1" x14ac:dyDescent="0.2">
      <c r="A4" s="5"/>
      <c r="B4" s="5"/>
      <c r="C4" s="5"/>
      <c r="D4" s="6"/>
      <c r="E4" s="27" t="s">
        <v>92</v>
      </c>
    </row>
    <row r="5" spans="1:18" s="11" customFormat="1" ht="13.5" customHeight="1" x14ac:dyDescent="0.2">
      <c r="A5" s="8"/>
      <c r="B5" s="8"/>
      <c r="C5" s="8"/>
      <c r="D5" s="9"/>
      <c r="E5" s="10"/>
    </row>
    <row r="6" spans="1:18" ht="13.5" customHeight="1" x14ac:dyDescent="0.2">
      <c r="B6" s="7"/>
      <c r="C6" s="7"/>
      <c r="D6" s="7"/>
      <c r="E6" s="7"/>
      <c r="F6" s="7"/>
      <c r="G6" s="7"/>
      <c r="H6" s="7"/>
      <c r="I6" s="7"/>
      <c r="J6" s="7"/>
      <c r="K6" s="7"/>
      <c r="L6" s="7"/>
      <c r="M6" s="7"/>
      <c r="N6" s="7"/>
    </row>
    <row r="7" spans="1:18" ht="13.5" customHeight="1" x14ac:dyDescent="0.25">
      <c r="B7" s="51"/>
      <c r="C7" s="7"/>
      <c r="D7" s="52"/>
      <c r="E7" s="7"/>
      <c r="F7" s="7"/>
      <c r="G7" s="7"/>
      <c r="H7" s="7"/>
      <c r="I7" s="7"/>
      <c r="J7" s="7"/>
      <c r="K7" s="7"/>
      <c r="L7" s="7"/>
      <c r="M7" s="7"/>
      <c r="N7" s="7"/>
    </row>
    <row r="8" spans="1:18" ht="13.5" customHeight="1" x14ac:dyDescent="0.2">
      <c r="B8" s="7"/>
      <c r="C8" s="7"/>
      <c r="D8" s="7"/>
      <c r="E8" s="7"/>
      <c r="F8" s="7"/>
      <c r="G8" s="7"/>
      <c r="H8" s="7"/>
      <c r="I8" s="7"/>
      <c r="J8" s="7"/>
      <c r="K8" s="7"/>
      <c r="L8" s="7"/>
      <c r="M8" s="7"/>
      <c r="N8" s="7"/>
    </row>
    <row r="9" spans="1:18" ht="13.5" customHeight="1" x14ac:dyDescent="0.2">
      <c r="B9" s="7"/>
      <c r="C9" s="7"/>
      <c r="D9" s="35"/>
      <c r="E9" s="182" t="s">
        <v>93</v>
      </c>
      <c r="F9" s="182" t="s">
        <v>94</v>
      </c>
      <c r="G9" s="182" t="s">
        <v>95</v>
      </c>
      <c r="H9" s="182" t="s">
        <v>96</v>
      </c>
      <c r="I9" s="182" t="s">
        <v>97</v>
      </c>
      <c r="J9" s="182" t="s">
        <v>98</v>
      </c>
      <c r="K9" s="182" t="s">
        <v>99</v>
      </c>
      <c r="L9" s="182" t="s">
        <v>100</v>
      </c>
      <c r="M9" s="182" t="s">
        <v>101</v>
      </c>
      <c r="N9" s="182" t="s">
        <v>102</v>
      </c>
      <c r="O9" s="182" t="s">
        <v>103</v>
      </c>
      <c r="P9" s="183" t="s">
        <v>104</v>
      </c>
      <c r="Q9" s="182" t="s">
        <v>105</v>
      </c>
      <c r="R9" s="182" t="s">
        <v>106</v>
      </c>
    </row>
    <row r="10" spans="1:18" ht="13.5" customHeight="1" x14ac:dyDescent="0.2">
      <c r="B10" s="7"/>
      <c r="C10" s="7"/>
      <c r="D10" s="36"/>
      <c r="E10" s="182" t="s">
        <v>107</v>
      </c>
      <c r="F10" s="182" t="s">
        <v>108</v>
      </c>
      <c r="G10" s="182" t="s">
        <v>204</v>
      </c>
      <c r="H10" s="182" t="s">
        <v>205</v>
      </c>
      <c r="I10" s="182" t="s">
        <v>109</v>
      </c>
      <c r="J10" s="182" t="s">
        <v>110</v>
      </c>
      <c r="K10" s="182" t="s">
        <v>111</v>
      </c>
      <c r="L10" s="182" t="s">
        <v>112</v>
      </c>
      <c r="M10" s="182" t="s">
        <v>113</v>
      </c>
      <c r="N10" s="182" t="s">
        <v>113</v>
      </c>
      <c r="O10" s="182" t="s">
        <v>114</v>
      </c>
      <c r="P10" s="183">
        <v>1.28</v>
      </c>
      <c r="Q10" s="182" t="s">
        <v>115</v>
      </c>
      <c r="R10" s="182" t="s">
        <v>116</v>
      </c>
    </row>
    <row r="11" spans="1:18" ht="13.5" customHeight="1" x14ac:dyDescent="0.2">
      <c r="B11" s="7"/>
      <c r="C11" s="7"/>
      <c r="D11" s="7"/>
      <c r="E11" s="182" t="s">
        <v>107</v>
      </c>
      <c r="F11" s="182" t="s">
        <v>108</v>
      </c>
      <c r="G11" s="182" t="s">
        <v>204</v>
      </c>
      <c r="H11" s="182" t="s">
        <v>205</v>
      </c>
      <c r="I11" s="182" t="s">
        <v>109</v>
      </c>
      <c r="J11" s="182" t="s">
        <v>110</v>
      </c>
      <c r="K11" s="182" t="s">
        <v>111</v>
      </c>
      <c r="L11" s="182" t="s">
        <v>112</v>
      </c>
      <c r="M11" s="182" t="s">
        <v>117</v>
      </c>
      <c r="N11" s="182" t="s">
        <v>117</v>
      </c>
      <c r="O11" s="182" t="s">
        <v>114</v>
      </c>
      <c r="P11" s="183">
        <v>1.21</v>
      </c>
      <c r="Q11" s="182" t="s">
        <v>115</v>
      </c>
      <c r="R11" s="182" t="s">
        <v>116</v>
      </c>
    </row>
    <row r="12" spans="1:18" ht="13.5" customHeight="1" x14ac:dyDescent="0.2">
      <c r="B12" s="7"/>
      <c r="C12" s="7"/>
      <c r="D12" s="35"/>
      <c r="E12" s="182" t="s">
        <v>107</v>
      </c>
      <c r="F12" s="182" t="s">
        <v>108</v>
      </c>
      <c r="G12" s="182" t="s">
        <v>204</v>
      </c>
      <c r="H12" s="182" t="s">
        <v>205</v>
      </c>
      <c r="I12" s="182" t="s">
        <v>109</v>
      </c>
      <c r="J12" s="182" t="s">
        <v>110</v>
      </c>
      <c r="K12" s="182" t="s">
        <v>111</v>
      </c>
      <c r="L12" s="182" t="s">
        <v>112</v>
      </c>
      <c r="M12" s="182" t="s">
        <v>118</v>
      </c>
      <c r="N12" s="182" t="s">
        <v>118</v>
      </c>
      <c r="O12" s="182" t="s">
        <v>114</v>
      </c>
      <c r="P12" s="183">
        <v>1.21</v>
      </c>
      <c r="Q12" s="182" t="s">
        <v>115</v>
      </c>
      <c r="R12" s="182" t="s">
        <v>116</v>
      </c>
    </row>
    <row r="13" spans="1:18" ht="13.5" customHeight="1" outlineLevel="1" x14ac:dyDescent="0.2">
      <c r="B13" s="7"/>
      <c r="C13" s="7"/>
      <c r="D13" s="7"/>
      <c r="E13" s="182" t="s">
        <v>107</v>
      </c>
      <c r="F13" s="182" t="s">
        <v>108</v>
      </c>
      <c r="G13" s="182" t="s">
        <v>204</v>
      </c>
      <c r="H13" s="182" t="s">
        <v>205</v>
      </c>
      <c r="I13" s="182" t="s">
        <v>109</v>
      </c>
      <c r="J13" s="182" t="s">
        <v>110</v>
      </c>
      <c r="K13" s="182" t="s">
        <v>111</v>
      </c>
      <c r="L13" s="182" t="s">
        <v>112</v>
      </c>
      <c r="M13" s="182" t="s">
        <v>119</v>
      </c>
      <c r="N13" s="182" t="s">
        <v>119</v>
      </c>
      <c r="O13" s="182" t="s">
        <v>114</v>
      </c>
      <c r="P13" s="183">
        <v>2.23</v>
      </c>
      <c r="Q13" s="182" t="s">
        <v>115</v>
      </c>
      <c r="R13" s="182" t="s">
        <v>116</v>
      </c>
    </row>
    <row r="14" spans="1:18" ht="13.5" customHeight="1" outlineLevel="1" x14ac:dyDescent="0.2">
      <c r="B14" s="7"/>
      <c r="C14" s="7"/>
      <c r="D14" s="7"/>
      <c r="E14" s="53"/>
      <c r="F14" s="53"/>
      <c r="G14" s="53"/>
      <c r="H14" s="53"/>
      <c r="I14" s="53"/>
      <c r="J14" s="53"/>
      <c r="K14" s="53"/>
      <c r="L14" s="53"/>
      <c r="M14" s="53"/>
      <c r="N14" s="7"/>
    </row>
    <row r="15" spans="1:18" ht="13.5" customHeight="1" outlineLevel="1" x14ac:dyDescent="0.2">
      <c r="B15" s="7"/>
      <c r="C15" s="7"/>
      <c r="D15" s="7"/>
      <c r="E15" s="53"/>
      <c r="F15" s="53"/>
      <c r="G15" s="53"/>
      <c r="H15" s="53"/>
      <c r="I15" s="53"/>
      <c r="J15" s="53"/>
      <c r="K15" s="53"/>
      <c r="L15" s="53"/>
      <c r="M15" s="53"/>
      <c r="N15" s="7"/>
    </row>
    <row r="16" spans="1:18" ht="13.5" customHeight="1" outlineLevel="1" x14ac:dyDescent="0.2">
      <c r="B16" s="7"/>
      <c r="C16" s="7"/>
      <c r="D16" s="7"/>
      <c r="E16" s="53"/>
      <c r="F16" s="53"/>
      <c r="G16" s="53"/>
      <c r="H16" s="53"/>
      <c r="I16" s="53"/>
      <c r="J16" s="53"/>
      <c r="K16" s="53"/>
      <c r="L16" s="53"/>
      <c r="M16" s="53"/>
      <c r="N16" s="7"/>
    </row>
    <row r="17" spans="2:14" ht="13.5" customHeight="1" outlineLevel="1" x14ac:dyDescent="0.2">
      <c r="B17" s="7"/>
      <c r="C17" s="7"/>
      <c r="D17" s="7"/>
      <c r="E17" s="53"/>
      <c r="F17" s="53"/>
      <c r="G17" s="53"/>
      <c r="H17" s="53"/>
      <c r="I17" s="53"/>
      <c r="J17" s="53"/>
      <c r="K17" s="53"/>
      <c r="L17" s="53"/>
      <c r="M17" s="53"/>
      <c r="N17" s="7"/>
    </row>
    <row r="18" spans="2:14" ht="13.5" customHeight="1" outlineLevel="1" x14ac:dyDescent="0.2">
      <c r="B18" s="7"/>
      <c r="C18" s="7"/>
      <c r="D18" s="7"/>
      <c r="E18" s="53"/>
      <c r="F18" s="53"/>
      <c r="G18" s="53"/>
      <c r="H18" s="53"/>
      <c r="I18" s="53"/>
      <c r="J18" s="53"/>
      <c r="K18" s="53"/>
      <c r="L18" s="53"/>
      <c r="M18" s="53"/>
      <c r="N18" s="7"/>
    </row>
    <row r="19" spans="2:14" ht="13.5" customHeight="1" outlineLevel="1" x14ac:dyDescent="0.2">
      <c r="B19" s="7"/>
      <c r="C19" s="7"/>
      <c r="D19" s="7"/>
      <c r="E19" s="53"/>
      <c r="F19" s="53"/>
      <c r="G19" s="53"/>
      <c r="H19" s="53"/>
      <c r="I19" s="53"/>
      <c r="J19" s="53"/>
      <c r="K19" s="53"/>
      <c r="L19" s="53"/>
      <c r="M19" s="53"/>
      <c r="N19" s="7"/>
    </row>
    <row r="20" spans="2:14" ht="13.5" customHeight="1" outlineLevel="1" x14ac:dyDescent="0.2">
      <c r="B20" s="7"/>
      <c r="C20" s="7"/>
      <c r="D20" s="7"/>
      <c r="E20" s="53"/>
      <c r="F20" s="53"/>
      <c r="G20" s="53"/>
      <c r="H20" s="53"/>
      <c r="I20" s="53"/>
      <c r="J20" s="53"/>
      <c r="K20" s="53"/>
      <c r="L20" s="53"/>
      <c r="M20" s="53"/>
      <c r="N20" s="7"/>
    </row>
    <row r="21" spans="2:14" ht="13.5" customHeight="1" outlineLevel="1" x14ac:dyDescent="0.2">
      <c r="B21" s="7"/>
      <c r="C21" s="7"/>
      <c r="D21" s="7"/>
      <c r="E21" s="7"/>
      <c r="F21" s="7"/>
      <c r="G21" s="7"/>
      <c r="H21" s="7"/>
      <c r="I21" s="7"/>
      <c r="J21" s="7"/>
      <c r="K21" s="7"/>
      <c r="L21" s="7"/>
      <c r="M21" s="7"/>
      <c r="N21" s="7"/>
    </row>
    <row r="22" spans="2:14" ht="13.5" customHeight="1" outlineLevel="1" x14ac:dyDescent="0.2">
      <c r="B22" s="7"/>
      <c r="C22" s="7"/>
      <c r="D22" s="7"/>
      <c r="E22" s="7"/>
      <c r="F22" s="58"/>
      <c r="G22" s="7"/>
      <c r="H22" s="7"/>
      <c r="I22" s="7"/>
      <c r="J22" s="7"/>
      <c r="K22" s="7"/>
      <c r="L22" s="7"/>
      <c r="M22" s="7"/>
      <c r="N22" s="7"/>
    </row>
    <row r="23" spans="2:14" ht="13.5" customHeight="1" outlineLevel="1" x14ac:dyDescent="0.2">
      <c r="B23" s="7"/>
      <c r="C23" s="7"/>
      <c r="D23" s="7"/>
      <c r="E23" s="7"/>
      <c r="F23" s="7"/>
      <c r="G23" s="7"/>
      <c r="H23" s="7"/>
      <c r="I23" s="7"/>
      <c r="J23" s="7"/>
      <c r="K23" s="7"/>
      <c r="L23" s="7"/>
      <c r="M23" s="7"/>
      <c r="N23" s="7"/>
    </row>
    <row r="24" spans="2:14" ht="13.5" customHeight="1" outlineLevel="1" x14ac:dyDescent="0.25">
      <c r="B24" s="51"/>
      <c r="C24" s="7"/>
      <c r="D24" s="52"/>
      <c r="E24" s="7"/>
      <c r="F24" s="7"/>
      <c r="G24" s="7"/>
      <c r="H24" s="7"/>
      <c r="I24" s="7"/>
      <c r="J24" s="7"/>
      <c r="K24" s="7"/>
      <c r="L24" s="7"/>
      <c r="M24" s="7"/>
      <c r="N24" s="7"/>
    </row>
    <row r="25" spans="2:14" ht="13.5" customHeight="1" outlineLevel="1" x14ac:dyDescent="0.2">
      <c r="B25" s="7"/>
      <c r="C25" s="7"/>
      <c r="D25" s="7"/>
      <c r="E25" s="7"/>
      <c r="F25" s="7"/>
      <c r="G25" s="7"/>
      <c r="H25" s="7"/>
      <c r="I25" s="7"/>
      <c r="J25" s="7"/>
      <c r="K25" s="7"/>
      <c r="L25" s="7"/>
      <c r="M25" s="7"/>
      <c r="N25" s="7"/>
    </row>
    <row r="26" spans="2:14" ht="13.5" customHeight="1" outlineLevel="1" x14ac:dyDescent="0.2">
      <c r="B26" s="7"/>
      <c r="C26" s="7"/>
      <c r="D26" s="7"/>
      <c r="E26" s="7"/>
      <c r="F26" s="7"/>
      <c r="G26" s="7"/>
      <c r="H26" s="7"/>
      <c r="I26" s="7"/>
      <c r="J26" s="7"/>
      <c r="K26" s="7"/>
      <c r="L26" s="7"/>
      <c r="M26" s="7"/>
      <c r="N26" s="7"/>
    </row>
    <row r="27" spans="2:14" ht="13.5" customHeight="1" outlineLevel="1" x14ac:dyDescent="0.2">
      <c r="B27" s="7"/>
      <c r="C27" s="7"/>
      <c r="D27" s="7"/>
      <c r="E27" s="7"/>
      <c r="F27" s="7"/>
      <c r="G27" s="7"/>
      <c r="H27" s="7"/>
      <c r="I27" s="7"/>
      <c r="J27" s="7"/>
      <c r="K27" s="7"/>
      <c r="L27" s="7"/>
      <c r="M27" s="7"/>
      <c r="N27" s="7"/>
    </row>
    <row r="28" spans="2:14" ht="13.5" customHeight="1" outlineLevel="1" x14ac:dyDescent="0.2">
      <c r="B28" s="7"/>
      <c r="C28" s="7"/>
      <c r="D28" s="7"/>
      <c r="E28" s="7"/>
      <c r="F28" s="7"/>
      <c r="G28" s="7"/>
      <c r="H28" s="7"/>
      <c r="I28" s="7"/>
      <c r="J28" s="7"/>
      <c r="K28" s="7"/>
      <c r="L28" s="7"/>
      <c r="M28" s="7"/>
      <c r="N28" s="7"/>
    </row>
    <row r="29" spans="2:14" ht="13.5" customHeight="1" outlineLevel="1" x14ac:dyDescent="0.2">
      <c r="B29" s="7"/>
      <c r="C29" s="7"/>
      <c r="D29" s="7"/>
      <c r="E29" s="7"/>
      <c r="F29" s="7"/>
      <c r="G29" s="7"/>
      <c r="H29" s="7"/>
      <c r="I29" s="7"/>
      <c r="J29" s="7"/>
      <c r="K29" s="7"/>
      <c r="L29" s="7"/>
      <c r="M29" s="7"/>
      <c r="N29" s="7"/>
    </row>
    <row r="30" spans="2:14" ht="13.5" customHeight="1" outlineLevel="1" x14ac:dyDescent="0.2">
      <c r="B30" s="7"/>
      <c r="C30" s="7"/>
      <c r="D30" s="7"/>
      <c r="E30" s="7"/>
      <c r="F30" s="7"/>
      <c r="G30" s="7"/>
      <c r="H30" s="7"/>
      <c r="I30" s="7"/>
      <c r="J30" s="7"/>
      <c r="K30" s="7"/>
      <c r="L30" s="7"/>
      <c r="M30" s="7"/>
      <c r="N30" s="7"/>
    </row>
    <row r="31" spans="2:14" ht="13.5" customHeight="1" outlineLevel="1" x14ac:dyDescent="0.2">
      <c r="B31" s="7"/>
      <c r="C31" s="7"/>
      <c r="D31" s="7"/>
      <c r="E31" s="7"/>
      <c r="F31" s="7"/>
      <c r="G31" s="7"/>
      <c r="H31" s="7"/>
      <c r="I31" s="7"/>
      <c r="J31" s="7"/>
      <c r="K31" s="7"/>
      <c r="L31" s="7"/>
      <c r="M31" s="7"/>
      <c r="N31" s="7"/>
    </row>
    <row r="32" spans="2:14" ht="13.5" customHeight="1" x14ac:dyDescent="0.2">
      <c r="B32" s="7"/>
      <c r="C32" s="7"/>
      <c r="D32" s="7"/>
      <c r="E32" s="7"/>
      <c r="F32" s="7"/>
      <c r="G32" s="7"/>
      <c r="H32" s="7"/>
      <c r="I32" s="7"/>
      <c r="J32" s="7"/>
      <c r="K32" s="7"/>
      <c r="L32" s="7"/>
      <c r="M32" s="7"/>
      <c r="N32" s="7"/>
    </row>
    <row r="33" spans="2:14" ht="13.5" customHeight="1" x14ac:dyDescent="0.2">
      <c r="B33" s="7"/>
      <c r="C33" s="7"/>
      <c r="D33" s="7"/>
      <c r="E33" s="7"/>
      <c r="F33" s="7"/>
      <c r="G33" s="7"/>
      <c r="H33" s="7"/>
      <c r="I33" s="7"/>
      <c r="J33" s="7"/>
      <c r="K33" s="7"/>
      <c r="L33" s="7"/>
      <c r="M33" s="7"/>
      <c r="N33" s="7"/>
    </row>
    <row r="63" spans="20:20" ht="13.5" customHeight="1" x14ac:dyDescent="0.2">
      <c r="T63" s="7"/>
    </row>
    <row r="64" spans="20:20" ht="13.5" customHeight="1" x14ac:dyDescent="0.2">
      <c r="T64" s="7"/>
    </row>
    <row r="65" spans="20:20" ht="13.5" customHeight="1" x14ac:dyDescent="0.2">
      <c r="T65" s="7"/>
    </row>
    <row r="66" spans="20:20" ht="13.5" customHeight="1" x14ac:dyDescent="0.2">
      <c r="T66" s="7"/>
    </row>
    <row r="67" spans="20:20" ht="13.5" customHeight="1" x14ac:dyDescent="0.2">
      <c r="T67" s="7"/>
    </row>
    <row r="68" spans="20:20" ht="13.5" customHeight="1" x14ac:dyDescent="0.2">
      <c r="T68" s="7"/>
    </row>
    <row r="69" spans="20:20" ht="13.5" customHeight="1" x14ac:dyDescent="0.2">
      <c r="T69" s="7"/>
    </row>
    <row r="70" spans="20:20" ht="13.5" customHeight="1" x14ac:dyDescent="0.2">
      <c r="T70" s="7"/>
    </row>
    <row r="71" spans="20:20" ht="13.5" customHeight="1" x14ac:dyDescent="0.2">
      <c r="T71" s="7"/>
    </row>
    <row r="72" spans="20:20" ht="13.5" customHeight="1" x14ac:dyDescent="0.2">
      <c r="T72" s="7"/>
    </row>
    <row r="73" spans="20:20" ht="13.5" customHeight="1" x14ac:dyDescent="0.2">
      <c r="T73" s="7"/>
    </row>
    <row r="74" spans="20:20" ht="13.5" customHeight="1" x14ac:dyDescent="0.2">
      <c r="T74" s="7"/>
    </row>
    <row r="75" spans="20:20" ht="13.5" customHeight="1" x14ac:dyDescent="0.2">
      <c r="T75" s="7"/>
    </row>
    <row r="76" spans="20:20" ht="13.5" customHeight="1" x14ac:dyDescent="0.2">
      <c r="T76" s="7"/>
    </row>
    <row r="77" spans="20:20" ht="13.5" customHeight="1" x14ac:dyDescent="0.2">
      <c r="T77" s="7"/>
    </row>
  </sheetData>
  <pageMargins left="0.75" right="0.75" top="1" bottom="1" header="0.5" footer="0.5"/>
  <pageSetup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3F0EF-C0A6-48BA-98BC-E23BE8F64FA7}">
  <dimension ref="A1:AA243"/>
  <sheetViews>
    <sheetView showGridLines="0" zoomScaleNormal="100" workbookViewId="0">
      <selection activeCell="E10" sqref="E10:E44"/>
    </sheetView>
  </sheetViews>
  <sheetFormatPr defaultColWidth="9.28515625" defaultRowHeight="13.5" customHeight="1" x14ac:dyDescent="0.2"/>
  <cols>
    <col min="1" max="1" width="1.7109375" style="2" customWidth="1"/>
    <col min="2" max="2" width="2.7109375" style="2" customWidth="1"/>
    <col min="3" max="3" width="2" style="2" customWidth="1"/>
    <col min="4" max="4" width="37.28515625" style="2" bestFit="1" customWidth="1"/>
    <col min="5" max="5" width="51.5703125" style="2" bestFit="1" customWidth="1"/>
    <col min="6" max="6" width="16.42578125" style="2" bestFit="1" customWidth="1"/>
    <col min="7" max="10" width="8.85546875" style="2" bestFit="1" customWidth="1"/>
    <col min="11" max="11" width="11.140625" style="2" bestFit="1" customWidth="1"/>
    <col min="12" max="12" width="14.140625" style="2" customWidth="1"/>
    <col min="13" max="13" width="51.5703125" style="2" bestFit="1" customWidth="1"/>
    <col min="14" max="14" width="16.42578125" style="2" bestFit="1" customWidth="1"/>
    <col min="15" max="18" width="7.85546875" style="2" bestFit="1" customWidth="1"/>
    <col min="19" max="19" width="11.140625" style="2" bestFit="1" customWidth="1"/>
    <col min="20" max="20" width="9.28515625" style="2"/>
    <col min="21" max="25" width="17" style="2" bestFit="1" customWidth="1"/>
    <col min="26" max="27" width="11.7109375" style="2" bestFit="1" customWidth="1"/>
    <col min="28" max="16384" width="9.28515625" style="2"/>
  </cols>
  <sheetData>
    <row r="1" spans="1:27" s="7" customFormat="1" ht="13.5" customHeight="1" x14ac:dyDescent="0.2">
      <c r="A1" s="5"/>
      <c r="B1" s="5"/>
      <c r="C1" s="5"/>
      <c r="D1" s="6"/>
      <c r="E1" s="25"/>
    </row>
    <row r="2" spans="1:27" s="7" customFormat="1" ht="13.5" customHeight="1" x14ac:dyDescent="0.2">
      <c r="A2" s="5"/>
      <c r="B2" s="5"/>
      <c r="C2" s="5"/>
      <c r="D2" s="6"/>
      <c r="E2" s="26" t="str">
        <f>Title</f>
        <v>OCP Africa - Cameroon P205</v>
      </c>
    </row>
    <row r="3" spans="1:27" s="7" customFormat="1" ht="13.5" customHeight="1" x14ac:dyDescent="0.2">
      <c r="A3" s="5"/>
      <c r="B3" s="5"/>
      <c r="C3" s="5"/>
      <c r="D3" s="6"/>
      <c r="E3" s="27" t="str">
        <f ca="1">MID(CELL("filename",E3),FIND("]",CELL("filename",E3))+1,256)</f>
        <v>HarvestedAreas_TCD</v>
      </c>
    </row>
    <row r="4" spans="1:27" s="7" customFormat="1" ht="13.5" customHeight="1" x14ac:dyDescent="0.2">
      <c r="A4" s="5"/>
      <c r="B4" s="5"/>
      <c r="C4" s="5"/>
      <c r="D4" s="6"/>
      <c r="E4" s="138" t="s">
        <v>120</v>
      </c>
    </row>
    <row r="5" spans="1:27" s="11" customFormat="1" ht="13.5" customHeight="1" x14ac:dyDescent="0.2">
      <c r="A5" s="8"/>
      <c r="B5" s="8"/>
      <c r="C5" s="8"/>
      <c r="D5" s="9"/>
      <c r="E5" s="10"/>
    </row>
    <row r="6" spans="1:27" ht="13.5" customHeight="1" x14ac:dyDescent="0.2">
      <c r="B6" s="7"/>
      <c r="C6" s="7"/>
      <c r="D6" s="7"/>
      <c r="E6" s="7"/>
      <c r="F6" s="7"/>
      <c r="G6" s="7"/>
      <c r="H6" s="7"/>
      <c r="I6" s="7"/>
      <c r="J6" s="7"/>
      <c r="K6" s="7"/>
      <c r="L6" s="7"/>
      <c r="M6" s="7"/>
      <c r="N6" s="7"/>
    </row>
    <row r="7" spans="1:27" ht="13.5" customHeight="1" x14ac:dyDescent="0.2">
      <c r="B7" s="7"/>
      <c r="C7" s="7"/>
      <c r="D7" s="7"/>
      <c r="E7" s="58" t="s">
        <v>121</v>
      </c>
      <c r="F7" s="7"/>
      <c r="G7" s="7"/>
      <c r="H7" s="7"/>
      <c r="I7" s="7"/>
      <c r="J7" s="7"/>
      <c r="K7" s="7"/>
      <c r="L7" s="7"/>
      <c r="M7" s="58" t="s">
        <v>122</v>
      </c>
      <c r="N7" s="7"/>
    </row>
    <row r="8" spans="1:27" ht="15.75" x14ac:dyDescent="0.25">
      <c r="B8" s="51"/>
      <c r="C8" s="7"/>
      <c r="D8" s="65"/>
      <c r="E8" s="60" t="s">
        <v>123</v>
      </c>
      <c r="F8" s="60" t="s">
        <v>89</v>
      </c>
      <c r="G8"/>
      <c r="H8"/>
      <c r="I8"/>
      <c r="J8"/>
      <c r="K8"/>
      <c r="L8" s="56"/>
      <c r="M8" s="60" t="s">
        <v>123</v>
      </c>
      <c r="N8" s="60" t="s">
        <v>89</v>
      </c>
      <c r="O8"/>
      <c r="P8"/>
      <c r="Q8"/>
      <c r="R8"/>
      <c r="S8"/>
      <c r="U8"/>
      <c r="V8"/>
      <c r="W8"/>
      <c r="X8"/>
      <c r="Y8"/>
      <c r="Z8"/>
      <c r="AA8"/>
    </row>
    <row r="9" spans="1:27" ht="13.5" customHeight="1" x14ac:dyDescent="0.2">
      <c r="B9" s="7"/>
      <c r="C9" s="7"/>
      <c r="D9" s="7"/>
      <c r="E9" s="60" t="s">
        <v>90</v>
      </c>
      <c r="F9" t="s">
        <v>113</v>
      </c>
      <c r="G9" t="s">
        <v>117</v>
      </c>
      <c r="H9" t="s">
        <v>118</v>
      </c>
      <c r="I9" t="s">
        <v>119</v>
      </c>
      <c r="J9" t="s">
        <v>124</v>
      </c>
      <c r="K9" t="s">
        <v>91</v>
      </c>
      <c r="L9" s="186"/>
      <c r="M9" s="60" t="s">
        <v>90</v>
      </c>
      <c r="N9" t="s">
        <v>113</v>
      </c>
      <c r="O9" t="s">
        <v>117</v>
      </c>
      <c r="P9" t="s">
        <v>118</v>
      </c>
      <c r="Q9" t="s">
        <v>119</v>
      </c>
      <c r="R9" t="s">
        <v>124</v>
      </c>
      <c r="S9" t="s">
        <v>91</v>
      </c>
      <c r="U9"/>
      <c r="V9"/>
      <c r="W9"/>
      <c r="X9"/>
      <c r="Y9"/>
      <c r="Z9"/>
      <c r="AA9"/>
    </row>
    <row r="10" spans="1:27" ht="13.5" customHeight="1" x14ac:dyDescent="0.2">
      <c r="B10" s="7"/>
      <c r="C10" s="7"/>
      <c r="D10" s="35"/>
      <c r="E10" s="64" t="s">
        <v>147</v>
      </c>
      <c r="F10" s="61">
        <v>48984</v>
      </c>
      <c r="G10" s="61">
        <v>48133</v>
      </c>
      <c r="H10" s="61">
        <v>47666</v>
      </c>
      <c r="I10" s="61">
        <v>48261</v>
      </c>
      <c r="J10" s="61">
        <v>48020</v>
      </c>
      <c r="K10" s="61">
        <v>241064</v>
      </c>
      <c r="L10" s="186"/>
      <c r="M10" s="46" t="s">
        <v>147</v>
      </c>
      <c r="N10" s="66">
        <v>7.4476978032453987E-3</v>
      </c>
      <c r="O10" s="66">
        <v>7.1198491922662517E-3</v>
      </c>
      <c r="P10" s="66">
        <v>6.9531836569113109E-3</v>
      </c>
      <c r="Q10" s="66">
        <v>7.0516872412109246E-3</v>
      </c>
      <c r="R10" s="66">
        <v>6.9591520095022424E-3</v>
      </c>
      <c r="S10" s="66">
        <v>7.1033007464824643E-3</v>
      </c>
      <c r="U10"/>
      <c r="V10"/>
      <c r="W10"/>
      <c r="X10"/>
      <c r="Y10"/>
      <c r="Z10"/>
      <c r="AA10"/>
    </row>
    <row r="11" spans="1:27" ht="13.5" customHeight="1" x14ac:dyDescent="0.2">
      <c r="B11" s="7"/>
      <c r="C11" s="7"/>
      <c r="D11" s="36"/>
      <c r="E11" s="64" t="s">
        <v>151</v>
      </c>
      <c r="F11" s="61">
        <v>285646</v>
      </c>
      <c r="G11" s="61">
        <v>290932</v>
      </c>
      <c r="H11" s="61">
        <v>292243</v>
      </c>
      <c r="I11" s="61">
        <v>289607</v>
      </c>
      <c r="J11" s="61">
        <v>290927</v>
      </c>
      <c r="K11" s="61">
        <v>1449355</v>
      </c>
      <c r="L11" s="186"/>
      <c r="M11" s="46" t="s">
        <v>151</v>
      </c>
      <c r="N11" s="66">
        <v>4.3430611765185263E-2</v>
      </c>
      <c r="O11" s="66">
        <v>4.3034757135528748E-2</v>
      </c>
      <c r="P11" s="66">
        <v>4.2630370734836824E-2</v>
      </c>
      <c r="Q11" s="66">
        <v>4.2316114188793691E-2</v>
      </c>
      <c r="R11" s="66">
        <v>4.2161707968939172E-2</v>
      </c>
      <c r="S11" s="66">
        <v>4.2707349307312965E-2</v>
      </c>
      <c r="U11"/>
      <c r="V11"/>
      <c r="W11"/>
      <c r="X11"/>
      <c r="Y11"/>
      <c r="Z11"/>
      <c r="AA11"/>
    </row>
    <row r="12" spans="1:27" ht="13.5" customHeight="1" x14ac:dyDescent="0.2">
      <c r="B12" s="7"/>
      <c r="C12" s="7"/>
      <c r="D12" s="7"/>
      <c r="E12" s="64" t="s">
        <v>155</v>
      </c>
      <c r="F12" s="61">
        <v>326085</v>
      </c>
      <c r="G12" s="61">
        <v>374556</v>
      </c>
      <c r="H12" s="61">
        <v>377758</v>
      </c>
      <c r="I12" s="61">
        <v>384404</v>
      </c>
      <c r="J12" s="61">
        <v>395368</v>
      </c>
      <c r="K12" s="61">
        <v>1858171</v>
      </c>
      <c r="L12" s="186"/>
      <c r="M12" s="46" t="s">
        <v>155</v>
      </c>
      <c r="N12" s="66">
        <v>4.9579098035507016E-2</v>
      </c>
      <c r="O12" s="66">
        <v>5.5404446721760085E-2</v>
      </c>
      <c r="P12" s="66">
        <v>5.5104702552500794E-2</v>
      </c>
      <c r="Q12" s="66">
        <v>5.6167439180092503E-2</v>
      </c>
      <c r="R12" s="66">
        <v>5.7297501284733078E-2</v>
      </c>
      <c r="S12" s="66">
        <v>5.4753706282945888E-2</v>
      </c>
      <c r="U12"/>
      <c r="V12"/>
      <c r="W12"/>
      <c r="X12"/>
      <c r="Y12"/>
      <c r="Z12"/>
      <c r="AA12"/>
    </row>
    <row r="13" spans="1:27" ht="13.5" customHeight="1" x14ac:dyDescent="0.2">
      <c r="B13" s="7"/>
      <c r="C13" s="7"/>
      <c r="D13" s="35"/>
      <c r="E13" s="64" t="s">
        <v>136</v>
      </c>
      <c r="F13" s="61">
        <v>15252</v>
      </c>
      <c r="G13" s="61">
        <v>15681</v>
      </c>
      <c r="H13" s="61">
        <v>15466</v>
      </c>
      <c r="I13" s="61">
        <v>15466</v>
      </c>
      <c r="J13" s="61">
        <v>15538</v>
      </c>
      <c r="K13" s="61">
        <v>77403</v>
      </c>
      <c r="L13" s="186"/>
      <c r="M13" s="187" t="s">
        <v>136</v>
      </c>
      <c r="N13" s="66">
        <v>2.318967150398065E-3</v>
      </c>
      <c r="O13" s="66">
        <v>2.3195386779117674E-3</v>
      </c>
      <c r="P13" s="66">
        <v>2.2560722199846919E-3</v>
      </c>
      <c r="Q13" s="66">
        <v>2.2598245969326818E-3</v>
      </c>
      <c r="R13" s="66">
        <v>2.2517972495553068E-3</v>
      </c>
      <c r="S13" s="66">
        <v>2.2807917718115612E-3</v>
      </c>
      <c r="U13"/>
      <c r="V13"/>
      <c r="W13"/>
      <c r="X13"/>
      <c r="Y13"/>
      <c r="Z13"/>
      <c r="AA13"/>
    </row>
    <row r="14" spans="1:27" ht="13.5" customHeight="1" x14ac:dyDescent="0.2">
      <c r="B14" s="7"/>
      <c r="C14" s="7"/>
      <c r="D14" s="7"/>
      <c r="E14" s="64" t="s">
        <v>158</v>
      </c>
      <c r="F14" s="180">
        <v>24633</v>
      </c>
      <c r="G14" s="180">
        <v>25584</v>
      </c>
      <c r="H14" s="180">
        <v>25790</v>
      </c>
      <c r="I14" s="180">
        <v>25336</v>
      </c>
      <c r="J14" s="180">
        <v>25570</v>
      </c>
      <c r="K14" s="180">
        <v>126913</v>
      </c>
      <c r="L14" s="186"/>
      <c r="M14" s="187" t="s">
        <v>158</v>
      </c>
      <c r="N14" s="181">
        <v>3.7452870322420362E-3</v>
      </c>
      <c r="O14" s="181">
        <v>3.7843936952805723E-3</v>
      </c>
      <c r="P14" s="181">
        <v>3.7620653403210402E-3</v>
      </c>
      <c r="Q14" s="181">
        <v>3.7019860330975321E-3</v>
      </c>
      <c r="R14" s="181">
        <v>3.7056542457928432E-3</v>
      </c>
      <c r="S14" s="181">
        <v>3.7396758024355733E-3</v>
      </c>
      <c r="U14"/>
      <c r="V14"/>
      <c r="W14"/>
      <c r="X14"/>
      <c r="Y14"/>
      <c r="Z14"/>
      <c r="AA14"/>
    </row>
    <row r="15" spans="1:27" ht="13.5" customHeight="1" x14ac:dyDescent="0.2">
      <c r="B15" s="7"/>
      <c r="C15" s="7"/>
      <c r="D15" s="7"/>
      <c r="E15" s="64" t="s">
        <v>125</v>
      </c>
      <c r="F15" s="61">
        <v>221854</v>
      </c>
      <c r="G15" s="61">
        <v>217330</v>
      </c>
      <c r="H15" s="61">
        <v>220677</v>
      </c>
      <c r="I15" s="61">
        <v>219954</v>
      </c>
      <c r="J15" s="61">
        <v>219320</v>
      </c>
      <c r="K15" s="61">
        <v>1099135</v>
      </c>
      <c r="L15" s="186"/>
      <c r="M15" s="187" t="s">
        <v>125</v>
      </c>
      <c r="N15" s="66">
        <v>3.3731454116470778E-2</v>
      </c>
      <c r="O15" s="66">
        <v>3.2147525085808586E-2</v>
      </c>
      <c r="P15" s="66">
        <v>3.2190821756728431E-2</v>
      </c>
      <c r="Q15" s="66">
        <v>3.213872102636306E-2</v>
      </c>
      <c r="R15" s="66">
        <v>3.1784281939275967E-2</v>
      </c>
      <c r="S15" s="66">
        <v>3.2387608543726992E-2</v>
      </c>
      <c r="U15"/>
      <c r="V15"/>
      <c r="W15"/>
      <c r="X15"/>
      <c r="Y15"/>
      <c r="Z15"/>
      <c r="AA15"/>
    </row>
    <row r="16" spans="1:27" ht="13.5" customHeight="1" x14ac:dyDescent="0.2">
      <c r="B16" s="7"/>
      <c r="C16" s="7"/>
      <c r="D16" s="7"/>
      <c r="E16" s="64" t="s">
        <v>139</v>
      </c>
      <c r="F16" s="61">
        <v>266741</v>
      </c>
      <c r="G16" s="61">
        <v>276399</v>
      </c>
      <c r="H16" s="61">
        <v>281037</v>
      </c>
      <c r="I16" s="61">
        <v>274726</v>
      </c>
      <c r="J16" s="61">
        <v>277387</v>
      </c>
      <c r="K16" s="61">
        <v>1376290</v>
      </c>
      <c r="L16" s="186"/>
      <c r="M16" s="187" t="s">
        <v>139</v>
      </c>
      <c r="N16" s="66">
        <v>4.0556229783918846E-2</v>
      </c>
      <c r="O16" s="66">
        <v>4.0885030995225724E-2</v>
      </c>
      <c r="P16" s="66">
        <v>4.0995717605575965E-2</v>
      </c>
      <c r="Q16" s="66">
        <v>4.0141767245372301E-2</v>
      </c>
      <c r="R16" s="66">
        <v>4.0199464774256531E-2</v>
      </c>
      <c r="S16" s="66">
        <v>4.0554383003585569E-2</v>
      </c>
      <c r="U16"/>
      <c r="V16"/>
      <c r="W16"/>
      <c r="X16"/>
      <c r="Y16"/>
      <c r="Z16"/>
      <c r="AA16"/>
    </row>
    <row r="17" spans="2:27" ht="13.5" customHeight="1" x14ac:dyDescent="0.2">
      <c r="B17" s="7"/>
      <c r="C17" s="7"/>
      <c r="D17" s="7"/>
      <c r="E17" s="64" t="s">
        <v>165</v>
      </c>
      <c r="F17" s="61">
        <v>430000</v>
      </c>
      <c r="G17" s="61">
        <v>440000</v>
      </c>
      <c r="H17" s="61">
        <v>445000</v>
      </c>
      <c r="I17" s="61">
        <v>450000</v>
      </c>
      <c r="J17" s="61">
        <v>450000</v>
      </c>
      <c r="K17" s="61">
        <v>2215000</v>
      </c>
      <c r="L17" s="186"/>
      <c r="M17" s="187" t="s">
        <v>165</v>
      </c>
      <c r="N17" s="66">
        <v>6.5378696214999213E-2</v>
      </c>
      <c r="O17" s="66">
        <v>6.50849447280899E-2</v>
      </c>
      <c r="P17" s="66">
        <v>6.4913496566221904E-2</v>
      </c>
      <c r="Q17" s="66">
        <v>6.5752041162531152E-2</v>
      </c>
      <c r="R17" s="66">
        <v>6.5214877223573706E-2</v>
      </c>
      <c r="S17" s="66">
        <v>6.5268190826745842E-2</v>
      </c>
      <c r="U17"/>
      <c r="V17"/>
      <c r="W17"/>
      <c r="X17"/>
      <c r="Y17"/>
      <c r="Z17"/>
      <c r="AA17"/>
    </row>
    <row r="18" spans="2:27" ht="13.5" customHeight="1" x14ac:dyDescent="0.2">
      <c r="B18" s="7"/>
      <c r="C18" s="7"/>
      <c r="D18" s="7"/>
      <c r="E18" s="64" t="s">
        <v>132</v>
      </c>
      <c r="F18" s="61">
        <v>1168987</v>
      </c>
      <c r="G18" s="61">
        <v>1188516</v>
      </c>
      <c r="H18" s="61">
        <v>1188172</v>
      </c>
      <c r="I18" s="61">
        <v>1181891</v>
      </c>
      <c r="J18" s="61">
        <v>1186193</v>
      </c>
      <c r="K18" s="61">
        <v>5913759</v>
      </c>
      <c r="L18" s="186"/>
      <c r="M18" s="187" t="s">
        <v>132</v>
      </c>
      <c r="N18" s="66">
        <v>0.17773685105182158</v>
      </c>
      <c r="O18" s="66">
        <v>0.17580567765556929</v>
      </c>
      <c r="P18" s="66">
        <v>0.17332224503838431</v>
      </c>
      <c r="Q18" s="66">
        <v>0.17269276818138912</v>
      </c>
      <c r="R18" s="66">
        <v>0.17190540190769457</v>
      </c>
      <c r="S18" s="66">
        <v>0.1742574947699258</v>
      </c>
      <c r="U18"/>
      <c r="V18"/>
      <c r="W18"/>
      <c r="X18"/>
      <c r="Y18"/>
      <c r="Z18"/>
      <c r="AA18"/>
    </row>
    <row r="19" spans="2:27" ht="13.5" customHeight="1" x14ac:dyDescent="0.2">
      <c r="B19" s="7"/>
      <c r="C19" s="7"/>
      <c r="D19" s="7"/>
      <c r="E19" s="64" t="s">
        <v>58</v>
      </c>
      <c r="F19" s="61">
        <v>73423</v>
      </c>
      <c r="G19" s="61">
        <v>73010</v>
      </c>
      <c r="H19" s="61">
        <v>74377</v>
      </c>
      <c r="I19" s="61">
        <v>74989</v>
      </c>
      <c r="J19" s="61">
        <v>74125</v>
      </c>
      <c r="K19" s="61">
        <v>369924</v>
      </c>
      <c r="L19" s="186"/>
      <c r="M19" s="64" t="s">
        <v>58</v>
      </c>
      <c r="N19" s="66">
        <v>1.1163488400450901E-2</v>
      </c>
      <c r="O19" s="66">
        <v>1.0799663214995097E-2</v>
      </c>
      <c r="P19" s="66">
        <v>1.0849598054170531E-2</v>
      </c>
      <c r="Q19" s="66">
        <v>1.0957066254971219E-2</v>
      </c>
      <c r="R19" s="66">
        <v>1.0742339498216446E-2</v>
      </c>
      <c r="S19" s="66">
        <v>1.0900347730651525E-2</v>
      </c>
      <c r="U19"/>
      <c r="V19"/>
      <c r="W19"/>
      <c r="X19"/>
      <c r="Y19"/>
      <c r="Z19"/>
      <c r="AA19"/>
    </row>
    <row r="20" spans="2:27" ht="13.5" customHeight="1" x14ac:dyDescent="0.2">
      <c r="B20" s="7"/>
      <c r="C20" s="7"/>
      <c r="D20" s="7"/>
      <c r="E20" s="64" t="s">
        <v>127</v>
      </c>
      <c r="F20" s="61">
        <v>30547</v>
      </c>
      <c r="G20" s="61">
        <v>31146</v>
      </c>
      <c r="H20" s="61">
        <v>31690</v>
      </c>
      <c r="I20" s="61">
        <v>31128</v>
      </c>
      <c r="J20" s="61">
        <v>31321</v>
      </c>
      <c r="K20" s="61">
        <v>155832</v>
      </c>
      <c r="L20" s="186"/>
      <c r="M20" s="64" t="s">
        <v>127</v>
      </c>
      <c r="N20" s="66">
        <v>4.6444721704176298E-3</v>
      </c>
      <c r="O20" s="66">
        <v>4.6071265647751993E-3</v>
      </c>
      <c r="P20" s="66">
        <v>4.6227161936709489E-3</v>
      </c>
      <c r="Q20" s="66">
        <v>4.5482878606828217E-3</v>
      </c>
      <c r="R20" s="66">
        <v>4.5391003767101153E-3</v>
      </c>
      <c r="S20" s="66">
        <v>4.5918161232114934E-3</v>
      </c>
      <c r="U20"/>
      <c r="V20"/>
      <c r="W20"/>
      <c r="X20"/>
      <c r="Y20"/>
      <c r="Z20"/>
      <c r="AA20"/>
    </row>
    <row r="21" spans="2:27" ht="13.5" customHeight="1" x14ac:dyDescent="0.2">
      <c r="B21" s="7"/>
      <c r="C21" s="7"/>
      <c r="D21" s="7"/>
      <c r="E21" s="64" t="s">
        <v>128</v>
      </c>
      <c r="F21" s="61">
        <v>25032</v>
      </c>
      <c r="G21" s="61">
        <v>25214</v>
      </c>
      <c r="H21" s="61">
        <v>25107</v>
      </c>
      <c r="I21" s="61">
        <v>25117</v>
      </c>
      <c r="J21" s="61">
        <v>24008</v>
      </c>
      <c r="K21" s="61">
        <v>124478</v>
      </c>
      <c r="L21" s="186"/>
      <c r="M21" s="64" t="s">
        <v>128</v>
      </c>
      <c r="N21" s="66">
        <v>3.8059523805903726E-3</v>
      </c>
      <c r="O21" s="66">
        <v>3.7296631735774057E-3</v>
      </c>
      <c r="P21" s="66">
        <v>3.662434063568839E-3</v>
      </c>
      <c r="Q21" s="66">
        <v>3.6699867063984333E-3</v>
      </c>
      <c r="R21" s="66">
        <v>3.4792861608523499E-3</v>
      </c>
      <c r="S21" s="66">
        <v>3.6679249922039136E-3</v>
      </c>
      <c r="U21"/>
      <c r="V21"/>
      <c r="W21"/>
      <c r="X21"/>
      <c r="Y21"/>
      <c r="Z21"/>
      <c r="AA21"/>
    </row>
    <row r="22" spans="2:27" ht="13.5" customHeight="1" x14ac:dyDescent="0.2">
      <c r="B22" s="7"/>
      <c r="C22" s="7"/>
      <c r="D22" s="7"/>
      <c r="E22" s="64" t="s">
        <v>179</v>
      </c>
      <c r="F22" s="61">
        <v>24438</v>
      </c>
      <c r="G22" s="61">
        <v>24493</v>
      </c>
      <c r="H22" s="61">
        <v>24483</v>
      </c>
      <c r="I22" s="61">
        <v>24524</v>
      </c>
      <c r="J22" s="61">
        <v>24565</v>
      </c>
      <c r="K22" s="61">
        <v>122503</v>
      </c>
      <c r="L22" s="186"/>
      <c r="M22" s="46" t="s">
        <v>179</v>
      </c>
      <c r="N22" s="66">
        <v>3.7156385537259317E-3</v>
      </c>
      <c r="O22" s="66">
        <v>3.623012616420695E-3</v>
      </c>
      <c r="P22" s="66">
        <v>3.5714092953501369E-3</v>
      </c>
      <c r="Q22" s="66">
        <v>3.5833401277109199E-3</v>
      </c>
      <c r="R22" s="66">
        <v>3.5600076866601953E-3</v>
      </c>
      <c r="S22" s="66">
        <v>3.6097287498188919E-3</v>
      </c>
      <c r="U22"/>
      <c r="V22"/>
      <c r="W22"/>
      <c r="X22"/>
      <c r="Y22"/>
      <c r="Z22"/>
      <c r="AA22"/>
    </row>
    <row r="23" spans="2:27" ht="13.5" customHeight="1" x14ac:dyDescent="0.2">
      <c r="B23" s="7"/>
      <c r="C23" s="7"/>
      <c r="D23" s="7"/>
      <c r="E23" s="64" t="s">
        <v>131</v>
      </c>
      <c r="F23" s="61">
        <v>71191</v>
      </c>
      <c r="G23" s="61">
        <v>71914</v>
      </c>
      <c r="H23" s="61">
        <v>71786</v>
      </c>
      <c r="I23" s="61">
        <v>71630</v>
      </c>
      <c r="J23" s="61">
        <v>71776</v>
      </c>
      <c r="K23" s="61">
        <v>358297</v>
      </c>
      <c r="L23" s="186"/>
      <c r="M23" s="64" t="s">
        <v>131</v>
      </c>
      <c r="N23" s="66">
        <v>1.0824127354051184E-2</v>
      </c>
      <c r="O23" s="66">
        <v>1.0637542534490584E-2</v>
      </c>
      <c r="P23" s="66">
        <v>1.0471641043826529E-2</v>
      </c>
      <c r="Q23" s="66">
        <v>1.0466263796604681E-2</v>
      </c>
      <c r="R23" s="66">
        <v>1.0401917839109391E-2</v>
      </c>
      <c r="S23" s="66">
        <v>1.0557741295101831E-2</v>
      </c>
      <c r="U23"/>
      <c r="V23"/>
      <c r="W23"/>
      <c r="X23"/>
      <c r="Y23"/>
      <c r="Z23"/>
      <c r="AA23"/>
    </row>
    <row r="24" spans="2:27" ht="13.5" customHeight="1" x14ac:dyDescent="0.2">
      <c r="B24" s="7"/>
      <c r="C24" s="7"/>
      <c r="D24" s="7"/>
      <c r="E24" s="64" t="s">
        <v>133</v>
      </c>
      <c r="F24" s="61">
        <v>20500</v>
      </c>
      <c r="G24" s="61">
        <v>23229</v>
      </c>
      <c r="H24" s="61">
        <v>21706</v>
      </c>
      <c r="I24" s="61">
        <v>20491</v>
      </c>
      <c r="J24" s="61">
        <v>20617</v>
      </c>
      <c r="K24" s="61">
        <v>106543</v>
      </c>
      <c r="L24" s="186"/>
      <c r="M24" s="64" t="s">
        <v>133</v>
      </c>
      <c r="N24" s="66">
        <v>3.1168913311801949E-3</v>
      </c>
      <c r="O24" s="66">
        <v>3.4360413206563638E-3</v>
      </c>
      <c r="P24" s="66">
        <v>3.166319902171714E-3</v>
      </c>
      <c r="Q24" s="66">
        <v>2.9940557232476131E-3</v>
      </c>
      <c r="R24" s="66">
        <v>2.9878558304853755E-3</v>
      </c>
      <c r="S24" s="66">
        <v>3.1394441784442354E-3</v>
      </c>
      <c r="U24"/>
      <c r="V24"/>
      <c r="W24"/>
      <c r="X24"/>
      <c r="Y24"/>
      <c r="Z24"/>
      <c r="AA24"/>
    </row>
    <row r="25" spans="2:27" ht="13.5" customHeight="1" x14ac:dyDescent="0.25">
      <c r="B25" s="51"/>
      <c r="C25" s="7"/>
      <c r="D25" s="52"/>
      <c r="E25" s="64" t="s">
        <v>189</v>
      </c>
      <c r="F25" s="61">
        <v>152570</v>
      </c>
      <c r="G25" s="61">
        <v>154798</v>
      </c>
      <c r="H25" s="61">
        <v>153540</v>
      </c>
      <c r="I25" s="61">
        <v>153636</v>
      </c>
      <c r="J25" s="61">
        <v>153991</v>
      </c>
      <c r="K25" s="61">
        <v>768535</v>
      </c>
      <c r="L25" s="186"/>
      <c r="M25" s="46" t="s">
        <v>189</v>
      </c>
      <c r="N25" s="66">
        <v>2.3197273677959138E-2</v>
      </c>
      <c r="O25" s="66">
        <v>2.2897771077315589E-2</v>
      </c>
      <c r="P25" s="66">
        <v>2.2397344410736431E-2</v>
      </c>
      <c r="Q25" s="66">
        <v>2.2448623546770304E-2</v>
      </c>
      <c r="R25" s="66">
        <v>2.2316675907856305E-2</v>
      </c>
      <c r="S25" s="66">
        <v>2.264599956525197E-2</v>
      </c>
      <c r="U25"/>
      <c r="V25"/>
      <c r="W25"/>
      <c r="X25"/>
      <c r="Y25"/>
      <c r="Z25"/>
      <c r="AA25"/>
    </row>
    <row r="26" spans="2:27" ht="13.5" customHeight="1" x14ac:dyDescent="0.2">
      <c r="B26" s="7"/>
      <c r="C26" s="7"/>
      <c r="D26" s="7"/>
      <c r="E26" s="64" t="s">
        <v>64</v>
      </c>
      <c r="F26" s="61">
        <v>217302</v>
      </c>
      <c r="G26" s="61">
        <v>282287</v>
      </c>
      <c r="H26" s="61">
        <v>269215</v>
      </c>
      <c r="I26" s="61">
        <v>275797</v>
      </c>
      <c r="J26" s="61">
        <v>296209</v>
      </c>
      <c r="K26" s="61">
        <v>1340810</v>
      </c>
      <c r="L26" s="186"/>
      <c r="M26" s="64" t="s">
        <v>64</v>
      </c>
      <c r="N26" s="66">
        <v>3.3039352197469209E-2</v>
      </c>
      <c r="O26" s="66">
        <v>4.175598589195071E-2</v>
      </c>
      <c r="P26" s="66">
        <v>3.9271206692304335E-2</v>
      </c>
      <c r="Q26" s="66">
        <v>4.0298257103339119E-2</v>
      </c>
      <c r="R26" s="66">
        <v>4.2927185705594541E-2</v>
      </c>
      <c r="S26" s="66">
        <v>3.9508913292284009E-2</v>
      </c>
      <c r="U26"/>
      <c r="V26"/>
      <c r="W26"/>
      <c r="X26"/>
      <c r="Y26"/>
      <c r="Z26"/>
      <c r="AA26"/>
    </row>
    <row r="27" spans="2:27" ht="13.5" customHeight="1" x14ac:dyDescent="0.2">
      <c r="B27" s="7"/>
      <c r="C27" s="7"/>
      <c r="D27" s="7"/>
      <c r="E27" s="64" t="s">
        <v>192</v>
      </c>
      <c r="F27" s="61">
        <v>185000</v>
      </c>
      <c r="G27" s="61">
        <v>240000</v>
      </c>
      <c r="H27" s="61">
        <v>250000</v>
      </c>
      <c r="I27" s="61">
        <v>225000</v>
      </c>
      <c r="J27" s="61">
        <v>230000</v>
      </c>
      <c r="K27" s="61">
        <v>1130000</v>
      </c>
      <c r="L27" s="186"/>
      <c r="M27" s="46" t="s">
        <v>192</v>
      </c>
      <c r="N27" s="66">
        <v>2.8128043720406636E-2</v>
      </c>
      <c r="O27" s="66">
        <v>3.5500878942594488E-2</v>
      </c>
      <c r="P27" s="66">
        <v>3.6468256497877473E-2</v>
      </c>
      <c r="Q27" s="66">
        <v>3.2876020581265576E-2</v>
      </c>
      <c r="R27" s="66">
        <v>3.3332048358715449E-2</v>
      </c>
      <c r="S27" s="66">
        <v>3.3297090579784555E-2</v>
      </c>
      <c r="U27"/>
      <c r="V27"/>
      <c r="W27"/>
      <c r="X27"/>
      <c r="Y27"/>
      <c r="Z27"/>
      <c r="AA27"/>
    </row>
    <row r="28" spans="2:27" ht="13.5" customHeight="1" x14ac:dyDescent="0.2">
      <c r="B28" s="7"/>
      <c r="C28" s="7"/>
      <c r="D28" s="7"/>
      <c r="E28" s="64" t="s">
        <v>126</v>
      </c>
      <c r="F28" s="61">
        <v>50000</v>
      </c>
      <c r="G28" s="61">
        <v>54000</v>
      </c>
      <c r="H28" s="61">
        <v>54000</v>
      </c>
      <c r="I28" s="61">
        <v>54000</v>
      </c>
      <c r="J28" s="61">
        <v>54000</v>
      </c>
      <c r="K28" s="61">
        <v>266000</v>
      </c>
      <c r="L28" s="186"/>
      <c r="M28" s="64" t="s">
        <v>126</v>
      </c>
      <c r="N28" s="66">
        <v>7.6021739784882802E-3</v>
      </c>
      <c r="O28" s="66">
        <v>7.9876977620837591E-3</v>
      </c>
      <c r="P28" s="66">
        <v>7.8771434035415349E-3</v>
      </c>
      <c r="Q28" s="66">
        <v>7.8902449395037381E-3</v>
      </c>
      <c r="R28" s="66">
        <v>7.8257852668288438E-3</v>
      </c>
      <c r="S28" s="66">
        <v>7.8380761895776047E-3</v>
      </c>
      <c r="U28"/>
      <c r="V28"/>
      <c r="W28"/>
      <c r="X28"/>
      <c r="Y28"/>
      <c r="Z28"/>
      <c r="AA28"/>
    </row>
    <row r="29" spans="2:27" ht="13.5" customHeight="1" x14ac:dyDescent="0.2">
      <c r="B29" s="7"/>
      <c r="C29" s="7"/>
      <c r="D29" s="7"/>
      <c r="E29" s="64" t="s">
        <v>61</v>
      </c>
      <c r="F29" s="61">
        <v>742688</v>
      </c>
      <c r="G29" s="61">
        <v>719186</v>
      </c>
      <c r="H29" s="61">
        <v>715744</v>
      </c>
      <c r="I29" s="61">
        <v>715009</v>
      </c>
      <c r="J29" s="61">
        <v>716122</v>
      </c>
      <c r="K29" s="61">
        <v>3608749</v>
      </c>
      <c r="L29" s="186"/>
      <c r="M29" s="64" t="s">
        <v>61</v>
      </c>
      <c r="N29" s="66">
        <v>0.11292086775471008</v>
      </c>
      <c r="O29" s="66">
        <v>0.10638222968003649</v>
      </c>
      <c r="P29" s="66">
        <v>0.10440774311526727</v>
      </c>
      <c r="Q29" s="66">
        <v>0.10447400266573387</v>
      </c>
      <c r="R29" s="66">
        <v>0.1037817962380001</v>
      </c>
      <c r="S29" s="66">
        <v>0.106337028613015</v>
      </c>
      <c r="U29"/>
      <c r="V29"/>
      <c r="W29"/>
      <c r="X29"/>
      <c r="Y29"/>
      <c r="Z29"/>
      <c r="AA29"/>
    </row>
    <row r="30" spans="2:27" ht="13.5" customHeight="1" x14ac:dyDescent="0.2">
      <c r="B30" s="7"/>
      <c r="C30" s="7"/>
      <c r="D30" s="7"/>
      <c r="E30" s="64" t="s">
        <v>196</v>
      </c>
      <c r="F30" s="61">
        <v>136660</v>
      </c>
      <c r="G30" s="61">
        <v>131957</v>
      </c>
      <c r="H30" s="61">
        <v>130160</v>
      </c>
      <c r="I30" s="61">
        <v>131012</v>
      </c>
      <c r="J30" s="61">
        <v>131859</v>
      </c>
      <c r="K30" s="61">
        <v>661648</v>
      </c>
      <c r="L30" s="186"/>
      <c r="M30" s="46" t="s">
        <v>196</v>
      </c>
      <c r="N30" s="66">
        <v>2.0778261918004168E-2</v>
      </c>
      <c r="O30" s="66">
        <v>1.9519122844283088E-2</v>
      </c>
      <c r="P30" s="66">
        <v>1.8986833063054927E-2</v>
      </c>
      <c r="Q30" s="66">
        <v>1.9142903148412292E-2</v>
      </c>
      <c r="R30" s="66">
        <v>1.9109263324051565E-2</v>
      </c>
      <c r="S30" s="66">
        <v>1.9496418927374595E-2</v>
      </c>
      <c r="U30"/>
      <c r="V30"/>
      <c r="W30"/>
      <c r="X30"/>
      <c r="Y30"/>
      <c r="Z30"/>
      <c r="AA30"/>
    </row>
    <row r="31" spans="2:27" ht="13.5" customHeight="1" x14ac:dyDescent="0.2">
      <c r="B31" s="7"/>
      <c r="C31" s="7"/>
      <c r="D31" s="7"/>
      <c r="E31" s="64" t="s">
        <v>134</v>
      </c>
      <c r="F31" s="61">
        <v>66478</v>
      </c>
      <c r="G31" s="61">
        <v>68104</v>
      </c>
      <c r="H31" s="61">
        <v>68823</v>
      </c>
      <c r="I31" s="61">
        <v>67801</v>
      </c>
      <c r="J31" s="61">
        <v>68243</v>
      </c>
      <c r="K31" s="61">
        <v>339449</v>
      </c>
      <c r="L31" s="186"/>
      <c r="M31" s="64" t="s">
        <v>134</v>
      </c>
      <c r="N31" s="66">
        <v>1.0107546434838879E-2</v>
      </c>
      <c r="O31" s="66">
        <v>1.0073966081276895E-2</v>
      </c>
      <c r="P31" s="66">
        <v>1.0039419267813685E-2</v>
      </c>
      <c r="Q31" s="66">
        <v>9.9067869841350555E-3</v>
      </c>
      <c r="R31" s="66">
        <v>9.8899085919296453E-3</v>
      </c>
      <c r="S31" s="66">
        <v>1.000235761081176E-2</v>
      </c>
      <c r="U31"/>
      <c r="V31"/>
      <c r="W31"/>
      <c r="X31"/>
      <c r="Y31"/>
      <c r="Z31"/>
      <c r="AA31"/>
    </row>
    <row r="32" spans="2:27" ht="13.5" customHeight="1" x14ac:dyDescent="0.2">
      <c r="B32" s="7"/>
      <c r="C32" s="7"/>
      <c r="D32" s="7"/>
      <c r="E32" s="64" t="s">
        <v>130</v>
      </c>
      <c r="F32" s="61">
        <v>83767</v>
      </c>
      <c r="G32" s="61">
        <v>86254</v>
      </c>
      <c r="H32" s="61">
        <v>87549</v>
      </c>
      <c r="I32" s="61">
        <v>85857</v>
      </c>
      <c r="J32" s="61">
        <v>86553</v>
      </c>
      <c r="K32" s="61">
        <v>429980</v>
      </c>
      <c r="L32" s="186"/>
      <c r="M32" s="64" t="s">
        <v>130</v>
      </c>
      <c r="N32" s="66">
        <v>1.2736226153120556E-2</v>
      </c>
      <c r="O32" s="66">
        <v>1.2758720051310605E-2</v>
      </c>
      <c r="P32" s="66">
        <v>1.2771037552530701E-2</v>
      </c>
      <c r="Q32" s="66">
        <v>1.2545051106869862E-2</v>
      </c>
      <c r="R32" s="66">
        <v>1.2543429485182165E-2</v>
      </c>
      <c r="S32" s="66">
        <v>1.2669984962385632E-2</v>
      </c>
      <c r="U32"/>
      <c r="V32"/>
      <c r="W32"/>
      <c r="X32"/>
      <c r="Y32"/>
      <c r="Z32"/>
      <c r="AA32"/>
    </row>
    <row r="33" spans="2:27" ht="13.5" customHeight="1" x14ac:dyDescent="0.2">
      <c r="B33" s="7"/>
      <c r="C33" s="7"/>
      <c r="D33" s="7"/>
      <c r="E33" s="64" t="s">
        <v>209</v>
      </c>
      <c r="F33" s="61">
        <v>16522</v>
      </c>
      <c r="G33" s="61">
        <v>16754</v>
      </c>
      <c r="H33" s="61">
        <v>16813</v>
      </c>
      <c r="I33" s="61">
        <v>16903</v>
      </c>
      <c r="J33" s="61">
        <v>16989</v>
      </c>
      <c r="K33" s="61">
        <v>83981</v>
      </c>
      <c r="L33" s="186"/>
      <c r="M33" s="46" t="s">
        <v>209</v>
      </c>
      <c r="N33" s="66">
        <v>2.5120623694516674E-3</v>
      </c>
      <c r="O33" s="66">
        <v>2.4782571908509503E-3</v>
      </c>
      <c r="P33" s="66">
        <v>2.4525631859952557E-3</v>
      </c>
      <c r="Q33" s="66">
        <v>2.4697927817116981E-3</v>
      </c>
      <c r="R33" s="66">
        <v>2.4620789981139859E-3</v>
      </c>
      <c r="S33" s="66">
        <v>2.4746220920184841E-3</v>
      </c>
      <c r="U33"/>
      <c r="V33"/>
      <c r="W33"/>
      <c r="X33"/>
      <c r="Y33"/>
      <c r="Z33"/>
      <c r="AA33"/>
    </row>
    <row r="34" spans="2:27" ht="13.5" customHeight="1" x14ac:dyDescent="0.2">
      <c r="B34" s="7"/>
      <c r="C34" s="7"/>
      <c r="D34" s="7"/>
      <c r="E34" s="64" t="s">
        <v>211</v>
      </c>
      <c r="F34" s="61">
        <v>68900</v>
      </c>
      <c r="G34" s="61">
        <v>69738</v>
      </c>
      <c r="H34" s="61">
        <v>70332</v>
      </c>
      <c r="I34" s="61">
        <v>69657</v>
      </c>
      <c r="J34" s="61">
        <v>69909</v>
      </c>
      <c r="K34" s="61">
        <v>348536</v>
      </c>
      <c r="L34" s="186"/>
      <c r="M34" s="46" t="s">
        <v>211</v>
      </c>
      <c r="N34" s="66">
        <v>1.0475795742356851E-2</v>
      </c>
      <c r="O34" s="66">
        <v>1.0315667898744394E-2</v>
      </c>
      <c r="P34" s="66">
        <v>1.0259541664034874E-2</v>
      </c>
      <c r="Q34" s="66">
        <v>1.0177977625018739E-2</v>
      </c>
      <c r="R34" s="66">
        <v>1.0131348559606252E-2</v>
      </c>
      <c r="S34" s="66">
        <v>1.027011925868654E-2</v>
      </c>
      <c r="U34"/>
      <c r="V34"/>
      <c r="W34"/>
      <c r="X34"/>
      <c r="Y34"/>
      <c r="Z34"/>
      <c r="AA34"/>
    </row>
    <row r="35" spans="2:27" ht="13.5" customHeight="1" x14ac:dyDescent="0.2">
      <c r="E35" s="64" t="s">
        <v>217</v>
      </c>
      <c r="F35" s="61">
        <v>607143</v>
      </c>
      <c r="G35" s="61">
        <v>613936</v>
      </c>
      <c r="H35" s="61">
        <v>687103</v>
      </c>
      <c r="I35" s="61">
        <v>683065</v>
      </c>
      <c r="J35" s="61">
        <v>703327</v>
      </c>
      <c r="K35" s="61">
        <v>3294574</v>
      </c>
      <c r="L35" s="186"/>
      <c r="M35" s="46" t="s">
        <v>217</v>
      </c>
      <c r="N35" s="66">
        <v>9.2312134316426195E-2</v>
      </c>
      <c r="O35" s="66">
        <v>9.0813615060419531E-2</v>
      </c>
      <c r="P35" s="66">
        <v>0.10022979377784443</v>
      </c>
      <c r="Q35" s="66">
        <v>9.980648443707632E-2</v>
      </c>
      <c r="R35" s="66">
        <v>0.10192751989560982</v>
      </c>
      <c r="S35" s="66">
        <v>9.7079406106020477E-2</v>
      </c>
      <c r="U35"/>
      <c r="V35"/>
      <c r="W35"/>
      <c r="X35"/>
      <c r="Y35"/>
      <c r="Z35"/>
      <c r="AA35"/>
    </row>
    <row r="36" spans="2:27" ht="13.5" customHeight="1" x14ac:dyDescent="0.2">
      <c r="E36" s="64" t="s">
        <v>221</v>
      </c>
      <c r="F36" s="61">
        <v>117603</v>
      </c>
      <c r="G36" s="61">
        <v>115991</v>
      </c>
      <c r="H36" s="61">
        <v>116099</v>
      </c>
      <c r="I36" s="61">
        <v>116564</v>
      </c>
      <c r="J36" s="61">
        <v>116218</v>
      </c>
      <c r="K36" s="61">
        <v>582475</v>
      </c>
      <c r="L36" s="186"/>
      <c r="M36" s="46" t="s">
        <v>221</v>
      </c>
      <c r="N36" s="66">
        <v>1.7880769327843146E-2</v>
      </c>
      <c r="O36" s="66">
        <v>1.7157426872626988E-2</v>
      </c>
      <c r="P36" s="66">
        <v>1.6935712444588309E-2</v>
      </c>
      <c r="Q36" s="66">
        <v>1.703182428015396E-2</v>
      </c>
      <c r="R36" s="66">
        <v>1.6842539113709528E-2</v>
      </c>
      <c r="S36" s="66">
        <v>1.716347153580532E-2</v>
      </c>
      <c r="U36"/>
      <c r="V36"/>
      <c r="W36"/>
      <c r="X36"/>
      <c r="Y36"/>
      <c r="Z36"/>
      <c r="AA36"/>
    </row>
    <row r="37" spans="2:27" ht="13.5" customHeight="1" x14ac:dyDescent="0.2">
      <c r="E37" s="64" t="s">
        <v>233</v>
      </c>
      <c r="F37" s="61">
        <v>103804</v>
      </c>
      <c r="G37" s="61">
        <v>107419</v>
      </c>
      <c r="H37" s="61">
        <v>108575</v>
      </c>
      <c r="I37" s="61">
        <v>109207</v>
      </c>
      <c r="J37" s="61">
        <v>109833</v>
      </c>
      <c r="K37" s="61">
        <v>538838</v>
      </c>
      <c r="L37" s="186"/>
      <c r="M37" s="46" t="s">
        <v>233</v>
      </c>
      <c r="N37" s="66">
        <v>1.5782721353259949E-2</v>
      </c>
      <c r="O37" s="66">
        <v>1.5889453813060655E-2</v>
      </c>
      <c r="P37" s="66">
        <v>1.5838163797028189E-2</v>
      </c>
      <c r="Q37" s="66">
        <v>1.5956851464970088E-2</v>
      </c>
      <c r="R37" s="66">
        <v>1.591721246688171E-2</v>
      </c>
      <c r="S37" s="66">
        <v>1.5877643976840664E-2</v>
      </c>
      <c r="U37"/>
      <c r="V37"/>
      <c r="W37"/>
      <c r="X37"/>
      <c r="Y37"/>
      <c r="Z37"/>
      <c r="AA37"/>
    </row>
    <row r="38" spans="2:27" ht="13.5" customHeight="1" x14ac:dyDescent="0.2">
      <c r="E38" s="64" t="s">
        <v>235</v>
      </c>
      <c r="F38" s="61">
        <v>125254</v>
      </c>
      <c r="G38" s="61">
        <v>123454</v>
      </c>
      <c r="H38" s="61">
        <v>122941</v>
      </c>
      <c r="I38" s="61">
        <v>123883</v>
      </c>
      <c r="J38" s="61">
        <v>123426</v>
      </c>
      <c r="K38" s="61">
        <v>618958</v>
      </c>
      <c r="L38" s="186"/>
      <c r="M38" s="46" t="s">
        <v>235</v>
      </c>
      <c r="N38" s="66">
        <v>1.904405399003142E-2</v>
      </c>
      <c r="O38" s="66">
        <v>1.8261356287412749E-2</v>
      </c>
      <c r="P38" s="66">
        <v>1.7933775688422218E-2</v>
      </c>
      <c r="Q38" s="66">
        <v>1.8101244700750772E-2</v>
      </c>
      <c r="R38" s="66">
        <v>1.7887136524881796E-2</v>
      </c>
      <c r="S38" s="66">
        <v>1.8238496098302911E-2</v>
      </c>
      <c r="U38"/>
      <c r="V38"/>
      <c r="W38"/>
      <c r="X38"/>
      <c r="Y38"/>
      <c r="Z38"/>
      <c r="AA38"/>
    </row>
    <row r="39" spans="2:27" ht="13.5" customHeight="1" x14ac:dyDescent="0.2">
      <c r="E39" s="64" t="s">
        <v>237</v>
      </c>
      <c r="F39" s="61">
        <v>58923</v>
      </c>
      <c r="G39" s="61">
        <v>55454</v>
      </c>
      <c r="H39" s="61">
        <v>57823</v>
      </c>
      <c r="I39" s="61">
        <v>58707</v>
      </c>
      <c r="J39" s="61">
        <v>61006</v>
      </c>
      <c r="K39" s="61">
        <v>291913</v>
      </c>
      <c r="L39" s="186"/>
      <c r="M39" s="46" t="s">
        <v>237</v>
      </c>
      <c r="N39" s="66">
        <v>8.9588579466892988E-3</v>
      </c>
      <c r="O39" s="66">
        <v>8.2027739203443112E-3</v>
      </c>
      <c r="P39" s="66">
        <v>8.4348159819070765E-3</v>
      </c>
      <c r="Q39" s="66">
        <v>8.578011290063815E-3</v>
      </c>
      <c r="R39" s="66">
        <v>8.8411084442251934E-3</v>
      </c>
      <c r="S39" s="66">
        <v>8.6016403561209286E-3</v>
      </c>
      <c r="U39"/>
      <c r="V39"/>
      <c r="W39"/>
      <c r="X39"/>
      <c r="Y39"/>
      <c r="Z39"/>
      <c r="AA39"/>
    </row>
    <row r="40" spans="2:27" ht="13.5" customHeight="1" x14ac:dyDescent="0.2">
      <c r="E40" s="64" t="s">
        <v>239</v>
      </c>
      <c r="F40" s="61">
        <v>183103</v>
      </c>
      <c r="G40" s="61">
        <v>200215</v>
      </c>
      <c r="H40" s="61">
        <v>203729</v>
      </c>
      <c r="I40" s="61">
        <v>221596</v>
      </c>
      <c r="J40" s="61">
        <v>181737</v>
      </c>
      <c r="K40" s="61">
        <v>990380</v>
      </c>
      <c r="L40" s="186"/>
      <c r="M40" s="46" t="s">
        <v>239</v>
      </c>
      <c r="N40" s="66">
        <v>2.7839617239662794E-2</v>
      </c>
      <c r="O40" s="66">
        <v>2.9615868656214815E-2</v>
      </c>
      <c r="P40" s="66">
        <v>2.971856571222432E-2</v>
      </c>
      <c r="Q40" s="66">
        <v>3.2378642918782785E-2</v>
      </c>
      <c r="R40" s="66">
        <v>2.6337680315512476E-2</v>
      </c>
      <c r="S40" s="66">
        <v>2.9182984573811532E-2</v>
      </c>
      <c r="U40"/>
      <c r="V40"/>
      <c r="W40"/>
      <c r="X40"/>
      <c r="Y40"/>
      <c r="Z40"/>
      <c r="AA40"/>
    </row>
    <row r="41" spans="2:27" ht="13.5" customHeight="1" x14ac:dyDescent="0.2">
      <c r="E41" s="64" t="s">
        <v>251</v>
      </c>
      <c r="F41" s="61">
        <v>329386</v>
      </c>
      <c r="G41" s="61">
        <v>300590</v>
      </c>
      <c r="H41" s="61">
        <v>295765</v>
      </c>
      <c r="I41" s="61">
        <v>291513</v>
      </c>
      <c r="J41" s="61">
        <v>314380</v>
      </c>
      <c r="K41" s="61">
        <v>1531634</v>
      </c>
      <c r="L41" s="186"/>
      <c r="M41" s="46" t="s">
        <v>251</v>
      </c>
      <c r="N41" s="66">
        <v>5.0080993561566811E-2</v>
      </c>
      <c r="O41" s="66">
        <v>4.446337167231032E-2</v>
      </c>
      <c r="P41" s="66">
        <v>4.3144135532378926E-2</v>
      </c>
      <c r="Q41" s="66">
        <v>4.2594610612028766E-2</v>
      </c>
      <c r="R41" s="66">
        <v>4.5560562447882445E-2</v>
      </c>
      <c r="S41" s="66">
        <v>4.5131819498298885E-2</v>
      </c>
      <c r="U41"/>
      <c r="V41"/>
      <c r="W41"/>
      <c r="X41"/>
      <c r="Y41"/>
      <c r="Z41"/>
      <c r="AA41"/>
    </row>
    <row r="42" spans="2:27" ht="13.5" customHeight="1" x14ac:dyDescent="0.2">
      <c r="E42" s="64" t="s">
        <v>255</v>
      </c>
      <c r="F42" s="61">
        <v>14538</v>
      </c>
      <c r="G42" s="61">
        <v>16145</v>
      </c>
      <c r="H42" s="61">
        <v>16181</v>
      </c>
      <c r="I42" s="61">
        <v>15621</v>
      </c>
      <c r="J42" s="61">
        <v>15983</v>
      </c>
      <c r="K42" s="61">
        <v>78468</v>
      </c>
      <c r="L42" s="186"/>
      <c r="M42" s="46" t="s">
        <v>255</v>
      </c>
      <c r="N42" s="66">
        <v>2.2104081059852523E-3</v>
      </c>
      <c r="O42" s="66">
        <v>2.3881737105341167E-3</v>
      </c>
      <c r="P42" s="66">
        <v>2.3603714335686215E-3</v>
      </c>
      <c r="Q42" s="66">
        <v>2.2824725222219981E-3</v>
      </c>
      <c r="R42" s="66">
        <v>2.3162875170319522E-3</v>
      </c>
      <c r="S42" s="66">
        <v>2.3121735430217121E-3</v>
      </c>
      <c r="U42"/>
      <c r="V42"/>
      <c r="W42"/>
      <c r="X42"/>
      <c r="Y42"/>
      <c r="Z42"/>
      <c r="AA42"/>
    </row>
    <row r="43" spans="2:27" ht="13.5" customHeight="1" x14ac:dyDescent="0.2">
      <c r="E43" s="64" t="s">
        <v>257</v>
      </c>
      <c r="F43" s="61">
        <v>229935</v>
      </c>
      <c r="G43" s="61">
        <v>223023</v>
      </c>
      <c r="H43" s="61">
        <v>232761</v>
      </c>
      <c r="I43" s="61">
        <v>236776</v>
      </c>
      <c r="J43" s="61">
        <v>240784</v>
      </c>
      <c r="K43" s="61">
        <v>1163279</v>
      </c>
      <c r="L43" s="186"/>
      <c r="M43" s="46" t="s">
        <v>257</v>
      </c>
      <c r="N43" s="66">
        <v>3.4960117474874056E-2</v>
      </c>
      <c r="O43" s="66">
        <v>3.2989635518392707E-2</v>
      </c>
      <c r="P43" s="66">
        <v>3.3953551402809833E-2</v>
      </c>
      <c r="Q43" s="66">
        <v>3.4596678440665503E-2</v>
      </c>
      <c r="R43" s="66">
        <v>3.4894886660891043E-2</v>
      </c>
      <c r="S43" s="66">
        <v>3.4277704630585132E-2</v>
      </c>
      <c r="U43"/>
      <c r="V43"/>
      <c r="W43"/>
      <c r="X43"/>
      <c r="Y43"/>
      <c r="Z43"/>
      <c r="AA43"/>
    </row>
    <row r="44" spans="2:27" ht="13.5" customHeight="1" x14ac:dyDescent="0.2">
      <c r="E44" s="64" t="s">
        <v>261</v>
      </c>
      <c r="F44" s="61">
        <v>54177</v>
      </c>
      <c r="G44" s="61">
        <v>54954</v>
      </c>
      <c r="H44" s="61">
        <v>55166</v>
      </c>
      <c r="I44" s="61">
        <v>54766</v>
      </c>
      <c r="J44" s="61">
        <v>54962</v>
      </c>
      <c r="K44" s="61">
        <v>274025</v>
      </c>
      <c r="L44" s="186"/>
      <c r="M44" s="46" t="s">
        <v>261</v>
      </c>
      <c r="N44" s="66">
        <v>8.2372595926511905E-3</v>
      </c>
      <c r="O44" s="66">
        <v>8.128813755880572E-3</v>
      </c>
      <c r="P44" s="66">
        <v>8.0472313518476345E-3</v>
      </c>
      <c r="Q44" s="66">
        <v>8.0021695251270702E-3</v>
      </c>
      <c r="R44" s="66">
        <v>7.9652001821379059E-3</v>
      </c>
      <c r="S44" s="66">
        <v>8.074544465597756E-3</v>
      </c>
      <c r="U44"/>
      <c r="V44"/>
      <c r="W44"/>
      <c r="X44"/>
      <c r="Y44"/>
      <c r="Z44"/>
      <c r="AA44"/>
    </row>
    <row r="45" spans="2:27" ht="13.5" customHeight="1" x14ac:dyDescent="0.2">
      <c r="E45" s="46" t="s">
        <v>91</v>
      </c>
      <c r="F45" s="61">
        <v>6577066</v>
      </c>
      <c r="G45" s="61">
        <v>6760396</v>
      </c>
      <c r="H45" s="61">
        <v>6855277</v>
      </c>
      <c r="I45" s="61">
        <v>6843894</v>
      </c>
      <c r="J45" s="61">
        <v>6900266</v>
      </c>
      <c r="K45" s="61">
        <v>33936899</v>
      </c>
      <c r="L45" s="186"/>
      <c r="M45" s="46" t="s">
        <v>91</v>
      </c>
      <c r="N45" s="66">
        <v>1</v>
      </c>
      <c r="O45" s="66">
        <v>1</v>
      </c>
      <c r="P45" s="66">
        <v>1</v>
      </c>
      <c r="Q45" s="66">
        <v>1</v>
      </c>
      <c r="R45" s="66">
        <v>1</v>
      </c>
      <c r="S45" s="66">
        <v>1</v>
      </c>
      <c r="U45"/>
      <c r="V45"/>
      <c r="W45"/>
      <c r="X45"/>
      <c r="Y45"/>
      <c r="Z45"/>
      <c r="AA45"/>
    </row>
    <row r="46" spans="2:27" ht="13.5" customHeight="1" x14ac:dyDescent="0.2">
      <c r="E46"/>
      <c r="F46"/>
      <c r="G46"/>
      <c r="H46"/>
      <c r="I46"/>
      <c r="J46"/>
      <c r="K46"/>
      <c r="L46" s="186"/>
      <c r="M46"/>
      <c r="N46"/>
      <c r="O46"/>
      <c r="P46"/>
      <c r="Q46"/>
      <c r="R46"/>
      <c r="S46"/>
      <c r="U46"/>
      <c r="V46"/>
      <c r="W46"/>
      <c r="X46"/>
      <c r="Y46"/>
      <c r="Z46"/>
      <c r="AA46"/>
    </row>
    <row r="47" spans="2:27" ht="13.5" customHeight="1" x14ac:dyDescent="0.2">
      <c r="E47"/>
      <c r="F47"/>
      <c r="G47"/>
      <c r="H47"/>
      <c r="I47"/>
      <c r="J47"/>
      <c r="K47"/>
      <c r="L47" s="186"/>
      <c r="M47"/>
      <c r="N47"/>
      <c r="O47"/>
      <c r="P47"/>
      <c r="Q47"/>
      <c r="R47"/>
      <c r="S47"/>
      <c r="U47"/>
      <c r="V47"/>
      <c r="W47"/>
      <c r="X47"/>
      <c r="Y47"/>
      <c r="Z47"/>
      <c r="AA47"/>
    </row>
    <row r="48" spans="2:27" ht="13.5" customHeight="1" x14ac:dyDescent="0.2">
      <c r="E48"/>
      <c r="F48"/>
      <c r="G48"/>
      <c r="H48"/>
      <c r="I48"/>
      <c r="J48"/>
      <c r="K48"/>
      <c r="L48" s="186"/>
      <c r="M48"/>
      <c r="N48"/>
      <c r="O48"/>
      <c r="P48"/>
      <c r="Q48"/>
      <c r="R48"/>
      <c r="S48"/>
      <c r="U48"/>
      <c r="V48"/>
      <c r="W48"/>
      <c r="X48"/>
      <c r="Y48"/>
      <c r="Z48"/>
      <c r="AA48"/>
    </row>
    <row r="49" spans="5:27" ht="13.5" customHeight="1" x14ac:dyDescent="0.2">
      <c r="E49"/>
      <c r="F49"/>
      <c r="G49"/>
      <c r="H49"/>
      <c r="I49"/>
      <c r="J49"/>
      <c r="K49"/>
      <c r="L49" s="186"/>
      <c r="M49"/>
      <c r="N49"/>
      <c r="O49"/>
      <c r="P49"/>
      <c r="Q49"/>
      <c r="R49"/>
      <c r="S49"/>
      <c r="U49"/>
      <c r="V49"/>
      <c r="W49"/>
      <c r="X49"/>
      <c r="Y49"/>
      <c r="Z49"/>
      <c r="AA49"/>
    </row>
    <row r="50" spans="5:27" ht="13.5" customHeight="1" x14ac:dyDescent="0.2">
      <c r="E50"/>
      <c r="F50"/>
      <c r="G50"/>
      <c r="H50"/>
      <c r="I50"/>
      <c r="J50"/>
      <c r="K50"/>
      <c r="L50" s="186"/>
      <c r="M50"/>
      <c r="N50"/>
      <c r="O50"/>
      <c r="P50"/>
      <c r="Q50"/>
      <c r="R50"/>
      <c r="S50"/>
      <c r="U50"/>
      <c r="V50"/>
      <c r="W50"/>
      <c r="X50"/>
      <c r="Y50"/>
      <c r="Z50"/>
      <c r="AA50"/>
    </row>
    <row r="51" spans="5:27" ht="13.5" customHeight="1" x14ac:dyDescent="0.2">
      <c r="E51"/>
      <c r="F51"/>
      <c r="G51"/>
      <c r="H51"/>
      <c r="I51"/>
      <c r="J51"/>
      <c r="K51"/>
      <c r="L51" s="186"/>
      <c r="M51"/>
      <c r="N51"/>
      <c r="O51"/>
      <c r="P51"/>
      <c r="Q51"/>
      <c r="R51"/>
      <c r="S51"/>
      <c r="U51"/>
      <c r="V51"/>
      <c r="W51"/>
      <c r="X51"/>
      <c r="Y51"/>
      <c r="Z51"/>
      <c r="AA51"/>
    </row>
    <row r="52" spans="5:27" ht="13.5" customHeight="1" x14ac:dyDescent="0.2">
      <c r="E52"/>
      <c r="F52"/>
      <c r="G52"/>
      <c r="H52"/>
      <c r="I52"/>
      <c r="J52"/>
      <c r="K52"/>
      <c r="L52" s="186"/>
      <c r="M52"/>
      <c r="N52"/>
      <c r="O52"/>
      <c r="P52"/>
      <c r="Q52"/>
      <c r="R52"/>
      <c r="S52"/>
      <c r="U52"/>
      <c r="V52"/>
      <c r="W52"/>
      <c r="X52"/>
      <c r="Y52"/>
      <c r="Z52"/>
      <c r="AA52"/>
    </row>
    <row r="53" spans="5:27" ht="13.5" customHeight="1" x14ac:dyDescent="0.2">
      <c r="E53"/>
      <c r="F53"/>
      <c r="G53"/>
      <c r="H53"/>
      <c r="I53"/>
      <c r="J53"/>
      <c r="K53"/>
      <c r="L53" s="186"/>
      <c r="M53"/>
      <c r="N53"/>
      <c r="O53"/>
      <c r="P53"/>
      <c r="Q53"/>
      <c r="R53"/>
      <c r="S53"/>
      <c r="U53"/>
      <c r="V53"/>
      <c r="W53"/>
      <c r="X53"/>
      <c r="Y53"/>
      <c r="Z53"/>
      <c r="AA53"/>
    </row>
    <row r="54" spans="5:27" ht="13.5" customHeight="1" x14ac:dyDescent="0.2">
      <c r="E54"/>
      <c r="F54"/>
      <c r="G54"/>
      <c r="H54"/>
      <c r="I54"/>
      <c r="J54"/>
      <c r="K54"/>
      <c r="L54" s="186"/>
      <c r="M54"/>
      <c r="N54"/>
      <c r="O54"/>
      <c r="P54"/>
      <c r="Q54"/>
      <c r="R54"/>
      <c r="S54"/>
      <c r="U54"/>
      <c r="V54"/>
      <c r="W54"/>
      <c r="X54"/>
      <c r="Y54"/>
      <c r="Z54"/>
      <c r="AA54"/>
    </row>
    <row r="55" spans="5:27" ht="13.5" customHeight="1" x14ac:dyDescent="0.2">
      <c r="E55"/>
      <c r="F55"/>
      <c r="G55"/>
      <c r="H55"/>
      <c r="I55"/>
      <c r="J55"/>
      <c r="K55"/>
      <c r="L55" s="186"/>
      <c r="M55"/>
      <c r="N55"/>
      <c r="O55"/>
      <c r="P55"/>
      <c r="Q55"/>
      <c r="R55"/>
      <c r="S55"/>
      <c r="U55"/>
      <c r="V55"/>
      <c r="W55"/>
      <c r="X55"/>
      <c r="Y55"/>
      <c r="Z55"/>
      <c r="AA55"/>
    </row>
    <row r="56" spans="5:27" ht="13.5" customHeight="1" x14ac:dyDescent="0.2">
      <c r="E56"/>
      <c r="F56"/>
      <c r="G56"/>
      <c r="H56"/>
      <c r="I56"/>
      <c r="J56"/>
      <c r="K56"/>
      <c r="L56" s="186"/>
      <c r="M56"/>
      <c r="N56"/>
      <c r="O56"/>
      <c r="P56"/>
      <c r="Q56"/>
      <c r="R56"/>
      <c r="S56"/>
      <c r="U56"/>
      <c r="V56"/>
      <c r="W56"/>
      <c r="X56"/>
      <c r="Y56"/>
      <c r="Z56"/>
      <c r="AA56"/>
    </row>
    <row r="57" spans="5:27" ht="13.5" customHeight="1" x14ac:dyDescent="0.2">
      <c r="E57"/>
      <c r="F57"/>
      <c r="G57"/>
      <c r="H57"/>
      <c r="I57"/>
      <c r="J57"/>
      <c r="K57"/>
      <c r="L57" s="186"/>
      <c r="M57"/>
      <c r="N57"/>
      <c r="O57"/>
      <c r="P57"/>
      <c r="Q57"/>
      <c r="R57"/>
      <c r="S57"/>
      <c r="U57"/>
      <c r="V57"/>
      <c r="W57"/>
      <c r="X57"/>
      <c r="Y57"/>
      <c r="Z57"/>
      <c r="AA57"/>
    </row>
    <row r="58" spans="5:27" ht="13.5" customHeight="1" x14ac:dyDescent="0.2">
      <c r="E58"/>
      <c r="F58"/>
      <c r="G58"/>
      <c r="H58"/>
      <c r="I58"/>
      <c r="J58"/>
      <c r="K58"/>
      <c r="L58" s="186"/>
      <c r="M58"/>
      <c r="N58"/>
      <c r="O58"/>
      <c r="P58"/>
      <c r="Q58"/>
      <c r="R58"/>
      <c r="S58"/>
    </row>
    <row r="59" spans="5:27" ht="13.5" customHeight="1" x14ac:dyDescent="0.2">
      <c r="E59"/>
      <c r="F59"/>
      <c r="G59"/>
      <c r="H59"/>
      <c r="I59"/>
      <c r="J59"/>
      <c r="K59"/>
      <c r="L59" s="186"/>
      <c r="M59"/>
      <c r="N59"/>
      <c r="O59"/>
      <c r="P59"/>
      <c r="Q59"/>
      <c r="R59"/>
      <c r="S59"/>
    </row>
    <row r="60" spans="5:27" ht="13.5" customHeight="1" x14ac:dyDescent="0.2">
      <c r="E60"/>
      <c r="F60"/>
      <c r="G60"/>
      <c r="H60"/>
      <c r="I60"/>
      <c r="J60"/>
      <c r="K60"/>
      <c r="L60" s="186"/>
      <c r="M60"/>
      <c r="N60"/>
      <c r="O60"/>
      <c r="P60"/>
      <c r="Q60"/>
      <c r="R60"/>
      <c r="S60"/>
    </row>
    <row r="61" spans="5:27" ht="13.5" customHeight="1" x14ac:dyDescent="0.2">
      <c r="E61"/>
      <c r="F61"/>
      <c r="G61"/>
      <c r="H61"/>
      <c r="I61"/>
      <c r="J61"/>
      <c r="K61"/>
      <c r="L61" s="186"/>
      <c r="M61"/>
      <c r="N61"/>
      <c r="O61"/>
      <c r="P61"/>
      <c r="Q61"/>
      <c r="R61"/>
      <c r="S61"/>
    </row>
    <row r="62" spans="5:27" ht="13.5" customHeight="1" x14ac:dyDescent="0.2">
      <c r="E62"/>
      <c r="F62"/>
      <c r="G62"/>
      <c r="H62"/>
      <c r="I62"/>
      <c r="J62"/>
      <c r="K62"/>
      <c r="L62" s="186"/>
      <c r="M62"/>
      <c r="N62"/>
      <c r="O62"/>
      <c r="P62"/>
      <c r="Q62"/>
      <c r="R62"/>
      <c r="S62"/>
    </row>
    <row r="63" spans="5:27" ht="13.5" customHeight="1" x14ac:dyDescent="0.2">
      <c r="E63"/>
      <c r="F63"/>
      <c r="G63"/>
      <c r="H63"/>
      <c r="I63"/>
      <c r="J63"/>
      <c r="K63"/>
      <c r="L63" s="186"/>
      <c r="M63"/>
      <c r="N63"/>
      <c r="O63"/>
      <c r="P63"/>
      <c r="Q63"/>
      <c r="R63"/>
      <c r="S63"/>
    </row>
    <row r="64" spans="5:27" ht="13.5" customHeight="1" x14ac:dyDescent="0.2">
      <c r="E64"/>
      <c r="F64"/>
      <c r="G64"/>
      <c r="H64"/>
      <c r="I64"/>
      <c r="J64"/>
      <c r="K64"/>
      <c r="L64" s="186"/>
      <c r="M64"/>
      <c r="N64"/>
      <c r="O64"/>
      <c r="P64"/>
      <c r="Q64"/>
      <c r="R64"/>
      <c r="S64"/>
      <c r="T64" s="7"/>
    </row>
    <row r="65" spans="5:20" ht="13.5" customHeight="1" x14ac:dyDescent="0.2">
      <c r="E65"/>
      <c r="F65"/>
      <c r="G65"/>
      <c r="H65"/>
      <c r="I65"/>
      <c r="J65"/>
      <c r="K65"/>
      <c r="L65" s="186"/>
      <c r="M65"/>
      <c r="N65"/>
      <c r="O65"/>
      <c r="P65"/>
      <c r="Q65"/>
      <c r="R65"/>
      <c r="S65"/>
      <c r="T65" s="7"/>
    </row>
    <row r="66" spans="5:20" ht="13.5" customHeight="1" x14ac:dyDescent="0.2">
      <c r="E66"/>
      <c r="F66"/>
      <c r="G66"/>
      <c r="H66"/>
      <c r="I66"/>
      <c r="J66"/>
      <c r="K66"/>
      <c r="L66" s="186"/>
      <c r="M66"/>
      <c r="N66"/>
      <c r="O66"/>
      <c r="P66"/>
      <c r="Q66"/>
      <c r="R66"/>
      <c r="S66"/>
      <c r="T66" s="7"/>
    </row>
    <row r="67" spans="5:20" ht="13.5" customHeight="1" x14ac:dyDescent="0.2">
      <c r="E67"/>
      <c r="F67"/>
      <c r="G67"/>
      <c r="H67"/>
      <c r="I67"/>
      <c r="J67"/>
      <c r="K67"/>
      <c r="L67" s="186"/>
      <c r="M67"/>
      <c r="N67"/>
      <c r="O67"/>
      <c r="P67"/>
      <c r="Q67"/>
      <c r="R67"/>
      <c r="S67"/>
      <c r="T67" s="7"/>
    </row>
    <row r="68" spans="5:20" ht="13.5" customHeight="1" x14ac:dyDescent="0.2">
      <c r="E68"/>
      <c r="F68"/>
      <c r="G68"/>
      <c r="H68"/>
      <c r="I68"/>
      <c r="J68"/>
      <c r="K68"/>
      <c r="L68" s="186"/>
      <c r="M68"/>
      <c r="N68"/>
      <c r="O68"/>
      <c r="P68"/>
      <c r="Q68"/>
      <c r="R68"/>
      <c r="S68"/>
      <c r="T68" s="7"/>
    </row>
    <row r="69" spans="5:20" ht="13.5" customHeight="1" x14ac:dyDescent="0.2">
      <c r="E69"/>
      <c r="F69"/>
      <c r="G69"/>
      <c r="H69"/>
      <c r="I69"/>
      <c r="J69"/>
      <c r="K69"/>
      <c r="L69" s="186"/>
      <c r="M69"/>
      <c r="N69"/>
      <c r="O69"/>
      <c r="P69"/>
      <c r="Q69"/>
      <c r="R69"/>
      <c r="S69"/>
      <c r="T69" s="7"/>
    </row>
    <row r="70" spans="5:20" ht="13.5" customHeight="1" x14ac:dyDescent="0.2">
      <c r="E70"/>
      <c r="F70"/>
      <c r="G70"/>
      <c r="H70"/>
      <c r="I70"/>
      <c r="J70"/>
      <c r="K70"/>
      <c r="L70" s="186"/>
      <c r="M70"/>
      <c r="N70"/>
      <c r="O70"/>
      <c r="P70"/>
      <c r="Q70"/>
      <c r="R70"/>
      <c r="S70"/>
      <c r="T70" s="7"/>
    </row>
    <row r="71" spans="5:20" ht="13.5" customHeight="1" x14ac:dyDescent="0.2">
      <c r="E71"/>
      <c r="F71"/>
      <c r="G71"/>
      <c r="H71"/>
      <c r="I71"/>
      <c r="J71"/>
      <c r="K71"/>
      <c r="L71" s="186"/>
      <c r="M71"/>
      <c r="N71"/>
      <c r="O71"/>
      <c r="P71"/>
      <c r="Q71"/>
      <c r="R71"/>
      <c r="S71"/>
      <c r="T71" s="7"/>
    </row>
    <row r="72" spans="5:20" ht="13.5" customHeight="1" x14ac:dyDescent="0.2">
      <c r="E72"/>
      <c r="F72"/>
      <c r="G72"/>
      <c r="H72"/>
      <c r="I72"/>
      <c r="J72"/>
      <c r="K72"/>
      <c r="L72" s="186"/>
      <c r="M72"/>
      <c r="N72"/>
      <c r="O72"/>
      <c r="P72"/>
      <c r="Q72"/>
      <c r="R72"/>
      <c r="S72"/>
      <c r="T72" s="7"/>
    </row>
    <row r="73" spans="5:20" ht="13.5" customHeight="1" x14ac:dyDescent="0.2">
      <c r="E73"/>
      <c r="F73"/>
      <c r="G73"/>
      <c r="H73"/>
      <c r="I73"/>
      <c r="J73"/>
      <c r="K73"/>
      <c r="L73" s="186"/>
      <c r="M73"/>
      <c r="N73"/>
      <c r="O73"/>
      <c r="P73"/>
      <c r="Q73"/>
      <c r="R73"/>
      <c r="S73"/>
      <c r="T73" s="7"/>
    </row>
    <row r="74" spans="5:20" ht="13.5" customHeight="1" x14ac:dyDescent="0.2">
      <c r="E74" s="56"/>
      <c r="F74" s="56"/>
      <c r="G74" s="56"/>
      <c r="H74" s="56"/>
      <c r="I74" s="56"/>
      <c r="J74" s="56"/>
      <c r="K74" s="56"/>
      <c r="L74" s="186"/>
      <c r="M74" s="56"/>
      <c r="N74" s="56"/>
      <c r="O74" s="56"/>
      <c r="P74" s="57"/>
      <c r="Q74" s="56"/>
      <c r="R74" s="56"/>
      <c r="T74" s="7"/>
    </row>
    <row r="75" spans="5:20" ht="13.5" customHeight="1" x14ac:dyDescent="0.2">
      <c r="E75" s="56"/>
      <c r="F75" s="56"/>
      <c r="G75" s="56"/>
      <c r="H75" s="56"/>
      <c r="I75" s="56"/>
      <c r="J75" s="56"/>
      <c r="K75" s="56"/>
      <c r="L75" s="186"/>
      <c r="M75" s="56"/>
      <c r="N75" s="56"/>
      <c r="O75" s="56"/>
      <c r="P75" s="57"/>
      <c r="Q75" s="56"/>
      <c r="R75" s="56"/>
      <c r="T75" s="7"/>
    </row>
    <row r="76" spans="5:20" ht="13.5" customHeight="1" x14ac:dyDescent="0.2">
      <c r="E76" s="56"/>
      <c r="F76" s="56"/>
      <c r="G76" s="56"/>
      <c r="H76" s="56"/>
      <c r="I76" s="56"/>
      <c r="J76" s="56"/>
      <c r="K76" s="56"/>
      <c r="L76" s="186"/>
      <c r="M76" s="56"/>
      <c r="N76" s="56"/>
      <c r="O76" s="56"/>
      <c r="P76" s="57"/>
      <c r="Q76" s="56"/>
      <c r="R76" s="56"/>
      <c r="T76" s="7"/>
    </row>
    <row r="77" spans="5:20" ht="13.5" customHeight="1" x14ac:dyDescent="0.2">
      <c r="E77" s="56"/>
      <c r="F77" s="56"/>
      <c r="G77" s="56"/>
      <c r="H77" s="56"/>
      <c r="I77" s="56"/>
      <c r="J77" s="56"/>
      <c r="K77" s="56"/>
      <c r="L77" s="186"/>
      <c r="M77" s="56"/>
      <c r="N77" s="56"/>
      <c r="O77" s="56"/>
      <c r="P77" s="57"/>
      <c r="Q77" s="56"/>
      <c r="R77" s="56"/>
      <c r="T77" s="7"/>
    </row>
    <row r="78" spans="5:20" ht="13.5" customHeight="1" x14ac:dyDescent="0.2">
      <c r="E78" s="56"/>
      <c r="F78" s="56"/>
      <c r="G78" s="56"/>
      <c r="H78" s="56"/>
      <c r="I78" s="56"/>
      <c r="J78" s="56"/>
      <c r="K78" s="56"/>
      <c r="L78" s="186"/>
      <c r="M78" s="56"/>
      <c r="N78" s="56"/>
      <c r="O78" s="56"/>
      <c r="P78" s="57"/>
      <c r="Q78" s="56"/>
      <c r="R78" s="56"/>
      <c r="T78" s="7"/>
    </row>
    <row r="79" spans="5:20" ht="13.5" customHeight="1" x14ac:dyDescent="0.2">
      <c r="E79" s="56"/>
      <c r="F79" s="56"/>
      <c r="G79" s="56"/>
      <c r="H79" s="56"/>
      <c r="I79" s="56"/>
      <c r="J79" s="56"/>
      <c r="K79" s="56"/>
      <c r="L79" s="186"/>
      <c r="M79" s="56"/>
      <c r="N79" s="56"/>
      <c r="O79" s="56"/>
      <c r="P79" s="57"/>
      <c r="Q79" s="56"/>
      <c r="R79" s="56"/>
    </row>
    <row r="80" spans="5:20" ht="13.5" customHeight="1" x14ac:dyDescent="0.2">
      <c r="E80" s="56"/>
      <c r="F80" s="56"/>
      <c r="G80" s="56"/>
      <c r="H80" s="56"/>
      <c r="I80" s="56"/>
      <c r="J80" s="56"/>
      <c r="K80" s="56"/>
      <c r="L80" s="186"/>
      <c r="M80" s="56"/>
      <c r="N80" s="56"/>
      <c r="O80" s="56"/>
      <c r="P80" s="57"/>
      <c r="Q80" s="56"/>
      <c r="R80" s="56"/>
    </row>
    <row r="81" spans="5:18" ht="13.5" customHeight="1" x14ac:dyDescent="0.2">
      <c r="E81" s="56"/>
      <c r="F81" s="56"/>
      <c r="G81" s="56"/>
      <c r="H81" s="56"/>
      <c r="I81" s="56"/>
      <c r="J81" s="56"/>
      <c r="K81" s="56"/>
      <c r="L81" s="186"/>
      <c r="M81" s="56"/>
      <c r="N81" s="56"/>
      <c r="O81" s="56"/>
      <c r="P81" s="57"/>
      <c r="Q81" s="56"/>
      <c r="R81" s="56"/>
    </row>
    <row r="82" spans="5:18" ht="13.5" customHeight="1" x14ac:dyDescent="0.2">
      <c r="E82" s="56"/>
      <c r="F82" s="56"/>
      <c r="G82" s="56"/>
      <c r="H82" s="56"/>
      <c r="I82" s="56"/>
      <c r="J82" s="56"/>
      <c r="K82" s="56"/>
      <c r="L82" s="186"/>
      <c r="M82" s="56"/>
      <c r="N82" s="56"/>
      <c r="O82" s="56"/>
      <c r="P82" s="57"/>
      <c r="Q82" s="56"/>
      <c r="R82" s="56"/>
    </row>
    <row r="83" spans="5:18" ht="13.5" customHeight="1" x14ac:dyDescent="0.2">
      <c r="E83" s="56"/>
      <c r="F83" s="56"/>
      <c r="G83" s="56"/>
      <c r="H83" s="56"/>
      <c r="I83" s="56"/>
      <c r="J83" s="56"/>
      <c r="K83" s="56"/>
      <c r="L83" s="186"/>
      <c r="M83" s="56"/>
      <c r="N83" s="56"/>
      <c r="O83" s="56"/>
      <c r="P83" s="57"/>
      <c r="Q83" s="56"/>
      <c r="R83" s="56"/>
    </row>
    <row r="84" spans="5:18" ht="13.5" customHeight="1" x14ac:dyDescent="0.2">
      <c r="E84" s="56"/>
      <c r="F84" s="56"/>
      <c r="G84" s="56"/>
      <c r="H84" s="56"/>
      <c r="I84" s="56"/>
      <c r="J84" s="56"/>
      <c r="K84" s="56"/>
      <c r="L84" s="186"/>
      <c r="M84" s="56"/>
      <c r="N84" s="56"/>
      <c r="O84" s="56"/>
      <c r="P84" s="57"/>
      <c r="Q84" s="56"/>
      <c r="R84" s="56"/>
    </row>
    <row r="85" spans="5:18" ht="13.5" customHeight="1" x14ac:dyDescent="0.2">
      <c r="E85" s="56"/>
      <c r="F85" s="56"/>
      <c r="G85" s="56"/>
      <c r="H85" s="56"/>
      <c r="I85" s="56"/>
      <c r="J85" s="56"/>
      <c r="K85" s="56"/>
      <c r="L85" s="186"/>
      <c r="M85" s="56"/>
      <c r="N85" s="56"/>
      <c r="O85" s="56"/>
      <c r="P85" s="57"/>
      <c r="Q85" s="56"/>
      <c r="R85" s="56"/>
    </row>
    <row r="86" spans="5:18" ht="13.5" customHeight="1" x14ac:dyDescent="0.2">
      <c r="E86" s="56"/>
      <c r="F86" s="56"/>
      <c r="G86" s="56"/>
      <c r="H86" s="56"/>
      <c r="I86" s="56"/>
      <c r="J86" s="56"/>
      <c r="K86" s="56"/>
      <c r="L86" s="186"/>
      <c r="M86" s="56"/>
      <c r="N86" s="56"/>
      <c r="O86" s="56"/>
      <c r="P86" s="57"/>
      <c r="Q86" s="56"/>
      <c r="R86" s="56"/>
    </row>
    <row r="87" spans="5:18" ht="13.5" customHeight="1" x14ac:dyDescent="0.2">
      <c r="E87" s="56"/>
      <c r="F87" s="56"/>
      <c r="G87" s="56"/>
      <c r="H87" s="56"/>
      <c r="I87" s="56"/>
      <c r="J87" s="56"/>
      <c r="K87" s="56"/>
      <c r="L87" s="186"/>
      <c r="M87" s="56"/>
      <c r="N87" s="56"/>
      <c r="O87" s="56"/>
      <c r="P87" s="57"/>
      <c r="Q87" s="56"/>
      <c r="R87" s="56"/>
    </row>
    <row r="88" spans="5:18" ht="13.5" customHeight="1" x14ac:dyDescent="0.2">
      <c r="E88" s="56"/>
      <c r="F88" s="56"/>
      <c r="G88" s="56"/>
      <c r="H88" s="56"/>
      <c r="I88" s="56"/>
      <c r="J88" s="56"/>
      <c r="K88" s="56"/>
      <c r="L88" s="186"/>
      <c r="M88" s="56"/>
      <c r="N88" s="56"/>
      <c r="O88" s="56"/>
      <c r="P88" s="57"/>
      <c r="Q88" s="56"/>
      <c r="R88" s="56"/>
    </row>
    <row r="89" spans="5:18" ht="13.5" customHeight="1" x14ac:dyDescent="0.2">
      <c r="E89" s="56"/>
      <c r="F89" s="56"/>
      <c r="G89" s="56"/>
      <c r="H89" s="56"/>
      <c r="I89" s="56"/>
      <c r="J89" s="56"/>
      <c r="K89" s="56"/>
      <c r="L89" s="186"/>
      <c r="M89" s="56"/>
      <c r="N89" s="56"/>
      <c r="O89" s="56"/>
      <c r="P89" s="57"/>
      <c r="Q89" s="56"/>
      <c r="R89" s="56"/>
    </row>
    <row r="90" spans="5:18" ht="13.5" customHeight="1" x14ac:dyDescent="0.2">
      <c r="E90" s="56"/>
      <c r="F90" s="56"/>
      <c r="G90" s="56"/>
      <c r="H90" s="56"/>
      <c r="I90" s="56"/>
      <c r="J90" s="56"/>
      <c r="K90" s="56"/>
      <c r="L90" s="186"/>
      <c r="M90" s="56"/>
      <c r="N90" s="56"/>
      <c r="O90" s="56"/>
      <c r="P90" s="57"/>
      <c r="Q90" s="56"/>
      <c r="R90" s="56"/>
    </row>
    <row r="91" spans="5:18" ht="13.5" customHeight="1" x14ac:dyDescent="0.2">
      <c r="E91" s="56"/>
      <c r="F91" s="56"/>
      <c r="G91" s="56"/>
      <c r="H91" s="56"/>
      <c r="I91" s="56"/>
      <c r="J91" s="56"/>
      <c r="K91" s="56"/>
      <c r="L91" s="186"/>
      <c r="M91" s="56"/>
      <c r="N91" s="56"/>
      <c r="O91" s="56"/>
      <c r="P91" s="57"/>
      <c r="Q91" s="56"/>
      <c r="R91" s="56"/>
    </row>
    <row r="92" spans="5:18" ht="13.5" customHeight="1" x14ac:dyDescent="0.2">
      <c r="E92" s="56"/>
      <c r="F92" s="56"/>
      <c r="G92" s="56"/>
      <c r="H92" s="56"/>
      <c r="I92" s="56"/>
      <c r="J92" s="56"/>
      <c r="K92" s="56"/>
      <c r="L92" s="186"/>
      <c r="M92" s="56"/>
      <c r="N92" s="56"/>
      <c r="O92" s="56"/>
      <c r="P92" s="57"/>
      <c r="Q92" s="56"/>
      <c r="R92" s="56"/>
    </row>
    <row r="93" spans="5:18" ht="13.5" customHeight="1" x14ac:dyDescent="0.2">
      <c r="E93" s="56"/>
      <c r="F93" s="56"/>
      <c r="G93" s="56"/>
      <c r="H93" s="56"/>
      <c r="I93" s="56"/>
      <c r="J93" s="56"/>
      <c r="K93" s="56"/>
      <c r="L93" s="186"/>
      <c r="M93" s="56"/>
      <c r="N93" s="56"/>
      <c r="O93" s="56"/>
      <c r="P93" s="57"/>
      <c r="Q93" s="56"/>
      <c r="R93" s="56"/>
    </row>
    <row r="94" spans="5:18" ht="13.5" customHeight="1" x14ac:dyDescent="0.2">
      <c r="E94" s="56"/>
      <c r="F94" s="56"/>
      <c r="G94" s="56"/>
      <c r="H94" s="56"/>
      <c r="I94" s="56"/>
      <c r="J94" s="56"/>
      <c r="K94" s="56"/>
      <c r="L94" s="186"/>
      <c r="M94" s="56"/>
      <c r="N94" s="56"/>
      <c r="O94" s="56"/>
      <c r="P94" s="57"/>
      <c r="Q94" s="56"/>
      <c r="R94" s="56"/>
    </row>
    <row r="95" spans="5:18" ht="13.5" customHeight="1" x14ac:dyDescent="0.2">
      <c r="E95" s="56"/>
      <c r="F95" s="56"/>
      <c r="G95" s="56"/>
      <c r="H95" s="56"/>
      <c r="I95" s="56"/>
      <c r="J95" s="56"/>
      <c r="K95" s="56"/>
      <c r="L95" s="186"/>
      <c r="M95" s="56"/>
      <c r="N95" s="56"/>
      <c r="O95" s="56"/>
      <c r="P95" s="57"/>
      <c r="Q95" s="56"/>
      <c r="R95" s="56"/>
    </row>
    <row r="96" spans="5:18" ht="13.5" customHeight="1" x14ac:dyDescent="0.2">
      <c r="E96" s="56"/>
      <c r="F96" s="56"/>
      <c r="G96" s="56"/>
      <c r="H96" s="56"/>
      <c r="I96" s="56"/>
      <c r="J96" s="56"/>
      <c r="K96" s="56"/>
      <c r="L96" s="56"/>
      <c r="M96" s="56"/>
      <c r="N96" s="56"/>
      <c r="O96" s="56"/>
      <c r="P96" s="57"/>
      <c r="Q96" s="56"/>
      <c r="R96" s="56"/>
    </row>
    <row r="97" spans="5:18" ht="13.5" customHeight="1" x14ac:dyDescent="0.2">
      <c r="E97" s="56"/>
      <c r="F97" s="56"/>
      <c r="G97" s="56"/>
      <c r="H97" s="56"/>
      <c r="I97" s="56"/>
      <c r="J97" s="56"/>
      <c r="K97" s="56"/>
      <c r="L97" s="56"/>
      <c r="M97" s="56"/>
      <c r="N97" s="56"/>
      <c r="O97" s="56"/>
      <c r="P97" s="57"/>
      <c r="Q97" s="56"/>
      <c r="R97" s="56"/>
    </row>
    <row r="98" spans="5:18" ht="13.5" customHeight="1" x14ac:dyDescent="0.2">
      <c r="E98" s="56"/>
      <c r="F98" s="56"/>
      <c r="G98" s="56"/>
      <c r="H98" s="56"/>
      <c r="I98" s="56"/>
      <c r="J98" s="56"/>
      <c r="K98" s="56"/>
      <c r="L98" s="56"/>
      <c r="M98" s="56"/>
      <c r="N98" s="56"/>
      <c r="O98" s="56"/>
      <c r="P98" s="57"/>
      <c r="Q98" s="56"/>
      <c r="R98" s="56"/>
    </row>
    <row r="99" spans="5:18" ht="13.5" customHeight="1" x14ac:dyDescent="0.2">
      <c r="E99" s="56"/>
      <c r="F99" s="56"/>
      <c r="G99" s="56"/>
      <c r="H99" s="56"/>
      <c r="I99" s="56"/>
      <c r="J99" s="56"/>
      <c r="K99" s="56"/>
      <c r="L99" s="56"/>
      <c r="M99" s="56"/>
      <c r="N99" s="56"/>
      <c r="O99" s="56"/>
      <c r="P99" s="57"/>
      <c r="Q99" s="56"/>
      <c r="R99" s="56"/>
    </row>
    <row r="100" spans="5:18" ht="13.5" customHeight="1" x14ac:dyDescent="0.2">
      <c r="E100" s="56"/>
      <c r="F100" s="56"/>
      <c r="G100" s="56"/>
      <c r="H100" s="56"/>
      <c r="I100" s="56"/>
      <c r="J100" s="56"/>
      <c r="K100" s="56"/>
      <c r="L100" s="56"/>
      <c r="M100" s="56"/>
      <c r="N100" s="56"/>
      <c r="O100" s="56"/>
      <c r="P100" s="57"/>
      <c r="Q100" s="56"/>
      <c r="R100" s="56"/>
    </row>
    <row r="101" spans="5:18" ht="13.5" customHeight="1" x14ac:dyDescent="0.2">
      <c r="E101" s="56"/>
      <c r="F101" s="56"/>
      <c r="G101" s="56"/>
      <c r="H101" s="56"/>
      <c r="I101" s="56"/>
      <c r="J101" s="56"/>
      <c r="K101" s="56"/>
      <c r="L101" s="56"/>
      <c r="M101" s="56"/>
      <c r="N101" s="56"/>
      <c r="O101" s="56"/>
      <c r="P101" s="57"/>
      <c r="Q101" s="56"/>
      <c r="R101" s="56"/>
    </row>
    <row r="102" spans="5:18" ht="13.5" customHeight="1" x14ac:dyDescent="0.2">
      <c r="E102" s="56"/>
      <c r="F102" s="56"/>
      <c r="G102" s="56"/>
      <c r="H102" s="56"/>
      <c r="I102" s="56"/>
      <c r="J102" s="56"/>
      <c r="K102" s="56"/>
      <c r="L102" s="56"/>
      <c r="M102" s="56"/>
      <c r="N102" s="56"/>
      <c r="O102" s="56"/>
      <c r="P102" s="57"/>
      <c r="Q102" s="56"/>
      <c r="R102" s="56"/>
    </row>
    <row r="103" spans="5:18" ht="13.5" customHeight="1" x14ac:dyDescent="0.2">
      <c r="E103" s="56"/>
      <c r="F103" s="56"/>
      <c r="G103" s="56"/>
      <c r="H103" s="56"/>
      <c r="I103" s="56"/>
      <c r="J103" s="56"/>
      <c r="K103" s="56"/>
      <c r="L103" s="56"/>
      <c r="M103" s="56"/>
      <c r="N103" s="56"/>
      <c r="O103" s="56"/>
      <c r="P103" s="57"/>
      <c r="Q103" s="56"/>
      <c r="R103" s="56"/>
    </row>
    <row r="104" spans="5:18" ht="13.5" customHeight="1" x14ac:dyDescent="0.2">
      <c r="E104" s="56"/>
      <c r="F104" s="56"/>
      <c r="G104" s="56"/>
      <c r="H104" s="56"/>
      <c r="I104" s="56"/>
      <c r="J104" s="56"/>
      <c r="K104" s="56"/>
      <c r="L104" s="56"/>
      <c r="M104" s="56"/>
      <c r="N104" s="56"/>
      <c r="O104" s="56"/>
      <c r="P104" s="57"/>
      <c r="Q104" s="56"/>
      <c r="R104" s="56"/>
    </row>
    <row r="105" spans="5:18" ht="13.5" customHeight="1" x14ac:dyDescent="0.2">
      <c r="E105" s="56"/>
      <c r="F105" s="56"/>
      <c r="G105" s="56"/>
      <c r="H105" s="56"/>
      <c r="I105" s="56"/>
      <c r="J105" s="56"/>
      <c r="K105" s="56"/>
      <c r="L105" s="56"/>
      <c r="M105" s="56"/>
      <c r="N105" s="56"/>
      <c r="O105" s="56"/>
      <c r="P105" s="57"/>
      <c r="Q105" s="56"/>
      <c r="R105" s="56"/>
    </row>
    <row r="106" spans="5:18" ht="13.5" customHeight="1" x14ac:dyDescent="0.2">
      <c r="E106" s="56"/>
      <c r="F106" s="56"/>
      <c r="G106" s="56"/>
      <c r="H106" s="56"/>
      <c r="I106" s="56"/>
      <c r="J106" s="56"/>
      <c r="K106" s="56"/>
      <c r="L106" s="56"/>
      <c r="M106" s="56"/>
      <c r="N106" s="56"/>
      <c r="O106" s="56"/>
      <c r="P106" s="57"/>
      <c r="Q106" s="56"/>
      <c r="R106" s="56"/>
    </row>
    <row r="107" spans="5:18" ht="13.5" customHeight="1" x14ac:dyDescent="0.2">
      <c r="E107" s="56"/>
      <c r="F107" s="56"/>
      <c r="G107" s="56"/>
      <c r="H107" s="56"/>
      <c r="I107" s="56"/>
      <c r="J107" s="56"/>
      <c r="K107" s="56"/>
      <c r="L107" s="56"/>
      <c r="M107" s="56"/>
      <c r="N107" s="56"/>
      <c r="O107" s="56"/>
      <c r="P107" s="57"/>
      <c r="Q107" s="56"/>
      <c r="R107" s="56"/>
    </row>
    <row r="108" spans="5:18" ht="13.5" customHeight="1" x14ac:dyDescent="0.2">
      <c r="E108" s="56"/>
      <c r="F108" s="56"/>
      <c r="G108" s="56"/>
      <c r="H108" s="56"/>
      <c r="I108" s="56"/>
      <c r="J108" s="56"/>
      <c r="K108" s="56"/>
      <c r="L108" s="56"/>
      <c r="M108" s="56"/>
      <c r="N108" s="56"/>
      <c r="O108" s="56"/>
      <c r="P108" s="57"/>
      <c r="Q108" s="56"/>
      <c r="R108" s="56"/>
    </row>
    <row r="109" spans="5:18" ht="13.5" customHeight="1" x14ac:dyDescent="0.2">
      <c r="E109" s="56"/>
      <c r="F109" s="56"/>
      <c r="G109" s="56"/>
      <c r="H109" s="56"/>
      <c r="I109" s="56"/>
      <c r="J109" s="56"/>
      <c r="K109" s="56"/>
      <c r="L109" s="56"/>
      <c r="M109" s="56"/>
      <c r="N109" s="56"/>
      <c r="O109" s="56"/>
      <c r="P109" s="57"/>
      <c r="Q109" s="56"/>
      <c r="R109" s="56"/>
    </row>
    <row r="110" spans="5:18" ht="13.5" customHeight="1" x14ac:dyDescent="0.2">
      <c r="E110" s="56"/>
      <c r="F110" s="56"/>
      <c r="G110" s="56"/>
      <c r="H110" s="56"/>
      <c r="I110" s="56"/>
      <c r="J110" s="56"/>
      <c r="K110" s="56"/>
      <c r="L110" s="56"/>
      <c r="M110" s="56"/>
      <c r="N110" s="56"/>
      <c r="O110" s="56"/>
      <c r="P110" s="57"/>
      <c r="Q110" s="56"/>
      <c r="R110" s="56"/>
    </row>
    <row r="111" spans="5:18" ht="13.5" customHeight="1" x14ac:dyDescent="0.2">
      <c r="E111" s="56"/>
      <c r="F111" s="56"/>
      <c r="G111" s="56"/>
      <c r="H111" s="56"/>
      <c r="I111" s="56"/>
      <c r="J111" s="56"/>
      <c r="K111" s="56"/>
      <c r="L111" s="56"/>
      <c r="M111" s="56"/>
      <c r="N111" s="56"/>
      <c r="O111" s="56"/>
      <c r="P111" s="57"/>
      <c r="Q111" s="56"/>
      <c r="R111" s="56"/>
    </row>
    <row r="112" spans="5:18" ht="13.5" customHeight="1" x14ac:dyDescent="0.2">
      <c r="E112" s="56"/>
      <c r="F112" s="56"/>
      <c r="G112" s="56"/>
      <c r="H112" s="56"/>
      <c r="I112" s="56"/>
      <c r="J112" s="56"/>
      <c r="K112" s="56"/>
      <c r="L112" s="56"/>
      <c r="M112" s="56"/>
      <c r="N112" s="56"/>
      <c r="O112" s="56"/>
      <c r="P112" s="57"/>
      <c r="Q112" s="56"/>
      <c r="R112" s="56"/>
    </row>
    <row r="113" spans="5:18" ht="13.5" customHeight="1" x14ac:dyDescent="0.2">
      <c r="E113" s="56"/>
      <c r="F113" s="56"/>
      <c r="G113" s="56"/>
      <c r="H113" s="56"/>
      <c r="I113" s="56"/>
      <c r="J113" s="56"/>
      <c r="K113" s="56"/>
      <c r="L113" s="56"/>
      <c r="M113" s="56"/>
      <c r="N113" s="56"/>
      <c r="O113" s="56"/>
      <c r="P113" s="57"/>
      <c r="Q113" s="56"/>
      <c r="R113" s="56"/>
    </row>
    <row r="114" spans="5:18" ht="13.5" customHeight="1" x14ac:dyDescent="0.2">
      <c r="E114" s="56"/>
      <c r="F114" s="56"/>
      <c r="G114" s="56"/>
      <c r="H114" s="56"/>
      <c r="I114" s="56"/>
      <c r="J114" s="56"/>
      <c r="K114" s="56"/>
      <c r="L114" s="56"/>
      <c r="M114" s="56"/>
      <c r="N114" s="56"/>
      <c r="O114" s="56"/>
      <c r="P114" s="57"/>
      <c r="Q114" s="56"/>
      <c r="R114" s="56"/>
    </row>
    <row r="115" spans="5:18" ht="13.5" customHeight="1" x14ac:dyDescent="0.2">
      <c r="E115" s="56"/>
      <c r="F115" s="56"/>
      <c r="G115" s="56"/>
      <c r="H115" s="56"/>
      <c r="I115" s="56"/>
      <c r="J115" s="56"/>
      <c r="K115" s="56"/>
      <c r="L115" s="56"/>
      <c r="M115" s="56"/>
      <c r="N115" s="56"/>
      <c r="O115" s="56"/>
      <c r="P115" s="57"/>
      <c r="Q115" s="56"/>
      <c r="R115" s="56"/>
    </row>
    <row r="116" spans="5:18" ht="13.5" customHeight="1" x14ac:dyDescent="0.2">
      <c r="E116" s="56"/>
      <c r="F116" s="56"/>
      <c r="G116" s="56"/>
      <c r="H116" s="56"/>
      <c r="I116" s="56"/>
      <c r="J116" s="56"/>
      <c r="K116" s="56"/>
      <c r="L116" s="56"/>
      <c r="M116" s="56"/>
      <c r="N116" s="56"/>
      <c r="O116" s="56"/>
      <c r="P116" s="57"/>
      <c r="Q116" s="56"/>
      <c r="R116" s="56"/>
    </row>
    <row r="117" spans="5:18" ht="13.5" customHeight="1" x14ac:dyDescent="0.2">
      <c r="E117" s="56"/>
      <c r="F117" s="56"/>
      <c r="G117" s="56"/>
      <c r="H117" s="56"/>
      <c r="I117" s="56"/>
      <c r="J117" s="56"/>
      <c r="K117" s="56"/>
      <c r="L117" s="56"/>
      <c r="M117" s="56"/>
      <c r="N117" s="56"/>
      <c r="O117" s="56"/>
      <c r="P117" s="57"/>
      <c r="Q117" s="56"/>
      <c r="R117" s="56"/>
    </row>
    <row r="118" spans="5:18" ht="13.5" customHeight="1" x14ac:dyDescent="0.2">
      <c r="E118" s="56"/>
      <c r="F118" s="56"/>
      <c r="G118" s="56"/>
      <c r="H118" s="56"/>
      <c r="I118" s="56"/>
      <c r="J118" s="56"/>
      <c r="K118" s="56"/>
      <c r="L118" s="56"/>
      <c r="M118" s="56"/>
      <c r="N118" s="56"/>
      <c r="O118" s="56"/>
      <c r="P118" s="57"/>
      <c r="Q118" s="56"/>
      <c r="R118" s="56"/>
    </row>
    <row r="119" spans="5:18" ht="13.5" customHeight="1" x14ac:dyDescent="0.2">
      <c r="E119" s="56"/>
      <c r="F119" s="56"/>
      <c r="G119" s="56"/>
      <c r="H119" s="56"/>
      <c r="I119" s="56"/>
      <c r="J119" s="56"/>
      <c r="K119" s="56"/>
      <c r="L119" s="56"/>
      <c r="M119" s="56"/>
      <c r="N119" s="56"/>
      <c r="O119" s="56"/>
      <c r="P119" s="57"/>
      <c r="Q119" s="56"/>
      <c r="R119" s="56"/>
    </row>
    <row r="120" spans="5:18" ht="13.5" customHeight="1" x14ac:dyDescent="0.2">
      <c r="E120" s="56"/>
      <c r="F120" s="56"/>
      <c r="G120" s="56"/>
      <c r="H120" s="56"/>
      <c r="I120" s="56"/>
      <c r="J120" s="56"/>
      <c r="K120" s="56"/>
      <c r="L120" s="56"/>
      <c r="M120" s="56"/>
      <c r="N120" s="56"/>
      <c r="O120" s="56"/>
      <c r="P120" s="57"/>
      <c r="Q120" s="56"/>
      <c r="R120" s="56"/>
    </row>
    <row r="121" spans="5:18" ht="13.5" customHeight="1" x14ac:dyDescent="0.2">
      <c r="E121" s="56"/>
      <c r="F121" s="56"/>
      <c r="G121" s="56"/>
      <c r="H121" s="56"/>
      <c r="I121" s="56"/>
      <c r="J121" s="56"/>
      <c r="K121" s="56"/>
      <c r="L121" s="56"/>
      <c r="M121" s="56"/>
      <c r="N121" s="56"/>
      <c r="O121" s="56"/>
      <c r="P121" s="57"/>
      <c r="Q121" s="56"/>
      <c r="R121" s="56"/>
    </row>
    <row r="122" spans="5:18" ht="13.5" customHeight="1" x14ac:dyDescent="0.2">
      <c r="E122" s="56"/>
      <c r="F122" s="56"/>
      <c r="G122" s="56"/>
      <c r="H122" s="56"/>
      <c r="I122" s="56"/>
      <c r="J122" s="56"/>
      <c r="K122" s="56"/>
      <c r="L122" s="56"/>
      <c r="M122" s="56"/>
      <c r="N122" s="56"/>
      <c r="O122" s="56"/>
      <c r="P122" s="57"/>
      <c r="Q122" s="56"/>
      <c r="R122" s="56"/>
    </row>
    <row r="123" spans="5:18" ht="13.5" customHeight="1" x14ac:dyDescent="0.2">
      <c r="E123" s="56"/>
      <c r="F123" s="56"/>
      <c r="G123" s="56"/>
      <c r="H123" s="56"/>
      <c r="I123" s="56"/>
      <c r="J123" s="56"/>
      <c r="K123" s="56"/>
      <c r="L123" s="56"/>
      <c r="M123" s="56"/>
      <c r="N123" s="56"/>
      <c r="O123" s="56"/>
      <c r="P123" s="57"/>
      <c r="Q123" s="56"/>
      <c r="R123" s="56"/>
    </row>
    <row r="124" spans="5:18" ht="13.5" customHeight="1" x14ac:dyDescent="0.2">
      <c r="E124" s="56"/>
      <c r="F124" s="56"/>
      <c r="G124" s="56"/>
      <c r="H124" s="56"/>
      <c r="I124" s="56"/>
      <c r="J124" s="56"/>
      <c r="K124" s="56"/>
      <c r="L124" s="56"/>
      <c r="M124" s="56"/>
      <c r="N124" s="56"/>
      <c r="O124" s="56"/>
      <c r="P124" s="57"/>
      <c r="Q124" s="56"/>
      <c r="R124" s="56"/>
    </row>
    <row r="125" spans="5:18" ht="13.5" customHeight="1" x14ac:dyDescent="0.2">
      <c r="E125" s="56"/>
      <c r="F125" s="56"/>
      <c r="G125" s="56"/>
      <c r="H125" s="56"/>
      <c r="I125" s="56"/>
      <c r="J125" s="56"/>
      <c r="K125" s="56"/>
      <c r="L125" s="56"/>
      <c r="M125" s="56"/>
      <c r="N125" s="56"/>
      <c r="O125" s="56"/>
      <c r="P125" s="57"/>
      <c r="Q125" s="56"/>
      <c r="R125" s="56"/>
    </row>
    <row r="126" spans="5:18" ht="13.5" customHeight="1" x14ac:dyDescent="0.2">
      <c r="E126" s="56"/>
      <c r="F126" s="56"/>
      <c r="G126" s="56"/>
      <c r="H126" s="56"/>
      <c r="I126" s="56"/>
      <c r="J126" s="56"/>
      <c r="K126" s="56"/>
      <c r="L126" s="56"/>
      <c r="M126" s="56"/>
      <c r="N126" s="56"/>
      <c r="O126" s="56"/>
      <c r="P126" s="57"/>
      <c r="Q126" s="56"/>
      <c r="R126" s="56"/>
    </row>
    <row r="127" spans="5:18" ht="13.5" customHeight="1" x14ac:dyDescent="0.2">
      <c r="E127" s="56"/>
      <c r="F127" s="56"/>
      <c r="G127" s="56"/>
      <c r="H127" s="56"/>
      <c r="I127" s="56"/>
      <c r="J127" s="56"/>
      <c r="K127" s="56"/>
      <c r="L127" s="56"/>
      <c r="M127" s="56"/>
      <c r="N127" s="56"/>
      <c r="O127" s="56"/>
      <c r="P127" s="57"/>
      <c r="Q127" s="56"/>
      <c r="R127" s="56"/>
    </row>
    <row r="128" spans="5:18" ht="13.5" customHeight="1" x14ac:dyDescent="0.2">
      <c r="E128" s="56"/>
      <c r="F128" s="56"/>
      <c r="G128" s="56"/>
      <c r="H128" s="56"/>
      <c r="I128" s="56"/>
      <c r="J128" s="56"/>
      <c r="K128" s="56"/>
      <c r="L128" s="56"/>
      <c r="M128" s="56"/>
      <c r="N128" s="56"/>
      <c r="O128" s="56"/>
      <c r="P128" s="57"/>
      <c r="Q128" s="56"/>
      <c r="R128" s="56"/>
    </row>
    <row r="129" spans="5:18" ht="13.5" customHeight="1" x14ac:dyDescent="0.2">
      <c r="E129" s="56"/>
      <c r="F129" s="56"/>
      <c r="G129" s="56"/>
      <c r="H129" s="56"/>
      <c r="I129" s="56"/>
      <c r="J129" s="56"/>
      <c r="K129" s="56"/>
      <c r="L129" s="56"/>
      <c r="M129" s="56"/>
      <c r="N129" s="56"/>
      <c r="O129" s="56"/>
      <c r="P129" s="57"/>
      <c r="Q129" s="56"/>
      <c r="R129" s="56"/>
    </row>
    <row r="130" spans="5:18" ht="13.5" customHeight="1" x14ac:dyDescent="0.2">
      <c r="E130" s="56"/>
      <c r="F130" s="56"/>
      <c r="G130" s="56"/>
      <c r="H130" s="56"/>
      <c r="I130" s="56"/>
      <c r="J130" s="56"/>
      <c r="K130" s="56"/>
      <c r="L130" s="56"/>
      <c r="M130" s="56"/>
      <c r="N130" s="56"/>
      <c r="O130" s="56"/>
      <c r="P130" s="57"/>
      <c r="Q130" s="56"/>
      <c r="R130" s="56"/>
    </row>
    <row r="131" spans="5:18" ht="13.5" customHeight="1" x14ac:dyDescent="0.2">
      <c r="E131" s="56"/>
      <c r="F131" s="56"/>
      <c r="G131" s="56"/>
      <c r="H131" s="56"/>
      <c r="I131" s="56"/>
      <c r="J131" s="56"/>
      <c r="K131" s="56"/>
      <c r="L131" s="56"/>
      <c r="M131" s="56"/>
      <c r="N131" s="56"/>
      <c r="O131" s="56"/>
      <c r="P131" s="57"/>
      <c r="Q131" s="56"/>
      <c r="R131" s="56"/>
    </row>
    <row r="132" spans="5:18" ht="13.5" customHeight="1" x14ac:dyDescent="0.2">
      <c r="E132" s="56"/>
      <c r="F132" s="56"/>
      <c r="G132" s="56"/>
      <c r="H132" s="56"/>
      <c r="I132" s="56"/>
      <c r="J132" s="56"/>
      <c r="K132" s="56"/>
      <c r="L132" s="56"/>
      <c r="M132" s="56"/>
      <c r="N132" s="56"/>
      <c r="O132" s="56"/>
      <c r="P132" s="57"/>
      <c r="Q132" s="56"/>
      <c r="R132" s="56"/>
    </row>
    <row r="133" spans="5:18" ht="13.5" customHeight="1" x14ac:dyDescent="0.2">
      <c r="E133" s="56"/>
      <c r="F133" s="56"/>
      <c r="G133" s="56"/>
      <c r="H133" s="56"/>
      <c r="I133" s="56"/>
      <c r="J133" s="56"/>
      <c r="K133" s="56"/>
      <c r="L133" s="56"/>
      <c r="M133" s="56"/>
      <c r="N133" s="56"/>
      <c r="O133" s="56"/>
      <c r="P133" s="57"/>
      <c r="Q133" s="56"/>
      <c r="R133" s="56"/>
    </row>
    <row r="134" spans="5:18" ht="13.5" customHeight="1" x14ac:dyDescent="0.2">
      <c r="E134" s="56"/>
      <c r="F134" s="56"/>
      <c r="G134" s="56"/>
      <c r="H134" s="56"/>
      <c r="I134" s="56"/>
      <c r="J134" s="56"/>
      <c r="K134" s="56"/>
      <c r="L134" s="56"/>
      <c r="M134" s="56"/>
      <c r="N134" s="56"/>
      <c r="O134" s="56"/>
      <c r="P134" s="57"/>
      <c r="Q134" s="56"/>
      <c r="R134" s="56"/>
    </row>
    <row r="135" spans="5:18" ht="13.5" customHeight="1" x14ac:dyDescent="0.2">
      <c r="E135" s="56"/>
      <c r="F135" s="56"/>
      <c r="G135" s="56"/>
      <c r="H135" s="56"/>
      <c r="I135" s="56"/>
      <c r="J135" s="56"/>
      <c r="K135" s="56"/>
      <c r="L135" s="56"/>
      <c r="M135" s="56"/>
      <c r="N135" s="56"/>
      <c r="O135" s="56"/>
      <c r="P135" s="57"/>
      <c r="Q135" s="56"/>
      <c r="R135" s="56"/>
    </row>
    <row r="136" spans="5:18" ht="13.5" customHeight="1" x14ac:dyDescent="0.2">
      <c r="E136" s="56"/>
      <c r="F136" s="56"/>
      <c r="G136" s="56"/>
      <c r="H136" s="56"/>
      <c r="I136" s="56"/>
      <c r="J136" s="56"/>
      <c r="K136" s="56"/>
      <c r="L136" s="56"/>
      <c r="M136" s="56"/>
      <c r="N136" s="56"/>
      <c r="O136" s="56"/>
      <c r="P136" s="57"/>
      <c r="Q136" s="56"/>
      <c r="R136" s="56"/>
    </row>
    <row r="137" spans="5:18" ht="13.5" customHeight="1" x14ac:dyDescent="0.2">
      <c r="E137" s="56"/>
      <c r="F137" s="56"/>
      <c r="G137" s="56"/>
      <c r="H137" s="56"/>
      <c r="I137" s="56"/>
      <c r="J137" s="56"/>
      <c r="K137" s="56"/>
      <c r="L137" s="56"/>
      <c r="M137" s="56"/>
      <c r="N137" s="56"/>
      <c r="O137" s="56"/>
      <c r="P137" s="57"/>
      <c r="Q137" s="56"/>
      <c r="R137" s="56"/>
    </row>
    <row r="138" spans="5:18" ht="13.5" customHeight="1" x14ac:dyDescent="0.2">
      <c r="E138" s="56"/>
      <c r="F138" s="56"/>
      <c r="G138" s="56"/>
      <c r="H138" s="56"/>
      <c r="I138" s="56"/>
      <c r="J138" s="56"/>
      <c r="K138" s="56"/>
      <c r="L138" s="56"/>
      <c r="M138" s="56"/>
      <c r="N138" s="56"/>
      <c r="O138" s="56"/>
      <c r="P138" s="57"/>
      <c r="Q138" s="56"/>
      <c r="R138" s="56"/>
    </row>
    <row r="139" spans="5:18" ht="13.5" customHeight="1" x14ac:dyDescent="0.2">
      <c r="E139" s="56"/>
      <c r="F139" s="56"/>
      <c r="G139" s="56"/>
      <c r="H139" s="56"/>
      <c r="I139" s="56"/>
      <c r="J139" s="56"/>
      <c r="K139" s="56"/>
      <c r="L139" s="56"/>
      <c r="M139" s="56"/>
      <c r="N139" s="56"/>
      <c r="O139" s="56"/>
      <c r="P139" s="57"/>
      <c r="Q139" s="56"/>
      <c r="R139" s="56"/>
    </row>
    <row r="140" spans="5:18" ht="13.5" customHeight="1" x14ac:dyDescent="0.2">
      <c r="E140" s="56"/>
      <c r="F140" s="56"/>
      <c r="G140" s="56"/>
      <c r="H140" s="56"/>
      <c r="I140" s="56"/>
      <c r="J140" s="56"/>
      <c r="K140" s="56"/>
      <c r="L140" s="56"/>
      <c r="M140" s="56"/>
      <c r="N140" s="56"/>
      <c r="O140" s="56"/>
      <c r="P140" s="57"/>
      <c r="Q140" s="56"/>
      <c r="R140" s="56"/>
    </row>
    <row r="141" spans="5:18" ht="13.5" customHeight="1" x14ac:dyDescent="0.2">
      <c r="E141" s="56"/>
      <c r="F141" s="56"/>
      <c r="G141" s="56"/>
      <c r="H141" s="56"/>
      <c r="I141" s="56"/>
      <c r="J141" s="56"/>
      <c r="K141" s="56"/>
      <c r="L141" s="56"/>
      <c r="M141" s="56"/>
      <c r="N141" s="56"/>
      <c r="O141" s="56"/>
      <c r="P141" s="57"/>
      <c r="Q141" s="56"/>
      <c r="R141" s="56"/>
    </row>
    <row r="142" spans="5:18" ht="13.5" customHeight="1" x14ac:dyDescent="0.2">
      <c r="E142" s="56"/>
      <c r="F142" s="56"/>
      <c r="G142" s="56"/>
      <c r="H142" s="56"/>
      <c r="I142" s="56"/>
      <c r="J142" s="56"/>
      <c r="K142" s="56"/>
      <c r="L142" s="56"/>
      <c r="M142" s="56"/>
      <c r="N142" s="56"/>
      <c r="O142" s="56"/>
      <c r="P142" s="57"/>
      <c r="Q142" s="56"/>
      <c r="R142" s="56"/>
    </row>
    <row r="143" spans="5:18" ht="13.5" customHeight="1" x14ac:dyDescent="0.2">
      <c r="E143" s="56"/>
      <c r="F143" s="56"/>
      <c r="G143" s="56"/>
      <c r="H143" s="56"/>
      <c r="I143" s="56"/>
      <c r="J143" s="56"/>
      <c r="K143" s="56"/>
      <c r="L143" s="56"/>
      <c r="M143" s="56"/>
      <c r="N143" s="56"/>
      <c r="O143" s="56"/>
      <c r="P143" s="57"/>
      <c r="Q143" s="56"/>
      <c r="R143" s="56"/>
    </row>
    <row r="144" spans="5:18" ht="13.5" customHeight="1" x14ac:dyDescent="0.2">
      <c r="E144" s="56"/>
      <c r="F144" s="56"/>
      <c r="G144" s="56"/>
      <c r="H144" s="56"/>
      <c r="I144" s="56"/>
      <c r="J144" s="56"/>
      <c r="K144" s="56"/>
      <c r="L144" s="56"/>
      <c r="M144" s="56"/>
      <c r="N144" s="56"/>
      <c r="O144" s="56"/>
      <c r="P144" s="57"/>
      <c r="Q144" s="56"/>
      <c r="R144" s="56"/>
    </row>
    <row r="145" spans="5:18" ht="13.5" customHeight="1" x14ac:dyDescent="0.2">
      <c r="E145" s="56"/>
      <c r="F145" s="56"/>
      <c r="G145" s="56"/>
      <c r="H145" s="56"/>
      <c r="I145" s="56"/>
      <c r="J145" s="56"/>
      <c r="K145" s="56"/>
      <c r="L145" s="56"/>
      <c r="M145" s="56"/>
      <c r="N145" s="56"/>
      <c r="O145" s="56"/>
      <c r="P145" s="57"/>
      <c r="Q145" s="56"/>
      <c r="R145" s="56"/>
    </row>
    <row r="146" spans="5:18" ht="13.5" customHeight="1" x14ac:dyDescent="0.2">
      <c r="E146" s="56"/>
      <c r="F146" s="56"/>
      <c r="G146" s="56"/>
      <c r="H146" s="56"/>
      <c r="I146" s="56"/>
      <c r="J146" s="56"/>
      <c r="K146" s="56"/>
      <c r="L146" s="56"/>
      <c r="M146" s="56"/>
      <c r="N146" s="56"/>
      <c r="O146" s="56"/>
      <c r="P146" s="57"/>
      <c r="Q146" s="56"/>
      <c r="R146" s="56"/>
    </row>
    <row r="147" spans="5:18" ht="13.5" customHeight="1" x14ac:dyDescent="0.2">
      <c r="E147" s="56"/>
      <c r="F147" s="56"/>
      <c r="G147" s="56"/>
      <c r="H147" s="56"/>
      <c r="I147" s="56"/>
      <c r="J147" s="56"/>
      <c r="K147" s="56"/>
      <c r="L147" s="56"/>
      <c r="M147" s="56"/>
      <c r="N147" s="56"/>
      <c r="O147" s="56"/>
      <c r="P147" s="57"/>
      <c r="Q147" s="56"/>
      <c r="R147" s="56"/>
    </row>
    <row r="148" spans="5:18" ht="13.5" customHeight="1" x14ac:dyDescent="0.2">
      <c r="E148" s="56"/>
      <c r="F148" s="56"/>
      <c r="G148" s="56"/>
      <c r="H148" s="56"/>
      <c r="I148" s="56"/>
      <c r="J148" s="56"/>
      <c r="K148" s="56"/>
      <c r="L148" s="56"/>
      <c r="M148" s="56"/>
      <c r="N148" s="56"/>
      <c r="O148" s="56"/>
      <c r="P148" s="57"/>
      <c r="Q148" s="56"/>
      <c r="R148" s="56"/>
    </row>
    <row r="149" spans="5:18" ht="13.5" customHeight="1" x14ac:dyDescent="0.2">
      <c r="E149" s="56"/>
      <c r="F149" s="56"/>
      <c r="G149" s="56"/>
      <c r="H149" s="56"/>
      <c r="I149" s="56"/>
      <c r="J149" s="56"/>
      <c r="K149" s="56"/>
      <c r="L149" s="56"/>
      <c r="M149" s="56"/>
      <c r="N149" s="56"/>
      <c r="O149" s="56"/>
      <c r="P149" s="57"/>
      <c r="Q149" s="56"/>
      <c r="R149" s="56"/>
    </row>
    <row r="150" spans="5:18" ht="13.5" customHeight="1" x14ac:dyDescent="0.2">
      <c r="E150" s="56"/>
      <c r="F150" s="56"/>
      <c r="G150" s="56"/>
      <c r="H150" s="56"/>
      <c r="I150" s="56"/>
      <c r="J150" s="56"/>
      <c r="K150" s="56"/>
      <c r="L150" s="56"/>
      <c r="M150" s="56"/>
      <c r="N150" s="56"/>
      <c r="O150" s="56"/>
      <c r="P150" s="57"/>
      <c r="Q150" s="56"/>
      <c r="R150" s="56"/>
    </row>
    <row r="151" spans="5:18" ht="13.5" customHeight="1" x14ac:dyDescent="0.2">
      <c r="E151" s="56"/>
      <c r="F151" s="56"/>
      <c r="G151" s="56"/>
      <c r="H151" s="56"/>
      <c r="I151" s="56"/>
      <c r="J151" s="56"/>
      <c r="K151" s="56"/>
      <c r="L151" s="56"/>
      <c r="M151" s="56"/>
      <c r="N151" s="56"/>
      <c r="O151" s="56"/>
      <c r="P151" s="57"/>
      <c r="Q151" s="56"/>
      <c r="R151" s="56"/>
    </row>
    <row r="152" spans="5:18" ht="13.5" customHeight="1" x14ac:dyDescent="0.2">
      <c r="E152" s="56"/>
      <c r="F152" s="56"/>
      <c r="G152" s="56"/>
      <c r="H152" s="56"/>
      <c r="I152" s="56"/>
      <c r="J152" s="56"/>
      <c r="K152" s="56"/>
      <c r="L152" s="56"/>
      <c r="M152" s="56"/>
      <c r="N152" s="56"/>
      <c r="O152" s="56"/>
      <c r="P152" s="57"/>
      <c r="Q152" s="56"/>
      <c r="R152" s="56"/>
    </row>
    <row r="153" spans="5:18" ht="13.5" customHeight="1" x14ac:dyDescent="0.2">
      <c r="E153" s="56"/>
      <c r="F153" s="56"/>
      <c r="G153" s="56"/>
      <c r="H153" s="56"/>
      <c r="I153" s="56"/>
      <c r="J153" s="56"/>
      <c r="K153" s="56"/>
      <c r="L153" s="56"/>
      <c r="M153" s="56"/>
      <c r="N153" s="56"/>
      <c r="O153" s="56"/>
      <c r="P153" s="57"/>
      <c r="Q153" s="56"/>
      <c r="R153" s="56"/>
    </row>
    <row r="154" spans="5:18" ht="13.5" customHeight="1" x14ac:dyDescent="0.2">
      <c r="E154" s="56"/>
      <c r="F154" s="56"/>
      <c r="G154" s="56"/>
      <c r="H154" s="56"/>
      <c r="I154" s="56"/>
      <c r="J154" s="56"/>
      <c r="K154" s="56"/>
      <c r="L154" s="56"/>
      <c r="M154" s="56"/>
      <c r="N154" s="56"/>
      <c r="O154" s="56"/>
      <c r="P154" s="57"/>
      <c r="Q154" s="56"/>
      <c r="R154" s="56"/>
    </row>
    <row r="155" spans="5:18" ht="13.5" customHeight="1" x14ac:dyDescent="0.2">
      <c r="E155" s="56"/>
      <c r="F155" s="56"/>
      <c r="G155" s="56"/>
      <c r="H155" s="56"/>
      <c r="I155" s="56"/>
      <c r="J155" s="56"/>
      <c r="K155" s="56"/>
      <c r="L155" s="56"/>
      <c r="M155" s="56"/>
      <c r="N155" s="56"/>
      <c r="O155" s="56"/>
      <c r="P155" s="57"/>
      <c r="Q155" s="56"/>
      <c r="R155" s="56"/>
    </row>
    <row r="156" spans="5:18" ht="13.5" customHeight="1" x14ac:dyDescent="0.2">
      <c r="E156" s="56"/>
      <c r="F156" s="56"/>
      <c r="G156" s="56"/>
      <c r="H156" s="56"/>
      <c r="I156" s="56"/>
      <c r="J156" s="56"/>
      <c r="K156" s="56"/>
      <c r="L156" s="56"/>
      <c r="M156" s="56"/>
      <c r="N156" s="56"/>
      <c r="O156" s="56"/>
      <c r="P156" s="57"/>
      <c r="Q156" s="56"/>
      <c r="R156" s="56"/>
    </row>
    <row r="157" spans="5:18" ht="13.5" customHeight="1" x14ac:dyDescent="0.2">
      <c r="E157" s="56"/>
      <c r="F157" s="56"/>
      <c r="G157" s="56"/>
      <c r="H157" s="56"/>
      <c r="I157" s="56"/>
      <c r="J157" s="56"/>
      <c r="K157" s="56"/>
      <c r="L157" s="56"/>
      <c r="M157" s="56"/>
      <c r="N157" s="56"/>
      <c r="O157" s="56"/>
      <c r="P157" s="57"/>
      <c r="Q157" s="56"/>
      <c r="R157" s="56"/>
    </row>
    <row r="158" spans="5:18" ht="13.5" customHeight="1" x14ac:dyDescent="0.2">
      <c r="E158" s="56"/>
      <c r="F158" s="56"/>
      <c r="G158" s="56"/>
      <c r="H158" s="56"/>
      <c r="I158" s="56"/>
      <c r="J158" s="56"/>
      <c r="K158" s="56"/>
      <c r="L158" s="56"/>
      <c r="M158" s="56"/>
      <c r="N158" s="56"/>
      <c r="O158" s="56"/>
      <c r="P158" s="57"/>
      <c r="Q158" s="56"/>
      <c r="R158" s="56"/>
    </row>
    <row r="159" spans="5:18" ht="13.5" customHeight="1" x14ac:dyDescent="0.2">
      <c r="E159" s="56"/>
      <c r="F159" s="56"/>
      <c r="G159" s="56"/>
      <c r="H159" s="56"/>
      <c r="I159" s="56"/>
      <c r="J159" s="56"/>
      <c r="K159" s="56"/>
      <c r="L159" s="56"/>
      <c r="M159" s="56"/>
      <c r="N159" s="56"/>
      <c r="O159" s="56"/>
      <c r="P159" s="57"/>
      <c r="Q159" s="56"/>
      <c r="R159" s="56"/>
    </row>
    <row r="160" spans="5:18" ht="13.5" customHeight="1" x14ac:dyDescent="0.2">
      <c r="E160" s="56"/>
      <c r="F160" s="56"/>
      <c r="G160" s="56"/>
      <c r="H160" s="56"/>
      <c r="I160" s="56"/>
      <c r="J160" s="56"/>
      <c r="K160" s="56"/>
      <c r="L160" s="56"/>
      <c r="M160" s="56"/>
      <c r="N160" s="56"/>
      <c r="O160" s="56"/>
      <c r="P160" s="57"/>
      <c r="Q160" s="56"/>
      <c r="R160" s="56"/>
    </row>
    <row r="161" spans="5:18" ht="13.5" customHeight="1" x14ac:dyDescent="0.2">
      <c r="E161" s="56"/>
      <c r="F161" s="56"/>
      <c r="G161" s="56"/>
      <c r="H161" s="56"/>
      <c r="I161" s="56"/>
      <c r="J161" s="56"/>
      <c r="K161" s="56"/>
      <c r="L161" s="56"/>
      <c r="M161" s="56"/>
      <c r="N161" s="56"/>
      <c r="O161" s="56"/>
      <c r="P161" s="57"/>
      <c r="Q161" s="56"/>
      <c r="R161" s="56"/>
    </row>
    <row r="162" spans="5:18" ht="13.5" customHeight="1" x14ac:dyDescent="0.2">
      <c r="E162" s="56"/>
      <c r="F162" s="56"/>
      <c r="G162" s="56"/>
      <c r="H162" s="56"/>
      <c r="I162" s="56"/>
      <c r="J162" s="56"/>
      <c r="K162" s="56"/>
      <c r="L162" s="56"/>
      <c r="M162" s="56"/>
      <c r="N162" s="56"/>
      <c r="O162" s="56"/>
      <c r="P162" s="57"/>
      <c r="Q162" s="56"/>
      <c r="R162" s="56"/>
    </row>
    <row r="163" spans="5:18" ht="13.5" customHeight="1" x14ac:dyDescent="0.2">
      <c r="E163" s="56"/>
      <c r="F163" s="56"/>
      <c r="G163" s="56"/>
      <c r="H163" s="56"/>
      <c r="I163" s="56"/>
      <c r="J163" s="56"/>
      <c r="K163" s="56"/>
      <c r="L163" s="56"/>
      <c r="M163" s="56"/>
      <c r="N163" s="56"/>
      <c r="O163" s="56"/>
      <c r="P163" s="57"/>
      <c r="Q163" s="56"/>
      <c r="R163" s="56"/>
    </row>
    <row r="164" spans="5:18" ht="13.5" customHeight="1" x14ac:dyDescent="0.2">
      <c r="E164" s="56"/>
      <c r="F164" s="56"/>
      <c r="G164" s="56"/>
      <c r="H164" s="56"/>
      <c r="I164" s="56"/>
      <c r="J164" s="56"/>
      <c r="K164" s="56"/>
      <c r="L164" s="56"/>
      <c r="M164" s="56"/>
      <c r="N164" s="56"/>
      <c r="O164" s="56"/>
      <c r="P164" s="57"/>
      <c r="Q164" s="56"/>
      <c r="R164" s="56"/>
    </row>
    <row r="165" spans="5:18" ht="13.5" customHeight="1" x14ac:dyDescent="0.2">
      <c r="E165" s="56"/>
      <c r="F165" s="56"/>
      <c r="G165" s="56"/>
      <c r="H165" s="56"/>
      <c r="I165" s="56"/>
      <c r="J165" s="56"/>
      <c r="K165" s="56"/>
      <c r="L165" s="56"/>
      <c r="M165" s="56"/>
      <c r="N165" s="56"/>
      <c r="O165" s="56"/>
      <c r="P165" s="57"/>
      <c r="Q165" s="56"/>
      <c r="R165" s="56"/>
    </row>
    <row r="166" spans="5:18" ht="13.5" customHeight="1" x14ac:dyDescent="0.2">
      <c r="E166" s="56"/>
      <c r="F166" s="56"/>
      <c r="G166" s="56"/>
      <c r="H166" s="56"/>
      <c r="I166" s="56"/>
      <c r="J166" s="56"/>
      <c r="K166" s="56"/>
      <c r="L166" s="56"/>
      <c r="M166" s="56"/>
      <c r="N166" s="56"/>
      <c r="O166" s="56"/>
      <c r="P166" s="57"/>
      <c r="Q166" s="56"/>
      <c r="R166" s="56"/>
    </row>
    <row r="167" spans="5:18" ht="13.5" customHeight="1" x14ac:dyDescent="0.2">
      <c r="E167" s="56"/>
      <c r="F167" s="56"/>
      <c r="G167" s="56"/>
      <c r="H167" s="56"/>
      <c r="I167" s="56"/>
      <c r="J167" s="56"/>
      <c r="K167" s="56"/>
      <c r="L167" s="56"/>
      <c r="M167" s="56"/>
      <c r="N167" s="56"/>
      <c r="O167" s="56"/>
      <c r="P167" s="57"/>
      <c r="Q167" s="56"/>
      <c r="R167" s="56"/>
    </row>
    <row r="168" spans="5:18" ht="13.5" customHeight="1" x14ac:dyDescent="0.2">
      <c r="E168" s="56"/>
      <c r="F168" s="56"/>
      <c r="G168" s="56"/>
      <c r="H168" s="56"/>
      <c r="I168" s="56"/>
      <c r="J168" s="56"/>
      <c r="K168" s="56"/>
      <c r="L168" s="56"/>
      <c r="M168" s="56"/>
      <c r="N168" s="56"/>
      <c r="O168" s="56"/>
      <c r="P168" s="57"/>
      <c r="Q168" s="56"/>
      <c r="R168" s="56"/>
    </row>
    <row r="169" spans="5:18" ht="13.5" customHeight="1" x14ac:dyDescent="0.2">
      <c r="E169" s="56"/>
      <c r="F169" s="56"/>
      <c r="G169" s="56"/>
      <c r="H169" s="56"/>
      <c r="I169" s="56"/>
      <c r="J169" s="56"/>
      <c r="K169" s="56"/>
      <c r="L169" s="56"/>
      <c r="M169" s="56"/>
      <c r="N169" s="56"/>
      <c r="O169" s="56"/>
      <c r="P169" s="57"/>
      <c r="Q169" s="56"/>
      <c r="R169" s="56"/>
    </row>
    <row r="170" spans="5:18" ht="13.5" customHeight="1" x14ac:dyDescent="0.2">
      <c r="E170" s="56"/>
      <c r="F170" s="56"/>
      <c r="G170" s="56"/>
      <c r="H170" s="56"/>
      <c r="I170" s="56"/>
      <c r="J170" s="56"/>
      <c r="K170" s="56"/>
      <c r="L170" s="56"/>
      <c r="M170" s="56"/>
      <c r="N170" s="56"/>
      <c r="O170" s="56"/>
      <c r="P170" s="57"/>
      <c r="Q170" s="56"/>
      <c r="R170" s="56"/>
    </row>
    <row r="171" spans="5:18" ht="13.5" customHeight="1" x14ac:dyDescent="0.2">
      <c r="E171" s="56"/>
      <c r="F171" s="56"/>
      <c r="G171" s="56"/>
      <c r="H171" s="56"/>
      <c r="I171" s="56"/>
      <c r="J171" s="56"/>
      <c r="K171" s="56"/>
      <c r="L171" s="56"/>
      <c r="M171" s="56"/>
      <c r="N171" s="56"/>
      <c r="O171" s="56"/>
      <c r="P171" s="57"/>
      <c r="Q171" s="56"/>
      <c r="R171" s="56"/>
    </row>
    <row r="172" spans="5:18" ht="13.5" customHeight="1" x14ac:dyDescent="0.2">
      <c r="E172" s="56"/>
      <c r="F172" s="56"/>
      <c r="G172" s="56"/>
      <c r="H172" s="56"/>
      <c r="I172" s="56"/>
      <c r="J172" s="56"/>
      <c r="K172" s="56"/>
      <c r="L172" s="56"/>
      <c r="M172" s="56"/>
      <c r="N172" s="56"/>
      <c r="O172" s="56"/>
      <c r="P172" s="57"/>
      <c r="Q172" s="56"/>
      <c r="R172" s="56"/>
    </row>
    <row r="173" spans="5:18" ht="13.5" customHeight="1" x14ac:dyDescent="0.2">
      <c r="E173" s="56"/>
      <c r="F173" s="56"/>
      <c r="G173" s="56"/>
      <c r="H173" s="56"/>
      <c r="I173" s="56"/>
      <c r="J173" s="56"/>
      <c r="K173" s="56"/>
      <c r="L173" s="56"/>
      <c r="M173" s="56"/>
      <c r="N173" s="56"/>
      <c r="O173" s="56"/>
      <c r="P173" s="57"/>
      <c r="Q173" s="56"/>
      <c r="R173" s="56"/>
    </row>
    <row r="174" spans="5:18" ht="13.5" customHeight="1" x14ac:dyDescent="0.2">
      <c r="E174" s="56"/>
      <c r="F174" s="56"/>
      <c r="G174" s="56"/>
      <c r="H174" s="56"/>
      <c r="I174" s="56"/>
      <c r="J174" s="56"/>
      <c r="K174" s="56"/>
      <c r="L174" s="56"/>
      <c r="M174" s="56"/>
      <c r="N174" s="56"/>
      <c r="O174" s="56"/>
      <c r="P174" s="57"/>
      <c r="Q174" s="56"/>
      <c r="R174" s="56"/>
    </row>
    <row r="175" spans="5:18" ht="13.5" customHeight="1" x14ac:dyDescent="0.2">
      <c r="E175" s="56"/>
      <c r="F175" s="56"/>
      <c r="G175" s="56"/>
      <c r="H175" s="56"/>
      <c r="I175" s="56"/>
      <c r="J175" s="56"/>
      <c r="K175" s="56"/>
      <c r="L175" s="56"/>
      <c r="M175" s="56"/>
      <c r="N175" s="56"/>
      <c r="O175" s="56"/>
      <c r="P175" s="57"/>
      <c r="Q175" s="56"/>
      <c r="R175" s="56"/>
    </row>
    <row r="176" spans="5:18" ht="13.5" customHeight="1" x14ac:dyDescent="0.2">
      <c r="E176" s="56"/>
      <c r="F176" s="56"/>
      <c r="G176" s="56"/>
      <c r="H176" s="56"/>
      <c r="I176" s="56"/>
      <c r="J176" s="56"/>
      <c r="K176" s="56"/>
      <c r="L176" s="56"/>
      <c r="M176" s="56"/>
      <c r="N176" s="56"/>
      <c r="O176" s="56"/>
      <c r="P176" s="57"/>
      <c r="Q176" s="56"/>
      <c r="R176" s="56"/>
    </row>
    <row r="177" spans="5:18" ht="13.5" customHeight="1" x14ac:dyDescent="0.2">
      <c r="E177" s="56"/>
      <c r="F177" s="56"/>
      <c r="G177" s="56"/>
      <c r="H177" s="56"/>
      <c r="I177" s="56"/>
      <c r="J177" s="56"/>
      <c r="K177" s="56"/>
      <c r="L177" s="56"/>
      <c r="M177" s="56"/>
      <c r="N177" s="56"/>
      <c r="O177" s="56"/>
      <c r="P177" s="57"/>
      <c r="Q177" s="56"/>
      <c r="R177" s="56"/>
    </row>
    <row r="178" spans="5:18" ht="13.5" customHeight="1" x14ac:dyDescent="0.2">
      <c r="E178" s="56"/>
      <c r="F178" s="56"/>
      <c r="G178" s="56"/>
      <c r="H178" s="56"/>
      <c r="I178" s="56"/>
      <c r="J178" s="56"/>
      <c r="K178" s="56"/>
      <c r="L178" s="56"/>
      <c r="M178" s="56"/>
      <c r="N178" s="56"/>
      <c r="O178" s="56"/>
      <c r="P178" s="57"/>
      <c r="Q178" s="56"/>
      <c r="R178" s="56"/>
    </row>
    <row r="179" spans="5:18" ht="13.5" customHeight="1" x14ac:dyDescent="0.2">
      <c r="E179" s="56"/>
      <c r="F179" s="56"/>
      <c r="G179" s="56"/>
      <c r="H179" s="56"/>
      <c r="I179" s="56"/>
      <c r="J179" s="56"/>
      <c r="K179" s="56"/>
      <c r="L179" s="56"/>
      <c r="M179" s="56"/>
      <c r="N179" s="56"/>
      <c r="O179" s="56"/>
      <c r="P179" s="57"/>
      <c r="Q179" s="56"/>
      <c r="R179" s="56"/>
    </row>
    <row r="180" spans="5:18" ht="13.5" customHeight="1" x14ac:dyDescent="0.2">
      <c r="E180" s="56"/>
      <c r="F180" s="56"/>
      <c r="G180" s="56"/>
      <c r="H180" s="56"/>
      <c r="I180" s="56"/>
      <c r="J180" s="56"/>
      <c r="K180" s="56"/>
      <c r="L180" s="56"/>
      <c r="M180" s="56"/>
      <c r="N180" s="56"/>
      <c r="O180" s="56"/>
      <c r="P180" s="57"/>
      <c r="Q180" s="56"/>
      <c r="R180" s="56"/>
    </row>
    <row r="181" spans="5:18" ht="13.5" customHeight="1" x14ac:dyDescent="0.2">
      <c r="E181" s="56"/>
      <c r="F181" s="56"/>
      <c r="G181" s="56"/>
      <c r="H181" s="56"/>
      <c r="I181" s="56"/>
      <c r="J181" s="56"/>
      <c r="K181" s="56"/>
      <c r="L181" s="56"/>
      <c r="M181" s="56"/>
      <c r="N181" s="56"/>
      <c r="O181" s="56"/>
      <c r="P181" s="57"/>
      <c r="Q181" s="56"/>
      <c r="R181" s="56"/>
    </row>
    <row r="182" spans="5:18" ht="13.5" customHeight="1" x14ac:dyDescent="0.2">
      <c r="E182" s="56"/>
      <c r="F182" s="56"/>
      <c r="G182" s="56"/>
      <c r="H182" s="56"/>
      <c r="I182" s="56"/>
      <c r="J182" s="56"/>
      <c r="K182" s="56"/>
      <c r="L182" s="56"/>
      <c r="M182" s="56"/>
      <c r="N182" s="56"/>
      <c r="O182" s="56"/>
      <c r="P182" s="57"/>
      <c r="Q182" s="56"/>
      <c r="R182" s="56"/>
    </row>
    <row r="183" spans="5:18" ht="13.5" customHeight="1" x14ac:dyDescent="0.2">
      <c r="E183" s="56"/>
      <c r="F183" s="56"/>
      <c r="G183" s="56"/>
      <c r="H183" s="56"/>
      <c r="I183" s="56"/>
      <c r="J183" s="56"/>
      <c r="K183" s="56"/>
      <c r="L183" s="56"/>
      <c r="M183" s="56"/>
      <c r="N183" s="56"/>
      <c r="O183" s="56"/>
      <c r="P183" s="57"/>
      <c r="Q183" s="56"/>
      <c r="R183" s="56"/>
    </row>
    <row r="184" spans="5:18" ht="13.5" customHeight="1" x14ac:dyDescent="0.2">
      <c r="E184" s="56"/>
      <c r="F184" s="56"/>
      <c r="G184" s="56"/>
      <c r="H184" s="56"/>
      <c r="I184" s="56"/>
      <c r="J184" s="56"/>
      <c r="K184" s="56"/>
      <c r="L184" s="56"/>
      <c r="M184" s="56"/>
      <c r="N184" s="56"/>
      <c r="O184" s="56"/>
      <c r="P184" s="57"/>
      <c r="Q184" s="56"/>
      <c r="R184" s="56"/>
    </row>
    <row r="185" spans="5:18" ht="13.5" customHeight="1" x14ac:dyDescent="0.2">
      <c r="E185" s="56"/>
      <c r="F185" s="56"/>
      <c r="G185" s="56"/>
      <c r="H185" s="56"/>
      <c r="I185" s="56"/>
      <c r="J185" s="56"/>
      <c r="K185" s="56"/>
      <c r="L185" s="56"/>
      <c r="M185" s="56"/>
      <c r="N185" s="56"/>
      <c r="O185" s="56"/>
      <c r="P185" s="57"/>
      <c r="Q185" s="56"/>
      <c r="R185" s="56"/>
    </row>
    <row r="186" spans="5:18" ht="13.5" customHeight="1" x14ac:dyDescent="0.2">
      <c r="E186" s="56"/>
      <c r="F186" s="56"/>
      <c r="G186" s="56"/>
      <c r="H186" s="56"/>
      <c r="I186" s="56"/>
      <c r="J186" s="56"/>
      <c r="K186" s="56"/>
      <c r="L186" s="56"/>
      <c r="M186" s="56"/>
      <c r="N186" s="56"/>
      <c r="O186" s="56"/>
      <c r="P186" s="57"/>
      <c r="Q186" s="56"/>
      <c r="R186" s="56"/>
    </row>
    <row r="187" spans="5:18" ht="13.5" customHeight="1" x14ac:dyDescent="0.2">
      <c r="E187" s="56"/>
      <c r="F187" s="56"/>
      <c r="G187" s="56"/>
      <c r="H187" s="56"/>
      <c r="I187" s="56"/>
      <c r="J187" s="56"/>
      <c r="K187" s="56"/>
      <c r="L187" s="56"/>
      <c r="M187" s="56"/>
      <c r="N187" s="56"/>
      <c r="O187" s="56"/>
      <c r="P187" s="57"/>
      <c r="Q187" s="56"/>
      <c r="R187" s="56"/>
    </row>
    <row r="188" spans="5:18" ht="13.5" customHeight="1" x14ac:dyDescent="0.2">
      <c r="E188" s="56"/>
      <c r="F188" s="56"/>
      <c r="G188" s="56"/>
      <c r="H188" s="56"/>
      <c r="I188" s="56"/>
      <c r="J188" s="56"/>
      <c r="K188" s="56"/>
      <c r="L188" s="56"/>
      <c r="M188" s="56"/>
      <c r="N188" s="56"/>
      <c r="O188" s="56"/>
      <c r="P188" s="57"/>
      <c r="Q188" s="56"/>
      <c r="R188" s="56"/>
    </row>
    <row r="189" spans="5:18" ht="13.5" customHeight="1" x14ac:dyDescent="0.2">
      <c r="E189" s="56"/>
      <c r="F189" s="56"/>
      <c r="G189" s="56"/>
      <c r="H189" s="56"/>
      <c r="I189" s="56"/>
      <c r="J189" s="56"/>
      <c r="K189" s="56"/>
      <c r="L189" s="56"/>
      <c r="M189" s="56"/>
      <c r="N189" s="56"/>
      <c r="O189" s="56"/>
      <c r="P189" s="57"/>
      <c r="Q189" s="56"/>
      <c r="R189" s="56"/>
    </row>
    <row r="190" spans="5:18" ht="13.5" customHeight="1" x14ac:dyDescent="0.2">
      <c r="E190" s="56"/>
      <c r="F190" s="56"/>
      <c r="G190" s="56"/>
      <c r="H190" s="56"/>
      <c r="I190" s="56"/>
      <c r="J190" s="56"/>
      <c r="K190" s="56"/>
      <c r="L190" s="56"/>
      <c r="M190" s="56"/>
      <c r="N190" s="56"/>
      <c r="O190" s="56"/>
      <c r="P190" s="57"/>
      <c r="Q190" s="56"/>
      <c r="R190" s="56"/>
    </row>
    <row r="191" spans="5:18" ht="13.5" customHeight="1" x14ac:dyDescent="0.2">
      <c r="E191" s="56"/>
      <c r="F191" s="56"/>
      <c r="G191" s="56"/>
      <c r="H191" s="56"/>
      <c r="I191" s="56"/>
      <c r="J191" s="56"/>
      <c r="K191" s="56"/>
      <c r="L191" s="56"/>
      <c r="M191" s="56"/>
      <c r="N191" s="56"/>
      <c r="O191" s="56"/>
      <c r="P191" s="57"/>
      <c r="Q191" s="56"/>
      <c r="R191" s="56"/>
    </row>
    <row r="192" spans="5:18" ht="13.5" customHeight="1" x14ac:dyDescent="0.2">
      <c r="E192" s="56"/>
      <c r="F192" s="56"/>
      <c r="G192" s="56"/>
      <c r="H192" s="56"/>
      <c r="I192" s="56"/>
      <c r="J192" s="56"/>
      <c r="K192" s="56"/>
      <c r="L192" s="56"/>
      <c r="M192" s="56"/>
      <c r="N192" s="56"/>
      <c r="O192" s="56"/>
      <c r="P192" s="57"/>
      <c r="Q192" s="56"/>
      <c r="R192" s="56"/>
    </row>
    <row r="193" spans="5:18" ht="13.5" customHeight="1" x14ac:dyDescent="0.2">
      <c r="E193" s="56"/>
      <c r="F193" s="56"/>
      <c r="G193" s="56"/>
      <c r="H193" s="56"/>
      <c r="I193" s="56"/>
      <c r="J193" s="56"/>
      <c r="K193" s="56"/>
      <c r="L193" s="56"/>
      <c r="M193" s="56"/>
      <c r="N193" s="56"/>
      <c r="O193" s="56"/>
      <c r="P193" s="57"/>
      <c r="Q193" s="56"/>
      <c r="R193" s="56"/>
    </row>
    <row r="194" spans="5:18" ht="13.5" customHeight="1" x14ac:dyDescent="0.2">
      <c r="E194" s="56"/>
      <c r="F194" s="56"/>
      <c r="G194" s="56"/>
      <c r="H194" s="56"/>
      <c r="I194" s="56"/>
      <c r="J194" s="56"/>
      <c r="K194" s="56"/>
      <c r="L194" s="56"/>
      <c r="M194" s="56"/>
      <c r="N194" s="56"/>
      <c r="O194" s="56"/>
      <c r="P194" s="57"/>
      <c r="Q194" s="56"/>
      <c r="R194" s="56"/>
    </row>
    <row r="195" spans="5:18" ht="13.5" customHeight="1" x14ac:dyDescent="0.2">
      <c r="E195" s="56"/>
      <c r="F195" s="56"/>
      <c r="G195" s="56"/>
      <c r="H195" s="56"/>
      <c r="I195" s="56"/>
      <c r="J195" s="56"/>
      <c r="K195" s="56"/>
      <c r="L195" s="56"/>
      <c r="M195" s="56"/>
      <c r="N195" s="56"/>
      <c r="O195" s="56"/>
      <c r="P195" s="57"/>
      <c r="Q195" s="56"/>
      <c r="R195" s="56"/>
    </row>
    <row r="196" spans="5:18" ht="13.5" customHeight="1" x14ac:dyDescent="0.2">
      <c r="E196" s="56"/>
      <c r="F196" s="56"/>
      <c r="G196" s="56"/>
      <c r="H196" s="56"/>
      <c r="I196" s="56"/>
      <c r="J196" s="56"/>
      <c r="K196" s="56"/>
      <c r="L196" s="56"/>
      <c r="M196" s="56"/>
      <c r="N196" s="56"/>
      <c r="O196" s="56"/>
      <c r="P196" s="57"/>
      <c r="Q196" s="56"/>
      <c r="R196" s="56"/>
    </row>
    <row r="197" spans="5:18" ht="13.5" customHeight="1" x14ac:dyDescent="0.2">
      <c r="E197" s="56"/>
      <c r="F197" s="56"/>
      <c r="G197" s="56"/>
      <c r="H197" s="56"/>
      <c r="I197" s="56"/>
      <c r="J197" s="56"/>
      <c r="K197" s="56"/>
      <c r="L197" s="56"/>
      <c r="M197" s="56"/>
      <c r="N197" s="56"/>
      <c r="O197" s="56"/>
      <c r="P197" s="57"/>
      <c r="Q197" s="56"/>
      <c r="R197" s="56"/>
    </row>
    <row r="198" spans="5:18" ht="13.5" customHeight="1" x14ac:dyDescent="0.2">
      <c r="E198" s="56"/>
      <c r="F198" s="56"/>
      <c r="G198" s="56"/>
      <c r="H198" s="56"/>
      <c r="I198" s="56"/>
      <c r="J198" s="56"/>
      <c r="K198" s="56"/>
      <c r="L198" s="56"/>
      <c r="M198" s="56"/>
      <c r="N198" s="56"/>
      <c r="O198" s="56"/>
      <c r="P198" s="57"/>
      <c r="Q198" s="56"/>
      <c r="R198" s="56"/>
    </row>
    <row r="199" spans="5:18" ht="13.5" customHeight="1" x14ac:dyDescent="0.2">
      <c r="E199" s="56"/>
      <c r="F199" s="56"/>
      <c r="G199" s="56"/>
      <c r="H199" s="56"/>
      <c r="I199" s="56"/>
      <c r="J199" s="56"/>
      <c r="K199" s="56"/>
      <c r="L199" s="56"/>
      <c r="M199" s="56"/>
      <c r="N199" s="56"/>
      <c r="O199" s="56"/>
      <c r="P199" s="57"/>
      <c r="Q199" s="56"/>
      <c r="R199" s="56"/>
    </row>
    <row r="200" spans="5:18" ht="13.5" customHeight="1" x14ac:dyDescent="0.2">
      <c r="E200" s="56"/>
      <c r="F200" s="56"/>
      <c r="G200" s="56"/>
      <c r="H200" s="56"/>
      <c r="I200" s="56"/>
      <c r="J200" s="56"/>
      <c r="K200" s="56"/>
      <c r="L200" s="56"/>
      <c r="M200" s="56"/>
      <c r="N200" s="56"/>
      <c r="O200" s="56"/>
      <c r="P200" s="57"/>
      <c r="Q200" s="56"/>
      <c r="R200" s="56"/>
    </row>
    <row r="201" spans="5:18" ht="13.5" customHeight="1" x14ac:dyDescent="0.2">
      <c r="E201" s="56"/>
      <c r="F201" s="56"/>
      <c r="G201" s="56"/>
      <c r="H201" s="56"/>
      <c r="I201" s="56"/>
      <c r="J201" s="56"/>
      <c r="K201" s="56"/>
      <c r="L201" s="56"/>
      <c r="M201" s="56"/>
      <c r="N201" s="56"/>
      <c r="O201" s="56"/>
      <c r="P201" s="57"/>
      <c r="Q201" s="56"/>
      <c r="R201" s="56"/>
    </row>
    <row r="202" spans="5:18" ht="13.5" customHeight="1" x14ac:dyDescent="0.2">
      <c r="E202" s="56"/>
      <c r="F202" s="56"/>
      <c r="G202" s="56"/>
      <c r="H202" s="56"/>
      <c r="I202" s="56"/>
      <c r="J202" s="56"/>
      <c r="K202" s="56"/>
      <c r="L202" s="56"/>
      <c r="M202" s="56"/>
      <c r="N202" s="56"/>
      <c r="O202" s="56"/>
      <c r="P202" s="57"/>
      <c r="Q202" s="56"/>
      <c r="R202" s="56"/>
    </row>
    <row r="203" spans="5:18" ht="13.5" customHeight="1" x14ac:dyDescent="0.2">
      <c r="E203" s="56"/>
      <c r="F203" s="56"/>
      <c r="G203" s="56"/>
      <c r="H203" s="56"/>
      <c r="I203" s="56"/>
      <c r="J203" s="56"/>
      <c r="K203" s="56"/>
      <c r="L203" s="56"/>
      <c r="M203" s="56"/>
      <c r="N203" s="56"/>
      <c r="O203" s="56"/>
      <c r="P203" s="57"/>
      <c r="Q203" s="56"/>
      <c r="R203" s="56"/>
    </row>
    <row r="204" spans="5:18" ht="13.5" customHeight="1" x14ac:dyDescent="0.2">
      <c r="E204" s="56"/>
      <c r="F204" s="56"/>
      <c r="G204" s="56"/>
      <c r="H204" s="56"/>
      <c r="I204" s="56"/>
      <c r="J204" s="56"/>
      <c r="K204" s="56"/>
      <c r="L204" s="56"/>
      <c r="M204" s="56"/>
      <c r="N204" s="56"/>
      <c r="O204" s="56"/>
      <c r="P204" s="57"/>
      <c r="Q204" s="56"/>
      <c r="R204" s="56"/>
    </row>
    <row r="205" spans="5:18" ht="13.5" customHeight="1" x14ac:dyDescent="0.2">
      <c r="E205" s="56"/>
      <c r="F205" s="56"/>
      <c r="G205" s="56"/>
      <c r="H205" s="56"/>
      <c r="I205" s="56"/>
      <c r="J205" s="56"/>
      <c r="K205" s="56"/>
      <c r="L205" s="56"/>
      <c r="M205" s="56"/>
      <c r="N205" s="56"/>
      <c r="O205" s="56"/>
      <c r="P205" s="57"/>
      <c r="Q205" s="56"/>
      <c r="R205" s="56"/>
    </row>
    <row r="206" spans="5:18" ht="13.5" customHeight="1" x14ac:dyDescent="0.2">
      <c r="E206" s="56"/>
      <c r="F206" s="56"/>
      <c r="G206" s="56"/>
      <c r="H206" s="56"/>
      <c r="I206" s="56"/>
      <c r="J206" s="56"/>
      <c r="K206" s="56"/>
      <c r="L206" s="56"/>
      <c r="M206" s="56"/>
      <c r="N206" s="56"/>
      <c r="O206" s="56"/>
      <c r="P206" s="57"/>
      <c r="Q206" s="56"/>
      <c r="R206" s="56"/>
    </row>
    <row r="207" spans="5:18" ht="13.5" customHeight="1" x14ac:dyDescent="0.2">
      <c r="E207" s="56"/>
      <c r="F207" s="56"/>
      <c r="G207" s="56"/>
      <c r="H207" s="56"/>
      <c r="I207" s="56"/>
      <c r="J207" s="56"/>
      <c r="K207" s="56"/>
      <c r="L207" s="56"/>
      <c r="M207" s="56"/>
      <c r="N207" s="56"/>
      <c r="O207" s="56"/>
      <c r="P207" s="57"/>
      <c r="Q207" s="56"/>
      <c r="R207" s="56"/>
    </row>
    <row r="208" spans="5:18" ht="13.5" customHeight="1" x14ac:dyDescent="0.2">
      <c r="E208" s="56"/>
      <c r="F208" s="56"/>
      <c r="G208" s="56"/>
      <c r="H208" s="56"/>
      <c r="I208" s="56"/>
      <c r="J208" s="56"/>
      <c r="K208" s="56"/>
      <c r="L208" s="56"/>
      <c r="M208" s="56"/>
      <c r="N208" s="56"/>
      <c r="O208" s="56"/>
      <c r="P208" s="57"/>
      <c r="Q208" s="56"/>
      <c r="R208" s="56"/>
    </row>
    <row r="209" spans="5:18" ht="13.5" customHeight="1" x14ac:dyDescent="0.2">
      <c r="E209" s="56"/>
      <c r="F209" s="56"/>
      <c r="G209" s="56"/>
      <c r="H209" s="56"/>
      <c r="I209" s="56"/>
      <c r="J209" s="56"/>
      <c r="K209" s="56"/>
      <c r="L209" s="56"/>
      <c r="M209" s="56"/>
      <c r="N209" s="56"/>
      <c r="O209" s="56"/>
      <c r="P209" s="57"/>
      <c r="Q209" s="56"/>
      <c r="R209" s="56"/>
    </row>
    <row r="210" spans="5:18" ht="13.5" customHeight="1" x14ac:dyDescent="0.2">
      <c r="E210" s="56"/>
      <c r="F210" s="56"/>
      <c r="G210" s="56"/>
      <c r="H210" s="56"/>
      <c r="I210" s="56"/>
      <c r="J210" s="56"/>
      <c r="K210" s="56"/>
      <c r="L210" s="56"/>
      <c r="M210" s="56"/>
      <c r="N210" s="56"/>
      <c r="O210" s="56"/>
      <c r="P210" s="57"/>
      <c r="Q210" s="56"/>
      <c r="R210" s="56"/>
    </row>
    <row r="211" spans="5:18" ht="13.5" customHeight="1" x14ac:dyDescent="0.2">
      <c r="E211" s="56"/>
      <c r="F211" s="56"/>
      <c r="G211" s="56"/>
      <c r="H211" s="56"/>
      <c r="I211" s="56"/>
      <c r="J211" s="56"/>
      <c r="K211" s="56"/>
      <c r="L211" s="56"/>
      <c r="M211" s="56"/>
      <c r="N211" s="56"/>
      <c r="O211" s="56"/>
      <c r="P211" s="57"/>
      <c r="Q211" s="56"/>
      <c r="R211" s="56"/>
    </row>
    <row r="212" spans="5:18" ht="13.5" customHeight="1" x14ac:dyDescent="0.2">
      <c r="E212" s="56"/>
      <c r="F212" s="56"/>
      <c r="G212" s="56"/>
      <c r="H212" s="56"/>
      <c r="I212" s="56"/>
      <c r="J212" s="56"/>
      <c r="K212" s="56"/>
      <c r="L212" s="56"/>
      <c r="M212" s="56"/>
      <c r="N212" s="56"/>
      <c r="O212" s="56"/>
      <c r="P212" s="57"/>
      <c r="Q212" s="56"/>
      <c r="R212" s="56"/>
    </row>
    <row r="213" spans="5:18" ht="13.5" customHeight="1" x14ac:dyDescent="0.2">
      <c r="E213" s="56"/>
      <c r="F213" s="56"/>
      <c r="G213" s="56"/>
      <c r="H213" s="56"/>
      <c r="I213" s="56"/>
      <c r="J213" s="56"/>
      <c r="K213" s="56"/>
      <c r="L213" s="56"/>
      <c r="M213" s="56"/>
      <c r="N213" s="56"/>
      <c r="O213" s="56"/>
      <c r="P213" s="57"/>
      <c r="Q213" s="56"/>
      <c r="R213" s="56"/>
    </row>
    <row r="214" spans="5:18" ht="13.5" customHeight="1" x14ac:dyDescent="0.2">
      <c r="E214" s="56"/>
      <c r="F214" s="56"/>
      <c r="G214" s="56"/>
      <c r="H214" s="56"/>
      <c r="I214" s="56"/>
      <c r="J214" s="56"/>
      <c r="K214" s="56"/>
      <c r="L214" s="56"/>
      <c r="M214" s="56"/>
      <c r="N214" s="56"/>
      <c r="O214" s="56"/>
      <c r="P214" s="57"/>
      <c r="Q214" s="56"/>
      <c r="R214" s="56"/>
    </row>
    <row r="215" spans="5:18" ht="13.5" customHeight="1" x14ac:dyDescent="0.2">
      <c r="E215" s="56"/>
      <c r="F215" s="56"/>
      <c r="G215" s="56"/>
      <c r="H215" s="56"/>
      <c r="I215" s="56"/>
      <c r="J215" s="56"/>
      <c r="K215" s="56"/>
      <c r="L215" s="56"/>
      <c r="M215" s="56"/>
      <c r="N215" s="56"/>
      <c r="O215" s="56"/>
      <c r="P215" s="57"/>
      <c r="Q215" s="56"/>
      <c r="R215" s="56"/>
    </row>
    <row r="216" spans="5:18" ht="13.5" customHeight="1" x14ac:dyDescent="0.2">
      <c r="E216" s="56"/>
      <c r="F216" s="56"/>
      <c r="G216" s="56"/>
      <c r="H216" s="56"/>
      <c r="I216" s="56"/>
      <c r="J216" s="56"/>
      <c r="K216" s="56"/>
      <c r="L216" s="56"/>
      <c r="M216" s="56"/>
      <c r="N216" s="56"/>
      <c r="O216" s="56"/>
      <c r="P216" s="57"/>
      <c r="Q216" s="56"/>
      <c r="R216" s="56"/>
    </row>
    <row r="217" spans="5:18" ht="13.5" customHeight="1" x14ac:dyDescent="0.2">
      <c r="E217" s="56"/>
      <c r="F217" s="56"/>
      <c r="G217" s="56"/>
      <c r="H217" s="56"/>
      <c r="I217" s="56"/>
      <c r="J217" s="56"/>
      <c r="K217" s="56"/>
      <c r="L217" s="56"/>
      <c r="M217" s="56"/>
      <c r="N217" s="56"/>
      <c r="O217" s="56"/>
      <c r="P217" s="57"/>
      <c r="Q217" s="56"/>
      <c r="R217" s="56"/>
    </row>
    <row r="218" spans="5:18" ht="13.5" customHeight="1" x14ac:dyDescent="0.2">
      <c r="E218" s="56"/>
      <c r="F218" s="56"/>
      <c r="G218" s="56"/>
      <c r="H218" s="56"/>
      <c r="I218" s="56"/>
      <c r="J218" s="56"/>
      <c r="K218" s="56"/>
      <c r="L218" s="56"/>
      <c r="M218" s="56"/>
      <c r="N218" s="56"/>
      <c r="O218" s="56"/>
      <c r="P218" s="57"/>
      <c r="Q218" s="56"/>
      <c r="R218" s="56"/>
    </row>
    <row r="219" spans="5:18" ht="13.5" customHeight="1" x14ac:dyDescent="0.2">
      <c r="E219" s="56"/>
      <c r="F219" s="56"/>
      <c r="G219" s="56"/>
      <c r="H219" s="56"/>
      <c r="I219" s="56"/>
      <c r="J219" s="56"/>
      <c r="K219" s="56"/>
      <c r="L219" s="56"/>
      <c r="M219" s="56"/>
      <c r="N219" s="56"/>
      <c r="O219" s="56"/>
      <c r="P219" s="57"/>
      <c r="Q219" s="56"/>
      <c r="R219" s="56"/>
    </row>
    <row r="220" spans="5:18" ht="13.5" customHeight="1" x14ac:dyDescent="0.2">
      <c r="E220" s="56"/>
      <c r="F220" s="56"/>
      <c r="G220" s="56"/>
      <c r="H220" s="56"/>
      <c r="I220" s="56"/>
      <c r="J220" s="56"/>
      <c r="K220" s="56"/>
      <c r="L220" s="56"/>
      <c r="M220" s="56"/>
      <c r="N220" s="56"/>
      <c r="O220" s="56"/>
      <c r="P220" s="57"/>
      <c r="Q220" s="56"/>
      <c r="R220" s="56"/>
    </row>
    <row r="221" spans="5:18" ht="13.5" customHeight="1" x14ac:dyDescent="0.2">
      <c r="E221" s="56"/>
      <c r="F221" s="56"/>
      <c r="G221" s="56"/>
      <c r="H221" s="56"/>
      <c r="I221" s="56"/>
      <c r="J221" s="56"/>
      <c r="K221" s="56"/>
      <c r="L221" s="56"/>
      <c r="M221" s="56"/>
      <c r="N221" s="56"/>
      <c r="O221" s="56"/>
      <c r="P221" s="57"/>
      <c r="Q221" s="56"/>
      <c r="R221" s="56"/>
    </row>
    <row r="222" spans="5:18" ht="13.5" customHeight="1" x14ac:dyDescent="0.2">
      <c r="E222" s="56"/>
      <c r="F222" s="56"/>
      <c r="G222" s="56"/>
      <c r="H222" s="56"/>
      <c r="I222" s="56"/>
      <c r="J222" s="56"/>
      <c r="K222" s="56"/>
      <c r="L222" s="56"/>
      <c r="M222" s="56"/>
      <c r="N222" s="56"/>
      <c r="O222" s="56"/>
      <c r="P222" s="57"/>
      <c r="Q222" s="56"/>
      <c r="R222" s="56"/>
    </row>
    <row r="223" spans="5:18" ht="13.5" customHeight="1" x14ac:dyDescent="0.2">
      <c r="E223" s="56"/>
      <c r="F223" s="56"/>
      <c r="G223" s="56"/>
      <c r="H223" s="56"/>
      <c r="I223" s="56"/>
      <c r="J223" s="56"/>
      <c r="K223" s="56"/>
      <c r="L223" s="56"/>
      <c r="M223" s="56"/>
      <c r="N223" s="56"/>
      <c r="O223" s="56"/>
      <c r="P223" s="57"/>
      <c r="Q223" s="56"/>
      <c r="R223" s="56"/>
    </row>
    <row r="224" spans="5:18" ht="13.5" customHeight="1" x14ac:dyDescent="0.2">
      <c r="E224" s="56"/>
      <c r="F224" s="56"/>
      <c r="G224" s="56"/>
      <c r="H224" s="56"/>
      <c r="I224" s="56"/>
      <c r="J224" s="56"/>
      <c r="K224" s="56"/>
      <c r="L224" s="56"/>
      <c r="M224" s="56"/>
      <c r="N224" s="56"/>
      <c r="O224" s="56"/>
      <c r="P224" s="57"/>
      <c r="Q224" s="56"/>
      <c r="R224" s="56"/>
    </row>
    <row r="225" spans="5:18" ht="13.5" customHeight="1" x14ac:dyDescent="0.2">
      <c r="E225" s="56"/>
      <c r="F225" s="56"/>
      <c r="G225" s="56"/>
      <c r="H225" s="56"/>
      <c r="I225" s="56"/>
      <c r="J225" s="56"/>
      <c r="K225" s="56"/>
      <c r="L225" s="56"/>
      <c r="M225" s="56"/>
      <c r="N225" s="56"/>
      <c r="O225" s="56"/>
      <c r="P225" s="57"/>
      <c r="Q225" s="56"/>
      <c r="R225" s="56"/>
    </row>
    <row r="226" spans="5:18" ht="13.5" customHeight="1" x14ac:dyDescent="0.2">
      <c r="E226" s="56"/>
      <c r="F226" s="56"/>
      <c r="G226" s="56"/>
      <c r="H226" s="56"/>
      <c r="I226" s="56"/>
      <c r="J226" s="56"/>
      <c r="K226" s="56"/>
      <c r="L226" s="56"/>
      <c r="M226" s="56"/>
      <c r="N226" s="56"/>
      <c r="O226" s="56"/>
      <c r="P226" s="57"/>
      <c r="Q226" s="56"/>
      <c r="R226" s="56"/>
    </row>
    <row r="227" spans="5:18" ht="13.5" customHeight="1" x14ac:dyDescent="0.2">
      <c r="E227" s="56"/>
      <c r="F227" s="56"/>
      <c r="G227" s="56"/>
      <c r="H227" s="56"/>
      <c r="I227" s="56"/>
      <c r="J227" s="56"/>
      <c r="K227" s="56"/>
      <c r="L227" s="56"/>
      <c r="M227" s="56"/>
      <c r="N227" s="56"/>
      <c r="O227" s="56"/>
      <c r="P227" s="57"/>
      <c r="Q227" s="56"/>
      <c r="R227" s="56"/>
    </row>
    <row r="228" spans="5:18" ht="13.5" customHeight="1" x14ac:dyDescent="0.2">
      <c r="E228" s="56"/>
      <c r="F228" s="56"/>
      <c r="G228" s="56"/>
      <c r="H228" s="56"/>
      <c r="I228" s="56"/>
      <c r="J228" s="56"/>
      <c r="K228" s="56"/>
      <c r="L228" s="56"/>
      <c r="M228" s="56"/>
      <c r="N228" s="56"/>
      <c r="O228" s="56"/>
      <c r="P228" s="57"/>
      <c r="Q228" s="56"/>
      <c r="R228" s="56"/>
    </row>
    <row r="229" spans="5:18" ht="13.5" customHeight="1" x14ac:dyDescent="0.2">
      <c r="E229" s="56"/>
      <c r="F229" s="56"/>
      <c r="G229" s="56"/>
      <c r="H229" s="56"/>
      <c r="I229" s="56"/>
      <c r="J229" s="56"/>
      <c r="K229" s="56"/>
      <c r="L229" s="56"/>
      <c r="M229" s="56"/>
      <c r="N229" s="56"/>
      <c r="O229" s="56"/>
      <c r="P229" s="57"/>
      <c r="Q229" s="56"/>
      <c r="R229" s="56"/>
    </row>
    <row r="230" spans="5:18" ht="13.5" customHeight="1" x14ac:dyDescent="0.2">
      <c r="E230" s="56"/>
      <c r="F230" s="56"/>
      <c r="G230" s="56"/>
      <c r="H230" s="56"/>
      <c r="I230" s="56"/>
      <c r="J230" s="56"/>
      <c r="K230" s="56"/>
      <c r="L230" s="56"/>
      <c r="M230" s="56"/>
      <c r="N230" s="56"/>
      <c r="O230" s="56"/>
      <c r="P230" s="57"/>
      <c r="Q230" s="56"/>
      <c r="R230" s="56"/>
    </row>
    <row r="231" spans="5:18" ht="13.5" customHeight="1" x14ac:dyDescent="0.2">
      <c r="E231" s="56"/>
      <c r="F231" s="56"/>
      <c r="G231" s="56"/>
      <c r="H231" s="56"/>
      <c r="I231" s="56"/>
      <c r="J231" s="56"/>
      <c r="K231" s="56"/>
      <c r="L231" s="56"/>
      <c r="M231" s="56"/>
      <c r="N231" s="56"/>
      <c r="O231" s="56"/>
      <c r="P231" s="57"/>
      <c r="Q231" s="56"/>
      <c r="R231" s="56"/>
    </row>
    <row r="232" spans="5:18" ht="13.5" customHeight="1" x14ac:dyDescent="0.2">
      <c r="E232" s="56"/>
      <c r="F232" s="56"/>
      <c r="G232" s="56"/>
      <c r="H232" s="56"/>
      <c r="I232" s="56"/>
      <c r="J232" s="56"/>
      <c r="K232" s="56"/>
      <c r="L232" s="56"/>
      <c r="M232" s="56"/>
      <c r="N232" s="56"/>
      <c r="O232" s="56"/>
      <c r="P232" s="57"/>
      <c r="Q232" s="56"/>
      <c r="R232" s="56"/>
    </row>
    <row r="233" spans="5:18" ht="13.5" customHeight="1" x14ac:dyDescent="0.2">
      <c r="E233" s="56"/>
      <c r="F233" s="56"/>
      <c r="G233" s="56"/>
      <c r="H233" s="56"/>
      <c r="I233" s="56"/>
      <c r="J233" s="56"/>
      <c r="K233" s="56"/>
      <c r="L233" s="56"/>
      <c r="M233" s="56"/>
      <c r="N233" s="56"/>
      <c r="O233" s="56"/>
      <c r="P233" s="57"/>
      <c r="Q233" s="56"/>
      <c r="R233" s="56"/>
    </row>
    <row r="234" spans="5:18" ht="13.5" customHeight="1" x14ac:dyDescent="0.2">
      <c r="E234" s="56"/>
      <c r="F234" s="56"/>
      <c r="G234" s="56"/>
      <c r="H234" s="56"/>
      <c r="I234" s="56"/>
      <c r="J234" s="56"/>
      <c r="K234" s="56"/>
      <c r="L234" s="56"/>
      <c r="M234" s="56"/>
      <c r="N234" s="56"/>
      <c r="O234" s="56"/>
      <c r="P234" s="57"/>
      <c r="Q234" s="56"/>
      <c r="R234" s="56"/>
    </row>
    <row r="235" spans="5:18" ht="13.5" customHeight="1" x14ac:dyDescent="0.2">
      <c r="E235" s="56"/>
      <c r="F235" s="56"/>
      <c r="G235" s="56"/>
      <c r="H235" s="56"/>
      <c r="I235" s="56"/>
      <c r="J235" s="56"/>
      <c r="K235" s="56"/>
      <c r="L235" s="56"/>
      <c r="M235" s="56"/>
      <c r="N235" s="56"/>
      <c r="O235" s="56"/>
      <c r="P235" s="57"/>
      <c r="Q235" s="56"/>
      <c r="R235" s="56"/>
    </row>
    <row r="236" spans="5:18" ht="13.5" customHeight="1" x14ac:dyDescent="0.2">
      <c r="E236" s="56"/>
      <c r="F236" s="56"/>
      <c r="G236" s="56"/>
      <c r="H236" s="56"/>
      <c r="I236" s="56"/>
      <c r="J236" s="56"/>
      <c r="K236" s="56"/>
      <c r="L236" s="56"/>
      <c r="M236" s="56"/>
      <c r="N236" s="56"/>
      <c r="O236" s="56"/>
      <c r="P236" s="57"/>
      <c r="Q236" s="56"/>
      <c r="R236" s="56"/>
    </row>
    <row r="237" spans="5:18" ht="13.5" customHeight="1" x14ac:dyDescent="0.2">
      <c r="E237" s="56"/>
      <c r="F237" s="56"/>
      <c r="G237" s="56"/>
      <c r="H237" s="56"/>
      <c r="I237" s="56"/>
      <c r="J237" s="56"/>
      <c r="K237" s="56"/>
      <c r="L237" s="56"/>
      <c r="M237" s="56"/>
      <c r="N237" s="56"/>
      <c r="O237" s="56"/>
      <c r="P237" s="57"/>
      <c r="Q237" s="56"/>
      <c r="R237" s="56"/>
    </row>
    <row r="238" spans="5:18" ht="13.5" customHeight="1" x14ac:dyDescent="0.2">
      <c r="E238" s="56"/>
      <c r="F238" s="56"/>
      <c r="G238" s="56"/>
      <c r="H238" s="56"/>
      <c r="I238" s="56"/>
      <c r="J238" s="56"/>
      <c r="K238" s="56"/>
      <c r="L238" s="56"/>
      <c r="M238" s="56"/>
      <c r="N238" s="56"/>
      <c r="O238" s="56"/>
      <c r="P238" s="57"/>
      <c r="Q238" s="56"/>
      <c r="R238" s="56"/>
    </row>
    <row r="239" spans="5:18" ht="13.5" customHeight="1" x14ac:dyDescent="0.2">
      <c r="E239" s="56"/>
      <c r="F239" s="56"/>
      <c r="G239" s="56"/>
      <c r="H239" s="56"/>
      <c r="I239" s="56"/>
      <c r="J239" s="56"/>
      <c r="K239" s="56"/>
      <c r="L239" s="56"/>
      <c r="M239" s="56"/>
      <c r="N239" s="56"/>
      <c r="O239" s="56"/>
      <c r="P239" s="57"/>
      <c r="Q239" s="56"/>
      <c r="R239" s="56"/>
    </row>
    <row r="240" spans="5:18" ht="13.5" customHeight="1" x14ac:dyDescent="0.2">
      <c r="E240" s="56"/>
      <c r="F240" s="56"/>
      <c r="G240" s="56"/>
      <c r="H240" s="56"/>
      <c r="I240" s="56"/>
      <c r="J240" s="56"/>
      <c r="K240" s="56"/>
      <c r="L240" s="56"/>
      <c r="M240" s="56"/>
      <c r="N240" s="56"/>
      <c r="O240" s="56"/>
      <c r="P240" s="57"/>
      <c r="Q240" s="56"/>
      <c r="R240" s="56"/>
    </row>
    <row r="241" spans="5:18" ht="13.5" customHeight="1" x14ac:dyDescent="0.2">
      <c r="E241" s="56"/>
      <c r="F241" s="56"/>
      <c r="G241" s="56"/>
      <c r="H241" s="56"/>
      <c r="I241" s="56"/>
      <c r="J241" s="56"/>
      <c r="K241" s="56"/>
      <c r="L241" s="56"/>
      <c r="M241" s="56"/>
      <c r="N241" s="56"/>
      <c r="O241" s="56"/>
      <c r="P241" s="57"/>
      <c r="Q241" s="56"/>
      <c r="R241" s="56"/>
    </row>
    <row r="242" spans="5:18" ht="13.5" customHeight="1" x14ac:dyDescent="0.2">
      <c r="E242" s="56"/>
      <c r="F242" s="56"/>
      <c r="G242" s="56"/>
      <c r="H242" s="56"/>
      <c r="I242" s="56"/>
      <c r="J242" s="56"/>
      <c r="K242" s="56"/>
      <c r="L242" s="56"/>
      <c r="M242" s="56"/>
      <c r="N242" s="56"/>
      <c r="O242" s="56"/>
      <c r="P242" s="57"/>
      <c r="Q242" s="56"/>
      <c r="R242" s="56"/>
    </row>
    <row r="243" spans="5:18" ht="13.5" customHeight="1" x14ac:dyDescent="0.2">
      <c r="E243" s="56"/>
      <c r="F243" s="56"/>
      <c r="G243" s="56"/>
      <c r="H243" s="56"/>
      <c r="I243" s="56"/>
      <c r="J243" s="56"/>
      <c r="K243" s="56"/>
      <c r="L243" s="56"/>
      <c r="M243" s="56"/>
      <c r="N243" s="56"/>
      <c r="O243" s="56"/>
      <c r="P243" s="57"/>
      <c r="Q243" s="56"/>
      <c r="R243" s="56"/>
    </row>
  </sheetData>
  <hyperlinks>
    <hyperlink ref="E4" location="HarvestedAreas!A1" display="HarvestedAreas" xr:uid="{8DD821BC-183E-4E17-97CF-C9EBEBFBC2F0}"/>
  </hyperlinks>
  <pageMargins left="0.75" right="0.75" top="1" bottom="1" header="0.5" footer="0.5"/>
  <pageSetup orientation="portrait" r:id="rId3"/>
  <headerFooter alignWithMargins="0"/>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9F746-AC73-414D-89B7-4F912D92B078}">
  <dimension ref="A1:T322"/>
  <sheetViews>
    <sheetView showGridLines="0" zoomScaleNormal="100" workbookViewId="0">
      <selection activeCell="H1" sqref="H1"/>
    </sheetView>
  </sheetViews>
  <sheetFormatPr defaultColWidth="9.28515625" defaultRowHeight="13.5" customHeight="1" x14ac:dyDescent="0.2"/>
  <cols>
    <col min="1" max="1" width="1.7109375" style="2" customWidth="1"/>
    <col min="2" max="2" width="2.7109375" style="2" customWidth="1"/>
    <col min="3" max="3" width="2" style="2" customWidth="1"/>
    <col min="4" max="4" width="37.28515625" style="2" bestFit="1" customWidth="1"/>
    <col min="5" max="5" width="19.140625" style="2" bestFit="1" customWidth="1"/>
    <col min="6" max="6" width="30.5703125" style="2" bestFit="1" customWidth="1"/>
    <col min="7" max="13" width="14.140625" style="2" customWidth="1"/>
    <col min="14" max="14" width="9.28515625" style="2"/>
    <col min="15" max="15" width="14.28515625" style="2" customWidth="1"/>
    <col min="16" max="16" width="11.28515625" style="2" customWidth="1"/>
    <col min="17" max="17" width="26.7109375" style="2" customWidth="1"/>
    <col min="18" max="18" width="29.42578125" style="2" bestFit="1" customWidth="1"/>
    <col min="19" max="19" width="11.7109375" style="2" customWidth="1"/>
    <col min="20" max="16384" width="9.28515625" style="2"/>
  </cols>
  <sheetData>
    <row r="1" spans="1:18" s="7" customFormat="1" ht="13.5" customHeight="1" x14ac:dyDescent="0.2">
      <c r="A1" s="5"/>
      <c r="B1" s="5"/>
      <c r="C1" s="5"/>
      <c r="D1" s="6"/>
      <c r="E1" s="25"/>
    </row>
    <row r="2" spans="1:18" s="7" customFormat="1" ht="13.5" customHeight="1" x14ac:dyDescent="0.2">
      <c r="A2" s="5"/>
      <c r="B2" s="5"/>
      <c r="C2" s="5"/>
      <c r="D2" s="6"/>
      <c r="E2" s="26" t="str">
        <f>Title</f>
        <v>OCP Africa - Cameroon P205</v>
      </c>
    </row>
    <row r="3" spans="1:18" s="7" customFormat="1" ht="13.5" customHeight="1" x14ac:dyDescent="0.2">
      <c r="A3" s="5"/>
      <c r="B3" s="5"/>
      <c r="C3" s="5"/>
      <c r="D3" s="6"/>
      <c r="E3" s="27" t="str">
        <f ca="1">MID(CELL("filename",E3),FIND("]",CELL("filename",E3))+1,256)</f>
        <v>HarvestedAreas</v>
      </c>
    </row>
    <row r="4" spans="1:18" s="7" customFormat="1" ht="13.5" customHeight="1" x14ac:dyDescent="0.2">
      <c r="A4" s="5"/>
      <c r="B4" s="5"/>
      <c r="C4" s="5"/>
      <c r="D4" s="6"/>
      <c r="E4" s="27" t="s">
        <v>140</v>
      </c>
    </row>
    <row r="5" spans="1:18" s="11" customFormat="1" ht="13.5" customHeight="1" x14ac:dyDescent="0.2">
      <c r="A5" s="8"/>
      <c r="B5" s="8"/>
      <c r="C5" s="8"/>
      <c r="D5" s="9"/>
      <c r="E5" s="10"/>
    </row>
    <row r="6" spans="1:18" ht="13.5" customHeight="1" x14ac:dyDescent="0.2">
      <c r="B6" s="7"/>
      <c r="C6" s="7"/>
      <c r="D6" s="7"/>
      <c r="E6" s="7"/>
      <c r="F6" s="7"/>
      <c r="G6" s="7"/>
      <c r="H6" s="7"/>
      <c r="I6" s="7"/>
      <c r="J6" s="7"/>
      <c r="K6" s="7"/>
      <c r="L6" s="7"/>
      <c r="M6" s="7"/>
      <c r="N6" s="7"/>
    </row>
    <row r="7" spans="1:18" ht="13.5" customHeight="1" x14ac:dyDescent="0.2">
      <c r="B7" s="7"/>
      <c r="C7" s="7"/>
      <c r="D7" s="7"/>
      <c r="E7" s="184" t="s">
        <v>93</v>
      </c>
      <c r="F7" s="184" t="s">
        <v>94</v>
      </c>
      <c r="G7" s="184" t="s">
        <v>95</v>
      </c>
      <c r="H7" s="184" t="s">
        <v>96</v>
      </c>
      <c r="I7" s="184" t="s">
        <v>97</v>
      </c>
      <c r="J7" s="184" t="s">
        <v>98</v>
      </c>
      <c r="K7" s="184" t="s">
        <v>141</v>
      </c>
      <c r="L7" s="184" t="s">
        <v>100</v>
      </c>
      <c r="M7" s="184" t="s">
        <v>101</v>
      </c>
      <c r="N7" s="184" t="s">
        <v>102</v>
      </c>
      <c r="O7" s="184" t="s">
        <v>103</v>
      </c>
      <c r="P7" s="185" t="s">
        <v>104</v>
      </c>
      <c r="Q7" s="184" t="s">
        <v>105</v>
      </c>
      <c r="R7" s="184" t="s">
        <v>106</v>
      </c>
    </row>
    <row r="8" spans="1:18" ht="13.5" customHeight="1" x14ac:dyDescent="0.2">
      <c r="B8" s="7"/>
      <c r="C8" s="7"/>
      <c r="D8" s="35"/>
      <c r="E8" s="184" t="s">
        <v>142</v>
      </c>
      <c r="F8" s="184" t="s">
        <v>143</v>
      </c>
      <c r="G8" s="184" t="s">
        <v>204</v>
      </c>
      <c r="H8" s="184" t="s">
        <v>205</v>
      </c>
      <c r="I8" s="184" t="s">
        <v>144</v>
      </c>
      <c r="J8" s="184" t="s">
        <v>145</v>
      </c>
      <c r="K8" s="184" t="s">
        <v>206</v>
      </c>
      <c r="L8" s="184" t="s">
        <v>207</v>
      </c>
      <c r="M8" s="184" t="s">
        <v>113</v>
      </c>
      <c r="N8" s="184" t="s">
        <v>113</v>
      </c>
      <c r="O8" s="184" t="s">
        <v>22</v>
      </c>
      <c r="P8" s="185">
        <v>178</v>
      </c>
      <c r="Q8" s="184" t="s">
        <v>148</v>
      </c>
      <c r="R8" s="184" t="s">
        <v>149</v>
      </c>
    </row>
    <row r="9" spans="1:18" ht="13.5" customHeight="1" x14ac:dyDescent="0.2">
      <c r="B9" s="7"/>
      <c r="C9" s="7"/>
      <c r="D9" s="36"/>
      <c r="E9" s="184" t="s">
        <v>142</v>
      </c>
      <c r="F9" s="184" t="s">
        <v>143</v>
      </c>
      <c r="G9" s="184" t="s">
        <v>204</v>
      </c>
      <c r="H9" s="184" t="s">
        <v>205</v>
      </c>
      <c r="I9" s="184" t="s">
        <v>144</v>
      </c>
      <c r="J9" s="184" t="s">
        <v>145</v>
      </c>
      <c r="K9" s="184" t="s">
        <v>206</v>
      </c>
      <c r="L9" s="184" t="s">
        <v>207</v>
      </c>
      <c r="M9" s="184" t="s">
        <v>117</v>
      </c>
      <c r="N9" s="184" t="s">
        <v>117</v>
      </c>
      <c r="O9" s="184" t="s">
        <v>22</v>
      </c>
      <c r="P9" s="185">
        <v>181</v>
      </c>
      <c r="Q9" s="184" t="s">
        <v>115</v>
      </c>
      <c r="R9" s="184" t="s">
        <v>116</v>
      </c>
    </row>
    <row r="10" spans="1:18" ht="13.5" customHeight="1" x14ac:dyDescent="0.2">
      <c r="B10" s="7"/>
      <c r="C10" s="7"/>
      <c r="D10" s="7"/>
      <c r="E10" s="184" t="s">
        <v>142</v>
      </c>
      <c r="F10" s="184" t="s">
        <v>143</v>
      </c>
      <c r="G10" s="184" t="s">
        <v>204</v>
      </c>
      <c r="H10" s="184" t="s">
        <v>205</v>
      </c>
      <c r="I10" s="184" t="s">
        <v>144</v>
      </c>
      <c r="J10" s="184" t="s">
        <v>145</v>
      </c>
      <c r="K10" s="184" t="s">
        <v>206</v>
      </c>
      <c r="L10" s="184" t="s">
        <v>207</v>
      </c>
      <c r="M10" s="184" t="s">
        <v>118</v>
      </c>
      <c r="N10" s="184" t="s">
        <v>118</v>
      </c>
      <c r="O10" s="184" t="s">
        <v>22</v>
      </c>
      <c r="P10" s="185">
        <v>179</v>
      </c>
      <c r="Q10" s="184" t="s">
        <v>115</v>
      </c>
      <c r="R10" s="184" t="s">
        <v>116</v>
      </c>
    </row>
    <row r="11" spans="1:18" ht="13.5" customHeight="1" x14ac:dyDescent="0.2">
      <c r="B11" s="7"/>
      <c r="C11" s="7"/>
      <c r="D11" s="7"/>
      <c r="E11" s="184" t="s">
        <v>142</v>
      </c>
      <c r="F11" s="184" t="s">
        <v>143</v>
      </c>
      <c r="G11" s="184" t="s">
        <v>204</v>
      </c>
      <c r="H11" s="184" t="s">
        <v>205</v>
      </c>
      <c r="I11" s="184" t="s">
        <v>144</v>
      </c>
      <c r="J11" s="184" t="s">
        <v>145</v>
      </c>
      <c r="K11" s="184" t="s">
        <v>206</v>
      </c>
      <c r="L11" s="184" t="s">
        <v>207</v>
      </c>
      <c r="M11" s="184" t="s">
        <v>119</v>
      </c>
      <c r="N11" s="184" t="s">
        <v>119</v>
      </c>
      <c r="O11" s="184" t="s">
        <v>22</v>
      </c>
      <c r="P11" s="185">
        <v>180</v>
      </c>
      <c r="Q11" s="184" t="s">
        <v>115</v>
      </c>
      <c r="R11" s="184" t="s">
        <v>116</v>
      </c>
    </row>
    <row r="12" spans="1:18" ht="13.5" customHeight="1" x14ac:dyDescent="0.2">
      <c r="E12" s="184" t="s">
        <v>142</v>
      </c>
      <c r="F12" s="184" t="s">
        <v>143</v>
      </c>
      <c r="G12" s="184" t="s">
        <v>204</v>
      </c>
      <c r="H12" s="184" t="s">
        <v>205</v>
      </c>
      <c r="I12" s="184" t="s">
        <v>144</v>
      </c>
      <c r="J12" s="184" t="s">
        <v>145</v>
      </c>
      <c r="K12" s="184" t="s">
        <v>206</v>
      </c>
      <c r="L12" s="184" t="s">
        <v>207</v>
      </c>
      <c r="M12" s="184" t="s">
        <v>124</v>
      </c>
      <c r="N12" s="184" t="s">
        <v>124</v>
      </c>
      <c r="O12" s="184" t="s">
        <v>22</v>
      </c>
      <c r="P12" s="185">
        <v>180</v>
      </c>
      <c r="Q12" s="184" t="s">
        <v>115</v>
      </c>
      <c r="R12" s="184" t="s">
        <v>116</v>
      </c>
    </row>
    <row r="13" spans="1:18" ht="13.5" customHeight="1" x14ac:dyDescent="0.2">
      <c r="E13" s="184" t="s">
        <v>142</v>
      </c>
      <c r="F13" s="184" t="s">
        <v>143</v>
      </c>
      <c r="G13" s="184" t="s">
        <v>204</v>
      </c>
      <c r="H13" s="184" t="s">
        <v>205</v>
      </c>
      <c r="I13" s="184" t="s">
        <v>144</v>
      </c>
      <c r="J13" s="184" t="s">
        <v>145</v>
      </c>
      <c r="K13" s="184" t="s">
        <v>208</v>
      </c>
      <c r="L13" s="184" t="s">
        <v>209</v>
      </c>
      <c r="M13" s="184" t="s">
        <v>113</v>
      </c>
      <c r="N13" s="184" t="s">
        <v>113</v>
      </c>
      <c r="O13" s="184" t="s">
        <v>22</v>
      </c>
      <c r="P13" s="185">
        <v>16522</v>
      </c>
      <c r="Q13" s="184" t="s">
        <v>148</v>
      </c>
      <c r="R13" s="184" t="s">
        <v>149</v>
      </c>
    </row>
    <row r="14" spans="1:18" ht="13.5" customHeight="1" x14ac:dyDescent="0.2">
      <c r="E14" s="184" t="s">
        <v>142</v>
      </c>
      <c r="F14" s="184" t="s">
        <v>143</v>
      </c>
      <c r="G14" s="184" t="s">
        <v>204</v>
      </c>
      <c r="H14" s="184" t="s">
        <v>205</v>
      </c>
      <c r="I14" s="184" t="s">
        <v>144</v>
      </c>
      <c r="J14" s="184" t="s">
        <v>145</v>
      </c>
      <c r="K14" s="184" t="s">
        <v>208</v>
      </c>
      <c r="L14" s="184" t="s">
        <v>209</v>
      </c>
      <c r="M14" s="184" t="s">
        <v>117</v>
      </c>
      <c r="N14" s="184" t="s">
        <v>117</v>
      </c>
      <c r="O14" s="184" t="s">
        <v>22</v>
      </c>
      <c r="P14" s="185">
        <v>16754</v>
      </c>
      <c r="Q14" s="184" t="s">
        <v>148</v>
      </c>
      <c r="R14" s="184" t="s">
        <v>149</v>
      </c>
    </row>
    <row r="15" spans="1:18" ht="13.5" customHeight="1" x14ac:dyDescent="0.2">
      <c r="E15" s="184" t="s">
        <v>142</v>
      </c>
      <c r="F15" s="184" t="s">
        <v>143</v>
      </c>
      <c r="G15" s="184" t="s">
        <v>204</v>
      </c>
      <c r="H15" s="184" t="s">
        <v>205</v>
      </c>
      <c r="I15" s="184" t="s">
        <v>144</v>
      </c>
      <c r="J15" s="184" t="s">
        <v>145</v>
      </c>
      <c r="K15" s="184" t="s">
        <v>208</v>
      </c>
      <c r="L15" s="184" t="s">
        <v>209</v>
      </c>
      <c r="M15" s="184" t="s">
        <v>118</v>
      </c>
      <c r="N15" s="184" t="s">
        <v>118</v>
      </c>
      <c r="O15" s="184" t="s">
        <v>22</v>
      </c>
      <c r="P15" s="185">
        <v>16813</v>
      </c>
      <c r="Q15" s="184" t="s">
        <v>148</v>
      </c>
      <c r="R15" s="184" t="s">
        <v>149</v>
      </c>
    </row>
    <row r="16" spans="1:18" ht="13.5" customHeight="1" x14ac:dyDescent="0.2">
      <c r="E16" s="184" t="s">
        <v>142</v>
      </c>
      <c r="F16" s="184" t="s">
        <v>143</v>
      </c>
      <c r="G16" s="184" t="s">
        <v>204</v>
      </c>
      <c r="H16" s="184" t="s">
        <v>205</v>
      </c>
      <c r="I16" s="184" t="s">
        <v>144</v>
      </c>
      <c r="J16" s="184" t="s">
        <v>145</v>
      </c>
      <c r="K16" s="184" t="s">
        <v>208</v>
      </c>
      <c r="L16" s="184" t="s">
        <v>209</v>
      </c>
      <c r="M16" s="184" t="s">
        <v>119</v>
      </c>
      <c r="N16" s="184" t="s">
        <v>119</v>
      </c>
      <c r="O16" s="184" t="s">
        <v>22</v>
      </c>
      <c r="P16" s="185">
        <v>16903</v>
      </c>
      <c r="Q16" s="184" t="s">
        <v>148</v>
      </c>
      <c r="R16" s="184" t="s">
        <v>149</v>
      </c>
    </row>
    <row r="17" spans="5:18" ht="13.5" customHeight="1" x14ac:dyDescent="0.2">
      <c r="E17" s="184" t="s">
        <v>142</v>
      </c>
      <c r="F17" s="184" t="s">
        <v>143</v>
      </c>
      <c r="G17" s="184" t="s">
        <v>204</v>
      </c>
      <c r="H17" s="184" t="s">
        <v>205</v>
      </c>
      <c r="I17" s="184" t="s">
        <v>144</v>
      </c>
      <c r="J17" s="184" t="s">
        <v>145</v>
      </c>
      <c r="K17" s="184" t="s">
        <v>208</v>
      </c>
      <c r="L17" s="184" t="s">
        <v>209</v>
      </c>
      <c r="M17" s="184" t="s">
        <v>124</v>
      </c>
      <c r="N17" s="184" t="s">
        <v>124</v>
      </c>
      <c r="O17" s="184" t="s">
        <v>22</v>
      </c>
      <c r="P17" s="185">
        <v>16989</v>
      </c>
      <c r="Q17" s="184" t="s">
        <v>148</v>
      </c>
      <c r="R17" s="184" t="s">
        <v>149</v>
      </c>
    </row>
    <row r="18" spans="5:18" ht="13.5" customHeight="1" x14ac:dyDescent="0.2">
      <c r="E18" s="184" t="s">
        <v>142</v>
      </c>
      <c r="F18" s="184" t="s">
        <v>143</v>
      </c>
      <c r="G18" s="184" t="s">
        <v>204</v>
      </c>
      <c r="H18" s="184" t="s">
        <v>205</v>
      </c>
      <c r="I18" s="184" t="s">
        <v>144</v>
      </c>
      <c r="J18" s="184" t="s">
        <v>145</v>
      </c>
      <c r="K18" s="184" t="s">
        <v>146</v>
      </c>
      <c r="L18" s="184" t="s">
        <v>147</v>
      </c>
      <c r="M18" s="184" t="s">
        <v>113</v>
      </c>
      <c r="N18" s="184" t="s">
        <v>113</v>
      </c>
      <c r="O18" s="184" t="s">
        <v>22</v>
      </c>
      <c r="P18" s="185">
        <v>48984</v>
      </c>
      <c r="Q18" s="184" t="s">
        <v>148</v>
      </c>
      <c r="R18" s="184" t="s">
        <v>149</v>
      </c>
    </row>
    <row r="19" spans="5:18" ht="13.5" customHeight="1" x14ac:dyDescent="0.2">
      <c r="E19" s="184" t="s">
        <v>142</v>
      </c>
      <c r="F19" s="184" t="s">
        <v>143</v>
      </c>
      <c r="G19" s="184" t="s">
        <v>204</v>
      </c>
      <c r="H19" s="184" t="s">
        <v>205</v>
      </c>
      <c r="I19" s="184" t="s">
        <v>144</v>
      </c>
      <c r="J19" s="184" t="s">
        <v>145</v>
      </c>
      <c r="K19" s="184" t="s">
        <v>146</v>
      </c>
      <c r="L19" s="184" t="s">
        <v>147</v>
      </c>
      <c r="M19" s="184" t="s">
        <v>117</v>
      </c>
      <c r="N19" s="184" t="s">
        <v>117</v>
      </c>
      <c r="O19" s="184" t="s">
        <v>22</v>
      </c>
      <c r="P19" s="185">
        <v>48133</v>
      </c>
      <c r="Q19" s="184" t="s">
        <v>115</v>
      </c>
      <c r="R19" s="184" t="s">
        <v>116</v>
      </c>
    </row>
    <row r="20" spans="5:18" ht="13.5" customHeight="1" x14ac:dyDescent="0.2">
      <c r="E20" s="184" t="s">
        <v>142</v>
      </c>
      <c r="F20" s="184" t="s">
        <v>143</v>
      </c>
      <c r="G20" s="184" t="s">
        <v>204</v>
      </c>
      <c r="H20" s="184" t="s">
        <v>205</v>
      </c>
      <c r="I20" s="184" t="s">
        <v>144</v>
      </c>
      <c r="J20" s="184" t="s">
        <v>145</v>
      </c>
      <c r="K20" s="184" t="s">
        <v>146</v>
      </c>
      <c r="L20" s="184" t="s">
        <v>147</v>
      </c>
      <c r="M20" s="184" t="s">
        <v>118</v>
      </c>
      <c r="N20" s="184" t="s">
        <v>118</v>
      </c>
      <c r="O20" s="184" t="s">
        <v>22</v>
      </c>
      <c r="P20" s="185">
        <v>47666</v>
      </c>
      <c r="Q20" s="184" t="s">
        <v>115</v>
      </c>
      <c r="R20" s="184" t="s">
        <v>116</v>
      </c>
    </row>
    <row r="21" spans="5:18" ht="13.5" customHeight="1" x14ac:dyDescent="0.2">
      <c r="E21" s="184" t="s">
        <v>142</v>
      </c>
      <c r="F21" s="184" t="s">
        <v>143</v>
      </c>
      <c r="G21" s="184" t="s">
        <v>204</v>
      </c>
      <c r="H21" s="184" t="s">
        <v>205</v>
      </c>
      <c r="I21" s="184" t="s">
        <v>144</v>
      </c>
      <c r="J21" s="184" t="s">
        <v>145</v>
      </c>
      <c r="K21" s="184" t="s">
        <v>146</v>
      </c>
      <c r="L21" s="184" t="s">
        <v>147</v>
      </c>
      <c r="M21" s="184" t="s">
        <v>119</v>
      </c>
      <c r="N21" s="184" t="s">
        <v>119</v>
      </c>
      <c r="O21" s="184" t="s">
        <v>22</v>
      </c>
      <c r="P21" s="185">
        <v>48261</v>
      </c>
      <c r="Q21" s="184" t="s">
        <v>115</v>
      </c>
      <c r="R21" s="184" t="s">
        <v>116</v>
      </c>
    </row>
    <row r="22" spans="5:18" ht="13.5" customHeight="1" x14ac:dyDescent="0.2">
      <c r="E22" s="184" t="s">
        <v>142</v>
      </c>
      <c r="F22" s="184" t="s">
        <v>143</v>
      </c>
      <c r="G22" s="184" t="s">
        <v>204</v>
      </c>
      <c r="H22" s="184" t="s">
        <v>205</v>
      </c>
      <c r="I22" s="184" t="s">
        <v>144</v>
      </c>
      <c r="J22" s="184" t="s">
        <v>145</v>
      </c>
      <c r="K22" s="184" t="s">
        <v>146</v>
      </c>
      <c r="L22" s="184" t="s">
        <v>147</v>
      </c>
      <c r="M22" s="184" t="s">
        <v>124</v>
      </c>
      <c r="N22" s="184" t="s">
        <v>124</v>
      </c>
      <c r="O22" s="184" t="s">
        <v>22</v>
      </c>
      <c r="P22" s="185">
        <v>48020</v>
      </c>
      <c r="Q22" s="184" t="s">
        <v>115</v>
      </c>
      <c r="R22" s="184" t="s">
        <v>116</v>
      </c>
    </row>
    <row r="23" spans="5:18" ht="13.5" customHeight="1" x14ac:dyDescent="0.2">
      <c r="E23" s="184" t="s">
        <v>142</v>
      </c>
      <c r="F23" s="184" t="s">
        <v>143</v>
      </c>
      <c r="G23" s="184" t="s">
        <v>204</v>
      </c>
      <c r="H23" s="184" t="s">
        <v>205</v>
      </c>
      <c r="I23" s="184" t="s">
        <v>144</v>
      </c>
      <c r="J23" s="184" t="s">
        <v>145</v>
      </c>
      <c r="K23" s="184" t="s">
        <v>210</v>
      </c>
      <c r="L23" s="184" t="s">
        <v>211</v>
      </c>
      <c r="M23" s="184" t="s">
        <v>113</v>
      </c>
      <c r="N23" s="184" t="s">
        <v>113</v>
      </c>
      <c r="O23" s="184" t="s">
        <v>22</v>
      </c>
      <c r="P23" s="185">
        <v>68900</v>
      </c>
      <c r="Q23" s="184" t="s">
        <v>115</v>
      </c>
      <c r="R23" s="184" t="s">
        <v>116</v>
      </c>
    </row>
    <row r="24" spans="5:18" ht="13.5" customHeight="1" x14ac:dyDescent="0.2">
      <c r="E24" s="184" t="s">
        <v>142</v>
      </c>
      <c r="F24" s="184" t="s">
        <v>143</v>
      </c>
      <c r="G24" s="184" t="s">
        <v>204</v>
      </c>
      <c r="H24" s="184" t="s">
        <v>205</v>
      </c>
      <c r="I24" s="184" t="s">
        <v>144</v>
      </c>
      <c r="J24" s="184" t="s">
        <v>145</v>
      </c>
      <c r="K24" s="184" t="s">
        <v>210</v>
      </c>
      <c r="L24" s="184" t="s">
        <v>211</v>
      </c>
      <c r="M24" s="184" t="s">
        <v>117</v>
      </c>
      <c r="N24" s="184" t="s">
        <v>117</v>
      </c>
      <c r="O24" s="184" t="s">
        <v>22</v>
      </c>
      <c r="P24" s="185">
        <v>69738</v>
      </c>
      <c r="Q24" s="184" t="s">
        <v>115</v>
      </c>
      <c r="R24" s="184" t="s">
        <v>116</v>
      </c>
    </row>
    <row r="25" spans="5:18" ht="13.5" customHeight="1" x14ac:dyDescent="0.2">
      <c r="E25" s="184" t="s">
        <v>142</v>
      </c>
      <c r="F25" s="184" t="s">
        <v>143</v>
      </c>
      <c r="G25" s="184" t="s">
        <v>204</v>
      </c>
      <c r="H25" s="184" t="s">
        <v>205</v>
      </c>
      <c r="I25" s="184" t="s">
        <v>144</v>
      </c>
      <c r="J25" s="184" t="s">
        <v>145</v>
      </c>
      <c r="K25" s="184" t="s">
        <v>210</v>
      </c>
      <c r="L25" s="184" t="s">
        <v>211</v>
      </c>
      <c r="M25" s="184" t="s">
        <v>118</v>
      </c>
      <c r="N25" s="184" t="s">
        <v>118</v>
      </c>
      <c r="O25" s="184" t="s">
        <v>22</v>
      </c>
      <c r="P25" s="185">
        <v>70332</v>
      </c>
      <c r="Q25" s="184" t="s">
        <v>115</v>
      </c>
      <c r="R25" s="184" t="s">
        <v>116</v>
      </c>
    </row>
    <row r="26" spans="5:18" ht="13.5" customHeight="1" x14ac:dyDescent="0.2">
      <c r="E26" s="184" t="s">
        <v>142</v>
      </c>
      <c r="F26" s="184" t="s">
        <v>143</v>
      </c>
      <c r="G26" s="184" t="s">
        <v>204</v>
      </c>
      <c r="H26" s="184" t="s">
        <v>205</v>
      </c>
      <c r="I26" s="184" t="s">
        <v>144</v>
      </c>
      <c r="J26" s="184" t="s">
        <v>145</v>
      </c>
      <c r="K26" s="184" t="s">
        <v>210</v>
      </c>
      <c r="L26" s="184" t="s">
        <v>211</v>
      </c>
      <c r="M26" s="184" t="s">
        <v>119</v>
      </c>
      <c r="N26" s="184" t="s">
        <v>119</v>
      </c>
      <c r="O26" s="184" t="s">
        <v>22</v>
      </c>
      <c r="P26" s="185">
        <v>69657</v>
      </c>
      <c r="Q26" s="184" t="s">
        <v>115</v>
      </c>
      <c r="R26" s="184" t="s">
        <v>116</v>
      </c>
    </row>
    <row r="27" spans="5:18" ht="13.5" customHeight="1" x14ac:dyDescent="0.2">
      <c r="E27" s="184" t="s">
        <v>142</v>
      </c>
      <c r="F27" s="184" t="s">
        <v>143</v>
      </c>
      <c r="G27" s="184" t="s">
        <v>204</v>
      </c>
      <c r="H27" s="184" t="s">
        <v>205</v>
      </c>
      <c r="I27" s="184" t="s">
        <v>144</v>
      </c>
      <c r="J27" s="184" t="s">
        <v>145</v>
      </c>
      <c r="K27" s="184" t="s">
        <v>210</v>
      </c>
      <c r="L27" s="184" t="s">
        <v>211</v>
      </c>
      <c r="M27" s="184" t="s">
        <v>124</v>
      </c>
      <c r="N27" s="184" t="s">
        <v>124</v>
      </c>
      <c r="O27" s="184" t="s">
        <v>22</v>
      </c>
      <c r="P27" s="185">
        <v>69909</v>
      </c>
      <c r="Q27" s="184" t="s">
        <v>115</v>
      </c>
      <c r="R27" s="184" t="s">
        <v>116</v>
      </c>
    </row>
    <row r="28" spans="5:18" ht="13.5" customHeight="1" x14ac:dyDescent="0.2">
      <c r="E28" s="184" t="s">
        <v>142</v>
      </c>
      <c r="F28" s="184" t="s">
        <v>143</v>
      </c>
      <c r="G28" s="184" t="s">
        <v>204</v>
      </c>
      <c r="H28" s="184" t="s">
        <v>205</v>
      </c>
      <c r="I28" s="184" t="s">
        <v>144</v>
      </c>
      <c r="J28" s="184" t="s">
        <v>145</v>
      </c>
      <c r="K28" s="184" t="s">
        <v>150</v>
      </c>
      <c r="L28" s="184" t="s">
        <v>151</v>
      </c>
      <c r="M28" s="184" t="s">
        <v>113</v>
      </c>
      <c r="N28" s="184" t="s">
        <v>113</v>
      </c>
      <c r="O28" s="184" t="s">
        <v>22</v>
      </c>
      <c r="P28" s="185">
        <v>285646</v>
      </c>
      <c r="Q28" s="184" t="s">
        <v>115</v>
      </c>
      <c r="R28" s="184" t="s">
        <v>116</v>
      </c>
    </row>
    <row r="29" spans="5:18" ht="13.5" customHeight="1" x14ac:dyDescent="0.2">
      <c r="E29" s="184" t="s">
        <v>142</v>
      </c>
      <c r="F29" s="184" t="s">
        <v>143</v>
      </c>
      <c r="G29" s="184" t="s">
        <v>204</v>
      </c>
      <c r="H29" s="184" t="s">
        <v>205</v>
      </c>
      <c r="I29" s="184" t="s">
        <v>144</v>
      </c>
      <c r="J29" s="184" t="s">
        <v>145</v>
      </c>
      <c r="K29" s="184" t="s">
        <v>150</v>
      </c>
      <c r="L29" s="184" t="s">
        <v>151</v>
      </c>
      <c r="M29" s="184" t="s">
        <v>117</v>
      </c>
      <c r="N29" s="184" t="s">
        <v>117</v>
      </c>
      <c r="O29" s="184" t="s">
        <v>22</v>
      </c>
      <c r="P29" s="185">
        <v>290932</v>
      </c>
      <c r="Q29" s="184" t="s">
        <v>115</v>
      </c>
      <c r="R29" s="184" t="s">
        <v>116</v>
      </c>
    </row>
    <row r="30" spans="5:18" ht="13.5" customHeight="1" x14ac:dyDescent="0.2">
      <c r="E30" s="184" t="s">
        <v>142</v>
      </c>
      <c r="F30" s="184" t="s">
        <v>143</v>
      </c>
      <c r="G30" s="184" t="s">
        <v>204</v>
      </c>
      <c r="H30" s="184" t="s">
        <v>205</v>
      </c>
      <c r="I30" s="184" t="s">
        <v>144</v>
      </c>
      <c r="J30" s="184" t="s">
        <v>145</v>
      </c>
      <c r="K30" s="184" t="s">
        <v>150</v>
      </c>
      <c r="L30" s="184" t="s">
        <v>151</v>
      </c>
      <c r="M30" s="184" t="s">
        <v>118</v>
      </c>
      <c r="N30" s="184" t="s">
        <v>118</v>
      </c>
      <c r="O30" s="184" t="s">
        <v>22</v>
      </c>
      <c r="P30" s="185">
        <v>292243</v>
      </c>
      <c r="Q30" s="184" t="s">
        <v>115</v>
      </c>
      <c r="R30" s="184" t="s">
        <v>116</v>
      </c>
    </row>
    <row r="31" spans="5:18" ht="13.5" customHeight="1" x14ac:dyDescent="0.2">
      <c r="E31" s="184" t="s">
        <v>142</v>
      </c>
      <c r="F31" s="184" t="s">
        <v>143</v>
      </c>
      <c r="G31" s="184" t="s">
        <v>204</v>
      </c>
      <c r="H31" s="184" t="s">
        <v>205</v>
      </c>
      <c r="I31" s="184" t="s">
        <v>144</v>
      </c>
      <c r="J31" s="184" t="s">
        <v>145</v>
      </c>
      <c r="K31" s="184" t="s">
        <v>150</v>
      </c>
      <c r="L31" s="184" t="s">
        <v>151</v>
      </c>
      <c r="M31" s="184" t="s">
        <v>119</v>
      </c>
      <c r="N31" s="184" t="s">
        <v>119</v>
      </c>
      <c r="O31" s="184" t="s">
        <v>22</v>
      </c>
      <c r="P31" s="185">
        <v>289607</v>
      </c>
      <c r="Q31" s="184" t="s">
        <v>115</v>
      </c>
      <c r="R31" s="184" t="s">
        <v>116</v>
      </c>
    </row>
    <row r="32" spans="5:18" ht="13.5" customHeight="1" x14ac:dyDescent="0.2">
      <c r="E32" s="184" t="s">
        <v>142</v>
      </c>
      <c r="F32" s="184" t="s">
        <v>143</v>
      </c>
      <c r="G32" s="184" t="s">
        <v>204</v>
      </c>
      <c r="H32" s="184" t="s">
        <v>205</v>
      </c>
      <c r="I32" s="184" t="s">
        <v>144</v>
      </c>
      <c r="J32" s="184" t="s">
        <v>145</v>
      </c>
      <c r="K32" s="184" t="s">
        <v>150</v>
      </c>
      <c r="L32" s="184" t="s">
        <v>151</v>
      </c>
      <c r="M32" s="184" t="s">
        <v>124</v>
      </c>
      <c r="N32" s="184" t="s">
        <v>124</v>
      </c>
      <c r="O32" s="184" t="s">
        <v>22</v>
      </c>
      <c r="P32" s="185">
        <v>290927</v>
      </c>
      <c r="Q32" s="184" t="s">
        <v>115</v>
      </c>
      <c r="R32" s="184" t="s">
        <v>116</v>
      </c>
    </row>
    <row r="33" spans="5:20" ht="13.5" customHeight="1" x14ac:dyDescent="0.2">
      <c r="E33" s="184" t="s">
        <v>142</v>
      </c>
      <c r="F33" s="184" t="s">
        <v>143</v>
      </c>
      <c r="G33" s="184" t="s">
        <v>204</v>
      </c>
      <c r="H33" s="184" t="s">
        <v>205</v>
      </c>
      <c r="I33" s="184" t="s">
        <v>144</v>
      </c>
      <c r="J33" s="184" t="s">
        <v>145</v>
      </c>
      <c r="K33" s="184" t="s">
        <v>212</v>
      </c>
      <c r="L33" s="184" t="s">
        <v>213</v>
      </c>
      <c r="M33" s="184" t="s">
        <v>113</v>
      </c>
      <c r="N33" s="184" t="s">
        <v>113</v>
      </c>
      <c r="O33" s="184" t="s">
        <v>22</v>
      </c>
      <c r="P33" s="185">
        <v>282</v>
      </c>
      <c r="Q33" s="184" t="s">
        <v>148</v>
      </c>
      <c r="R33" s="184" t="s">
        <v>149</v>
      </c>
    </row>
    <row r="34" spans="5:20" ht="13.5" customHeight="1" x14ac:dyDescent="0.2">
      <c r="E34" s="184" t="s">
        <v>142</v>
      </c>
      <c r="F34" s="184" t="s">
        <v>143</v>
      </c>
      <c r="G34" s="184" t="s">
        <v>204</v>
      </c>
      <c r="H34" s="184" t="s">
        <v>205</v>
      </c>
      <c r="I34" s="184" t="s">
        <v>144</v>
      </c>
      <c r="J34" s="184" t="s">
        <v>145</v>
      </c>
      <c r="K34" s="184" t="s">
        <v>212</v>
      </c>
      <c r="L34" s="184" t="s">
        <v>213</v>
      </c>
      <c r="M34" s="184" t="s">
        <v>117</v>
      </c>
      <c r="N34" s="184" t="s">
        <v>117</v>
      </c>
      <c r="O34" s="184" t="s">
        <v>22</v>
      </c>
      <c r="P34" s="185">
        <v>285</v>
      </c>
      <c r="Q34" s="184" t="s">
        <v>148</v>
      </c>
      <c r="R34" s="184" t="s">
        <v>149</v>
      </c>
    </row>
    <row r="35" spans="5:20" ht="13.5" customHeight="1" x14ac:dyDescent="0.2">
      <c r="E35" s="184" t="s">
        <v>142</v>
      </c>
      <c r="F35" s="184" t="s">
        <v>143</v>
      </c>
      <c r="G35" s="184" t="s">
        <v>204</v>
      </c>
      <c r="H35" s="184" t="s">
        <v>205</v>
      </c>
      <c r="I35" s="184" t="s">
        <v>144</v>
      </c>
      <c r="J35" s="184" t="s">
        <v>145</v>
      </c>
      <c r="K35" s="184" t="s">
        <v>212</v>
      </c>
      <c r="L35" s="184" t="s">
        <v>213</v>
      </c>
      <c r="M35" s="184" t="s">
        <v>118</v>
      </c>
      <c r="N35" s="184" t="s">
        <v>118</v>
      </c>
      <c r="O35" s="184" t="s">
        <v>22</v>
      </c>
      <c r="P35" s="185">
        <v>281</v>
      </c>
      <c r="Q35" s="184" t="s">
        <v>115</v>
      </c>
      <c r="R35" s="184" t="s">
        <v>116</v>
      </c>
      <c r="T35" s="7"/>
    </row>
    <row r="36" spans="5:20" ht="13.5" customHeight="1" x14ac:dyDescent="0.2">
      <c r="E36" s="184" t="s">
        <v>142</v>
      </c>
      <c r="F36" s="184" t="s">
        <v>143</v>
      </c>
      <c r="G36" s="184" t="s">
        <v>204</v>
      </c>
      <c r="H36" s="184" t="s">
        <v>205</v>
      </c>
      <c r="I36" s="184" t="s">
        <v>144</v>
      </c>
      <c r="J36" s="184" t="s">
        <v>145</v>
      </c>
      <c r="K36" s="184" t="s">
        <v>212</v>
      </c>
      <c r="L36" s="184" t="s">
        <v>213</v>
      </c>
      <c r="M36" s="184" t="s">
        <v>119</v>
      </c>
      <c r="N36" s="184" t="s">
        <v>119</v>
      </c>
      <c r="O36" s="184" t="s">
        <v>22</v>
      </c>
      <c r="P36" s="185">
        <v>283</v>
      </c>
      <c r="Q36" s="184" t="s">
        <v>115</v>
      </c>
      <c r="R36" s="184" t="s">
        <v>116</v>
      </c>
      <c r="T36" s="7"/>
    </row>
    <row r="37" spans="5:20" ht="13.5" customHeight="1" x14ac:dyDescent="0.2">
      <c r="E37" s="184" t="s">
        <v>142</v>
      </c>
      <c r="F37" s="184" t="s">
        <v>143</v>
      </c>
      <c r="G37" s="184" t="s">
        <v>204</v>
      </c>
      <c r="H37" s="184" t="s">
        <v>205</v>
      </c>
      <c r="I37" s="184" t="s">
        <v>144</v>
      </c>
      <c r="J37" s="184" t="s">
        <v>145</v>
      </c>
      <c r="K37" s="184" t="s">
        <v>212</v>
      </c>
      <c r="L37" s="184" t="s">
        <v>213</v>
      </c>
      <c r="M37" s="184" t="s">
        <v>124</v>
      </c>
      <c r="N37" s="184" t="s">
        <v>124</v>
      </c>
      <c r="O37" s="184" t="s">
        <v>22</v>
      </c>
      <c r="P37" s="185">
        <v>283</v>
      </c>
      <c r="Q37" s="184" t="s">
        <v>115</v>
      </c>
      <c r="R37" s="184" t="s">
        <v>116</v>
      </c>
      <c r="T37" s="7"/>
    </row>
    <row r="38" spans="5:20" ht="13.5" customHeight="1" x14ac:dyDescent="0.2">
      <c r="E38" s="184" t="s">
        <v>142</v>
      </c>
      <c r="F38" s="184" t="s">
        <v>143</v>
      </c>
      <c r="G38" s="184" t="s">
        <v>204</v>
      </c>
      <c r="H38" s="184" t="s">
        <v>205</v>
      </c>
      <c r="I38" s="184" t="s">
        <v>144</v>
      </c>
      <c r="J38" s="184" t="s">
        <v>145</v>
      </c>
      <c r="K38" s="184" t="s">
        <v>152</v>
      </c>
      <c r="L38" s="184" t="s">
        <v>129</v>
      </c>
      <c r="M38" s="184" t="s">
        <v>113</v>
      </c>
      <c r="N38" s="184" t="s">
        <v>113</v>
      </c>
      <c r="O38" s="184" t="s">
        <v>22</v>
      </c>
      <c r="P38" s="185">
        <v>2530</v>
      </c>
      <c r="Q38" s="184" t="s">
        <v>148</v>
      </c>
      <c r="R38" s="184" t="s">
        <v>149</v>
      </c>
      <c r="T38" s="7"/>
    </row>
    <row r="39" spans="5:20" ht="13.5" customHeight="1" x14ac:dyDescent="0.2">
      <c r="E39" s="184" t="s">
        <v>142</v>
      </c>
      <c r="F39" s="184" t="s">
        <v>143</v>
      </c>
      <c r="G39" s="184" t="s">
        <v>204</v>
      </c>
      <c r="H39" s="184" t="s">
        <v>205</v>
      </c>
      <c r="I39" s="184" t="s">
        <v>144</v>
      </c>
      <c r="J39" s="184" t="s">
        <v>145</v>
      </c>
      <c r="K39" s="184" t="s">
        <v>152</v>
      </c>
      <c r="L39" s="184" t="s">
        <v>129</v>
      </c>
      <c r="M39" s="184" t="s">
        <v>117</v>
      </c>
      <c r="N39" s="184" t="s">
        <v>117</v>
      </c>
      <c r="O39" s="184" t="s">
        <v>22</v>
      </c>
      <c r="P39" s="185">
        <v>2541</v>
      </c>
      <c r="Q39" s="184" t="s">
        <v>115</v>
      </c>
      <c r="R39" s="184" t="s">
        <v>116</v>
      </c>
      <c r="T39" s="7"/>
    </row>
    <row r="40" spans="5:20" ht="13.5" customHeight="1" x14ac:dyDescent="0.2">
      <c r="E40" s="184" t="s">
        <v>142</v>
      </c>
      <c r="F40" s="184" t="s">
        <v>143</v>
      </c>
      <c r="G40" s="184" t="s">
        <v>204</v>
      </c>
      <c r="H40" s="184" t="s">
        <v>205</v>
      </c>
      <c r="I40" s="184" t="s">
        <v>144</v>
      </c>
      <c r="J40" s="184" t="s">
        <v>145</v>
      </c>
      <c r="K40" s="184" t="s">
        <v>152</v>
      </c>
      <c r="L40" s="184" t="s">
        <v>129</v>
      </c>
      <c r="M40" s="184" t="s">
        <v>118</v>
      </c>
      <c r="N40" s="184" t="s">
        <v>118</v>
      </c>
      <c r="O40" s="184" t="s">
        <v>22</v>
      </c>
      <c r="P40" s="185">
        <v>2538</v>
      </c>
      <c r="Q40" s="184" t="s">
        <v>115</v>
      </c>
      <c r="R40" s="184" t="s">
        <v>116</v>
      </c>
      <c r="T40" s="7"/>
    </row>
    <row r="41" spans="5:20" ht="13.5" customHeight="1" x14ac:dyDescent="0.2">
      <c r="E41" s="184" t="s">
        <v>142</v>
      </c>
      <c r="F41" s="184" t="s">
        <v>143</v>
      </c>
      <c r="G41" s="184" t="s">
        <v>204</v>
      </c>
      <c r="H41" s="184" t="s">
        <v>205</v>
      </c>
      <c r="I41" s="184" t="s">
        <v>144</v>
      </c>
      <c r="J41" s="184" t="s">
        <v>145</v>
      </c>
      <c r="K41" s="184" t="s">
        <v>152</v>
      </c>
      <c r="L41" s="184" t="s">
        <v>129</v>
      </c>
      <c r="M41" s="184" t="s">
        <v>119</v>
      </c>
      <c r="N41" s="184" t="s">
        <v>119</v>
      </c>
      <c r="O41" s="184" t="s">
        <v>22</v>
      </c>
      <c r="P41" s="185">
        <v>2536</v>
      </c>
      <c r="Q41" s="184" t="s">
        <v>115</v>
      </c>
      <c r="R41" s="184" t="s">
        <v>116</v>
      </c>
      <c r="T41" s="7"/>
    </row>
    <row r="42" spans="5:20" ht="13.5" customHeight="1" x14ac:dyDescent="0.2">
      <c r="E42" s="184" t="s">
        <v>142</v>
      </c>
      <c r="F42" s="184" t="s">
        <v>143</v>
      </c>
      <c r="G42" s="184" t="s">
        <v>204</v>
      </c>
      <c r="H42" s="184" t="s">
        <v>205</v>
      </c>
      <c r="I42" s="184" t="s">
        <v>144</v>
      </c>
      <c r="J42" s="184" t="s">
        <v>145</v>
      </c>
      <c r="K42" s="184" t="s">
        <v>152</v>
      </c>
      <c r="L42" s="184" t="s">
        <v>129</v>
      </c>
      <c r="M42" s="184" t="s">
        <v>124</v>
      </c>
      <c r="N42" s="184" t="s">
        <v>124</v>
      </c>
      <c r="O42" s="184" t="s">
        <v>22</v>
      </c>
      <c r="P42" s="185">
        <v>2539</v>
      </c>
      <c r="Q42" s="184" t="s">
        <v>115</v>
      </c>
      <c r="R42" s="184" t="s">
        <v>116</v>
      </c>
      <c r="T42" s="7"/>
    </row>
    <row r="43" spans="5:20" ht="13.5" customHeight="1" x14ac:dyDescent="0.2">
      <c r="E43" s="184" t="s">
        <v>142</v>
      </c>
      <c r="F43" s="184" t="s">
        <v>143</v>
      </c>
      <c r="G43" s="184" t="s">
        <v>204</v>
      </c>
      <c r="H43" s="184" t="s">
        <v>205</v>
      </c>
      <c r="I43" s="184" t="s">
        <v>144</v>
      </c>
      <c r="J43" s="184" t="s">
        <v>145</v>
      </c>
      <c r="K43" s="184" t="s">
        <v>153</v>
      </c>
      <c r="L43" s="184" t="s">
        <v>137</v>
      </c>
      <c r="M43" s="184" t="s">
        <v>113</v>
      </c>
      <c r="N43" s="184" t="s">
        <v>113</v>
      </c>
      <c r="O43" s="184" t="s">
        <v>22</v>
      </c>
      <c r="P43" s="185">
        <v>4801</v>
      </c>
      <c r="Q43" s="184" t="s">
        <v>148</v>
      </c>
      <c r="R43" s="184" t="s">
        <v>149</v>
      </c>
      <c r="T43" s="7"/>
    </row>
    <row r="44" spans="5:20" ht="13.5" customHeight="1" x14ac:dyDescent="0.2">
      <c r="E44" s="184" t="s">
        <v>142</v>
      </c>
      <c r="F44" s="184" t="s">
        <v>143</v>
      </c>
      <c r="G44" s="184" t="s">
        <v>204</v>
      </c>
      <c r="H44" s="184" t="s">
        <v>205</v>
      </c>
      <c r="I44" s="184" t="s">
        <v>144</v>
      </c>
      <c r="J44" s="184" t="s">
        <v>145</v>
      </c>
      <c r="K44" s="184" t="s">
        <v>153</v>
      </c>
      <c r="L44" s="184" t="s">
        <v>137</v>
      </c>
      <c r="M44" s="184" t="s">
        <v>117</v>
      </c>
      <c r="N44" s="184" t="s">
        <v>117</v>
      </c>
      <c r="O44" s="184" t="s">
        <v>22</v>
      </c>
      <c r="P44" s="185">
        <v>4911</v>
      </c>
      <c r="Q44" s="184" t="s">
        <v>148</v>
      </c>
      <c r="R44" s="184" t="s">
        <v>149</v>
      </c>
      <c r="T44" s="7"/>
    </row>
    <row r="45" spans="5:20" ht="13.5" customHeight="1" x14ac:dyDescent="0.2">
      <c r="E45" s="184" t="s">
        <v>142</v>
      </c>
      <c r="F45" s="184" t="s">
        <v>143</v>
      </c>
      <c r="G45" s="184" t="s">
        <v>204</v>
      </c>
      <c r="H45" s="184" t="s">
        <v>205</v>
      </c>
      <c r="I45" s="184" t="s">
        <v>144</v>
      </c>
      <c r="J45" s="184" t="s">
        <v>145</v>
      </c>
      <c r="K45" s="184" t="s">
        <v>153</v>
      </c>
      <c r="L45" s="184" t="s">
        <v>137</v>
      </c>
      <c r="M45" s="184" t="s">
        <v>118</v>
      </c>
      <c r="N45" s="184" t="s">
        <v>118</v>
      </c>
      <c r="O45" s="184" t="s">
        <v>22</v>
      </c>
      <c r="P45" s="185">
        <v>4973</v>
      </c>
      <c r="Q45" s="184" t="s">
        <v>148</v>
      </c>
      <c r="R45" s="184" t="s">
        <v>149</v>
      </c>
      <c r="T45" s="7"/>
    </row>
    <row r="46" spans="5:20" ht="13.5" customHeight="1" x14ac:dyDescent="0.2">
      <c r="E46" s="184" t="s">
        <v>142</v>
      </c>
      <c r="F46" s="184" t="s">
        <v>143</v>
      </c>
      <c r="G46" s="184" t="s">
        <v>204</v>
      </c>
      <c r="H46" s="184" t="s">
        <v>205</v>
      </c>
      <c r="I46" s="184" t="s">
        <v>144</v>
      </c>
      <c r="J46" s="184" t="s">
        <v>145</v>
      </c>
      <c r="K46" s="184" t="s">
        <v>153</v>
      </c>
      <c r="L46" s="184" t="s">
        <v>137</v>
      </c>
      <c r="M46" s="184" t="s">
        <v>119</v>
      </c>
      <c r="N46" s="184" t="s">
        <v>119</v>
      </c>
      <c r="O46" s="184" t="s">
        <v>22</v>
      </c>
      <c r="P46" s="185">
        <v>5002</v>
      </c>
      <c r="Q46" s="184" t="s">
        <v>148</v>
      </c>
      <c r="R46" s="184" t="s">
        <v>149</v>
      </c>
      <c r="T46" s="7"/>
    </row>
    <row r="47" spans="5:20" ht="13.5" customHeight="1" x14ac:dyDescent="0.2">
      <c r="E47" s="184" t="s">
        <v>142</v>
      </c>
      <c r="F47" s="184" t="s">
        <v>143</v>
      </c>
      <c r="G47" s="184" t="s">
        <v>204</v>
      </c>
      <c r="H47" s="184" t="s">
        <v>205</v>
      </c>
      <c r="I47" s="184" t="s">
        <v>144</v>
      </c>
      <c r="J47" s="184" t="s">
        <v>145</v>
      </c>
      <c r="K47" s="184" t="s">
        <v>153</v>
      </c>
      <c r="L47" s="184" t="s">
        <v>137</v>
      </c>
      <c r="M47" s="184" t="s">
        <v>124</v>
      </c>
      <c r="N47" s="184" t="s">
        <v>124</v>
      </c>
      <c r="O47" s="184" t="s">
        <v>22</v>
      </c>
      <c r="P47" s="185">
        <v>5032</v>
      </c>
      <c r="Q47" s="184" t="s">
        <v>148</v>
      </c>
      <c r="R47" s="184" t="s">
        <v>149</v>
      </c>
    </row>
    <row r="48" spans="5:20" ht="13.5" customHeight="1" x14ac:dyDescent="0.2">
      <c r="E48" s="184" t="s">
        <v>142</v>
      </c>
      <c r="F48" s="184" t="s">
        <v>143</v>
      </c>
      <c r="G48" s="184" t="s">
        <v>204</v>
      </c>
      <c r="H48" s="184" t="s">
        <v>205</v>
      </c>
      <c r="I48" s="184" t="s">
        <v>144</v>
      </c>
      <c r="J48" s="184" t="s">
        <v>145</v>
      </c>
      <c r="K48" s="184" t="s">
        <v>154</v>
      </c>
      <c r="L48" s="184" t="s">
        <v>155</v>
      </c>
      <c r="M48" s="184" t="s">
        <v>113</v>
      </c>
      <c r="N48" s="184" t="s">
        <v>113</v>
      </c>
      <c r="O48" s="184" t="s">
        <v>22</v>
      </c>
      <c r="P48" s="185">
        <v>326085</v>
      </c>
      <c r="Q48" s="184" t="s">
        <v>148</v>
      </c>
      <c r="R48" s="184" t="s">
        <v>149</v>
      </c>
    </row>
    <row r="49" spans="5:18" ht="13.5" customHeight="1" x14ac:dyDescent="0.2">
      <c r="E49" s="184" t="s">
        <v>142</v>
      </c>
      <c r="F49" s="184" t="s">
        <v>143</v>
      </c>
      <c r="G49" s="184" t="s">
        <v>204</v>
      </c>
      <c r="H49" s="184" t="s">
        <v>205</v>
      </c>
      <c r="I49" s="184" t="s">
        <v>144</v>
      </c>
      <c r="J49" s="184" t="s">
        <v>145</v>
      </c>
      <c r="K49" s="184" t="s">
        <v>154</v>
      </c>
      <c r="L49" s="184" t="s">
        <v>155</v>
      </c>
      <c r="M49" s="184" t="s">
        <v>117</v>
      </c>
      <c r="N49" s="184" t="s">
        <v>117</v>
      </c>
      <c r="O49" s="184" t="s">
        <v>22</v>
      </c>
      <c r="P49" s="185">
        <v>374556</v>
      </c>
      <c r="Q49" s="184" t="s">
        <v>148</v>
      </c>
      <c r="R49" s="184" t="s">
        <v>149</v>
      </c>
    </row>
    <row r="50" spans="5:18" ht="13.5" customHeight="1" x14ac:dyDescent="0.2">
      <c r="E50" s="184" t="s">
        <v>142</v>
      </c>
      <c r="F50" s="184" t="s">
        <v>143</v>
      </c>
      <c r="G50" s="184" t="s">
        <v>204</v>
      </c>
      <c r="H50" s="184" t="s">
        <v>205</v>
      </c>
      <c r="I50" s="184" t="s">
        <v>144</v>
      </c>
      <c r="J50" s="184" t="s">
        <v>145</v>
      </c>
      <c r="K50" s="184" t="s">
        <v>154</v>
      </c>
      <c r="L50" s="184" t="s">
        <v>155</v>
      </c>
      <c r="M50" s="184" t="s">
        <v>118</v>
      </c>
      <c r="N50" s="184" t="s">
        <v>118</v>
      </c>
      <c r="O50" s="184" t="s">
        <v>22</v>
      </c>
      <c r="P50" s="185">
        <v>377758</v>
      </c>
      <c r="Q50" s="184" t="s">
        <v>148</v>
      </c>
      <c r="R50" s="184" t="s">
        <v>149</v>
      </c>
    </row>
    <row r="51" spans="5:18" ht="13.5" customHeight="1" x14ac:dyDescent="0.2">
      <c r="E51" s="184" t="s">
        <v>142</v>
      </c>
      <c r="F51" s="184" t="s">
        <v>143</v>
      </c>
      <c r="G51" s="184" t="s">
        <v>204</v>
      </c>
      <c r="H51" s="184" t="s">
        <v>205</v>
      </c>
      <c r="I51" s="184" t="s">
        <v>144</v>
      </c>
      <c r="J51" s="184" t="s">
        <v>145</v>
      </c>
      <c r="K51" s="184" t="s">
        <v>154</v>
      </c>
      <c r="L51" s="184" t="s">
        <v>155</v>
      </c>
      <c r="M51" s="184" t="s">
        <v>119</v>
      </c>
      <c r="N51" s="184" t="s">
        <v>119</v>
      </c>
      <c r="O51" s="184" t="s">
        <v>22</v>
      </c>
      <c r="P51" s="185">
        <v>384404</v>
      </c>
      <c r="Q51" s="184" t="s">
        <v>148</v>
      </c>
      <c r="R51" s="184" t="s">
        <v>149</v>
      </c>
    </row>
    <row r="52" spans="5:18" ht="13.5" customHeight="1" x14ac:dyDescent="0.2">
      <c r="E52" s="184" t="s">
        <v>142</v>
      </c>
      <c r="F52" s="184" t="s">
        <v>143</v>
      </c>
      <c r="G52" s="184" t="s">
        <v>204</v>
      </c>
      <c r="H52" s="184" t="s">
        <v>205</v>
      </c>
      <c r="I52" s="184" t="s">
        <v>144</v>
      </c>
      <c r="J52" s="184" t="s">
        <v>145</v>
      </c>
      <c r="K52" s="184" t="s">
        <v>154</v>
      </c>
      <c r="L52" s="184" t="s">
        <v>155</v>
      </c>
      <c r="M52" s="184" t="s">
        <v>124</v>
      </c>
      <c r="N52" s="184" t="s">
        <v>124</v>
      </c>
      <c r="O52" s="184" t="s">
        <v>22</v>
      </c>
      <c r="P52" s="185">
        <v>395368</v>
      </c>
      <c r="Q52" s="184" t="s">
        <v>148</v>
      </c>
      <c r="R52" s="184" t="s">
        <v>149</v>
      </c>
    </row>
    <row r="53" spans="5:18" ht="13.5" customHeight="1" x14ac:dyDescent="0.2">
      <c r="E53" s="184" t="s">
        <v>142</v>
      </c>
      <c r="F53" s="184" t="s">
        <v>143</v>
      </c>
      <c r="G53" s="184" t="s">
        <v>204</v>
      </c>
      <c r="H53" s="184" t="s">
        <v>205</v>
      </c>
      <c r="I53" s="184" t="s">
        <v>144</v>
      </c>
      <c r="J53" s="184" t="s">
        <v>145</v>
      </c>
      <c r="K53" s="184" t="s">
        <v>214</v>
      </c>
      <c r="L53" s="184" t="s">
        <v>215</v>
      </c>
      <c r="M53" s="184" t="s">
        <v>113</v>
      </c>
      <c r="N53" s="184" t="s">
        <v>113</v>
      </c>
      <c r="O53" s="184" t="s">
        <v>22</v>
      </c>
      <c r="P53" s="185">
        <v>140</v>
      </c>
      <c r="Q53" s="184" t="s">
        <v>148</v>
      </c>
      <c r="R53" s="184" t="s">
        <v>149</v>
      </c>
    </row>
    <row r="54" spans="5:18" ht="13.5" customHeight="1" x14ac:dyDescent="0.2">
      <c r="E54" s="184" t="s">
        <v>142</v>
      </c>
      <c r="F54" s="184" t="s">
        <v>143</v>
      </c>
      <c r="G54" s="184" t="s">
        <v>204</v>
      </c>
      <c r="H54" s="184" t="s">
        <v>205</v>
      </c>
      <c r="I54" s="184" t="s">
        <v>144</v>
      </c>
      <c r="J54" s="184" t="s">
        <v>145</v>
      </c>
      <c r="K54" s="184" t="s">
        <v>214</v>
      </c>
      <c r="L54" s="184" t="s">
        <v>215</v>
      </c>
      <c r="M54" s="184" t="s">
        <v>117</v>
      </c>
      <c r="N54" s="184" t="s">
        <v>117</v>
      </c>
      <c r="O54" s="184" t="s">
        <v>22</v>
      </c>
      <c r="P54" s="185">
        <v>138</v>
      </c>
      <c r="Q54" s="184" t="s">
        <v>115</v>
      </c>
      <c r="R54" s="184" t="s">
        <v>116</v>
      </c>
    </row>
    <row r="55" spans="5:18" ht="13.5" customHeight="1" x14ac:dyDescent="0.2">
      <c r="E55" s="184" t="s">
        <v>142</v>
      </c>
      <c r="F55" s="184" t="s">
        <v>143</v>
      </c>
      <c r="G55" s="184" t="s">
        <v>204</v>
      </c>
      <c r="H55" s="184" t="s">
        <v>205</v>
      </c>
      <c r="I55" s="184" t="s">
        <v>144</v>
      </c>
      <c r="J55" s="184" t="s">
        <v>145</v>
      </c>
      <c r="K55" s="184" t="s">
        <v>214</v>
      </c>
      <c r="L55" s="184" t="s">
        <v>215</v>
      </c>
      <c r="M55" s="184" t="s">
        <v>118</v>
      </c>
      <c r="N55" s="184" t="s">
        <v>118</v>
      </c>
      <c r="O55" s="184" t="s">
        <v>22</v>
      </c>
      <c r="P55" s="185">
        <v>139</v>
      </c>
      <c r="Q55" s="184" t="s">
        <v>115</v>
      </c>
      <c r="R55" s="184" t="s">
        <v>116</v>
      </c>
    </row>
    <row r="56" spans="5:18" ht="13.5" customHeight="1" x14ac:dyDescent="0.2">
      <c r="E56" s="184" t="s">
        <v>142</v>
      </c>
      <c r="F56" s="184" t="s">
        <v>143</v>
      </c>
      <c r="G56" s="184" t="s">
        <v>204</v>
      </c>
      <c r="H56" s="184" t="s">
        <v>205</v>
      </c>
      <c r="I56" s="184" t="s">
        <v>144</v>
      </c>
      <c r="J56" s="184" t="s">
        <v>145</v>
      </c>
      <c r="K56" s="184" t="s">
        <v>214</v>
      </c>
      <c r="L56" s="184" t="s">
        <v>215</v>
      </c>
      <c r="M56" s="184" t="s">
        <v>119</v>
      </c>
      <c r="N56" s="184" t="s">
        <v>119</v>
      </c>
      <c r="O56" s="184" t="s">
        <v>22</v>
      </c>
      <c r="P56" s="185">
        <v>139</v>
      </c>
      <c r="Q56" s="184" t="s">
        <v>115</v>
      </c>
      <c r="R56" s="184" t="s">
        <v>116</v>
      </c>
    </row>
    <row r="57" spans="5:18" ht="13.5" customHeight="1" x14ac:dyDescent="0.2">
      <c r="E57" s="184" t="s">
        <v>142</v>
      </c>
      <c r="F57" s="184" t="s">
        <v>143</v>
      </c>
      <c r="G57" s="184" t="s">
        <v>204</v>
      </c>
      <c r="H57" s="184" t="s">
        <v>205</v>
      </c>
      <c r="I57" s="184" t="s">
        <v>144</v>
      </c>
      <c r="J57" s="184" t="s">
        <v>145</v>
      </c>
      <c r="K57" s="184" t="s">
        <v>214</v>
      </c>
      <c r="L57" s="184" t="s">
        <v>215</v>
      </c>
      <c r="M57" s="184" t="s">
        <v>124</v>
      </c>
      <c r="N57" s="184" t="s">
        <v>124</v>
      </c>
      <c r="O57" s="184" t="s">
        <v>22</v>
      </c>
      <c r="P57" s="185">
        <v>138</v>
      </c>
      <c r="Q57" s="184" t="s">
        <v>115</v>
      </c>
      <c r="R57" s="184" t="s">
        <v>116</v>
      </c>
    </row>
    <row r="58" spans="5:18" ht="13.5" customHeight="1" x14ac:dyDescent="0.2">
      <c r="E58" s="184" t="s">
        <v>142</v>
      </c>
      <c r="F58" s="184" t="s">
        <v>143</v>
      </c>
      <c r="G58" s="184" t="s">
        <v>204</v>
      </c>
      <c r="H58" s="184" t="s">
        <v>205</v>
      </c>
      <c r="I58" s="184" t="s">
        <v>144</v>
      </c>
      <c r="J58" s="184" t="s">
        <v>145</v>
      </c>
      <c r="K58" s="184" t="s">
        <v>156</v>
      </c>
      <c r="L58" s="184" t="s">
        <v>136</v>
      </c>
      <c r="M58" s="184" t="s">
        <v>113</v>
      </c>
      <c r="N58" s="184" t="s">
        <v>113</v>
      </c>
      <c r="O58" s="184" t="s">
        <v>22</v>
      </c>
      <c r="P58" s="185">
        <v>15252</v>
      </c>
      <c r="Q58" s="184" t="s">
        <v>148</v>
      </c>
      <c r="R58" s="184" t="s">
        <v>149</v>
      </c>
    </row>
    <row r="59" spans="5:18" ht="13.5" customHeight="1" x14ac:dyDescent="0.2">
      <c r="E59" s="184" t="s">
        <v>142</v>
      </c>
      <c r="F59" s="184" t="s">
        <v>143</v>
      </c>
      <c r="G59" s="184" t="s">
        <v>204</v>
      </c>
      <c r="H59" s="184" t="s">
        <v>205</v>
      </c>
      <c r="I59" s="184" t="s">
        <v>144</v>
      </c>
      <c r="J59" s="184" t="s">
        <v>145</v>
      </c>
      <c r="K59" s="184" t="s">
        <v>156</v>
      </c>
      <c r="L59" s="184" t="s">
        <v>136</v>
      </c>
      <c r="M59" s="184" t="s">
        <v>117</v>
      </c>
      <c r="N59" s="184" t="s">
        <v>117</v>
      </c>
      <c r="O59" s="184" t="s">
        <v>22</v>
      </c>
      <c r="P59" s="185">
        <v>15681</v>
      </c>
      <c r="Q59" s="184" t="s">
        <v>115</v>
      </c>
      <c r="R59" s="184" t="s">
        <v>116</v>
      </c>
    </row>
    <row r="60" spans="5:18" ht="13.5" customHeight="1" x14ac:dyDescent="0.2">
      <c r="E60" s="184" t="s">
        <v>142</v>
      </c>
      <c r="F60" s="184" t="s">
        <v>143</v>
      </c>
      <c r="G60" s="184" t="s">
        <v>204</v>
      </c>
      <c r="H60" s="184" t="s">
        <v>205</v>
      </c>
      <c r="I60" s="184" t="s">
        <v>144</v>
      </c>
      <c r="J60" s="184" t="s">
        <v>145</v>
      </c>
      <c r="K60" s="184" t="s">
        <v>156</v>
      </c>
      <c r="L60" s="184" t="s">
        <v>136</v>
      </c>
      <c r="M60" s="184" t="s">
        <v>118</v>
      </c>
      <c r="N60" s="184" t="s">
        <v>118</v>
      </c>
      <c r="O60" s="184" t="s">
        <v>22</v>
      </c>
      <c r="P60" s="185">
        <v>15466</v>
      </c>
      <c r="Q60" s="184" t="s">
        <v>115</v>
      </c>
      <c r="R60" s="184" t="s">
        <v>116</v>
      </c>
    </row>
    <row r="61" spans="5:18" ht="13.5" customHeight="1" x14ac:dyDescent="0.2">
      <c r="E61" s="184" t="s">
        <v>142</v>
      </c>
      <c r="F61" s="184" t="s">
        <v>143</v>
      </c>
      <c r="G61" s="184" t="s">
        <v>204</v>
      </c>
      <c r="H61" s="184" t="s">
        <v>205</v>
      </c>
      <c r="I61" s="184" t="s">
        <v>144</v>
      </c>
      <c r="J61" s="184" t="s">
        <v>145</v>
      </c>
      <c r="K61" s="184" t="s">
        <v>156</v>
      </c>
      <c r="L61" s="184" t="s">
        <v>136</v>
      </c>
      <c r="M61" s="184" t="s">
        <v>119</v>
      </c>
      <c r="N61" s="184" t="s">
        <v>119</v>
      </c>
      <c r="O61" s="184" t="s">
        <v>22</v>
      </c>
      <c r="P61" s="185">
        <v>15466</v>
      </c>
      <c r="Q61" s="184" t="s">
        <v>115</v>
      </c>
      <c r="R61" s="184" t="s">
        <v>116</v>
      </c>
    </row>
    <row r="62" spans="5:18" ht="13.5" customHeight="1" x14ac:dyDescent="0.2">
      <c r="E62" s="184" t="s">
        <v>142</v>
      </c>
      <c r="F62" s="184" t="s">
        <v>143</v>
      </c>
      <c r="G62" s="184" t="s">
        <v>204</v>
      </c>
      <c r="H62" s="184" t="s">
        <v>205</v>
      </c>
      <c r="I62" s="184" t="s">
        <v>144</v>
      </c>
      <c r="J62" s="184" t="s">
        <v>145</v>
      </c>
      <c r="K62" s="184" t="s">
        <v>156</v>
      </c>
      <c r="L62" s="184" t="s">
        <v>136</v>
      </c>
      <c r="M62" s="184" t="s">
        <v>124</v>
      </c>
      <c r="N62" s="184" t="s">
        <v>124</v>
      </c>
      <c r="O62" s="184" t="s">
        <v>22</v>
      </c>
      <c r="P62" s="185">
        <v>15538</v>
      </c>
      <c r="Q62" s="184" t="s">
        <v>115</v>
      </c>
      <c r="R62" s="184" t="s">
        <v>116</v>
      </c>
    </row>
    <row r="63" spans="5:18" ht="13.5" customHeight="1" x14ac:dyDescent="0.2">
      <c r="E63" s="184" t="s">
        <v>142</v>
      </c>
      <c r="F63" s="184" t="s">
        <v>143</v>
      </c>
      <c r="G63" s="184" t="s">
        <v>204</v>
      </c>
      <c r="H63" s="184" t="s">
        <v>205</v>
      </c>
      <c r="I63" s="184" t="s">
        <v>144</v>
      </c>
      <c r="J63" s="184" t="s">
        <v>145</v>
      </c>
      <c r="K63" s="184" t="s">
        <v>157</v>
      </c>
      <c r="L63" s="184" t="s">
        <v>158</v>
      </c>
      <c r="M63" s="184" t="s">
        <v>113</v>
      </c>
      <c r="N63" s="184" t="s">
        <v>113</v>
      </c>
      <c r="O63" s="184" t="s">
        <v>22</v>
      </c>
      <c r="P63" s="185">
        <v>24633</v>
      </c>
      <c r="Q63" s="184" t="s">
        <v>115</v>
      </c>
      <c r="R63" s="184" t="s">
        <v>116</v>
      </c>
    </row>
    <row r="64" spans="5:18" ht="13.5" customHeight="1" x14ac:dyDescent="0.2">
      <c r="E64" s="184" t="s">
        <v>142</v>
      </c>
      <c r="F64" s="184" t="s">
        <v>143</v>
      </c>
      <c r="G64" s="184" t="s">
        <v>204</v>
      </c>
      <c r="H64" s="184" t="s">
        <v>205</v>
      </c>
      <c r="I64" s="184" t="s">
        <v>144</v>
      </c>
      <c r="J64" s="184" t="s">
        <v>145</v>
      </c>
      <c r="K64" s="184" t="s">
        <v>157</v>
      </c>
      <c r="L64" s="184" t="s">
        <v>158</v>
      </c>
      <c r="M64" s="184" t="s">
        <v>117</v>
      </c>
      <c r="N64" s="184" t="s">
        <v>117</v>
      </c>
      <c r="O64" s="184" t="s">
        <v>22</v>
      </c>
      <c r="P64" s="185">
        <v>25584</v>
      </c>
      <c r="Q64" s="184" t="s">
        <v>115</v>
      </c>
      <c r="R64" s="184" t="s">
        <v>116</v>
      </c>
    </row>
    <row r="65" spans="5:18" ht="13.5" customHeight="1" x14ac:dyDescent="0.2">
      <c r="E65" s="184" t="s">
        <v>142</v>
      </c>
      <c r="F65" s="184" t="s">
        <v>143</v>
      </c>
      <c r="G65" s="184" t="s">
        <v>204</v>
      </c>
      <c r="H65" s="184" t="s">
        <v>205</v>
      </c>
      <c r="I65" s="184" t="s">
        <v>144</v>
      </c>
      <c r="J65" s="184" t="s">
        <v>145</v>
      </c>
      <c r="K65" s="184" t="s">
        <v>157</v>
      </c>
      <c r="L65" s="184" t="s">
        <v>158</v>
      </c>
      <c r="M65" s="184" t="s">
        <v>118</v>
      </c>
      <c r="N65" s="184" t="s">
        <v>118</v>
      </c>
      <c r="O65" s="184" t="s">
        <v>22</v>
      </c>
      <c r="P65" s="185">
        <v>25790</v>
      </c>
      <c r="Q65" s="184" t="s">
        <v>115</v>
      </c>
      <c r="R65" s="184" t="s">
        <v>116</v>
      </c>
    </row>
    <row r="66" spans="5:18" ht="13.5" customHeight="1" x14ac:dyDescent="0.2">
      <c r="E66" s="184" t="s">
        <v>142</v>
      </c>
      <c r="F66" s="184" t="s">
        <v>143</v>
      </c>
      <c r="G66" s="184" t="s">
        <v>204</v>
      </c>
      <c r="H66" s="184" t="s">
        <v>205</v>
      </c>
      <c r="I66" s="184" t="s">
        <v>144</v>
      </c>
      <c r="J66" s="184" t="s">
        <v>145</v>
      </c>
      <c r="K66" s="184" t="s">
        <v>157</v>
      </c>
      <c r="L66" s="184" t="s">
        <v>158</v>
      </c>
      <c r="M66" s="184" t="s">
        <v>119</v>
      </c>
      <c r="N66" s="184" t="s">
        <v>119</v>
      </c>
      <c r="O66" s="184" t="s">
        <v>22</v>
      </c>
      <c r="P66" s="185">
        <v>25336</v>
      </c>
      <c r="Q66" s="184" t="s">
        <v>115</v>
      </c>
      <c r="R66" s="184" t="s">
        <v>116</v>
      </c>
    </row>
    <row r="67" spans="5:18" ht="13.5" customHeight="1" x14ac:dyDescent="0.2">
      <c r="E67" s="184" t="s">
        <v>142</v>
      </c>
      <c r="F67" s="184" t="s">
        <v>143</v>
      </c>
      <c r="G67" s="184" t="s">
        <v>204</v>
      </c>
      <c r="H67" s="184" t="s">
        <v>205</v>
      </c>
      <c r="I67" s="184" t="s">
        <v>144</v>
      </c>
      <c r="J67" s="184" t="s">
        <v>145</v>
      </c>
      <c r="K67" s="184" t="s">
        <v>157</v>
      </c>
      <c r="L67" s="184" t="s">
        <v>158</v>
      </c>
      <c r="M67" s="184" t="s">
        <v>124</v>
      </c>
      <c r="N67" s="184" t="s">
        <v>124</v>
      </c>
      <c r="O67" s="184" t="s">
        <v>22</v>
      </c>
      <c r="P67" s="185">
        <v>25570</v>
      </c>
      <c r="Q67" s="184" t="s">
        <v>115</v>
      </c>
      <c r="R67" s="184" t="s">
        <v>116</v>
      </c>
    </row>
    <row r="68" spans="5:18" ht="13.5" customHeight="1" x14ac:dyDescent="0.2">
      <c r="E68" s="184" t="s">
        <v>142</v>
      </c>
      <c r="F68" s="184" t="s">
        <v>143</v>
      </c>
      <c r="G68" s="184" t="s">
        <v>204</v>
      </c>
      <c r="H68" s="184" t="s">
        <v>205</v>
      </c>
      <c r="I68" s="184" t="s">
        <v>144</v>
      </c>
      <c r="J68" s="184" t="s">
        <v>145</v>
      </c>
      <c r="K68" s="184" t="s">
        <v>216</v>
      </c>
      <c r="L68" s="184" t="s">
        <v>217</v>
      </c>
      <c r="M68" s="184" t="s">
        <v>113</v>
      </c>
      <c r="N68" s="184" t="s">
        <v>113</v>
      </c>
      <c r="O68" s="184" t="s">
        <v>22</v>
      </c>
      <c r="P68" s="185">
        <v>607143</v>
      </c>
      <c r="Q68" s="184" t="s">
        <v>148</v>
      </c>
      <c r="R68" s="184" t="s">
        <v>149</v>
      </c>
    </row>
    <row r="69" spans="5:18" ht="13.5" customHeight="1" x14ac:dyDescent="0.2">
      <c r="E69" s="184" t="s">
        <v>142</v>
      </c>
      <c r="F69" s="184" t="s">
        <v>143</v>
      </c>
      <c r="G69" s="184" t="s">
        <v>204</v>
      </c>
      <c r="H69" s="184" t="s">
        <v>205</v>
      </c>
      <c r="I69" s="184" t="s">
        <v>144</v>
      </c>
      <c r="J69" s="184" t="s">
        <v>145</v>
      </c>
      <c r="K69" s="184" t="s">
        <v>216</v>
      </c>
      <c r="L69" s="184" t="s">
        <v>217</v>
      </c>
      <c r="M69" s="184" t="s">
        <v>117</v>
      </c>
      <c r="N69" s="184" t="s">
        <v>117</v>
      </c>
      <c r="O69" s="184" t="s">
        <v>22</v>
      </c>
      <c r="P69" s="185">
        <v>613936</v>
      </c>
      <c r="Q69" s="184" t="s">
        <v>148</v>
      </c>
      <c r="R69" s="184" t="s">
        <v>149</v>
      </c>
    </row>
    <row r="70" spans="5:18" ht="13.5" customHeight="1" x14ac:dyDescent="0.2">
      <c r="E70" s="184" t="s">
        <v>142</v>
      </c>
      <c r="F70" s="184" t="s">
        <v>143</v>
      </c>
      <c r="G70" s="184" t="s">
        <v>204</v>
      </c>
      <c r="H70" s="184" t="s">
        <v>205</v>
      </c>
      <c r="I70" s="184" t="s">
        <v>144</v>
      </c>
      <c r="J70" s="184" t="s">
        <v>145</v>
      </c>
      <c r="K70" s="184" t="s">
        <v>216</v>
      </c>
      <c r="L70" s="184" t="s">
        <v>217</v>
      </c>
      <c r="M70" s="184" t="s">
        <v>118</v>
      </c>
      <c r="N70" s="184" t="s">
        <v>118</v>
      </c>
      <c r="O70" s="184" t="s">
        <v>22</v>
      </c>
      <c r="P70" s="185">
        <v>687103</v>
      </c>
      <c r="Q70" s="184" t="s">
        <v>148</v>
      </c>
      <c r="R70" s="184" t="s">
        <v>149</v>
      </c>
    </row>
    <row r="71" spans="5:18" ht="13.5" customHeight="1" x14ac:dyDescent="0.2">
      <c r="E71" s="184" t="s">
        <v>142</v>
      </c>
      <c r="F71" s="184" t="s">
        <v>143</v>
      </c>
      <c r="G71" s="184" t="s">
        <v>204</v>
      </c>
      <c r="H71" s="184" t="s">
        <v>205</v>
      </c>
      <c r="I71" s="184" t="s">
        <v>144</v>
      </c>
      <c r="J71" s="184" t="s">
        <v>145</v>
      </c>
      <c r="K71" s="184" t="s">
        <v>216</v>
      </c>
      <c r="L71" s="184" t="s">
        <v>217</v>
      </c>
      <c r="M71" s="184" t="s">
        <v>119</v>
      </c>
      <c r="N71" s="184" t="s">
        <v>119</v>
      </c>
      <c r="O71" s="184" t="s">
        <v>22</v>
      </c>
      <c r="P71" s="185">
        <v>683065</v>
      </c>
      <c r="Q71" s="184" t="s">
        <v>148</v>
      </c>
      <c r="R71" s="184" t="s">
        <v>149</v>
      </c>
    </row>
    <row r="72" spans="5:18" ht="13.5" customHeight="1" x14ac:dyDescent="0.2">
      <c r="E72" s="184" t="s">
        <v>142</v>
      </c>
      <c r="F72" s="184" t="s">
        <v>143</v>
      </c>
      <c r="G72" s="184" t="s">
        <v>204</v>
      </c>
      <c r="H72" s="184" t="s">
        <v>205</v>
      </c>
      <c r="I72" s="184" t="s">
        <v>144</v>
      </c>
      <c r="J72" s="184" t="s">
        <v>145</v>
      </c>
      <c r="K72" s="184" t="s">
        <v>216</v>
      </c>
      <c r="L72" s="184" t="s">
        <v>217</v>
      </c>
      <c r="M72" s="184" t="s">
        <v>124</v>
      </c>
      <c r="N72" s="184" t="s">
        <v>124</v>
      </c>
      <c r="O72" s="184" t="s">
        <v>22</v>
      </c>
      <c r="P72" s="185">
        <v>703327</v>
      </c>
      <c r="Q72" s="184" t="s">
        <v>148</v>
      </c>
      <c r="R72" s="184" t="s">
        <v>149</v>
      </c>
    </row>
    <row r="73" spans="5:18" ht="13.5" customHeight="1" x14ac:dyDescent="0.2">
      <c r="E73" s="184" t="s">
        <v>142</v>
      </c>
      <c r="F73" s="184" t="s">
        <v>143</v>
      </c>
      <c r="G73" s="184" t="s">
        <v>204</v>
      </c>
      <c r="H73" s="184" t="s">
        <v>205</v>
      </c>
      <c r="I73" s="184" t="s">
        <v>144</v>
      </c>
      <c r="J73" s="184" t="s">
        <v>145</v>
      </c>
      <c r="K73" s="184" t="s">
        <v>218</v>
      </c>
      <c r="L73" s="184" t="s">
        <v>219</v>
      </c>
      <c r="M73" s="184" t="s">
        <v>113</v>
      </c>
      <c r="N73" s="184" t="s">
        <v>113</v>
      </c>
      <c r="O73" s="184" t="s">
        <v>22</v>
      </c>
      <c r="P73" s="185">
        <v>1600</v>
      </c>
      <c r="Q73" s="184" t="s">
        <v>115</v>
      </c>
      <c r="R73" s="184" t="s">
        <v>116</v>
      </c>
    </row>
    <row r="74" spans="5:18" ht="13.5" customHeight="1" x14ac:dyDescent="0.2">
      <c r="E74" s="184" t="s">
        <v>142</v>
      </c>
      <c r="F74" s="184" t="s">
        <v>143</v>
      </c>
      <c r="G74" s="184" t="s">
        <v>204</v>
      </c>
      <c r="H74" s="184" t="s">
        <v>205</v>
      </c>
      <c r="I74" s="184" t="s">
        <v>144</v>
      </c>
      <c r="J74" s="184" t="s">
        <v>145</v>
      </c>
      <c r="K74" s="184" t="s">
        <v>218</v>
      </c>
      <c r="L74" s="184" t="s">
        <v>219</v>
      </c>
      <c r="M74" s="184" t="s">
        <v>117</v>
      </c>
      <c r="N74" s="184" t="s">
        <v>117</v>
      </c>
      <c r="O74" s="184" t="s">
        <v>22</v>
      </c>
      <c r="P74" s="185">
        <v>1600</v>
      </c>
      <c r="Q74" s="184" t="s">
        <v>115</v>
      </c>
      <c r="R74" s="184" t="s">
        <v>116</v>
      </c>
    </row>
    <row r="75" spans="5:18" ht="13.5" customHeight="1" x14ac:dyDescent="0.2">
      <c r="E75" s="184" t="s">
        <v>142</v>
      </c>
      <c r="F75" s="184" t="s">
        <v>143</v>
      </c>
      <c r="G75" s="184" t="s">
        <v>204</v>
      </c>
      <c r="H75" s="184" t="s">
        <v>205</v>
      </c>
      <c r="I75" s="184" t="s">
        <v>144</v>
      </c>
      <c r="J75" s="184" t="s">
        <v>145</v>
      </c>
      <c r="K75" s="184" t="s">
        <v>218</v>
      </c>
      <c r="L75" s="184" t="s">
        <v>219</v>
      </c>
      <c r="M75" s="184" t="s">
        <v>118</v>
      </c>
      <c r="N75" s="184" t="s">
        <v>118</v>
      </c>
      <c r="O75" s="184" t="s">
        <v>22</v>
      </c>
      <c r="P75" s="185">
        <v>1565</v>
      </c>
      <c r="Q75" s="184" t="s">
        <v>148</v>
      </c>
      <c r="R75" s="184" t="s">
        <v>149</v>
      </c>
    </row>
    <row r="76" spans="5:18" ht="13.5" customHeight="1" x14ac:dyDescent="0.2">
      <c r="E76" s="184" t="s">
        <v>142</v>
      </c>
      <c r="F76" s="184" t="s">
        <v>143</v>
      </c>
      <c r="G76" s="184" t="s">
        <v>204</v>
      </c>
      <c r="H76" s="184" t="s">
        <v>205</v>
      </c>
      <c r="I76" s="184" t="s">
        <v>144</v>
      </c>
      <c r="J76" s="184" t="s">
        <v>145</v>
      </c>
      <c r="K76" s="184" t="s">
        <v>218</v>
      </c>
      <c r="L76" s="184" t="s">
        <v>219</v>
      </c>
      <c r="M76" s="184" t="s">
        <v>119</v>
      </c>
      <c r="N76" s="184" t="s">
        <v>119</v>
      </c>
      <c r="O76" s="184" t="s">
        <v>22</v>
      </c>
      <c r="P76" s="185">
        <v>1549</v>
      </c>
      <c r="Q76" s="184" t="s">
        <v>148</v>
      </c>
      <c r="R76" s="184" t="s">
        <v>149</v>
      </c>
    </row>
    <row r="77" spans="5:18" ht="13.5" customHeight="1" x14ac:dyDescent="0.2">
      <c r="E77" s="184" t="s">
        <v>142</v>
      </c>
      <c r="F77" s="184" t="s">
        <v>143</v>
      </c>
      <c r="G77" s="184" t="s">
        <v>204</v>
      </c>
      <c r="H77" s="184" t="s">
        <v>205</v>
      </c>
      <c r="I77" s="184" t="s">
        <v>144</v>
      </c>
      <c r="J77" s="184" t="s">
        <v>145</v>
      </c>
      <c r="K77" s="184" t="s">
        <v>218</v>
      </c>
      <c r="L77" s="184" t="s">
        <v>219</v>
      </c>
      <c r="M77" s="184" t="s">
        <v>124</v>
      </c>
      <c r="N77" s="184" t="s">
        <v>124</v>
      </c>
      <c r="O77" s="184" t="s">
        <v>22</v>
      </c>
      <c r="P77" s="185">
        <v>1542</v>
      </c>
      <c r="Q77" s="184" t="s">
        <v>148</v>
      </c>
      <c r="R77" s="184" t="s">
        <v>149</v>
      </c>
    </row>
    <row r="78" spans="5:18" ht="13.5" customHeight="1" x14ac:dyDescent="0.2">
      <c r="E78" s="184" t="s">
        <v>142</v>
      </c>
      <c r="F78" s="184" t="s">
        <v>143</v>
      </c>
      <c r="G78" s="184" t="s">
        <v>204</v>
      </c>
      <c r="H78" s="184" t="s">
        <v>205</v>
      </c>
      <c r="I78" s="184" t="s">
        <v>144</v>
      </c>
      <c r="J78" s="184" t="s">
        <v>145</v>
      </c>
      <c r="K78" s="184" t="s">
        <v>220</v>
      </c>
      <c r="L78" s="184" t="s">
        <v>221</v>
      </c>
      <c r="M78" s="184" t="s">
        <v>113</v>
      </c>
      <c r="N78" s="184" t="s">
        <v>113</v>
      </c>
      <c r="O78" s="184" t="s">
        <v>22</v>
      </c>
      <c r="P78" s="185">
        <v>117603</v>
      </c>
      <c r="Q78" s="184" t="s">
        <v>115</v>
      </c>
      <c r="R78" s="184" t="s">
        <v>116</v>
      </c>
    </row>
    <row r="79" spans="5:18" ht="13.5" customHeight="1" x14ac:dyDescent="0.2">
      <c r="E79" s="184" t="s">
        <v>142</v>
      </c>
      <c r="F79" s="184" t="s">
        <v>143</v>
      </c>
      <c r="G79" s="184" t="s">
        <v>204</v>
      </c>
      <c r="H79" s="184" t="s">
        <v>205</v>
      </c>
      <c r="I79" s="184" t="s">
        <v>144</v>
      </c>
      <c r="J79" s="184" t="s">
        <v>145</v>
      </c>
      <c r="K79" s="184" t="s">
        <v>220</v>
      </c>
      <c r="L79" s="184" t="s">
        <v>221</v>
      </c>
      <c r="M79" s="184" t="s">
        <v>117</v>
      </c>
      <c r="N79" s="184" t="s">
        <v>117</v>
      </c>
      <c r="O79" s="184" t="s">
        <v>22</v>
      </c>
      <c r="P79" s="185">
        <v>115991</v>
      </c>
      <c r="Q79" s="184" t="s">
        <v>115</v>
      </c>
      <c r="R79" s="184" t="s">
        <v>116</v>
      </c>
    </row>
    <row r="80" spans="5:18" ht="13.5" customHeight="1" x14ac:dyDescent="0.2">
      <c r="E80" s="184" t="s">
        <v>142</v>
      </c>
      <c r="F80" s="184" t="s">
        <v>143</v>
      </c>
      <c r="G80" s="184" t="s">
        <v>204</v>
      </c>
      <c r="H80" s="184" t="s">
        <v>205</v>
      </c>
      <c r="I80" s="184" t="s">
        <v>144</v>
      </c>
      <c r="J80" s="184" t="s">
        <v>145</v>
      </c>
      <c r="K80" s="184" t="s">
        <v>220</v>
      </c>
      <c r="L80" s="184" t="s">
        <v>221</v>
      </c>
      <c r="M80" s="184" t="s">
        <v>118</v>
      </c>
      <c r="N80" s="184" t="s">
        <v>118</v>
      </c>
      <c r="O80" s="184" t="s">
        <v>22</v>
      </c>
      <c r="P80" s="185">
        <v>116099</v>
      </c>
      <c r="Q80" s="184" t="s">
        <v>115</v>
      </c>
      <c r="R80" s="184" t="s">
        <v>116</v>
      </c>
    </row>
    <row r="81" spans="5:18" ht="13.5" customHeight="1" x14ac:dyDescent="0.2">
      <c r="E81" s="184" t="s">
        <v>142</v>
      </c>
      <c r="F81" s="184" t="s">
        <v>143</v>
      </c>
      <c r="G81" s="184" t="s">
        <v>204</v>
      </c>
      <c r="H81" s="184" t="s">
        <v>205</v>
      </c>
      <c r="I81" s="184" t="s">
        <v>144</v>
      </c>
      <c r="J81" s="184" t="s">
        <v>145</v>
      </c>
      <c r="K81" s="184" t="s">
        <v>220</v>
      </c>
      <c r="L81" s="184" t="s">
        <v>221</v>
      </c>
      <c r="M81" s="184" t="s">
        <v>119</v>
      </c>
      <c r="N81" s="184" t="s">
        <v>119</v>
      </c>
      <c r="O81" s="184" t="s">
        <v>22</v>
      </c>
      <c r="P81" s="185">
        <v>116564</v>
      </c>
      <c r="Q81" s="184" t="s">
        <v>115</v>
      </c>
      <c r="R81" s="184" t="s">
        <v>116</v>
      </c>
    </row>
    <row r="82" spans="5:18" ht="13.5" customHeight="1" x14ac:dyDescent="0.2">
      <c r="E82" s="184" t="s">
        <v>142</v>
      </c>
      <c r="F82" s="184" t="s">
        <v>143</v>
      </c>
      <c r="G82" s="184" t="s">
        <v>204</v>
      </c>
      <c r="H82" s="184" t="s">
        <v>205</v>
      </c>
      <c r="I82" s="184" t="s">
        <v>144</v>
      </c>
      <c r="J82" s="184" t="s">
        <v>145</v>
      </c>
      <c r="K82" s="184" t="s">
        <v>220</v>
      </c>
      <c r="L82" s="184" t="s">
        <v>221</v>
      </c>
      <c r="M82" s="184" t="s">
        <v>124</v>
      </c>
      <c r="N82" s="184" t="s">
        <v>124</v>
      </c>
      <c r="O82" s="184" t="s">
        <v>22</v>
      </c>
      <c r="P82" s="185">
        <v>116218</v>
      </c>
      <c r="Q82" s="184" t="s">
        <v>115</v>
      </c>
      <c r="R82" s="184" t="s">
        <v>116</v>
      </c>
    </row>
    <row r="83" spans="5:18" ht="13.5" customHeight="1" x14ac:dyDescent="0.2">
      <c r="E83" s="184" t="s">
        <v>142</v>
      </c>
      <c r="F83" s="184" t="s">
        <v>143</v>
      </c>
      <c r="G83" s="184" t="s">
        <v>204</v>
      </c>
      <c r="H83" s="184" t="s">
        <v>205</v>
      </c>
      <c r="I83" s="184" t="s">
        <v>144</v>
      </c>
      <c r="J83" s="184" t="s">
        <v>145</v>
      </c>
      <c r="K83" s="184" t="s">
        <v>159</v>
      </c>
      <c r="L83" s="184" t="s">
        <v>125</v>
      </c>
      <c r="M83" s="184" t="s">
        <v>113</v>
      </c>
      <c r="N83" s="184" t="s">
        <v>113</v>
      </c>
      <c r="O83" s="184" t="s">
        <v>22</v>
      </c>
      <c r="P83" s="185">
        <v>221854</v>
      </c>
      <c r="Q83" s="184" t="s">
        <v>148</v>
      </c>
      <c r="R83" s="184" t="s">
        <v>149</v>
      </c>
    </row>
    <row r="84" spans="5:18" ht="13.5" customHeight="1" x14ac:dyDescent="0.2">
      <c r="E84" s="184" t="s">
        <v>142</v>
      </c>
      <c r="F84" s="184" t="s">
        <v>143</v>
      </c>
      <c r="G84" s="184" t="s">
        <v>204</v>
      </c>
      <c r="H84" s="184" t="s">
        <v>205</v>
      </c>
      <c r="I84" s="184" t="s">
        <v>144</v>
      </c>
      <c r="J84" s="184" t="s">
        <v>145</v>
      </c>
      <c r="K84" s="184" t="s">
        <v>159</v>
      </c>
      <c r="L84" s="184" t="s">
        <v>125</v>
      </c>
      <c r="M84" s="184" t="s">
        <v>117</v>
      </c>
      <c r="N84" s="184" t="s">
        <v>117</v>
      </c>
      <c r="O84" s="184" t="s">
        <v>22</v>
      </c>
      <c r="P84" s="185">
        <v>217330</v>
      </c>
      <c r="Q84" s="184" t="s">
        <v>115</v>
      </c>
      <c r="R84" s="184" t="s">
        <v>116</v>
      </c>
    </row>
    <row r="85" spans="5:18" ht="13.5" customHeight="1" x14ac:dyDescent="0.2">
      <c r="E85" s="184" t="s">
        <v>142</v>
      </c>
      <c r="F85" s="184" t="s">
        <v>143</v>
      </c>
      <c r="G85" s="184" t="s">
        <v>204</v>
      </c>
      <c r="H85" s="184" t="s">
        <v>205</v>
      </c>
      <c r="I85" s="184" t="s">
        <v>144</v>
      </c>
      <c r="J85" s="184" t="s">
        <v>145</v>
      </c>
      <c r="K85" s="184" t="s">
        <v>159</v>
      </c>
      <c r="L85" s="184" t="s">
        <v>125</v>
      </c>
      <c r="M85" s="184" t="s">
        <v>118</v>
      </c>
      <c r="N85" s="184" t="s">
        <v>118</v>
      </c>
      <c r="O85" s="184" t="s">
        <v>22</v>
      </c>
      <c r="P85" s="185">
        <v>220677</v>
      </c>
      <c r="Q85" s="184" t="s">
        <v>115</v>
      </c>
      <c r="R85" s="184" t="s">
        <v>116</v>
      </c>
    </row>
    <row r="86" spans="5:18" ht="13.5" customHeight="1" x14ac:dyDescent="0.2">
      <c r="E86" s="184" t="s">
        <v>142</v>
      </c>
      <c r="F86" s="184" t="s">
        <v>143</v>
      </c>
      <c r="G86" s="184" t="s">
        <v>204</v>
      </c>
      <c r="H86" s="184" t="s">
        <v>205</v>
      </c>
      <c r="I86" s="184" t="s">
        <v>144</v>
      </c>
      <c r="J86" s="184" t="s">
        <v>145</v>
      </c>
      <c r="K86" s="184" t="s">
        <v>159</v>
      </c>
      <c r="L86" s="184" t="s">
        <v>125</v>
      </c>
      <c r="M86" s="184" t="s">
        <v>119</v>
      </c>
      <c r="N86" s="184" t="s">
        <v>119</v>
      </c>
      <c r="O86" s="184" t="s">
        <v>22</v>
      </c>
      <c r="P86" s="185">
        <v>219954</v>
      </c>
      <c r="Q86" s="184" t="s">
        <v>115</v>
      </c>
      <c r="R86" s="184" t="s">
        <v>116</v>
      </c>
    </row>
    <row r="87" spans="5:18" ht="13.5" customHeight="1" x14ac:dyDescent="0.2">
      <c r="E87" s="184" t="s">
        <v>142</v>
      </c>
      <c r="F87" s="184" t="s">
        <v>143</v>
      </c>
      <c r="G87" s="184" t="s">
        <v>204</v>
      </c>
      <c r="H87" s="184" t="s">
        <v>205</v>
      </c>
      <c r="I87" s="184" t="s">
        <v>144</v>
      </c>
      <c r="J87" s="184" t="s">
        <v>145</v>
      </c>
      <c r="K87" s="184" t="s">
        <v>159</v>
      </c>
      <c r="L87" s="184" t="s">
        <v>125</v>
      </c>
      <c r="M87" s="184" t="s">
        <v>124</v>
      </c>
      <c r="N87" s="184" t="s">
        <v>124</v>
      </c>
      <c r="O87" s="184" t="s">
        <v>22</v>
      </c>
      <c r="P87" s="185">
        <v>219320</v>
      </c>
      <c r="Q87" s="184" t="s">
        <v>115</v>
      </c>
      <c r="R87" s="184" t="s">
        <v>116</v>
      </c>
    </row>
    <row r="88" spans="5:18" ht="13.5" customHeight="1" x14ac:dyDescent="0.2">
      <c r="E88" s="184" t="s">
        <v>142</v>
      </c>
      <c r="F88" s="184" t="s">
        <v>143</v>
      </c>
      <c r="G88" s="184" t="s">
        <v>204</v>
      </c>
      <c r="H88" s="184" t="s">
        <v>205</v>
      </c>
      <c r="I88" s="184" t="s">
        <v>144</v>
      </c>
      <c r="J88" s="184" t="s">
        <v>145</v>
      </c>
      <c r="K88" s="184" t="s">
        <v>160</v>
      </c>
      <c r="L88" s="184" t="s">
        <v>139</v>
      </c>
      <c r="M88" s="184" t="s">
        <v>113</v>
      </c>
      <c r="N88" s="184" t="s">
        <v>113</v>
      </c>
      <c r="O88" s="184" t="s">
        <v>22</v>
      </c>
      <c r="P88" s="185">
        <v>266741</v>
      </c>
      <c r="Q88" s="184" t="s">
        <v>115</v>
      </c>
      <c r="R88" s="184" t="s">
        <v>116</v>
      </c>
    </row>
    <row r="89" spans="5:18" ht="13.5" customHeight="1" x14ac:dyDescent="0.2">
      <c r="E89" s="184" t="s">
        <v>142</v>
      </c>
      <c r="F89" s="184" t="s">
        <v>143</v>
      </c>
      <c r="G89" s="184" t="s">
        <v>204</v>
      </c>
      <c r="H89" s="184" t="s">
        <v>205</v>
      </c>
      <c r="I89" s="184" t="s">
        <v>144</v>
      </c>
      <c r="J89" s="184" t="s">
        <v>145</v>
      </c>
      <c r="K89" s="184" t="s">
        <v>160</v>
      </c>
      <c r="L89" s="184" t="s">
        <v>139</v>
      </c>
      <c r="M89" s="184" t="s">
        <v>117</v>
      </c>
      <c r="N89" s="184" t="s">
        <v>117</v>
      </c>
      <c r="O89" s="184" t="s">
        <v>22</v>
      </c>
      <c r="P89" s="185">
        <v>276399</v>
      </c>
      <c r="Q89" s="184" t="s">
        <v>115</v>
      </c>
      <c r="R89" s="184" t="s">
        <v>116</v>
      </c>
    </row>
    <row r="90" spans="5:18" ht="13.5" customHeight="1" x14ac:dyDescent="0.2">
      <c r="E90" s="184" t="s">
        <v>142</v>
      </c>
      <c r="F90" s="184" t="s">
        <v>143</v>
      </c>
      <c r="G90" s="184" t="s">
        <v>204</v>
      </c>
      <c r="H90" s="184" t="s">
        <v>205</v>
      </c>
      <c r="I90" s="184" t="s">
        <v>144</v>
      </c>
      <c r="J90" s="184" t="s">
        <v>145</v>
      </c>
      <c r="K90" s="184" t="s">
        <v>160</v>
      </c>
      <c r="L90" s="184" t="s">
        <v>139</v>
      </c>
      <c r="M90" s="184" t="s">
        <v>118</v>
      </c>
      <c r="N90" s="184" t="s">
        <v>118</v>
      </c>
      <c r="O90" s="184" t="s">
        <v>22</v>
      </c>
      <c r="P90" s="185">
        <v>281037</v>
      </c>
      <c r="Q90" s="184" t="s">
        <v>115</v>
      </c>
      <c r="R90" s="184" t="s">
        <v>116</v>
      </c>
    </row>
    <row r="91" spans="5:18" ht="13.5" customHeight="1" x14ac:dyDescent="0.2">
      <c r="E91" s="184" t="s">
        <v>142</v>
      </c>
      <c r="F91" s="184" t="s">
        <v>143</v>
      </c>
      <c r="G91" s="184" t="s">
        <v>204</v>
      </c>
      <c r="H91" s="184" t="s">
        <v>205</v>
      </c>
      <c r="I91" s="184" t="s">
        <v>144</v>
      </c>
      <c r="J91" s="184" t="s">
        <v>145</v>
      </c>
      <c r="K91" s="184" t="s">
        <v>160</v>
      </c>
      <c r="L91" s="184" t="s">
        <v>139</v>
      </c>
      <c r="M91" s="184" t="s">
        <v>119</v>
      </c>
      <c r="N91" s="184" t="s">
        <v>119</v>
      </c>
      <c r="O91" s="184" t="s">
        <v>22</v>
      </c>
      <c r="P91" s="185">
        <v>274726</v>
      </c>
      <c r="Q91" s="184" t="s">
        <v>115</v>
      </c>
      <c r="R91" s="184" t="s">
        <v>116</v>
      </c>
    </row>
    <row r="92" spans="5:18" ht="13.5" customHeight="1" x14ac:dyDescent="0.2">
      <c r="E92" s="184" t="s">
        <v>142</v>
      </c>
      <c r="F92" s="184" t="s">
        <v>143</v>
      </c>
      <c r="G92" s="184" t="s">
        <v>204</v>
      </c>
      <c r="H92" s="184" t="s">
        <v>205</v>
      </c>
      <c r="I92" s="184" t="s">
        <v>144</v>
      </c>
      <c r="J92" s="184" t="s">
        <v>145</v>
      </c>
      <c r="K92" s="184" t="s">
        <v>160</v>
      </c>
      <c r="L92" s="184" t="s">
        <v>139</v>
      </c>
      <c r="M92" s="184" t="s">
        <v>124</v>
      </c>
      <c r="N92" s="184" t="s">
        <v>124</v>
      </c>
      <c r="O92" s="184" t="s">
        <v>22</v>
      </c>
      <c r="P92" s="185">
        <v>277387</v>
      </c>
      <c r="Q92" s="184" t="s">
        <v>115</v>
      </c>
      <c r="R92" s="184" t="s">
        <v>116</v>
      </c>
    </row>
    <row r="93" spans="5:18" ht="13.5" customHeight="1" x14ac:dyDescent="0.2">
      <c r="E93" s="184" t="s">
        <v>142</v>
      </c>
      <c r="F93" s="184" t="s">
        <v>143</v>
      </c>
      <c r="G93" s="184" t="s">
        <v>204</v>
      </c>
      <c r="H93" s="184" t="s">
        <v>205</v>
      </c>
      <c r="I93" s="184" t="s">
        <v>144</v>
      </c>
      <c r="J93" s="184" t="s">
        <v>145</v>
      </c>
      <c r="K93" s="184" t="s">
        <v>161</v>
      </c>
      <c r="L93" s="184" t="s">
        <v>162</v>
      </c>
      <c r="M93" s="184" t="s">
        <v>113</v>
      </c>
      <c r="N93" s="184" t="s">
        <v>113</v>
      </c>
      <c r="O93" s="184" t="s">
        <v>22</v>
      </c>
      <c r="P93" s="185">
        <v>157</v>
      </c>
      <c r="Q93" s="184" t="s">
        <v>148</v>
      </c>
      <c r="R93" s="184" t="s">
        <v>149</v>
      </c>
    </row>
    <row r="94" spans="5:18" ht="13.5" customHeight="1" x14ac:dyDescent="0.2">
      <c r="E94" s="184" t="s">
        <v>142</v>
      </c>
      <c r="F94" s="184" t="s">
        <v>143</v>
      </c>
      <c r="G94" s="184" t="s">
        <v>204</v>
      </c>
      <c r="H94" s="184" t="s">
        <v>205</v>
      </c>
      <c r="I94" s="184" t="s">
        <v>144</v>
      </c>
      <c r="J94" s="184" t="s">
        <v>145</v>
      </c>
      <c r="K94" s="184" t="s">
        <v>161</v>
      </c>
      <c r="L94" s="184" t="s">
        <v>162</v>
      </c>
      <c r="M94" s="184" t="s">
        <v>117</v>
      </c>
      <c r="N94" s="184" t="s">
        <v>117</v>
      </c>
      <c r="O94" s="184" t="s">
        <v>22</v>
      </c>
      <c r="P94" s="185">
        <v>155</v>
      </c>
      <c r="Q94" s="184" t="s">
        <v>115</v>
      </c>
      <c r="R94" s="184" t="s">
        <v>116</v>
      </c>
    </row>
    <row r="95" spans="5:18" ht="13.5" customHeight="1" x14ac:dyDescent="0.2">
      <c r="E95" s="184" t="s">
        <v>142</v>
      </c>
      <c r="F95" s="184" t="s">
        <v>143</v>
      </c>
      <c r="G95" s="184" t="s">
        <v>204</v>
      </c>
      <c r="H95" s="184" t="s">
        <v>205</v>
      </c>
      <c r="I95" s="184" t="s">
        <v>144</v>
      </c>
      <c r="J95" s="184" t="s">
        <v>145</v>
      </c>
      <c r="K95" s="184" t="s">
        <v>161</v>
      </c>
      <c r="L95" s="184" t="s">
        <v>162</v>
      </c>
      <c r="M95" s="184" t="s">
        <v>118</v>
      </c>
      <c r="N95" s="184" t="s">
        <v>118</v>
      </c>
      <c r="O95" s="184" t="s">
        <v>22</v>
      </c>
      <c r="P95" s="185">
        <v>156</v>
      </c>
      <c r="Q95" s="184" t="s">
        <v>115</v>
      </c>
      <c r="R95" s="184" t="s">
        <v>116</v>
      </c>
    </row>
    <row r="96" spans="5:18" ht="13.5" customHeight="1" x14ac:dyDescent="0.2">
      <c r="E96" s="184" t="s">
        <v>142</v>
      </c>
      <c r="F96" s="184" t="s">
        <v>143</v>
      </c>
      <c r="G96" s="184" t="s">
        <v>204</v>
      </c>
      <c r="H96" s="184" t="s">
        <v>205</v>
      </c>
      <c r="I96" s="184" t="s">
        <v>144</v>
      </c>
      <c r="J96" s="184" t="s">
        <v>145</v>
      </c>
      <c r="K96" s="184" t="s">
        <v>161</v>
      </c>
      <c r="L96" s="184" t="s">
        <v>162</v>
      </c>
      <c r="M96" s="184" t="s">
        <v>119</v>
      </c>
      <c r="N96" s="184" t="s">
        <v>119</v>
      </c>
      <c r="O96" s="184" t="s">
        <v>22</v>
      </c>
      <c r="P96" s="185">
        <v>156</v>
      </c>
      <c r="Q96" s="184" t="s">
        <v>115</v>
      </c>
      <c r="R96" s="184" t="s">
        <v>116</v>
      </c>
    </row>
    <row r="97" spans="5:18" ht="13.5" customHeight="1" x14ac:dyDescent="0.2">
      <c r="E97" s="184" t="s">
        <v>142</v>
      </c>
      <c r="F97" s="184" t="s">
        <v>143</v>
      </c>
      <c r="G97" s="184" t="s">
        <v>204</v>
      </c>
      <c r="H97" s="184" t="s">
        <v>205</v>
      </c>
      <c r="I97" s="184" t="s">
        <v>144</v>
      </c>
      <c r="J97" s="184" t="s">
        <v>145</v>
      </c>
      <c r="K97" s="184" t="s">
        <v>161</v>
      </c>
      <c r="L97" s="184" t="s">
        <v>162</v>
      </c>
      <c r="M97" s="184" t="s">
        <v>124</v>
      </c>
      <c r="N97" s="184" t="s">
        <v>124</v>
      </c>
      <c r="O97" s="184" t="s">
        <v>22</v>
      </c>
      <c r="P97" s="185">
        <v>156</v>
      </c>
      <c r="Q97" s="184" t="s">
        <v>115</v>
      </c>
      <c r="R97" s="184" t="s">
        <v>116</v>
      </c>
    </row>
    <row r="98" spans="5:18" ht="13.5" customHeight="1" x14ac:dyDescent="0.2">
      <c r="E98" s="184" t="s">
        <v>142</v>
      </c>
      <c r="F98" s="184" t="s">
        <v>143</v>
      </c>
      <c r="G98" s="184" t="s">
        <v>204</v>
      </c>
      <c r="H98" s="184" t="s">
        <v>205</v>
      </c>
      <c r="I98" s="184" t="s">
        <v>144</v>
      </c>
      <c r="J98" s="184" t="s">
        <v>145</v>
      </c>
      <c r="K98" s="184" t="s">
        <v>222</v>
      </c>
      <c r="L98" s="184" t="s">
        <v>223</v>
      </c>
      <c r="M98" s="184" t="s">
        <v>113</v>
      </c>
      <c r="N98" s="184" t="s">
        <v>113</v>
      </c>
      <c r="O98" s="184" t="s">
        <v>22</v>
      </c>
      <c r="P98" s="185">
        <v>5070</v>
      </c>
      <c r="Q98" s="184" t="s">
        <v>148</v>
      </c>
      <c r="R98" s="184" t="s">
        <v>149</v>
      </c>
    </row>
    <row r="99" spans="5:18" ht="13.5" customHeight="1" x14ac:dyDescent="0.2">
      <c r="E99" s="184" t="s">
        <v>142</v>
      </c>
      <c r="F99" s="184" t="s">
        <v>143</v>
      </c>
      <c r="G99" s="184" t="s">
        <v>204</v>
      </c>
      <c r="H99" s="184" t="s">
        <v>205</v>
      </c>
      <c r="I99" s="184" t="s">
        <v>144</v>
      </c>
      <c r="J99" s="184" t="s">
        <v>145</v>
      </c>
      <c r="K99" s="184" t="s">
        <v>222</v>
      </c>
      <c r="L99" s="184" t="s">
        <v>223</v>
      </c>
      <c r="M99" s="184" t="s">
        <v>117</v>
      </c>
      <c r="N99" s="184" t="s">
        <v>117</v>
      </c>
      <c r="O99" s="184" t="s">
        <v>22</v>
      </c>
      <c r="P99" s="185">
        <v>5053</v>
      </c>
      <c r="Q99" s="184" t="s">
        <v>115</v>
      </c>
      <c r="R99" s="184" t="s">
        <v>116</v>
      </c>
    </row>
    <row r="100" spans="5:18" ht="13.5" customHeight="1" x14ac:dyDescent="0.2">
      <c r="E100" s="184" t="s">
        <v>142</v>
      </c>
      <c r="F100" s="184" t="s">
        <v>143</v>
      </c>
      <c r="G100" s="184" t="s">
        <v>204</v>
      </c>
      <c r="H100" s="184" t="s">
        <v>205</v>
      </c>
      <c r="I100" s="184" t="s">
        <v>144</v>
      </c>
      <c r="J100" s="184" t="s">
        <v>145</v>
      </c>
      <c r="K100" s="184" t="s">
        <v>222</v>
      </c>
      <c r="L100" s="184" t="s">
        <v>223</v>
      </c>
      <c r="M100" s="184" t="s">
        <v>118</v>
      </c>
      <c r="N100" s="184" t="s">
        <v>118</v>
      </c>
      <c r="O100" s="184" t="s">
        <v>22</v>
      </c>
      <c r="P100" s="185">
        <v>5026</v>
      </c>
      <c r="Q100" s="184" t="s">
        <v>115</v>
      </c>
      <c r="R100" s="184" t="s">
        <v>116</v>
      </c>
    </row>
    <row r="101" spans="5:18" ht="13.5" customHeight="1" x14ac:dyDescent="0.2">
      <c r="E101" s="184" t="s">
        <v>142</v>
      </c>
      <c r="F101" s="184" t="s">
        <v>143</v>
      </c>
      <c r="G101" s="184" t="s">
        <v>204</v>
      </c>
      <c r="H101" s="184" t="s">
        <v>205</v>
      </c>
      <c r="I101" s="184" t="s">
        <v>144</v>
      </c>
      <c r="J101" s="184" t="s">
        <v>145</v>
      </c>
      <c r="K101" s="184" t="s">
        <v>222</v>
      </c>
      <c r="L101" s="184" t="s">
        <v>223</v>
      </c>
      <c r="M101" s="184" t="s">
        <v>119</v>
      </c>
      <c r="N101" s="184" t="s">
        <v>119</v>
      </c>
      <c r="O101" s="184" t="s">
        <v>22</v>
      </c>
      <c r="P101" s="185">
        <v>5049</v>
      </c>
      <c r="Q101" s="184" t="s">
        <v>115</v>
      </c>
      <c r="R101" s="184" t="s">
        <v>116</v>
      </c>
    </row>
    <row r="102" spans="5:18" ht="13.5" customHeight="1" x14ac:dyDescent="0.2">
      <c r="E102" s="184" t="s">
        <v>142</v>
      </c>
      <c r="F102" s="184" t="s">
        <v>143</v>
      </c>
      <c r="G102" s="184" t="s">
        <v>204</v>
      </c>
      <c r="H102" s="184" t="s">
        <v>205</v>
      </c>
      <c r="I102" s="184" t="s">
        <v>144</v>
      </c>
      <c r="J102" s="184" t="s">
        <v>145</v>
      </c>
      <c r="K102" s="184" t="s">
        <v>222</v>
      </c>
      <c r="L102" s="184" t="s">
        <v>223</v>
      </c>
      <c r="M102" s="184" t="s">
        <v>124</v>
      </c>
      <c r="N102" s="184" t="s">
        <v>124</v>
      </c>
      <c r="O102" s="184" t="s">
        <v>22</v>
      </c>
      <c r="P102" s="185">
        <v>5043</v>
      </c>
      <c r="Q102" s="184" t="s">
        <v>115</v>
      </c>
      <c r="R102" s="184" t="s">
        <v>116</v>
      </c>
    </row>
    <row r="103" spans="5:18" ht="13.5" customHeight="1" x14ac:dyDescent="0.2">
      <c r="E103" s="184" t="s">
        <v>142</v>
      </c>
      <c r="F103" s="184" t="s">
        <v>143</v>
      </c>
      <c r="G103" s="184" t="s">
        <v>204</v>
      </c>
      <c r="H103" s="184" t="s">
        <v>205</v>
      </c>
      <c r="I103" s="184" t="s">
        <v>144</v>
      </c>
      <c r="J103" s="184" t="s">
        <v>145</v>
      </c>
      <c r="K103" s="184" t="s">
        <v>163</v>
      </c>
      <c r="L103" s="184" t="s">
        <v>138</v>
      </c>
      <c r="M103" s="184" t="s">
        <v>113</v>
      </c>
      <c r="N103" s="184" t="s">
        <v>113</v>
      </c>
      <c r="O103" s="184" t="s">
        <v>22</v>
      </c>
      <c r="P103" s="185">
        <v>330</v>
      </c>
      <c r="Q103" s="184" t="s">
        <v>115</v>
      </c>
      <c r="R103" s="184" t="s">
        <v>116</v>
      </c>
    </row>
    <row r="104" spans="5:18" ht="13.5" customHeight="1" x14ac:dyDescent="0.2">
      <c r="E104" s="184" t="s">
        <v>142</v>
      </c>
      <c r="F104" s="184" t="s">
        <v>143</v>
      </c>
      <c r="G104" s="184" t="s">
        <v>204</v>
      </c>
      <c r="H104" s="184" t="s">
        <v>205</v>
      </c>
      <c r="I104" s="184" t="s">
        <v>144</v>
      </c>
      <c r="J104" s="184" t="s">
        <v>145</v>
      </c>
      <c r="K104" s="184" t="s">
        <v>163</v>
      </c>
      <c r="L104" s="184" t="s">
        <v>138</v>
      </c>
      <c r="M104" s="184" t="s">
        <v>117</v>
      </c>
      <c r="N104" s="184" t="s">
        <v>117</v>
      </c>
      <c r="O104" s="184" t="s">
        <v>22</v>
      </c>
      <c r="P104" s="185">
        <v>331</v>
      </c>
      <c r="Q104" s="184" t="s">
        <v>148</v>
      </c>
      <c r="R104" s="184" t="s">
        <v>149</v>
      </c>
    </row>
    <row r="105" spans="5:18" ht="13.5" customHeight="1" x14ac:dyDescent="0.2">
      <c r="E105" s="184" t="s">
        <v>142</v>
      </c>
      <c r="F105" s="184" t="s">
        <v>143</v>
      </c>
      <c r="G105" s="184" t="s">
        <v>204</v>
      </c>
      <c r="H105" s="184" t="s">
        <v>205</v>
      </c>
      <c r="I105" s="184" t="s">
        <v>144</v>
      </c>
      <c r="J105" s="184" t="s">
        <v>145</v>
      </c>
      <c r="K105" s="184" t="s">
        <v>163</v>
      </c>
      <c r="L105" s="184" t="s">
        <v>138</v>
      </c>
      <c r="M105" s="184" t="s">
        <v>118</v>
      </c>
      <c r="N105" s="184" t="s">
        <v>118</v>
      </c>
      <c r="O105" s="184" t="s">
        <v>22</v>
      </c>
      <c r="P105" s="185">
        <v>329</v>
      </c>
      <c r="Q105" s="184" t="s">
        <v>148</v>
      </c>
      <c r="R105" s="184" t="s">
        <v>149</v>
      </c>
    </row>
    <row r="106" spans="5:18" ht="13.5" customHeight="1" x14ac:dyDescent="0.2">
      <c r="E106" s="184" t="s">
        <v>142</v>
      </c>
      <c r="F106" s="184" t="s">
        <v>143</v>
      </c>
      <c r="G106" s="184" t="s">
        <v>204</v>
      </c>
      <c r="H106" s="184" t="s">
        <v>205</v>
      </c>
      <c r="I106" s="184" t="s">
        <v>144</v>
      </c>
      <c r="J106" s="184" t="s">
        <v>145</v>
      </c>
      <c r="K106" s="184" t="s">
        <v>163</v>
      </c>
      <c r="L106" s="184" t="s">
        <v>138</v>
      </c>
      <c r="M106" s="184" t="s">
        <v>119</v>
      </c>
      <c r="N106" s="184" t="s">
        <v>119</v>
      </c>
      <c r="O106" s="184" t="s">
        <v>22</v>
      </c>
      <c r="P106" s="185">
        <v>328</v>
      </c>
      <c r="Q106" s="184" t="s">
        <v>148</v>
      </c>
      <c r="R106" s="184" t="s">
        <v>149</v>
      </c>
    </row>
    <row r="107" spans="5:18" ht="13.5" customHeight="1" x14ac:dyDescent="0.2">
      <c r="E107" s="184" t="s">
        <v>142</v>
      </c>
      <c r="F107" s="184" t="s">
        <v>143</v>
      </c>
      <c r="G107" s="184" t="s">
        <v>204</v>
      </c>
      <c r="H107" s="184" t="s">
        <v>205</v>
      </c>
      <c r="I107" s="184" t="s">
        <v>144</v>
      </c>
      <c r="J107" s="184" t="s">
        <v>145</v>
      </c>
      <c r="K107" s="184" t="s">
        <v>163</v>
      </c>
      <c r="L107" s="184" t="s">
        <v>138</v>
      </c>
      <c r="M107" s="184" t="s">
        <v>124</v>
      </c>
      <c r="N107" s="184" t="s">
        <v>124</v>
      </c>
      <c r="O107" s="184" t="s">
        <v>22</v>
      </c>
      <c r="P107" s="185">
        <v>327</v>
      </c>
      <c r="Q107" s="184" t="s">
        <v>148</v>
      </c>
      <c r="R107" s="184" t="s">
        <v>149</v>
      </c>
    </row>
    <row r="108" spans="5:18" ht="13.5" customHeight="1" x14ac:dyDescent="0.2">
      <c r="E108" s="184" t="s">
        <v>142</v>
      </c>
      <c r="F108" s="184" t="s">
        <v>143</v>
      </c>
      <c r="G108" s="184" t="s">
        <v>204</v>
      </c>
      <c r="H108" s="184" t="s">
        <v>205</v>
      </c>
      <c r="I108" s="184" t="s">
        <v>144</v>
      </c>
      <c r="J108" s="184" t="s">
        <v>145</v>
      </c>
      <c r="K108" s="184" t="s">
        <v>224</v>
      </c>
      <c r="L108" s="184" t="s">
        <v>225</v>
      </c>
      <c r="M108" s="184" t="s">
        <v>113</v>
      </c>
      <c r="N108" s="184" t="s">
        <v>113</v>
      </c>
      <c r="O108" s="184" t="s">
        <v>22</v>
      </c>
      <c r="P108" s="185">
        <v>33</v>
      </c>
      <c r="Q108" s="184" t="s">
        <v>148</v>
      </c>
      <c r="R108" s="184" t="s">
        <v>149</v>
      </c>
    </row>
    <row r="109" spans="5:18" ht="13.5" customHeight="1" x14ac:dyDescent="0.2">
      <c r="E109" s="184" t="s">
        <v>142</v>
      </c>
      <c r="F109" s="184" t="s">
        <v>143</v>
      </c>
      <c r="G109" s="184" t="s">
        <v>204</v>
      </c>
      <c r="H109" s="184" t="s">
        <v>205</v>
      </c>
      <c r="I109" s="184" t="s">
        <v>144</v>
      </c>
      <c r="J109" s="184" t="s">
        <v>145</v>
      </c>
      <c r="K109" s="184" t="s">
        <v>224</v>
      </c>
      <c r="L109" s="184" t="s">
        <v>225</v>
      </c>
      <c r="M109" s="184" t="s">
        <v>117</v>
      </c>
      <c r="N109" s="184" t="s">
        <v>117</v>
      </c>
      <c r="O109" s="184" t="s">
        <v>22</v>
      </c>
      <c r="P109" s="185">
        <v>33</v>
      </c>
      <c r="Q109" s="184" t="s">
        <v>115</v>
      </c>
      <c r="R109" s="184" t="s">
        <v>116</v>
      </c>
    </row>
    <row r="110" spans="5:18" ht="13.5" customHeight="1" x14ac:dyDescent="0.2">
      <c r="E110" s="184" t="s">
        <v>142</v>
      </c>
      <c r="F110" s="184" t="s">
        <v>143</v>
      </c>
      <c r="G110" s="184" t="s">
        <v>204</v>
      </c>
      <c r="H110" s="184" t="s">
        <v>205</v>
      </c>
      <c r="I110" s="184" t="s">
        <v>144</v>
      </c>
      <c r="J110" s="184" t="s">
        <v>145</v>
      </c>
      <c r="K110" s="184" t="s">
        <v>224</v>
      </c>
      <c r="L110" s="184" t="s">
        <v>225</v>
      </c>
      <c r="M110" s="184" t="s">
        <v>118</v>
      </c>
      <c r="N110" s="184" t="s">
        <v>118</v>
      </c>
      <c r="O110" s="184" t="s">
        <v>22</v>
      </c>
      <c r="P110" s="185">
        <v>33</v>
      </c>
      <c r="Q110" s="184" t="s">
        <v>115</v>
      </c>
      <c r="R110" s="184" t="s">
        <v>116</v>
      </c>
    </row>
    <row r="111" spans="5:18" ht="13.5" customHeight="1" x14ac:dyDescent="0.2">
      <c r="E111" s="184" t="s">
        <v>142</v>
      </c>
      <c r="F111" s="184" t="s">
        <v>143</v>
      </c>
      <c r="G111" s="184" t="s">
        <v>204</v>
      </c>
      <c r="H111" s="184" t="s">
        <v>205</v>
      </c>
      <c r="I111" s="184" t="s">
        <v>144</v>
      </c>
      <c r="J111" s="184" t="s">
        <v>145</v>
      </c>
      <c r="K111" s="184" t="s">
        <v>224</v>
      </c>
      <c r="L111" s="184" t="s">
        <v>225</v>
      </c>
      <c r="M111" s="184" t="s">
        <v>119</v>
      </c>
      <c r="N111" s="184" t="s">
        <v>119</v>
      </c>
      <c r="O111" s="184" t="s">
        <v>22</v>
      </c>
      <c r="P111" s="185">
        <v>33</v>
      </c>
      <c r="Q111" s="184" t="s">
        <v>115</v>
      </c>
      <c r="R111" s="184" t="s">
        <v>116</v>
      </c>
    </row>
    <row r="112" spans="5:18" ht="13.5" customHeight="1" x14ac:dyDescent="0.2">
      <c r="E112" s="184" t="s">
        <v>142</v>
      </c>
      <c r="F112" s="184" t="s">
        <v>143</v>
      </c>
      <c r="G112" s="184" t="s">
        <v>204</v>
      </c>
      <c r="H112" s="184" t="s">
        <v>205</v>
      </c>
      <c r="I112" s="184" t="s">
        <v>144</v>
      </c>
      <c r="J112" s="184" t="s">
        <v>145</v>
      </c>
      <c r="K112" s="184" t="s">
        <v>224</v>
      </c>
      <c r="L112" s="184" t="s">
        <v>225</v>
      </c>
      <c r="M112" s="184" t="s">
        <v>124</v>
      </c>
      <c r="N112" s="184" t="s">
        <v>124</v>
      </c>
      <c r="O112" s="184" t="s">
        <v>22</v>
      </c>
      <c r="P112" s="185">
        <v>33</v>
      </c>
      <c r="Q112" s="184" t="s">
        <v>115</v>
      </c>
      <c r="R112" s="184" t="s">
        <v>116</v>
      </c>
    </row>
    <row r="113" spans="5:18" ht="13.5" customHeight="1" x14ac:dyDescent="0.2">
      <c r="E113" s="184" t="s">
        <v>142</v>
      </c>
      <c r="F113" s="184" t="s">
        <v>143</v>
      </c>
      <c r="G113" s="184" t="s">
        <v>204</v>
      </c>
      <c r="H113" s="184" t="s">
        <v>205</v>
      </c>
      <c r="I113" s="184" t="s">
        <v>144</v>
      </c>
      <c r="J113" s="184" t="s">
        <v>145</v>
      </c>
      <c r="K113" s="184" t="s">
        <v>226</v>
      </c>
      <c r="L113" s="184" t="s">
        <v>227</v>
      </c>
      <c r="M113" s="184" t="s">
        <v>113</v>
      </c>
      <c r="N113" s="184" t="s">
        <v>113</v>
      </c>
      <c r="O113" s="184" t="s">
        <v>22</v>
      </c>
      <c r="P113" s="185">
        <v>6470</v>
      </c>
      <c r="Q113" s="184" t="s">
        <v>115</v>
      </c>
      <c r="R113" s="184" t="s">
        <v>116</v>
      </c>
    </row>
    <row r="114" spans="5:18" ht="13.5" customHeight="1" x14ac:dyDescent="0.2">
      <c r="E114" s="184" t="s">
        <v>142</v>
      </c>
      <c r="F114" s="184" t="s">
        <v>143</v>
      </c>
      <c r="G114" s="184" t="s">
        <v>204</v>
      </c>
      <c r="H114" s="184" t="s">
        <v>205</v>
      </c>
      <c r="I114" s="184" t="s">
        <v>144</v>
      </c>
      <c r="J114" s="184" t="s">
        <v>145</v>
      </c>
      <c r="K114" s="184" t="s">
        <v>226</v>
      </c>
      <c r="L114" s="184" t="s">
        <v>227</v>
      </c>
      <c r="M114" s="184" t="s">
        <v>117</v>
      </c>
      <c r="N114" s="184" t="s">
        <v>117</v>
      </c>
      <c r="O114" s="184" t="s">
        <v>22</v>
      </c>
      <c r="P114" s="185">
        <v>6782</v>
      </c>
      <c r="Q114" s="184" t="s">
        <v>115</v>
      </c>
      <c r="R114" s="184" t="s">
        <v>116</v>
      </c>
    </row>
    <row r="115" spans="5:18" ht="13.5" customHeight="1" x14ac:dyDescent="0.2">
      <c r="E115" s="184" t="s">
        <v>142</v>
      </c>
      <c r="F115" s="184" t="s">
        <v>143</v>
      </c>
      <c r="G115" s="184" t="s">
        <v>204</v>
      </c>
      <c r="H115" s="184" t="s">
        <v>205</v>
      </c>
      <c r="I115" s="184" t="s">
        <v>144</v>
      </c>
      <c r="J115" s="184" t="s">
        <v>145</v>
      </c>
      <c r="K115" s="184" t="s">
        <v>226</v>
      </c>
      <c r="L115" s="184" t="s">
        <v>227</v>
      </c>
      <c r="M115" s="184" t="s">
        <v>118</v>
      </c>
      <c r="N115" s="184" t="s">
        <v>118</v>
      </c>
      <c r="O115" s="184" t="s">
        <v>22</v>
      </c>
      <c r="P115" s="185">
        <v>7106</v>
      </c>
      <c r="Q115" s="184" t="s">
        <v>115</v>
      </c>
      <c r="R115" s="184" t="s">
        <v>116</v>
      </c>
    </row>
    <row r="116" spans="5:18" ht="13.5" customHeight="1" x14ac:dyDescent="0.2">
      <c r="E116" s="184" t="s">
        <v>142</v>
      </c>
      <c r="F116" s="184" t="s">
        <v>143</v>
      </c>
      <c r="G116" s="184" t="s">
        <v>204</v>
      </c>
      <c r="H116" s="184" t="s">
        <v>205</v>
      </c>
      <c r="I116" s="184" t="s">
        <v>144</v>
      </c>
      <c r="J116" s="184" t="s">
        <v>145</v>
      </c>
      <c r="K116" s="184" t="s">
        <v>226</v>
      </c>
      <c r="L116" s="184" t="s">
        <v>227</v>
      </c>
      <c r="M116" s="184" t="s">
        <v>119</v>
      </c>
      <c r="N116" s="184" t="s">
        <v>119</v>
      </c>
      <c r="O116" s="184" t="s">
        <v>22</v>
      </c>
      <c r="P116" s="185">
        <v>6786</v>
      </c>
      <c r="Q116" s="184" t="s">
        <v>115</v>
      </c>
      <c r="R116" s="184" t="s">
        <v>116</v>
      </c>
    </row>
    <row r="117" spans="5:18" ht="13.5" customHeight="1" x14ac:dyDescent="0.2">
      <c r="E117" s="184" t="s">
        <v>142</v>
      </c>
      <c r="F117" s="184" t="s">
        <v>143</v>
      </c>
      <c r="G117" s="184" t="s">
        <v>204</v>
      </c>
      <c r="H117" s="184" t="s">
        <v>205</v>
      </c>
      <c r="I117" s="184" t="s">
        <v>144</v>
      </c>
      <c r="J117" s="184" t="s">
        <v>145</v>
      </c>
      <c r="K117" s="184" t="s">
        <v>226</v>
      </c>
      <c r="L117" s="184" t="s">
        <v>227</v>
      </c>
      <c r="M117" s="184" t="s">
        <v>124</v>
      </c>
      <c r="N117" s="184" t="s">
        <v>124</v>
      </c>
      <c r="O117" s="184" t="s">
        <v>22</v>
      </c>
      <c r="P117" s="185">
        <v>6891</v>
      </c>
      <c r="Q117" s="184" t="s">
        <v>115</v>
      </c>
      <c r="R117" s="184" t="s">
        <v>116</v>
      </c>
    </row>
    <row r="118" spans="5:18" ht="13.5" customHeight="1" x14ac:dyDescent="0.2">
      <c r="E118" s="184" t="s">
        <v>142</v>
      </c>
      <c r="F118" s="184" t="s">
        <v>143</v>
      </c>
      <c r="G118" s="184" t="s">
        <v>204</v>
      </c>
      <c r="H118" s="184" t="s">
        <v>205</v>
      </c>
      <c r="I118" s="184" t="s">
        <v>144</v>
      </c>
      <c r="J118" s="184" t="s">
        <v>145</v>
      </c>
      <c r="K118" s="184" t="s">
        <v>164</v>
      </c>
      <c r="L118" s="184" t="s">
        <v>165</v>
      </c>
      <c r="M118" s="184" t="s">
        <v>113</v>
      </c>
      <c r="N118" s="184" t="s">
        <v>113</v>
      </c>
      <c r="O118" s="184" t="s">
        <v>22</v>
      </c>
      <c r="P118" s="185">
        <v>430000</v>
      </c>
      <c r="Q118" s="184" t="s">
        <v>166</v>
      </c>
      <c r="R118" s="184" t="s">
        <v>167</v>
      </c>
    </row>
    <row r="119" spans="5:18" ht="13.5" customHeight="1" x14ac:dyDescent="0.2">
      <c r="E119" s="184" t="s">
        <v>142</v>
      </c>
      <c r="F119" s="184" t="s">
        <v>143</v>
      </c>
      <c r="G119" s="184" t="s">
        <v>204</v>
      </c>
      <c r="H119" s="184" t="s">
        <v>205</v>
      </c>
      <c r="I119" s="184" t="s">
        <v>144</v>
      </c>
      <c r="J119" s="184" t="s">
        <v>145</v>
      </c>
      <c r="K119" s="184" t="s">
        <v>164</v>
      </c>
      <c r="L119" s="184" t="s">
        <v>165</v>
      </c>
      <c r="M119" s="184" t="s">
        <v>117</v>
      </c>
      <c r="N119" s="184" t="s">
        <v>117</v>
      </c>
      <c r="O119" s="184" t="s">
        <v>22</v>
      </c>
      <c r="P119" s="185">
        <v>440000</v>
      </c>
      <c r="Q119" s="184" t="s">
        <v>166</v>
      </c>
      <c r="R119" s="184" t="s">
        <v>167</v>
      </c>
    </row>
    <row r="120" spans="5:18" ht="13.5" customHeight="1" x14ac:dyDescent="0.2">
      <c r="E120" s="184" t="s">
        <v>142</v>
      </c>
      <c r="F120" s="184" t="s">
        <v>143</v>
      </c>
      <c r="G120" s="184" t="s">
        <v>204</v>
      </c>
      <c r="H120" s="184" t="s">
        <v>205</v>
      </c>
      <c r="I120" s="184" t="s">
        <v>144</v>
      </c>
      <c r="J120" s="184" t="s">
        <v>145</v>
      </c>
      <c r="K120" s="184" t="s">
        <v>164</v>
      </c>
      <c r="L120" s="184" t="s">
        <v>165</v>
      </c>
      <c r="M120" s="184" t="s">
        <v>118</v>
      </c>
      <c r="N120" s="184" t="s">
        <v>118</v>
      </c>
      <c r="O120" s="184" t="s">
        <v>22</v>
      </c>
      <c r="P120" s="185">
        <v>445000</v>
      </c>
      <c r="Q120" s="184" t="s">
        <v>166</v>
      </c>
      <c r="R120" s="184" t="s">
        <v>167</v>
      </c>
    </row>
    <row r="121" spans="5:18" ht="13.5" customHeight="1" x14ac:dyDescent="0.2">
      <c r="E121" s="184" t="s">
        <v>142</v>
      </c>
      <c r="F121" s="184" t="s">
        <v>143</v>
      </c>
      <c r="G121" s="184" t="s">
        <v>204</v>
      </c>
      <c r="H121" s="184" t="s">
        <v>205</v>
      </c>
      <c r="I121" s="184" t="s">
        <v>144</v>
      </c>
      <c r="J121" s="184" t="s">
        <v>145</v>
      </c>
      <c r="K121" s="184" t="s">
        <v>164</v>
      </c>
      <c r="L121" s="184" t="s">
        <v>165</v>
      </c>
      <c r="M121" s="184" t="s">
        <v>119</v>
      </c>
      <c r="N121" s="184" t="s">
        <v>119</v>
      </c>
      <c r="O121" s="184" t="s">
        <v>22</v>
      </c>
      <c r="P121" s="185">
        <v>450000</v>
      </c>
      <c r="Q121" s="184" t="s">
        <v>166</v>
      </c>
      <c r="R121" s="184" t="s">
        <v>167</v>
      </c>
    </row>
    <row r="122" spans="5:18" ht="13.5" customHeight="1" x14ac:dyDescent="0.2">
      <c r="E122" s="184" t="s">
        <v>142</v>
      </c>
      <c r="F122" s="184" t="s">
        <v>143</v>
      </c>
      <c r="G122" s="184" t="s">
        <v>204</v>
      </c>
      <c r="H122" s="184" t="s">
        <v>205</v>
      </c>
      <c r="I122" s="184" t="s">
        <v>144</v>
      </c>
      <c r="J122" s="184" t="s">
        <v>145</v>
      </c>
      <c r="K122" s="184" t="s">
        <v>164</v>
      </c>
      <c r="L122" s="184" t="s">
        <v>165</v>
      </c>
      <c r="M122" s="184" t="s">
        <v>124</v>
      </c>
      <c r="N122" s="184" t="s">
        <v>124</v>
      </c>
      <c r="O122" s="184" t="s">
        <v>22</v>
      </c>
      <c r="P122" s="185">
        <v>450000</v>
      </c>
      <c r="Q122" s="184" t="s">
        <v>166</v>
      </c>
      <c r="R122" s="184" t="s">
        <v>167</v>
      </c>
    </row>
    <row r="123" spans="5:18" ht="13.5" customHeight="1" x14ac:dyDescent="0.2">
      <c r="E123" s="184" t="s">
        <v>142</v>
      </c>
      <c r="F123" s="184" t="s">
        <v>143</v>
      </c>
      <c r="G123" s="184" t="s">
        <v>204</v>
      </c>
      <c r="H123" s="184" t="s">
        <v>205</v>
      </c>
      <c r="I123" s="184" t="s">
        <v>144</v>
      </c>
      <c r="J123" s="184" t="s">
        <v>145</v>
      </c>
      <c r="K123" s="184" t="s">
        <v>228</v>
      </c>
      <c r="L123" s="184" t="s">
        <v>229</v>
      </c>
      <c r="M123" s="184" t="s">
        <v>113</v>
      </c>
      <c r="N123" s="184" t="s">
        <v>113</v>
      </c>
      <c r="O123" s="184" t="s">
        <v>22</v>
      </c>
      <c r="P123" s="185">
        <v>143</v>
      </c>
      <c r="Q123" s="184" t="s">
        <v>148</v>
      </c>
      <c r="R123" s="184" t="s">
        <v>149</v>
      </c>
    </row>
    <row r="124" spans="5:18" ht="13.5" customHeight="1" x14ac:dyDescent="0.2">
      <c r="E124" s="184" t="s">
        <v>142</v>
      </c>
      <c r="F124" s="184" t="s">
        <v>143</v>
      </c>
      <c r="G124" s="184" t="s">
        <v>204</v>
      </c>
      <c r="H124" s="184" t="s">
        <v>205</v>
      </c>
      <c r="I124" s="184" t="s">
        <v>144</v>
      </c>
      <c r="J124" s="184" t="s">
        <v>145</v>
      </c>
      <c r="K124" s="184" t="s">
        <v>228</v>
      </c>
      <c r="L124" s="184" t="s">
        <v>229</v>
      </c>
      <c r="M124" s="184" t="s">
        <v>117</v>
      </c>
      <c r="N124" s="184" t="s">
        <v>117</v>
      </c>
      <c r="O124" s="184" t="s">
        <v>22</v>
      </c>
      <c r="P124" s="185">
        <v>144</v>
      </c>
      <c r="Q124" s="184" t="s">
        <v>115</v>
      </c>
      <c r="R124" s="184" t="s">
        <v>116</v>
      </c>
    </row>
    <row r="125" spans="5:18" ht="13.5" customHeight="1" x14ac:dyDescent="0.2">
      <c r="E125" s="184" t="s">
        <v>142</v>
      </c>
      <c r="F125" s="184" t="s">
        <v>143</v>
      </c>
      <c r="G125" s="184" t="s">
        <v>204</v>
      </c>
      <c r="H125" s="184" t="s">
        <v>205</v>
      </c>
      <c r="I125" s="184" t="s">
        <v>144</v>
      </c>
      <c r="J125" s="184" t="s">
        <v>145</v>
      </c>
      <c r="K125" s="184" t="s">
        <v>228</v>
      </c>
      <c r="L125" s="184" t="s">
        <v>229</v>
      </c>
      <c r="M125" s="184" t="s">
        <v>118</v>
      </c>
      <c r="N125" s="184" t="s">
        <v>118</v>
      </c>
      <c r="O125" s="184" t="s">
        <v>22</v>
      </c>
      <c r="P125" s="185">
        <v>144</v>
      </c>
      <c r="Q125" s="184" t="s">
        <v>115</v>
      </c>
      <c r="R125" s="184" t="s">
        <v>116</v>
      </c>
    </row>
    <row r="126" spans="5:18" ht="13.5" customHeight="1" x14ac:dyDescent="0.2">
      <c r="E126" s="184" t="s">
        <v>142</v>
      </c>
      <c r="F126" s="184" t="s">
        <v>143</v>
      </c>
      <c r="G126" s="184" t="s">
        <v>204</v>
      </c>
      <c r="H126" s="184" t="s">
        <v>205</v>
      </c>
      <c r="I126" s="184" t="s">
        <v>144</v>
      </c>
      <c r="J126" s="184" t="s">
        <v>145</v>
      </c>
      <c r="K126" s="184" t="s">
        <v>228</v>
      </c>
      <c r="L126" s="184" t="s">
        <v>229</v>
      </c>
      <c r="M126" s="184" t="s">
        <v>119</v>
      </c>
      <c r="N126" s="184" t="s">
        <v>119</v>
      </c>
      <c r="O126" s="184" t="s">
        <v>22</v>
      </c>
      <c r="P126" s="185">
        <v>144</v>
      </c>
      <c r="Q126" s="184" t="s">
        <v>115</v>
      </c>
      <c r="R126" s="184" t="s">
        <v>116</v>
      </c>
    </row>
    <row r="127" spans="5:18" ht="13.5" customHeight="1" x14ac:dyDescent="0.2">
      <c r="E127" s="184" t="s">
        <v>142</v>
      </c>
      <c r="F127" s="184" t="s">
        <v>143</v>
      </c>
      <c r="G127" s="184" t="s">
        <v>204</v>
      </c>
      <c r="H127" s="184" t="s">
        <v>205</v>
      </c>
      <c r="I127" s="184" t="s">
        <v>144</v>
      </c>
      <c r="J127" s="184" t="s">
        <v>145</v>
      </c>
      <c r="K127" s="184" t="s">
        <v>228</v>
      </c>
      <c r="L127" s="184" t="s">
        <v>229</v>
      </c>
      <c r="M127" s="184" t="s">
        <v>124</v>
      </c>
      <c r="N127" s="184" t="s">
        <v>124</v>
      </c>
      <c r="O127" s="184" t="s">
        <v>22</v>
      </c>
      <c r="P127" s="185">
        <v>144</v>
      </c>
      <c r="Q127" s="184" t="s">
        <v>115</v>
      </c>
      <c r="R127" s="184" t="s">
        <v>116</v>
      </c>
    </row>
    <row r="128" spans="5:18" ht="13.5" customHeight="1" x14ac:dyDescent="0.2">
      <c r="E128" s="184" t="s">
        <v>142</v>
      </c>
      <c r="F128" s="184" t="s">
        <v>143</v>
      </c>
      <c r="G128" s="184" t="s">
        <v>204</v>
      </c>
      <c r="H128" s="184" t="s">
        <v>205</v>
      </c>
      <c r="I128" s="184" t="s">
        <v>144</v>
      </c>
      <c r="J128" s="184" t="s">
        <v>145</v>
      </c>
      <c r="K128" s="184" t="s">
        <v>230</v>
      </c>
      <c r="L128" s="184" t="s">
        <v>231</v>
      </c>
      <c r="M128" s="184" t="s">
        <v>113</v>
      </c>
      <c r="N128" s="184" t="s">
        <v>113</v>
      </c>
      <c r="O128" s="184" t="s">
        <v>22</v>
      </c>
      <c r="P128" s="185">
        <v>268</v>
      </c>
      <c r="Q128" s="184" t="s">
        <v>115</v>
      </c>
      <c r="R128" s="184" t="s">
        <v>116</v>
      </c>
    </row>
    <row r="129" spans="5:18" ht="13.5" customHeight="1" x14ac:dyDescent="0.2">
      <c r="E129" s="184" t="s">
        <v>142</v>
      </c>
      <c r="F129" s="184" t="s">
        <v>143</v>
      </c>
      <c r="G129" s="184" t="s">
        <v>204</v>
      </c>
      <c r="H129" s="184" t="s">
        <v>205</v>
      </c>
      <c r="I129" s="184" t="s">
        <v>144</v>
      </c>
      <c r="J129" s="184" t="s">
        <v>145</v>
      </c>
      <c r="K129" s="184" t="s">
        <v>230</v>
      </c>
      <c r="L129" s="184" t="s">
        <v>231</v>
      </c>
      <c r="M129" s="184" t="s">
        <v>117</v>
      </c>
      <c r="N129" s="184" t="s">
        <v>117</v>
      </c>
      <c r="O129" s="184" t="s">
        <v>22</v>
      </c>
      <c r="P129" s="185">
        <v>270</v>
      </c>
      <c r="Q129" s="184" t="s">
        <v>115</v>
      </c>
      <c r="R129" s="184" t="s">
        <v>116</v>
      </c>
    </row>
    <row r="130" spans="5:18" ht="13.5" customHeight="1" x14ac:dyDescent="0.2">
      <c r="E130" s="184" t="s">
        <v>142</v>
      </c>
      <c r="F130" s="184" t="s">
        <v>143</v>
      </c>
      <c r="G130" s="184" t="s">
        <v>204</v>
      </c>
      <c r="H130" s="184" t="s">
        <v>205</v>
      </c>
      <c r="I130" s="184" t="s">
        <v>144</v>
      </c>
      <c r="J130" s="184" t="s">
        <v>145</v>
      </c>
      <c r="K130" s="184" t="s">
        <v>230</v>
      </c>
      <c r="L130" s="184" t="s">
        <v>231</v>
      </c>
      <c r="M130" s="184" t="s">
        <v>118</v>
      </c>
      <c r="N130" s="184" t="s">
        <v>118</v>
      </c>
      <c r="O130" s="184" t="s">
        <v>22</v>
      </c>
      <c r="P130" s="185">
        <v>270</v>
      </c>
      <c r="Q130" s="184" t="s">
        <v>115</v>
      </c>
      <c r="R130" s="184" t="s">
        <v>116</v>
      </c>
    </row>
    <row r="131" spans="5:18" ht="13.5" customHeight="1" x14ac:dyDescent="0.2">
      <c r="E131" s="184" t="s">
        <v>142</v>
      </c>
      <c r="F131" s="184" t="s">
        <v>143</v>
      </c>
      <c r="G131" s="184" t="s">
        <v>204</v>
      </c>
      <c r="H131" s="184" t="s">
        <v>205</v>
      </c>
      <c r="I131" s="184" t="s">
        <v>144</v>
      </c>
      <c r="J131" s="184" t="s">
        <v>145</v>
      </c>
      <c r="K131" s="184" t="s">
        <v>230</v>
      </c>
      <c r="L131" s="184" t="s">
        <v>231</v>
      </c>
      <c r="M131" s="184" t="s">
        <v>119</v>
      </c>
      <c r="N131" s="184" t="s">
        <v>119</v>
      </c>
      <c r="O131" s="184" t="s">
        <v>22</v>
      </c>
      <c r="P131" s="185">
        <v>269</v>
      </c>
      <c r="Q131" s="184" t="s">
        <v>115</v>
      </c>
      <c r="R131" s="184" t="s">
        <v>116</v>
      </c>
    </row>
    <row r="132" spans="5:18" ht="13.5" customHeight="1" x14ac:dyDescent="0.2">
      <c r="E132" s="184" t="s">
        <v>142</v>
      </c>
      <c r="F132" s="184" t="s">
        <v>143</v>
      </c>
      <c r="G132" s="184" t="s">
        <v>204</v>
      </c>
      <c r="H132" s="184" t="s">
        <v>205</v>
      </c>
      <c r="I132" s="184" t="s">
        <v>144</v>
      </c>
      <c r="J132" s="184" t="s">
        <v>145</v>
      </c>
      <c r="K132" s="184" t="s">
        <v>230</v>
      </c>
      <c r="L132" s="184" t="s">
        <v>231</v>
      </c>
      <c r="M132" s="184" t="s">
        <v>124</v>
      </c>
      <c r="N132" s="184" t="s">
        <v>124</v>
      </c>
      <c r="O132" s="184" t="s">
        <v>22</v>
      </c>
      <c r="P132" s="185">
        <v>270</v>
      </c>
      <c r="Q132" s="184" t="s">
        <v>115</v>
      </c>
      <c r="R132" s="184" t="s">
        <v>116</v>
      </c>
    </row>
    <row r="133" spans="5:18" ht="13.5" customHeight="1" x14ac:dyDescent="0.2">
      <c r="E133" s="184" t="s">
        <v>142</v>
      </c>
      <c r="F133" s="184" t="s">
        <v>143</v>
      </c>
      <c r="G133" s="184" t="s">
        <v>204</v>
      </c>
      <c r="H133" s="184" t="s">
        <v>205</v>
      </c>
      <c r="I133" s="184" t="s">
        <v>144</v>
      </c>
      <c r="J133" s="184" t="s">
        <v>145</v>
      </c>
      <c r="K133" s="184" t="s">
        <v>232</v>
      </c>
      <c r="L133" s="184" t="s">
        <v>233</v>
      </c>
      <c r="M133" s="184" t="s">
        <v>113</v>
      </c>
      <c r="N133" s="184" t="s">
        <v>113</v>
      </c>
      <c r="O133" s="184" t="s">
        <v>22</v>
      </c>
      <c r="P133" s="185">
        <v>103804</v>
      </c>
      <c r="Q133" s="184" t="s">
        <v>148</v>
      </c>
      <c r="R133" s="184" t="s">
        <v>149</v>
      </c>
    </row>
    <row r="134" spans="5:18" ht="13.5" customHeight="1" x14ac:dyDescent="0.2">
      <c r="E134" s="184" t="s">
        <v>142</v>
      </c>
      <c r="F134" s="184" t="s">
        <v>143</v>
      </c>
      <c r="G134" s="184" t="s">
        <v>204</v>
      </c>
      <c r="H134" s="184" t="s">
        <v>205</v>
      </c>
      <c r="I134" s="184" t="s">
        <v>144</v>
      </c>
      <c r="J134" s="184" t="s">
        <v>145</v>
      </c>
      <c r="K134" s="184" t="s">
        <v>232</v>
      </c>
      <c r="L134" s="184" t="s">
        <v>233</v>
      </c>
      <c r="M134" s="184" t="s">
        <v>117</v>
      </c>
      <c r="N134" s="184" t="s">
        <v>117</v>
      </c>
      <c r="O134" s="184" t="s">
        <v>22</v>
      </c>
      <c r="P134" s="185">
        <v>107419</v>
      </c>
      <c r="Q134" s="184" t="s">
        <v>148</v>
      </c>
      <c r="R134" s="184" t="s">
        <v>149</v>
      </c>
    </row>
    <row r="135" spans="5:18" ht="13.5" customHeight="1" x14ac:dyDescent="0.2">
      <c r="E135" s="184" t="s">
        <v>142</v>
      </c>
      <c r="F135" s="184" t="s">
        <v>143</v>
      </c>
      <c r="G135" s="184" t="s">
        <v>204</v>
      </c>
      <c r="H135" s="184" t="s">
        <v>205</v>
      </c>
      <c r="I135" s="184" t="s">
        <v>144</v>
      </c>
      <c r="J135" s="184" t="s">
        <v>145</v>
      </c>
      <c r="K135" s="184" t="s">
        <v>232</v>
      </c>
      <c r="L135" s="184" t="s">
        <v>233</v>
      </c>
      <c r="M135" s="184" t="s">
        <v>118</v>
      </c>
      <c r="N135" s="184" t="s">
        <v>118</v>
      </c>
      <c r="O135" s="184" t="s">
        <v>22</v>
      </c>
      <c r="P135" s="185">
        <v>108575</v>
      </c>
      <c r="Q135" s="184" t="s">
        <v>148</v>
      </c>
      <c r="R135" s="184" t="s">
        <v>149</v>
      </c>
    </row>
    <row r="136" spans="5:18" ht="13.5" customHeight="1" x14ac:dyDescent="0.2">
      <c r="E136" s="184" t="s">
        <v>142</v>
      </c>
      <c r="F136" s="184" t="s">
        <v>143</v>
      </c>
      <c r="G136" s="184" t="s">
        <v>204</v>
      </c>
      <c r="H136" s="184" t="s">
        <v>205</v>
      </c>
      <c r="I136" s="184" t="s">
        <v>144</v>
      </c>
      <c r="J136" s="184" t="s">
        <v>145</v>
      </c>
      <c r="K136" s="184" t="s">
        <v>232</v>
      </c>
      <c r="L136" s="184" t="s">
        <v>233</v>
      </c>
      <c r="M136" s="184" t="s">
        <v>119</v>
      </c>
      <c r="N136" s="184" t="s">
        <v>119</v>
      </c>
      <c r="O136" s="184" t="s">
        <v>22</v>
      </c>
      <c r="P136" s="185">
        <v>109207</v>
      </c>
      <c r="Q136" s="184" t="s">
        <v>148</v>
      </c>
      <c r="R136" s="184" t="s">
        <v>149</v>
      </c>
    </row>
    <row r="137" spans="5:18" ht="13.5" customHeight="1" x14ac:dyDescent="0.2">
      <c r="E137" s="184" t="s">
        <v>142</v>
      </c>
      <c r="F137" s="184" t="s">
        <v>143</v>
      </c>
      <c r="G137" s="184" t="s">
        <v>204</v>
      </c>
      <c r="H137" s="184" t="s">
        <v>205</v>
      </c>
      <c r="I137" s="184" t="s">
        <v>144</v>
      </c>
      <c r="J137" s="184" t="s">
        <v>145</v>
      </c>
      <c r="K137" s="184" t="s">
        <v>232</v>
      </c>
      <c r="L137" s="184" t="s">
        <v>233</v>
      </c>
      <c r="M137" s="184" t="s">
        <v>124</v>
      </c>
      <c r="N137" s="184" t="s">
        <v>124</v>
      </c>
      <c r="O137" s="184" t="s">
        <v>22</v>
      </c>
      <c r="P137" s="185">
        <v>109833</v>
      </c>
      <c r="Q137" s="184" t="s">
        <v>148</v>
      </c>
      <c r="R137" s="184" t="s">
        <v>149</v>
      </c>
    </row>
    <row r="138" spans="5:18" ht="13.5" customHeight="1" x14ac:dyDescent="0.2">
      <c r="E138" s="184" t="s">
        <v>142</v>
      </c>
      <c r="F138" s="184" t="s">
        <v>143</v>
      </c>
      <c r="G138" s="184" t="s">
        <v>204</v>
      </c>
      <c r="H138" s="184" t="s">
        <v>205</v>
      </c>
      <c r="I138" s="184" t="s">
        <v>144</v>
      </c>
      <c r="J138" s="184" t="s">
        <v>145</v>
      </c>
      <c r="K138" s="184" t="s">
        <v>168</v>
      </c>
      <c r="L138" s="184" t="s">
        <v>132</v>
      </c>
      <c r="M138" s="184" t="s">
        <v>113</v>
      </c>
      <c r="N138" s="184" t="s">
        <v>113</v>
      </c>
      <c r="O138" s="184" t="s">
        <v>22</v>
      </c>
      <c r="P138" s="185">
        <v>1168987</v>
      </c>
      <c r="Q138" s="184" t="s">
        <v>115</v>
      </c>
      <c r="R138" s="184" t="s">
        <v>116</v>
      </c>
    </row>
    <row r="139" spans="5:18" ht="13.5" customHeight="1" x14ac:dyDescent="0.2">
      <c r="E139" s="184" t="s">
        <v>142</v>
      </c>
      <c r="F139" s="184" t="s">
        <v>143</v>
      </c>
      <c r="G139" s="184" t="s">
        <v>204</v>
      </c>
      <c r="H139" s="184" t="s">
        <v>205</v>
      </c>
      <c r="I139" s="184" t="s">
        <v>144</v>
      </c>
      <c r="J139" s="184" t="s">
        <v>145</v>
      </c>
      <c r="K139" s="184" t="s">
        <v>168</v>
      </c>
      <c r="L139" s="184" t="s">
        <v>132</v>
      </c>
      <c r="M139" s="184" t="s">
        <v>117</v>
      </c>
      <c r="N139" s="184" t="s">
        <v>117</v>
      </c>
      <c r="O139" s="184" t="s">
        <v>22</v>
      </c>
      <c r="P139" s="185">
        <v>1188516</v>
      </c>
      <c r="Q139" s="184" t="s">
        <v>115</v>
      </c>
      <c r="R139" s="184" t="s">
        <v>116</v>
      </c>
    </row>
    <row r="140" spans="5:18" ht="13.5" customHeight="1" x14ac:dyDescent="0.2">
      <c r="E140" s="184" t="s">
        <v>142</v>
      </c>
      <c r="F140" s="184" t="s">
        <v>143</v>
      </c>
      <c r="G140" s="184" t="s">
        <v>204</v>
      </c>
      <c r="H140" s="184" t="s">
        <v>205</v>
      </c>
      <c r="I140" s="184" t="s">
        <v>144</v>
      </c>
      <c r="J140" s="184" t="s">
        <v>145</v>
      </c>
      <c r="K140" s="184" t="s">
        <v>168</v>
      </c>
      <c r="L140" s="184" t="s">
        <v>132</v>
      </c>
      <c r="M140" s="184" t="s">
        <v>118</v>
      </c>
      <c r="N140" s="184" t="s">
        <v>118</v>
      </c>
      <c r="O140" s="184" t="s">
        <v>22</v>
      </c>
      <c r="P140" s="185">
        <v>1188172</v>
      </c>
      <c r="Q140" s="184" t="s">
        <v>115</v>
      </c>
      <c r="R140" s="184" t="s">
        <v>116</v>
      </c>
    </row>
    <row r="141" spans="5:18" ht="13.5" customHeight="1" x14ac:dyDescent="0.2">
      <c r="E141" s="184" t="s">
        <v>142</v>
      </c>
      <c r="F141" s="184" t="s">
        <v>143</v>
      </c>
      <c r="G141" s="184" t="s">
        <v>204</v>
      </c>
      <c r="H141" s="184" t="s">
        <v>205</v>
      </c>
      <c r="I141" s="184" t="s">
        <v>144</v>
      </c>
      <c r="J141" s="184" t="s">
        <v>145</v>
      </c>
      <c r="K141" s="184" t="s">
        <v>168</v>
      </c>
      <c r="L141" s="184" t="s">
        <v>132</v>
      </c>
      <c r="M141" s="184" t="s">
        <v>119</v>
      </c>
      <c r="N141" s="184" t="s">
        <v>119</v>
      </c>
      <c r="O141" s="184" t="s">
        <v>22</v>
      </c>
      <c r="P141" s="185">
        <v>1181891</v>
      </c>
      <c r="Q141" s="184" t="s">
        <v>115</v>
      </c>
      <c r="R141" s="184" t="s">
        <v>116</v>
      </c>
    </row>
    <row r="142" spans="5:18" ht="13.5" customHeight="1" x14ac:dyDescent="0.2">
      <c r="E142" s="184" t="s">
        <v>142</v>
      </c>
      <c r="F142" s="184" t="s">
        <v>143</v>
      </c>
      <c r="G142" s="184" t="s">
        <v>204</v>
      </c>
      <c r="H142" s="184" t="s">
        <v>205</v>
      </c>
      <c r="I142" s="184" t="s">
        <v>144</v>
      </c>
      <c r="J142" s="184" t="s">
        <v>145</v>
      </c>
      <c r="K142" s="184" t="s">
        <v>168</v>
      </c>
      <c r="L142" s="184" t="s">
        <v>132</v>
      </c>
      <c r="M142" s="184" t="s">
        <v>124</v>
      </c>
      <c r="N142" s="184" t="s">
        <v>124</v>
      </c>
      <c r="O142" s="184" t="s">
        <v>22</v>
      </c>
      <c r="P142" s="185">
        <v>1186193</v>
      </c>
      <c r="Q142" s="184" t="s">
        <v>115</v>
      </c>
      <c r="R142" s="184" t="s">
        <v>116</v>
      </c>
    </row>
    <row r="143" spans="5:18" ht="13.5" customHeight="1" x14ac:dyDescent="0.2">
      <c r="E143" s="184" t="s">
        <v>142</v>
      </c>
      <c r="F143" s="184" t="s">
        <v>143</v>
      </c>
      <c r="G143" s="184" t="s">
        <v>204</v>
      </c>
      <c r="H143" s="184" t="s">
        <v>205</v>
      </c>
      <c r="I143" s="184" t="s">
        <v>144</v>
      </c>
      <c r="J143" s="184" t="s">
        <v>145</v>
      </c>
      <c r="K143" s="184" t="s">
        <v>169</v>
      </c>
      <c r="L143" s="184" t="s">
        <v>170</v>
      </c>
      <c r="M143" s="184" t="s">
        <v>113</v>
      </c>
      <c r="N143" s="184" t="s">
        <v>113</v>
      </c>
      <c r="O143" s="184" t="s">
        <v>22</v>
      </c>
      <c r="P143" s="185">
        <v>150</v>
      </c>
      <c r="Q143" s="184" t="s">
        <v>148</v>
      </c>
      <c r="R143" s="184" t="s">
        <v>149</v>
      </c>
    </row>
    <row r="144" spans="5:18" ht="13.5" customHeight="1" x14ac:dyDescent="0.2">
      <c r="E144" s="184" t="s">
        <v>142</v>
      </c>
      <c r="F144" s="184" t="s">
        <v>143</v>
      </c>
      <c r="G144" s="184" t="s">
        <v>204</v>
      </c>
      <c r="H144" s="184" t="s">
        <v>205</v>
      </c>
      <c r="I144" s="184" t="s">
        <v>144</v>
      </c>
      <c r="J144" s="184" t="s">
        <v>145</v>
      </c>
      <c r="K144" s="184" t="s">
        <v>169</v>
      </c>
      <c r="L144" s="184" t="s">
        <v>170</v>
      </c>
      <c r="M144" s="184" t="s">
        <v>117</v>
      </c>
      <c r="N144" s="184" t="s">
        <v>117</v>
      </c>
      <c r="O144" s="184" t="s">
        <v>22</v>
      </c>
      <c r="P144" s="185">
        <v>156</v>
      </c>
      <c r="Q144" s="184" t="s">
        <v>148</v>
      </c>
      <c r="R144" s="184" t="s">
        <v>149</v>
      </c>
    </row>
    <row r="145" spans="5:18" ht="13.5" customHeight="1" x14ac:dyDescent="0.2">
      <c r="E145" s="184" t="s">
        <v>142</v>
      </c>
      <c r="F145" s="184" t="s">
        <v>143</v>
      </c>
      <c r="G145" s="184" t="s">
        <v>204</v>
      </c>
      <c r="H145" s="184" t="s">
        <v>205</v>
      </c>
      <c r="I145" s="184" t="s">
        <v>144</v>
      </c>
      <c r="J145" s="184" t="s">
        <v>145</v>
      </c>
      <c r="K145" s="184" t="s">
        <v>169</v>
      </c>
      <c r="L145" s="184" t="s">
        <v>170</v>
      </c>
      <c r="M145" s="184" t="s">
        <v>118</v>
      </c>
      <c r="N145" s="184" t="s">
        <v>118</v>
      </c>
      <c r="O145" s="184" t="s">
        <v>22</v>
      </c>
      <c r="P145" s="185">
        <v>156</v>
      </c>
      <c r="Q145" s="184" t="s">
        <v>148</v>
      </c>
      <c r="R145" s="184" t="s">
        <v>149</v>
      </c>
    </row>
    <row r="146" spans="5:18" ht="13.5" customHeight="1" x14ac:dyDescent="0.2">
      <c r="E146" s="184" t="s">
        <v>142</v>
      </c>
      <c r="F146" s="184" t="s">
        <v>143</v>
      </c>
      <c r="G146" s="184" t="s">
        <v>204</v>
      </c>
      <c r="H146" s="184" t="s">
        <v>205</v>
      </c>
      <c r="I146" s="184" t="s">
        <v>144</v>
      </c>
      <c r="J146" s="184" t="s">
        <v>145</v>
      </c>
      <c r="K146" s="184" t="s">
        <v>169</v>
      </c>
      <c r="L146" s="184" t="s">
        <v>170</v>
      </c>
      <c r="M146" s="184" t="s">
        <v>119</v>
      </c>
      <c r="N146" s="184" t="s">
        <v>119</v>
      </c>
      <c r="O146" s="184" t="s">
        <v>22</v>
      </c>
      <c r="P146" s="185">
        <v>154</v>
      </c>
      <c r="Q146" s="184" t="s">
        <v>115</v>
      </c>
      <c r="R146" s="184" t="s">
        <v>116</v>
      </c>
    </row>
    <row r="147" spans="5:18" ht="13.5" customHeight="1" x14ac:dyDescent="0.2">
      <c r="E147" s="184" t="s">
        <v>142</v>
      </c>
      <c r="F147" s="184" t="s">
        <v>143</v>
      </c>
      <c r="G147" s="184" t="s">
        <v>204</v>
      </c>
      <c r="H147" s="184" t="s">
        <v>205</v>
      </c>
      <c r="I147" s="184" t="s">
        <v>144</v>
      </c>
      <c r="J147" s="184" t="s">
        <v>145</v>
      </c>
      <c r="K147" s="184" t="s">
        <v>169</v>
      </c>
      <c r="L147" s="184" t="s">
        <v>170</v>
      </c>
      <c r="M147" s="184" t="s">
        <v>124</v>
      </c>
      <c r="N147" s="184" t="s">
        <v>124</v>
      </c>
      <c r="O147" s="184" t="s">
        <v>22</v>
      </c>
      <c r="P147" s="185">
        <v>155</v>
      </c>
      <c r="Q147" s="184" t="s">
        <v>115</v>
      </c>
      <c r="R147" s="184" t="s">
        <v>116</v>
      </c>
    </row>
    <row r="148" spans="5:18" ht="13.5" customHeight="1" x14ac:dyDescent="0.2">
      <c r="E148" s="184" t="s">
        <v>142</v>
      </c>
      <c r="F148" s="184" t="s">
        <v>143</v>
      </c>
      <c r="G148" s="184" t="s">
        <v>204</v>
      </c>
      <c r="H148" s="184" t="s">
        <v>205</v>
      </c>
      <c r="I148" s="184" t="s">
        <v>144</v>
      </c>
      <c r="J148" s="184" t="s">
        <v>145</v>
      </c>
      <c r="K148" s="184" t="s">
        <v>234</v>
      </c>
      <c r="L148" s="184" t="s">
        <v>235</v>
      </c>
      <c r="M148" s="184" t="s">
        <v>113</v>
      </c>
      <c r="N148" s="184" t="s">
        <v>113</v>
      </c>
      <c r="O148" s="184" t="s">
        <v>22</v>
      </c>
      <c r="P148" s="185">
        <v>125254</v>
      </c>
      <c r="Q148" s="184" t="s">
        <v>148</v>
      </c>
      <c r="R148" s="184" t="s">
        <v>149</v>
      </c>
    </row>
    <row r="149" spans="5:18" ht="13.5" customHeight="1" x14ac:dyDescent="0.2">
      <c r="E149" s="184" t="s">
        <v>142</v>
      </c>
      <c r="F149" s="184" t="s">
        <v>143</v>
      </c>
      <c r="G149" s="184" t="s">
        <v>204</v>
      </c>
      <c r="H149" s="184" t="s">
        <v>205</v>
      </c>
      <c r="I149" s="184" t="s">
        <v>144</v>
      </c>
      <c r="J149" s="184" t="s">
        <v>145</v>
      </c>
      <c r="K149" s="184" t="s">
        <v>234</v>
      </c>
      <c r="L149" s="184" t="s">
        <v>235</v>
      </c>
      <c r="M149" s="184" t="s">
        <v>117</v>
      </c>
      <c r="N149" s="184" t="s">
        <v>117</v>
      </c>
      <c r="O149" s="184" t="s">
        <v>22</v>
      </c>
      <c r="P149" s="185">
        <v>123454</v>
      </c>
      <c r="Q149" s="184" t="s">
        <v>115</v>
      </c>
      <c r="R149" s="184" t="s">
        <v>116</v>
      </c>
    </row>
    <row r="150" spans="5:18" ht="13.5" customHeight="1" x14ac:dyDescent="0.2">
      <c r="E150" s="184" t="s">
        <v>142</v>
      </c>
      <c r="F150" s="184" t="s">
        <v>143</v>
      </c>
      <c r="G150" s="184" t="s">
        <v>204</v>
      </c>
      <c r="H150" s="184" t="s">
        <v>205</v>
      </c>
      <c r="I150" s="184" t="s">
        <v>144</v>
      </c>
      <c r="J150" s="184" t="s">
        <v>145</v>
      </c>
      <c r="K150" s="184" t="s">
        <v>234</v>
      </c>
      <c r="L150" s="184" t="s">
        <v>235</v>
      </c>
      <c r="M150" s="184" t="s">
        <v>118</v>
      </c>
      <c r="N150" s="184" t="s">
        <v>118</v>
      </c>
      <c r="O150" s="184" t="s">
        <v>22</v>
      </c>
      <c r="P150" s="185">
        <v>122941</v>
      </c>
      <c r="Q150" s="184" t="s">
        <v>115</v>
      </c>
      <c r="R150" s="184" t="s">
        <v>116</v>
      </c>
    </row>
    <row r="151" spans="5:18" ht="13.5" customHeight="1" x14ac:dyDescent="0.2">
      <c r="E151" s="184" t="s">
        <v>142</v>
      </c>
      <c r="F151" s="184" t="s">
        <v>143</v>
      </c>
      <c r="G151" s="184" t="s">
        <v>204</v>
      </c>
      <c r="H151" s="184" t="s">
        <v>205</v>
      </c>
      <c r="I151" s="184" t="s">
        <v>144</v>
      </c>
      <c r="J151" s="184" t="s">
        <v>145</v>
      </c>
      <c r="K151" s="184" t="s">
        <v>234</v>
      </c>
      <c r="L151" s="184" t="s">
        <v>235</v>
      </c>
      <c r="M151" s="184" t="s">
        <v>119</v>
      </c>
      <c r="N151" s="184" t="s">
        <v>119</v>
      </c>
      <c r="O151" s="184" t="s">
        <v>22</v>
      </c>
      <c r="P151" s="185">
        <v>123883</v>
      </c>
      <c r="Q151" s="184" t="s">
        <v>115</v>
      </c>
      <c r="R151" s="184" t="s">
        <v>116</v>
      </c>
    </row>
    <row r="152" spans="5:18" ht="13.5" customHeight="1" x14ac:dyDescent="0.2">
      <c r="E152" s="184" t="s">
        <v>142</v>
      </c>
      <c r="F152" s="184" t="s">
        <v>143</v>
      </c>
      <c r="G152" s="184" t="s">
        <v>204</v>
      </c>
      <c r="H152" s="184" t="s">
        <v>205</v>
      </c>
      <c r="I152" s="184" t="s">
        <v>144</v>
      </c>
      <c r="J152" s="184" t="s">
        <v>145</v>
      </c>
      <c r="K152" s="184" t="s">
        <v>234</v>
      </c>
      <c r="L152" s="184" t="s">
        <v>235</v>
      </c>
      <c r="M152" s="184" t="s">
        <v>124</v>
      </c>
      <c r="N152" s="184" t="s">
        <v>124</v>
      </c>
      <c r="O152" s="184" t="s">
        <v>22</v>
      </c>
      <c r="P152" s="185">
        <v>123426</v>
      </c>
      <c r="Q152" s="184" t="s">
        <v>115</v>
      </c>
      <c r="R152" s="184" t="s">
        <v>116</v>
      </c>
    </row>
    <row r="153" spans="5:18" ht="13.5" customHeight="1" x14ac:dyDescent="0.2">
      <c r="E153" s="184" t="s">
        <v>142</v>
      </c>
      <c r="F153" s="184" t="s">
        <v>143</v>
      </c>
      <c r="G153" s="184" t="s">
        <v>204</v>
      </c>
      <c r="H153" s="184" t="s">
        <v>205</v>
      </c>
      <c r="I153" s="184" t="s">
        <v>144</v>
      </c>
      <c r="J153" s="184" t="s">
        <v>145</v>
      </c>
      <c r="K153" s="184" t="s">
        <v>171</v>
      </c>
      <c r="L153" s="184" t="s">
        <v>58</v>
      </c>
      <c r="M153" s="184" t="s">
        <v>113</v>
      </c>
      <c r="N153" s="184" t="s">
        <v>113</v>
      </c>
      <c r="O153" s="184" t="s">
        <v>22</v>
      </c>
      <c r="P153" s="185">
        <v>73423</v>
      </c>
      <c r="Q153" s="184" t="s">
        <v>148</v>
      </c>
      <c r="R153" s="184" t="s">
        <v>149</v>
      </c>
    </row>
    <row r="154" spans="5:18" ht="13.5" customHeight="1" x14ac:dyDescent="0.2">
      <c r="E154" s="184" t="s">
        <v>142</v>
      </c>
      <c r="F154" s="184" t="s">
        <v>143</v>
      </c>
      <c r="G154" s="184" t="s">
        <v>204</v>
      </c>
      <c r="H154" s="184" t="s">
        <v>205</v>
      </c>
      <c r="I154" s="184" t="s">
        <v>144</v>
      </c>
      <c r="J154" s="184" t="s">
        <v>145</v>
      </c>
      <c r="K154" s="184" t="s">
        <v>171</v>
      </c>
      <c r="L154" s="184" t="s">
        <v>58</v>
      </c>
      <c r="M154" s="184" t="s">
        <v>117</v>
      </c>
      <c r="N154" s="184" t="s">
        <v>117</v>
      </c>
      <c r="O154" s="184" t="s">
        <v>22</v>
      </c>
      <c r="P154" s="185">
        <v>73010</v>
      </c>
      <c r="Q154" s="184" t="s">
        <v>148</v>
      </c>
      <c r="R154" s="184" t="s">
        <v>149</v>
      </c>
    </row>
    <row r="155" spans="5:18" ht="13.5" customHeight="1" x14ac:dyDescent="0.2">
      <c r="E155" s="184" t="s">
        <v>142</v>
      </c>
      <c r="F155" s="184" t="s">
        <v>143</v>
      </c>
      <c r="G155" s="184" t="s">
        <v>204</v>
      </c>
      <c r="H155" s="184" t="s">
        <v>205</v>
      </c>
      <c r="I155" s="184" t="s">
        <v>144</v>
      </c>
      <c r="J155" s="184" t="s">
        <v>145</v>
      </c>
      <c r="K155" s="184" t="s">
        <v>171</v>
      </c>
      <c r="L155" s="184" t="s">
        <v>58</v>
      </c>
      <c r="M155" s="184" t="s">
        <v>118</v>
      </c>
      <c r="N155" s="184" t="s">
        <v>118</v>
      </c>
      <c r="O155" s="184" t="s">
        <v>22</v>
      </c>
      <c r="P155" s="185">
        <v>74377</v>
      </c>
      <c r="Q155" s="184" t="s">
        <v>148</v>
      </c>
      <c r="R155" s="184" t="s">
        <v>149</v>
      </c>
    </row>
    <row r="156" spans="5:18" ht="13.5" customHeight="1" x14ac:dyDescent="0.2">
      <c r="E156" s="184" t="s">
        <v>142</v>
      </c>
      <c r="F156" s="184" t="s">
        <v>143</v>
      </c>
      <c r="G156" s="184" t="s">
        <v>204</v>
      </c>
      <c r="H156" s="184" t="s">
        <v>205</v>
      </c>
      <c r="I156" s="184" t="s">
        <v>144</v>
      </c>
      <c r="J156" s="184" t="s">
        <v>145</v>
      </c>
      <c r="K156" s="184" t="s">
        <v>171</v>
      </c>
      <c r="L156" s="184" t="s">
        <v>58</v>
      </c>
      <c r="M156" s="184" t="s">
        <v>119</v>
      </c>
      <c r="N156" s="184" t="s">
        <v>119</v>
      </c>
      <c r="O156" s="184" t="s">
        <v>22</v>
      </c>
      <c r="P156" s="185">
        <v>74989</v>
      </c>
      <c r="Q156" s="184" t="s">
        <v>148</v>
      </c>
      <c r="R156" s="184" t="s">
        <v>149</v>
      </c>
    </row>
    <row r="157" spans="5:18" ht="13.5" customHeight="1" x14ac:dyDescent="0.2">
      <c r="E157" s="184" t="s">
        <v>142</v>
      </c>
      <c r="F157" s="184" t="s">
        <v>143</v>
      </c>
      <c r="G157" s="184" t="s">
        <v>204</v>
      </c>
      <c r="H157" s="184" t="s">
        <v>205</v>
      </c>
      <c r="I157" s="184" t="s">
        <v>144</v>
      </c>
      <c r="J157" s="184" t="s">
        <v>145</v>
      </c>
      <c r="K157" s="184" t="s">
        <v>171</v>
      </c>
      <c r="L157" s="184" t="s">
        <v>58</v>
      </c>
      <c r="M157" s="184" t="s">
        <v>124</v>
      </c>
      <c r="N157" s="184" t="s">
        <v>124</v>
      </c>
      <c r="O157" s="184" t="s">
        <v>22</v>
      </c>
      <c r="P157" s="185">
        <v>74125</v>
      </c>
      <c r="Q157" s="184" t="s">
        <v>115</v>
      </c>
      <c r="R157" s="184" t="s">
        <v>116</v>
      </c>
    </row>
    <row r="158" spans="5:18" ht="13.5" customHeight="1" x14ac:dyDescent="0.2">
      <c r="E158" s="184" t="s">
        <v>142</v>
      </c>
      <c r="F158" s="184" t="s">
        <v>143</v>
      </c>
      <c r="G158" s="184" t="s">
        <v>204</v>
      </c>
      <c r="H158" s="184" t="s">
        <v>205</v>
      </c>
      <c r="I158" s="184" t="s">
        <v>144</v>
      </c>
      <c r="J158" s="184" t="s">
        <v>145</v>
      </c>
      <c r="K158" s="184" t="s">
        <v>236</v>
      </c>
      <c r="L158" s="184" t="s">
        <v>237</v>
      </c>
      <c r="M158" s="184" t="s">
        <v>113</v>
      </c>
      <c r="N158" s="184" t="s">
        <v>113</v>
      </c>
      <c r="O158" s="184" t="s">
        <v>22</v>
      </c>
      <c r="P158" s="185">
        <v>58923</v>
      </c>
      <c r="Q158" s="184" t="s">
        <v>148</v>
      </c>
      <c r="R158" s="184" t="s">
        <v>149</v>
      </c>
    </row>
    <row r="159" spans="5:18" ht="13.5" customHeight="1" x14ac:dyDescent="0.2">
      <c r="E159" s="184" t="s">
        <v>142</v>
      </c>
      <c r="F159" s="184" t="s">
        <v>143</v>
      </c>
      <c r="G159" s="184" t="s">
        <v>204</v>
      </c>
      <c r="H159" s="184" t="s">
        <v>205</v>
      </c>
      <c r="I159" s="184" t="s">
        <v>144</v>
      </c>
      <c r="J159" s="184" t="s">
        <v>145</v>
      </c>
      <c r="K159" s="184" t="s">
        <v>236</v>
      </c>
      <c r="L159" s="184" t="s">
        <v>237</v>
      </c>
      <c r="M159" s="184" t="s">
        <v>117</v>
      </c>
      <c r="N159" s="184" t="s">
        <v>117</v>
      </c>
      <c r="O159" s="184" t="s">
        <v>22</v>
      </c>
      <c r="P159" s="185">
        <v>55454</v>
      </c>
      <c r="Q159" s="184" t="s">
        <v>148</v>
      </c>
      <c r="R159" s="184" t="s">
        <v>149</v>
      </c>
    </row>
    <row r="160" spans="5:18" ht="13.5" customHeight="1" x14ac:dyDescent="0.2">
      <c r="E160" s="184" t="s">
        <v>142</v>
      </c>
      <c r="F160" s="184" t="s">
        <v>143</v>
      </c>
      <c r="G160" s="184" t="s">
        <v>204</v>
      </c>
      <c r="H160" s="184" t="s">
        <v>205</v>
      </c>
      <c r="I160" s="184" t="s">
        <v>144</v>
      </c>
      <c r="J160" s="184" t="s">
        <v>145</v>
      </c>
      <c r="K160" s="184" t="s">
        <v>236</v>
      </c>
      <c r="L160" s="184" t="s">
        <v>237</v>
      </c>
      <c r="M160" s="184" t="s">
        <v>118</v>
      </c>
      <c r="N160" s="184" t="s">
        <v>118</v>
      </c>
      <c r="O160" s="184" t="s">
        <v>22</v>
      </c>
      <c r="P160" s="185">
        <v>57823</v>
      </c>
      <c r="Q160" s="184" t="s">
        <v>148</v>
      </c>
      <c r="R160" s="184" t="s">
        <v>149</v>
      </c>
    </row>
    <row r="161" spans="5:18" ht="13.5" customHeight="1" x14ac:dyDescent="0.2">
      <c r="E161" s="184" t="s">
        <v>142</v>
      </c>
      <c r="F161" s="184" t="s">
        <v>143</v>
      </c>
      <c r="G161" s="184" t="s">
        <v>204</v>
      </c>
      <c r="H161" s="184" t="s">
        <v>205</v>
      </c>
      <c r="I161" s="184" t="s">
        <v>144</v>
      </c>
      <c r="J161" s="184" t="s">
        <v>145</v>
      </c>
      <c r="K161" s="184" t="s">
        <v>236</v>
      </c>
      <c r="L161" s="184" t="s">
        <v>237</v>
      </c>
      <c r="M161" s="184" t="s">
        <v>119</v>
      </c>
      <c r="N161" s="184" t="s">
        <v>119</v>
      </c>
      <c r="O161" s="184" t="s">
        <v>22</v>
      </c>
      <c r="P161" s="185">
        <v>58707</v>
      </c>
      <c r="Q161" s="184" t="s">
        <v>148</v>
      </c>
      <c r="R161" s="184" t="s">
        <v>149</v>
      </c>
    </row>
    <row r="162" spans="5:18" ht="13.5" customHeight="1" x14ac:dyDescent="0.2">
      <c r="E162" s="184" t="s">
        <v>142</v>
      </c>
      <c r="F162" s="184" t="s">
        <v>143</v>
      </c>
      <c r="G162" s="184" t="s">
        <v>204</v>
      </c>
      <c r="H162" s="184" t="s">
        <v>205</v>
      </c>
      <c r="I162" s="184" t="s">
        <v>144</v>
      </c>
      <c r="J162" s="184" t="s">
        <v>145</v>
      </c>
      <c r="K162" s="184" t="s">
        <v>236</v>
      </c>
      <c r="L162" s="184" t="s">
        <v>237</v>
      </c>
      <c r="M162" s="184" t="s">
        <v>124</v>
      </c>
      <c r="N162" s="184" t="s">
        <v>124</v>
      </c>
      <c r="O162" s="184" t="s">
        <v>22</v>
      </c>
      <c r="P162" s="185">
        <v>61006</v>
      </c>
      <c r="Q162" s="184" t="s">
        <v>148</v>
      </c>
      <c r="R162" s="184" t="s">
        <v>149</v>
      </c>
    </row>
    <row r="163" spans="5:18" ht="13.5" customHeight="1" x14ac:dyDescent="0.2">
      <c r="E163" s="184" t="s">
        <v>142</v>
      </c>
      <c r="F163" s="184" t="s">
        <v>143</v>
      </c>
      <c r="G163" s="184" t="s">
        <v>204</v>
      </c>
      <c r="H163" s="184" t="s">
        <v>205</v>
      </c>
      <c r="I163" s="184" t="s">
        <v>144</v>
      </c>
      <c r="J163" s="184" t="s">
        <v>145</v>
      </c>
      <c r="K163" s="184" t="s">
        <v>238</v>
      </c>
      <c r="L163" s="184" t="s">
        <v>239</v>
      </c>
      <c r="M163" s="184" t="s">
        <v>113</v>
      </c>
      <c r="N163" s="184" t="s">
        <v>113</v>
      </c>
      <c r="O163" s="184" t="s">
        <v>22</v>
      </c>
      <c r="P163" s="185">
        <v>183103</v>
      </c>
      <c r="Q163" s="184" t="s">
        <v>148</v>
      </c>
      <c r="R163" s="184" t="s">
        <v>149</v>
      </c>
    </row>
    <row r="164" spans="5:18" ht="13.5" customHeight="1" x14ac:dyDescent="0.2">
      <c r="E164" s="184" t="s">
        <v>142</v>
      </c>
      <c r="F164" s="184" t="s">
        <v>143</v>
      </c>
      <c r="G164" s="184" t="s">
        <v>204</v>
      </c>
      <c r="H164" s="184" t="s">
        <v>205</v>
      </c>
      <c r="I164" s="184" t="s">
        <v>144</v>
      </c>
      <c r="J164" s="184" t="s">
        <v>145</v>
      </c>
      <c r="K164" s="184" t="s">
        <v>238</v>
      </c>
      <c r="L164" s="184" t="s">
        <v>239</v>
      </c>
      <c r="M164" s="184" t="s">
        <v>117</v>
      </c>
      <c r="N164" s="184" t="s">
        <v>117</v>
      </c>
      <c r="O164" s="184" t="s">
        <v>22</v>
      </c>
      <c r="P164" s="185">
        <v>200215</v>
      </c>
      <c r="Q164" s="184" t="s">
        <v>148</v>
      </c>
      <c r="R164" s="184" t="s">
        <v>149</v>
      </c>
    </row>
    <row r="165" spans="5:18" ht="13.5" customHeight="1" x14ac:dyDescent="0.2">
      <c r="E165" s="184" t="s">
        <v>142</v>
      </c>
      <c r="F165" s="184" t="s">
        <v>143</v>
      </c>
      <c r="G165" s="184" t="s">
        <v>204</v>
      </c>
      <c r="H165" s="184" t="s">
        <v>205</v>
      </c>
      <c r="I165" s="184" t="s">
        <v>144</v>
      </c>
      <c r="J165" s="184" t="s">
        <v>145</v>
      </c>
      <c r="K165" s="184" t="s">
        <v>238</v>
      </c>
      <c r="L165" s="184" t="s">
        <v>239</v>
      </c>
      <c r="M165" s="184" t="s">
        <v>118</v>
      </c>
      <c r="N165" s="184" t="s">
        <v>118</v>
      </c>
      <c r="O165" s="184" t="s">
        <v>22</v>
      </c>
      <c r="P165" s="185">
        <v>203729</v>
      </c>
      <c r="Q165" s="184" t="s">
        <v>148</v>
      </c>
      <c r="R165" s="184" t="s">
        <v>149</v>
      </c>
    </row>
    <row r="166" spans="5:18" ht="13.5" customHeight="1" x14ac:dyDescent="0.2">
      <c r="E166" s="184" t="s">
        <v>142</v>
      </c>
      <c r="F166" s="184" t="s">
        <v>143</v>
      </c>
      <c r="G166" s="184" t="s">
        <v>204</v>
      </c>
      <c r="H166" s="184" t="s">
        <v>205</v>
      </c>
      <c r="I166" s="184" t="s">
        <v>144</v>
      </c>
      <c r="J166" s="184" t="s">
        <v>145</v>
      </c>
      <c r="K166" s="184" t="s">
        <v>238</v>
      </c>
      <c r="L166" s="184" t="s">
        <v>239</v>
      </c>
      <c r="M166" s="184" t="s">
        <v>119</v>
      </c>
      <c r="N166" s="184" t="s">
        <v>119</v>
      </c>
      <c r="O166" s="184" t="s">
        <v>22</v>
      </c>
      <c r="P166" s="185">
        <v>221596</v>
      </c>
      <c r="Q166" s="184" t="s">
        <v>148</v>
      </c>
      <c r="R166" s="184" t="s">
        <v>149</v>
      </c>
    </row>
    <row r="167" spans="5:18" ht="13.5" customHeight="1" x14ac:dyDescent="0.2">
      <c r="E167" s="184" t="s">
        <v>142</v>
      </c>
      <c r="F167" s="184" t="s">
        <v>143</v>
      </c>
      <c r="G167" s="184" t="s">
        <v>204</v>
      </c>
      <c r="H167" s="184" t="s">
        <v>205</v>
      </c>
      <c r="I167" s="184" t="s">
        <v>144</v>
      </c>
      <c r="J167" s="184" t="s">
        <v>145</v>
      </c>
      <c r="K167" s="184" t="s">
        <v>238</v>
      </c>
      <c r="L167" s="184" t="s">
        <v>239</v>
      </c>
      <c r="M167" s="184" t="s">
        <v>124</v>
      </c>
      <c r="N167" s="184" t="s">
        <v>124</v>
      </c>
      <c r="O167" s="184" t="s">
        <v>22</v>
      </c>
      <c r="P167" s="185">
        <v>181737</v>
      </c>
      <c r="Q167" s="184" t="s">
        <v>115</v>
      </c>
      <c r="R167" s="184" t="s">
        <v>116</v>
      </c>
    </row>
    <row r="168" spans="5:18" ht="13.5" customHeight="1" x14ac:dyDescent="0.2">
      <c r="E168" s="184" t="s">
        <v>142</v>
      </c>
      <c r="F168" s="184" t="s">
        <v>143</v>
      </c>
      <c r="G168" s="184" t="s">
        <v>204</v>
      </c>
      <c r="H168" s="184" t="s">
        <v>205</v>
      </c>
      <c r="I168" s="184" t="s">
        <v>144</v>
      </c>
      <c r="J168" s="184" t="s">
        <v>145</v>
      </c>
      <c r="K168" s="184" t="s">
        <v>172</v>
      </c>
      <c r="L168" s="184" t="s">
        <v>127</v>
      </c>
      <c r="M168" s="184" t="s">
        <v>113</v>
      </c>
      <c r="N168" s="184" t="s">
        <v>113</v>
      </c>
      <c r="O168" s="184" t="s">
        <v>22</v>
      </c>
      <c r="P168" s="185">
        <v>30547</v>
      </c>
      <c r="Q168" s="184" t="s">
        <v>115</v>
      </c>
      <c r="R168" s="184" t="s">
        <v>116</v>
      </c>
    </row>
    <row r="169" spans="5:18" ht="13.5" customHeight="1" x14ac:dyDescent="0.2">
      <c r="E169" s="184" t="s">
        <v>142</v>
      </c>
      <c r="F169" s="184" t="s">
        <v>143</v>
      </c>
      <c r="G169" s="184" t="s">
        <v>204</v>
      </c>
      <c r="H169" s="184" t="s">
        <v>205</v>
      </c>
      <c r="I169" s="184" t="s">
        <v>144</v>
      </c>
      <c r="J169" s="184" t="s">
        <v>145</v>
      </c>
      <c r="K169" s="184" t="s">
        <v>172</v>
      </c>
      <c r="L169" s="184" t="s">
        <v>127</v>
      </c>
      <c r="M169" s="184" t="s">
        <v>117</v>
      </c>
      <c r="N169" s="184" t="s">
        <v>117</v>
      </c>
      <c r="O169" s="184" t="s">
        <v>22</v>
      </c>
      <c r="P169" s="185">
        <v>31146</v>
      </c>
      <c r="Q169" s="184" t="s">
        <v>115</v>
      </c>
      <c r="R169" s="184" t="s">
        <v>116</v>
      </c>
    </row>
    <row r="170" spans="5:18" ht="13.5" customHeight="1" x14ac:dyDescent="0.2">
      <c r="E170" s="184" t="s">
        <v>142</v>
      </c>
      <c r="F170" s="184" t="s">
        <v>143</v>
      </c>
      <c r="G170" s="184" t="s">
        <v>204</v>
      </c>
      <c r="H170" s="184" t="s">
        <v>205</v>
      </c>
      <c r="I170" s="184" t="s">
        <v>144</v>
      </c>
      <c r="J170" s="184" t="s">
        <v>145</v>
      </c>
      <c r="K170" s="184" t="s">
        <v>172</v>
      </c>
      <c r="L170" s="184" t="s">
        <v>127</v>
      </c>
      <c r="M170" s="184" t="s">
        <v>118</v>
      </c>
      <c r="N170" s="184" t="s">
        <v>118</v>
      </c>
      <c r="O170" s="184" t="s">
        <v>22</v>
      </c>
      <c r="P170" s="185">
        <v>31690</v>
      </c>
      <c r="Q170" s="184" t="s">
        <v>115</v>
      </c>
      <c r="R170" s="184" t="s">
        <v>116</v>
      </c>
    </row>
    <row r="171" spans="5:18" ht="13.5" customHeight="1" x14ac:dyDescent="0.2">
      <c r="E171" s="184" t="s">
        <v>142</v>
      </c>
      <c r="F171" s="184" t="s">
        <v>143</v>
      </c>
      <c r="G171" s="184" t="s">
        <v>204</v>
      </c>
      <c r="H171" s="184" t="s">
        <v>205</v>
      </c>
      <c r="I171" s="184" t="s">
        <v>144</v>
      </c>
      <c r="J171" s="184" t="s">
        <v>145</v>
      </c>
      <c r="K171" s="184" t="s">
        <v>172</v>
      </c>
      <c r="L171" s="184" t="s">
        <v>127</v>
      </c>
      <c r="M171" s="184" t="s">
        <v>119</v>
      </c>
      <c r="N171" s="184" t="s">
        <v>119</v>
      </c>
      <c r="O171" s="184" t="s">
        <v>22</v>
      </c>
      <c r="P171" s="185">
        <v>31128</v>
      </c>
      <c r="Q171" s="184" t="s">
        <v>115</v>
      </c>
      <c r="R171" s="184" t="s">
        <v>116</v>
      </c>
    </row>
    <row r="172" spans="5:18" ht="13.5" customHeight="1" x14ac:dyDescent="0.2">
      <c r="E172" s="184" t="s">
        <v>142</v>
      </c>
      <c r="F172" s="184" t="s">
        <v>143</v>
      </c>
      <c r="G172" s="184" t="s">
        <v>204</v>
      </c>
      <c r="H172" s="184" t="s">
        <v>205</v>
      </c>
      <c r="I172" s="184" t="s">
        <v>144</v>
      </c>
      <c r="J172" s="184" t="s">
        <v>145</v>
      </c>
      <c r="K172" s="184" t="s">
        <v>172</v>
      </c>
      <c r="L172" s="184" t="s">
        <v>127</v>
      </c>
      <c r="M172" s="184" t="s">
        <v>124</v>
      </c>
      <c r="N172" s="184" t="s">
        <v>124</v>
      </c>
      <c r="O172" s="184" t="s">
        <v>22</v>
      </c>
      <c r="P172" s="185">
        <v>31321</v>
      </c>
      <c r="Q172" s="184" t="s">
        <v>115</v>
      </c>
      <c r="R172" s="184" t="s">
        <v>116</v>
      </c>
    </row>
    <row r="173" spans="5:18" ht="13.5" customHeight="1" x14ac:dyDescent="0.2">
      <c r="E173" s="184" t="s">
        <v>142</v>
      </c>
      <c r="F173" s="184" t="s">
        <v>143</v>
      </c>
      <c r="G173" s="184" t="s">
        <v>204</v>
      </c>
      <c r="H173" s="184" t="s">
        <v>205</v>
      </c>
      <c r="I173" s="184" t="s">
        <v>144</v>
      </c>
      <c r="J173" s="184" t="s">
        <v>145</v>
      </c>
      <c r="K173" s="184" t="s">
        <v>173</v>
      </c>
      <c r="L173" s="184" t="s">
        <v>128</v>
      </c>
      <c r="M173" s="184" t="s">
        <v>113</v>
      </c>
      <c r="N173" s="184" t="s">
        <v>113</v>
      </c>
      <c r="O173" s="184" t="s">
        <v>22</v>
      </c>
      <c r="P173" s="185">
        <v>25032</v>
      </c>
      <c r="Q173" s="184" t="s">
        <v>115</v>
      </c>
      <c r="R173" s="184" t="s">
        <v>116</v>
      </c>
    </row>
    <row r="174" spans="5:18" ht="13.5" customHeight="1" x14ac:dyDescent="0.2">
      <c r="E174" s="184" t="s">
        <v>142</v>
      </c>
      <c r="F174" s="184" t="s">
        <v>143</v>
      </c>
      <c r="G174" s="184" t="s">
        <v>204</v>
      </c>
      <c r="H174" s="184" t="s">
        <v>205</v>
      </c>
      <c r="I174" s="184" t="s">
        <v>144</v>
      </c>
      <c r="J174" s="184" t="s">
        <v>145</v>
      </c>
      <c r="K174" s="184" t="s">
        <v>173</v>
      </c>
      <c r="L174" s="184" t="s">
        <v>128</v>
      </c>
      <c r="M174" s="184" t="s">
        <v>117</v>
      </c>
      <c r="N174" s="184" t="s">
        <v>117</v>
      </c>
      <c r="O174" s="184" t="s">
        <v>22</v>
      </c>
      <c r="P174" s="185">
        <v>25214</v>
      </c>
      <c r="Q174" s="184" t="s">
        <v>115</v>
      </c>
      <c r="R174" s="184" t="s">
        <v>116</v>
      </c>
    </row>
    <row r="175" spans="5:18" ht="13.5" customHeight="1" x14ac:dyDescent="0.2">
      <c r="E175" s="184" t="s">
        <v>142</v>
      </c>
      <c r="F175" s="184" t="s">
        <v>143</v>
      </c>
      <c r="G175" s="184" t="s">
        <v>204</v>
      </c>
      <c r="H175" s="184" t="s">
        <v>205</v>
      </c>
      <c r="I175" s="184" t="s">
        <v>144</v>
      </c>
      <c r="J175" s="184" t="s">
        <v>145</v>
      </c>
      <c r="K175" s="184" t="s">
        <v>173</v>
      </c>
      <c r="L175" s="184" t="s">
        <v>128</v>
      </c>
      <c r="M175" s="184" t="s">
        <v>118</v>
      </c>
      <c r="N175" s="184" t="s">
        <v>118</v>
      </c>
      <c r="O175" s="184" t="s">
        <v>22</v>
      </c>
      <c r="P175" s="185">
        <v>25107</v>
      </c>
      <c r="Q175" s="184" t="s">
        <v>115</v>
      </c>
      <c r="R175" s="184" t="s">
        <v>116</v>
      </c>
    </row>
    <row r="176" spans="5:18" ht="13.5" customHeight="1" x14ac:dyDescent="0.2">
      <c r="E176" s="184" t="s">
        <v>142</v>
      </c>
      <c r="F176" s="184" t="s">
        <v>143</v>
      </c>
      <c r="G176" s="184" t="s">
        <v>204</v>
      </c>
      <c r="H176" s="184" t="s">
        <v>205</v>
      </c>
      <c r="I176" s="184" t="s">
        <v>144</v>
      </c>
      <c r="J176" s="184" t="s">
        <v>145</v>
      </c>
      <c r="K176" s="184" t="s">
        <v>173</v>
      </c>
      <c r="L176" s="184" t="s">
        <v>128</v>
      </c>
      <c r="M176" s="184" t="s">
        <v>119</v>
      </c>
      <c r="N176" s="184" t="s">
        <v>119</v>
      </c>
      <c r="O176" s="184" t="s">
        <v>22</v>
      </c>
      <c r="P176" s="185">
        <v>25117</v>
      </c>
      <c r="Q176" s="184" t="s">
        <v>115</v>
      </c>
      <c r="R176" s="184" t="s">
        <v>116</v>
      </c>
    </row>
    <row r="177" spans="5:18" ht="13.5" customHeight="1" x14ac:dyDescent="0.2">
      <c r="E177" s="184" t="s">
        <v>142</v>
      </c>
      <c r="F177" s="184" t="s">
        <v>143</v>
      </c>
      <c r="G177" s="184" t="s">
        <v>204</v>
      </c>
      <c r="H177" s="184" t="s">
        <v>205</v>
      </c>
      <c r="I177" s="184" t="s">
        <v>144</v>
      </c>
      <c r="J177" s="184" t="s">
        <v>145</v>
      </c>
      <c r="K177" s="184" t="s">
        <v>173</v>
      </c>
      <c r="L177" s="184" t="s">
        <v>128</v>
      </c>
      <c r="M177" s="184" t="s">
        <v>124</v>
      </c>
      <c r="N177" s="184" t="s">
        <v>124</v>
      </c>
      <c r="O177" s="184" t="s">
        <v>22</v>
      </c>
      <c r="P177" s="185">
        <v>24008</v>
      </c>
      <c r="Q177" s="184" t="s">
        <v>148</v>
      </c>
      <c r="R177" s="184" t="s">
        <v>149</v>
      </c>
    </row>
    <row r="178" spans="5:18" ht="13.5" customHeight="1" x14ac:dyDescent="0.2">
      <c r="E178" s="184" t="s">
        <v>142</v>
      </c>
      <c r="F178" s="184" t="s">
        <v>143</v>
      </c>
      <c r="G178" s="184" t="s">
        <v>204</v>
      </c>
      <c r="H178" s="184" t="s">
        <v>205</v>
      </c>
      <c r="I178" s="184" t="s">
        <v>144</v>
      </c>
      <c r="J178" s="184" t="s">
        <v>145</v>
      </c>
      <c r="K178" s="184" t="s">
        <v>176</v>
      </c>
      <c r="L178" s="184" t="s">
        <v>177</v>
      </c>
      <c r="M178" s="184" t="s">
        <v>113</v>
      </c>
      <c r="N178" s="184" t="s">
        <v>113</v>
      </c>
      <c r="O178" s="184" t="s">
        <v>22</v>
      </c>
      <c r="P178" s="185">
        <v>768</v>
      </c>
      <c r="Q178" s="184" t="s">
        <v>148</v>
      </c>
      <c r="R178" s="184" t="s">
        <v>149</v>
      </c>
    </row>
    <row r="179" spans="5:18" ht="13.5" customHeight="1" x14ac:dyDescent="0.2">
      <c r="E179" s="184" t="s">
        <v>142</v>
      </c>
      <c r="F179" s="184" t="s">
        <v>143</v>
      </c>
      <c r="G179" s="184" t="s">
        <v>204</v>
      </c>
      <c r="H179" s="184" t="s">
        <v>205</v>
      </c>
      <c r="I179" s="184" t="s">
        <v>144</v>
      </c>
      <c r="J179" s="184" t="s">
        <v>145</v>
      </c>
      <c r="K179" s="184" t="s">
        <v>176</v>
      </c>
      <c r="L179" s="184" t="s">
        <v>177</v>
      </c>
      <c r="M179" s="184" t="s">
        <v>117</v>
      </c>
      <c r="N179" s="184" t="s">
        <v>117</v>
      </c>
      <c r="O179" s="184" t="s">
        <v>22</v>
      </c>
      <c r="P179" s="185">
        <v>798</v>
      </c>
      <c r="Q179" s="184" t="s">
        <v>148</v>
      </c>
      <c r="R179" s="184" t="s">
        <v>149</v>
      </c>
    </row>
    <row r="180" spans="5:18" ht="13.5" customHeight="1" x14ac:dyDescent="0.2">
      <c r="E180" s="184" t="s">
        <v>142</v>
      </c>
      <c r="F180" s="184" t="s">
        <v>143</v>
      </c>
      <c r="G180" s="184" t="s">
        <v>204</v>
      </c>
      <c r="H180" s="184" t="s">
        <v>205</v>
      </c>
      <c r="I180" s="184" t="s">
        <v>144</v>
      </c>
      <c r="J180" s="184" t="s">
        <v>145</v>
      </c>
      <c r="K180" s="184" t="s">
        <v>176</v>
      </c>
      <c r="L180" s="184" t="s">
        <v>177</v>
      </c>
      <c r="M180" s="184" t="s">
        <v>118</v>
      </c>
      <c r="N180" s="184" t="s">
        <v>118</v>
      </c>
      <c r="O180" s="184" t="s">
        <v>22</v>
      </c>
      <c r="P180" s="185">
        <v>803</v>
      </c>
      <c r="Q180" s="184" t="s">
        <v>148</v>
      </c>
      <c r="R180" s="184" t="s">
        <v>149</v>
      </c>
    </row>
    <row r="181" spans="5:18" ht="13.5" customHeight="1" x14ac:dyDescent="0.2">
      <c r="E181" s="184" t="s">
        <v>142</v>
      </c>
      <c r="F181" s="184" t="s">
        <v>143</v>
      </c>
      <c r="G181" s="184" t="s">
        <v>204</v>
      </c>
      <c r="H181" s="184" t="s">
        <v>205</v>
      </c>
      <c r="I181" s="184" t="s">
        <v>144</v>
      </c>
      <c r="J181" s="184" t="s">
        <v>145</v>
      </c>
      <c r="K181" s="184" t="s">
        <v>176</v>
      </c>
      <c r="L181" s="184" t="s">
        <v>177</v>
      </c>
      <c r="M181" s="184" t="s">
        <v>119</v>
      </c>
      <c r="N181" s="184" t="s">
        <v>119</v>
      </c>
      <c r="O181" s="184" t="s">
        <v>22</v>
      </c>
      <c r="P181" s="185">
        <v>807</v>
      </c>
      <c r="Q181" s="184" t="s">
        <v>148</v>
      </c>
      <c r="R181" s="184" t="s">
        <v>149</v>
      </c>
    </row>
    <row r="182" spans="5:18" ht="13.5" customHeight="1" x14ac:dyDescent="0.2">
      <c r="E182" s="184" t="s">
        <v>142</v>
      </c>
      <c r="F182" s="184" t="s">
        <v>143</v>
      </c>
      <c r="G182" s="184" t="s">
        <v>204</v>
      </c>
      <c r="H182" s="184" t="s">
        <v>205</v>
      </c>
      <c r="I182" s="184" t="s">
        <v>144</v>
      </c>
      <c r="J182" s="184" t="s">
        <v>145</v>
      </c>
      <c r="K182" s="184" t="s">
        <v>176</v>
      </c>
      <c r="L182" s="184" t="s">
        <v>177</v>
      </c>
      <c r="M182" s="184" t="s">
        <v>124</v>
      </c>
      <c r="N182" s="184" t="s">
        <v>124</v>
      </c>
      <c r="O182" s="184" t="s">
        <v>22</v>
      </c>
      <c r="P182" s="185">
        <v>803</v>
      </c>
      <c r="Q182" s="184" t="s">
        <v>115</v>
      </c>
      <c r="R182" s="184" t="s">
        <v>116</v>
      </c>
    </row>
    <row r="183" spans="5:18" ht="13.5" customHeight="1" x14ac:dyDescent="0.2">
      <c r="E183" s="184" t="s">
        <v>142</v>
      </c>
      <c r="F183" s="184" t="s">
        <v>143</v>
      </c>
      <c r="G183" s="184" t="s">
        <v>204</v>
      </c>
      <c r="H183" s="184" t="s">
        <v>205</v>
      </c>
      <c r="I183" s="184" t="s">
        <v>144</v>
      </c>
      <c r="J183" s="184" t="s">
        <v>145</v>
      </c>
      <c r="K183" s="184" t="s">
        <v>178</v>
      </c>
      <c r="L183" s="184" t="s">
        <v>179</v>
      </c>
      <c r="M183" s="184" t="s">
        <v>113</v>
      </c>
      <c r="N183" s="184" t="s">
        <v>113</v>
      </c>
      <c r="O183" s="184" t="s">
        <v>22</v>
      </c>
      <c r="P183" s="185">
        <v>24438</v>
      </c>
      <c r="Q183" s="184" t="s">
        <v>148</v>
      </c>
      <c r="R183" s="184" t="s">
        <v>149</v>
      </c>
    </row>
    <row r="184" spans="5:18" ht="13.5" customHeight="1" x14ac:dyDescent="0.2">
      <c r="E184" s="184" t="s">
        <v>142</v>
      </c>
      <c r="F184" s="184" t="s">
        <v>143</v>
      </c>
      <c r="G184" s="184" t="s">
        <v>204</v>
      </c>
      <c r="H184" s="184" t="s">
        <v>205</v>
      </c>
      <c r="I184" s="184" t="s">
        <v>144</v>
      </c>
      <c r="J184" s="184" t="s">
        <v>145</v>
      </c>
      <c r="K184" s="184" t="s">
        <v>178</v>
      </c>
      <c r="L184" s="184" t="s">
        <v>179</v>
      </c>
      <c r="M184" s="184" t="s">
        <v>117</v>
      </c>
      <c r="N184" s="184" t="s">
        <v>117</v>
      </c>
      <c r="O184" s="184" t="s">
        <v>22</v>
      </c>
      <c r="P184" s="185">
        <v>24493</v>
      </c>
      <c r="Q184" s="184" t="s">
        <v>148</v>
      </c>
      <c r="R184" s="184" t="s">
        <v>149</v>
      </c>
    </row>
    <row r="185" spans="5:18" ht="13.5" customHeight="1" x14ac:dyDescent="0.2">
      <c r="E185" s="184" t="s">
        <v>142</v>
      </c>
      <c r="F185" s="184" t="s">
        <v>143</v>
      </c>
      <c r="G185" s="184" t="s">
        <v>204</v>
      </c>
      <c r="H185" s="184" t="s">
        <v>205</v>
      </c>
      <c r="I185" s="184" t="s">
        <v>144</v>
      </c>
      <c r="J185" s="184" t="s">
        <v>145</v>
      </c>
      <c r="K185" s="184" t="s">
        <v>178</v>
      </c>
      <c r="L185" s="184" t="s">
        <v>179</v>
      </c>
      <c r="M185" s="184" t="s">
        <v>118</v>
      </c>
      <c r="N185" s="184" t="s">
        <v>118</v>
      </c>
      <c r="O185" s="184" t="s">
        <v>22</v>
      </c>
      <c r="P185" s="185">
        <v>24483</v>
      </c>
      <c r="Q185" s="184" t="s">
        <v>148</v>
      </c>
      <c r="R185" s="184" t="s">
        <v>149</v>
      </c>
    </row>
    <row r="186" spans="5:18" ht="13.5" customHeight="1" x14ac:dyDescent="0.2">
      <c r="E186" s="184" t="s">
        <v>142</v>
      </c>
      <c r="F186" s="184" t="s">
        <v>143</v>
      </c>
      <c r="G186" s="184" t="s">
        <v>204</v>
      </c>
      <c r="H186" s="184" t="s">
        <v>205</v>
      </c>
      <c r="I186" s="184" t="s">
        <v>144</v>
      </c>
      <c r="J186" s="184" t="s">
        <v>145</v>
      </c>
      <c r="K186" s="184" t="s">
        <v>178</v>
      </c>
      <c r="L186" s="184" t="s">
        <v>179</v>
      </c>
      <c r="M186" s="184" t="s">
        <v>119</v>
      </c>
      <c r="N186" s="184" t="s">
        <v>119</v>
      </c>
      <c r="O186" s="184" t="s">
        <v>22</v>
      </c>
      <c r="P186" s="185">
        <v>24524</v>
      </c>
      <c r="Q186" s="184" t="s">
        <v>148</v>
      </c>
      <c r="R186" s="184" t="s">
        <v>149</v>
      </c>
    </row>
    <row r="187" spans="5:18" ht="13.5" customHeight="1" x14ac:dyDescent="0.2">
      <c r="E187" s="184" t="s">
        <v>142</v>
      </c>
      <c r="F187" s="184" t="s">
        <v>143</v>
      </c>
      <c r="G187" s="184" t="s">
        <v>204</v>
      </c>
      <c r="H187" s="184" t="s">
        <v>205</v>
      </c>
      <c r="I187" s="184" t="s">
        <v>144</v>
      </c>
      <c r="J187" s="184" t="s">
        <v>145</v>
      </c>
      <c r="K187" s="184" t="s">
        <v>178</v>
      </c>
      <c r="L187" s="184" t="s">
        <v>179</v>
      </c>
      <c r="M187" s="184" t="s">
        <v>124</v>
      </c>
      <c r="N187" s="184" t="s">
        <v>124</v>
      </c>
      <c r="O187" s="184" t="s">
        <v>22</v>
      </c>
      <c r="P187" s="185">
        <v>24565</v>
      </c>
      <c r="Q187" s="184" t="s">
        <v>148</v>
      </c>
      <c r="R187" s="184" t="s">
        <v>149</v>
      </c>
    </row>
    <row r="188" spans="5:18" ht="13.5" customHeight="1" x14ac:dyDescent="0.2">
      <c r="E188" s="184" t="s">
        <v>142</v>
      </c>
      <c r="F188" s="184" t="s">
        <v>143</v>
      </c>
      <c r="G188" s="184" t="s">
        <v>204</v>
      </c>
      <c r="H188" s="184" t="s">
        <v>205</v>
      </c>
      <c r="I188" s="184" t="s">
        <v>144</v>
      </c>
      <c r="J188" s="184" t="s">
        <v>145</v>
      </c>
      <c r="K188" s="184" t="s">
        <v>240</v>
      </c>
      <c r="L188" s="184" t="s">
        <v>241</v>
      </c>
      <c r="M188" s="184" t="s">
        <v>113</v>
      </c>
      <c r="N188" s="184" t="s">
        <v>113</v>
      </c>
      <c r="O188" s="184" t="s">
        <v>22</v>
      </c>
      <c r="P188" s="185">
        <v>793</v>
      </c>
      <c r="Q188" s="184" t="s">
        <v>115</v>
      </c>
      <c r="R188" s="184" t="s">
        <v>116</v>
      </c>
    </row>
    <row r="189" spans="5:18" ht="13.5" customHeight="1" x14ac:dyDescent="0.2">
      <c r="E189" s="184" t="s">
        <v>142</v>
      </c>
      <c r="F189" s="184" t="s">
        <v>143</v>
      </c>
      <c r="G189" s="184" t="s">
        <v>204</v>
      </c>
      <c r="H189" s="184" t="s">
        <v>205</v>
      </c>
      <c r="I189" s="184" t="s">
        <v>144</v>
      </c>
      <c r="J189" s="184" t="s">
        <v>145</v>
      </c>
      <c r="K189" s="184" t="s">
        <v>240</v>
      </c>
      <c r="L189" s="184" t="s">
        <v>241</v>
      </c>
      <c r="M189" s="184" t="s">
        <v>117</v>
      </c>
      <c r="N189" s="184" t="s">
        <v>117</v>
      </c>
      <c r="O189" s="184" t="s">
        <v>22</v>
      </c>
      <c r="P189" s="185">
        <v>788</v>
      </c>
      <c r="Q189" s="184" t="s">
        <v>148</v>
      </c>
      <c r="R189" s="184" t="s">
        <v>149</v>
      </c>
    </row>
    <row r="190" spans="5:18" ht="13.5" customHeight="1" x14ac:dyDescent="0.2">
      <c r="E190" s="184" t="s">
        <v>142</v>
      </c>
      <c r="F190" s="184" t="s">
        <v>143</v>
      </c>
      <c r="G190" s="184" t="s">
        <v>204</v>
      </c>
      <c r="H190" s="184" t="s">
        <v>205</v>
      </c>
      <c r="I190" s="184" t="s">
        <v>144</v>
      </c>
      <c r="J190" s="184" t="s">
        <v>145</v>
      </c>
      <c r="K190" s="184" t="s">
        <v>240</v>
      </c>
      <c r="L190" s="184" t="s">
        <v>241</v>
      </c>
      <c r="M190" s="184" t="s">
        <v>118</v>
      </c>
      <c r="N190" s="184" t="s">
        <v>118</v>
      </c>
      <c r="O190" s="184" t="s">
        <v>22</v>
      </c>
      <c r="P190" s="185">
        <v>820</v>
      </c>
      <c r="Q190" s="184" t="s">
        <v>148</v>
      </c>
      <c r="R190" s="184" t="s">
        <v>149</v>
      </c>
    </row>
    <row r="191" spans="5:18" ht="13.5" customHeight="1" x14ac:dyDescent="0.2">
      <c r="E191" s="184" t="s">
        <v>142</v>
      </c>
      <c r="F191" s="184" t="s">
        <v>143</v>
      </c>
      <c r="G191" s="184" t="s">
        <v>204</v>
      </c>
      <c r="H191" s="184" t="s">
        <v>205</v>
      </c>
      <c r="I191" s="184" t="s">
        <v>144</v>
      </c>
      <c r="J191" s="184" t="s">
        <v>145</v>
      </c>
      <c r="K191" s="184" t="s">
        <v>240</v>
      </c>
      <c r="L191" s="184" t="s">
        <v>241</v>
      </c>
      <c r="M191" s="184" t="s">
        <v>119</v>
      </c>
      <c r="N191" s="184" t="s">
        <v>119</v>
      </c>
      <c r="O191" s="184" t="s">
        <v>22</v>
      </c>
      <c r="P191" s="185">
        <v>810</v>
      </c>
      <c r="Q191" s="184" t="s">
        <v>148</v>
      </c>
      <c r="R191" s="184" t="s">
        <v>149</v>
      </c>
    </row>
    <row r="192" spans="5:18" ht="13.5" customHeight="1" x14ac:dyDescent="0.2">
      <c r="E192" s="184" t="s">
        <v>142</v>
      </c>
      <c r="F192" s="184" t="s">
        <v>143</v>
      </c>
      <c r="G192" s="184" t="s">
        <v>204</v>
      </c>
      <c r="H192" s="184" t="s">
        <v>205</v>
      </c>
      <c r="I192" s="184" t="s">
        <v>144</v>
      </c>
      <c r="J192" s="184" t="s">
        <v>145</v>
      </c>
      <c r="K192" s="184" t="s">
        <v>240</v>
      </c>
      <c r="L192" s="184" t="s">
        <v>241</v>
      </c>
      <c r="M192" s="184" t="s">
        <v>124</v>
      </c>
      <c r="N192" s="184" t="s">
        <v>124</v>
      </c>
      <c r="O192" s="184" t="s">
        <v>22</v>
      </c>
      <c r="P192" s="185">
        <v>806</v>
      </c>
      <c r="Q192" s="184" t="s">
        <v>115</v>
      </c>
      <c r="R192" s="184" t="s">
        <v>116</v>
      </c>
    </row>
    <row r="193" spans="5:18" ht="13.5" customHeight="1" x14ac:dyDescent="0.2">
      <c r="E193" s="184" t="s">
        <v>142</v>
      </c>
      <c r="F193" s="184" t="s">
        <v>143</v>
      </c>
      <c r="G193" s="184" t="s">
        <v>204</v>
      </c>
      <c r="H193" s="184" t="s">
        <v>205</v>
      </c>
      <c r="I193" s="184" t="s">
        <v>144</v>
      </c>
      <c r="J193" s="184" t="s">
        <v>145</v>
      </c>
      <c r="K193" s="184" t="s">
        <v>180</v>
      </c>
      <c r="L193" s="184" t="s">
        <v>181</v>
      </c>
      <c r="M193" s="184" t="s">
        <v>113</v>
      </c>
      <c r="N193" s="184" t="s">
        <v>113</v>
      </c>
      <c r="O193" s="184" t="s">
        <v>22</v>
      </c>
      <c r="P193" s="185">
        <v>123</v>
      </c>
      <c r="Q193" s="184" t="s">
        <v>148</v>
      </c>
      <c r="R193" s="184" t="s">
        <v>149</v>
      </c>
    </row>
    <row r="194" spans="5:18" ht="13.5" customHeight="1" x14ac:dyDescent="0.2">
      <c r="E194" s="184" t="s">
        <v>142</v>
      </c>
      <c r="F194" s="184" t="s">
        <v>143</v>
      </c>
      <c r="G194" s="184" t="s">
        <v>204</v>
      </c>
      <c r="H194" s="184" t="s">
        <v>205</v>
      </c>
      <c r="I194" s="184" t="s">
        <v>144</v>
      </c>
      <c r="J194" s="184" t="s">
        <v>145</v>
      </c>
      <c r="K194" s="184" t="s">
        <v>180</v>
      </c>
      <c r="L194" s="184" t="s">
        <v>181</v>
      </c>
      <c r="M194" s="184" t="s">
        <v>117</v>
      </c>
      <c r="N194" s="184" t="s">
        <v>117</v>
      </c>
      <c r="O194" s="184" t="s">
        <v>22</v>
      </c>
      <c r="P194" s="185">
        <v>126</v>
      </c>
      <c r="Q194" s="184" t="s">
        <v>148</v>
      </c>
      <c r="R194" s="184" t="s">
        <v>149</v>
      </c>
    </row>
    <row r="195" spans="5:18" ht="13.5" customHeight="1" x14ac:dyDescent="0.2">
      <c r="E195" s="184" t="s">
        <v>142</v>
      </c>
      <c r="F195" s="184" t="s">
        <v>143</v>
      </c>
      <c r="G195" s="184" t="s">
        <v>204</v>
      </c>
      <c r="H195" s="184" t="s">
        <v>205</v>
      </c>
      <c r="I195" s="184" t="s">
        <v>144</v>
      </c>
      <c r="J195" s="184" t="s">
        <v>145</v>
      </c>
      <c r="K195" s="184" t="s">
        <v>180</v>
      </c>
      <c r="L195" s="184" t="s">
        <v>181</v>
      </c>
      <c r="M195" s="184" t="s">
        <v>118</v>
      </c>
      <c r="N195" s="184" t="s">
        <v>118</v>
      </c>
      <c r="O195" s="184" t="s">
        <v>22</v>
      </c>
      <c r="P195" s="185">
        <v>118</v>
      </c>
      <c r="Q195" s="184" t="s">
        <v>148</v>
      </c>
      <c r="R195" s="184" t="s">
        <v>149</v>
      </c>
    </row>
    <row r="196" spans="5:18" ht="13.5" customHeight="1" x14ac:dyDescent="0.2">
      <c r="E196" s="184" t="s">
        <v>142</v>
      </c>
      <c r="F196" s="184" t="s">
        <v>143</v>
      </c>
      <c r="G196" s="184" t="s">
        <v>204</v>
      </c>
      <c r="H196" s="184" t="s">
        <v>205</v>
      </c>
      <c r="I196" s="184" t="s">
        <v>144</v>
      </c>
      <c r="J196" s="184" t="s">
        <v>145</v>
      </c>
      <c r="K196" s="184" t="s">
        <v>180</v>
      </c>
      <c r="L196" s="184" t="s">
        <v>181</v>
      </c>
      <c r="M196" s="184" t="s">
        <v>119</v>
      </c>
      <c r="N196" s="184" t="s">
        <v>119</v>
      </c>
      <c r="O196" s="184" t="s">
        <v>22</v>
      </c>
      <c r="P196" s="185">
        <v>123</v>
      </c>
      <c r="Q196" s="184" t="s">
        <v>148</v>
      </c>
      <c r="R196" s="184" t="s">
        <v>149</v>
      </c>
    </row>
    <row r="197" spans="5:18" ht="13.5" customHeight="1" x14ac:dyDescent="0.2">
      <c r="E197" s="184" t="s">
        <v>142</v>
      </c>
      <c r="F197" s="184" t="s">
        <v>143</v>
      </c>
      <c r="G197" s="184" t="s">
        <v>204</v>
      </c>
      <c r="H197" s="184" t="s">
        <v>205</v>
      </c>
      <c r="I197" s="184" t="s">
        <v>144</v>
      </c>
      <c r="J197" s="184" t="s">
        <v>145</v>
      </c>
      <c r="K197" s="184" t="s">
        <v>180</v>
      </c>
      <c r="L197" s="184" t="s">
        <v>181</v>
      </c>
      <c r="M197" s="184" t="s">
        <v>124</v>
      </c>
      <c r="N197" s="184" t="s">
        <v>124</v>
      </c>
      <c r="O197" s="184" t="s">
        <v>22</v>
      </c>
      <c r="P197" s="185">
        <v>126</v>
      </c>
      <c r="Q197" s="184" t="s">
        <v>148</v>
      </c>
      <c r="R197" s="184" t="s">
        <v>149</v>
      </c>
    </row>
    <row r="198" spans="5:18" ht="13.5" customHeight="1" x14ac:dyDescent="0.2">
      <c r="E198" s="184" t="s">
        <v>142</v>
      </c>
      <c r="F198" s="184" t="s">
        <v>143</v>
      </c>
      <c r="G198" s="184" t="s">
        <v>204</v>
      </c>
      <c r="H198" s="184" t="s">
        <v>205</v>
      </c>
      <c r="I198" s="184" t="s">
        <v>144</v>
      </c>
      <c r="J198" s="184" t="s">
        <v>145</v>
      </c>
      <c r="K198" s="184" t="s">
        <v>182</v>
      </c>
      <c r="L198" s="184" t="s">
        <v>183</v>
      </c>
      <c r="M198" s="184" t="s">
        <v>113</v>
      </c>
      <c r="N198" s="184" t="s">
        <v>113</v>
      </c>
      <c r="O198" s="184" t="s">
        <v>22</v>
      </c>
      <c r="P198" s="185">
        <v>2818</v>
      </c>
      <c r="Q198" s="184" t="s">
        <v>148</v>
      </c>
      <c r="R198" s="184" t="s">
        <v>149</v>
      </c>
    </row>
    <row r="199" spans="5:18" ht="13.5" customHeight="1" x14ac:dyDescent="0.2">
      <c r="E199" s="184" t="s">
        <v>142</v>
      </c>
      <c r="F199" s="184" t="s">
        <v>143</v>
      </c>
      <c r="G199" s="184" t="s">
        <v>204</v>
      </c>
      <c r="H199" s="184" t="s">
        <v>205</v>
      </c>
      <c r="I199" s="184" t="s">
        <v>144</v>
      </c>
      <c r="J199" s="184" t="s">
        <v>145</v>
      </c>
      <c r="K199" s="184" t="s">
        <v>182</v>
      </c>
      <c r="L199" s="184" t="s">
        <v>183</v>
      </c>
      <c r="M199" s="184" t="s">
        <v>117</v>
      </c>
      <c r="N199" s="184" t="s">
        <v>117</v>
      </c>
      <c r="O199" s="184" t="s">
        <v>22</v>
      </c>
      <c r="P199" s="185">
        <v>2800</v>
      </c>
      <c r="Q199" s="184" t="s">
        <v>148</v>
      </c>
      <c r="R199" s="184" t="s">
        <v>149</v>
      </c>
    </row>
    <row r="200" spans="5:18" ht="13.5" customHeight="1" x14ac:dyDescent="0.2">
      <c r="E200" s="184" t="s">
        <v>142</v>
      </c>
      <c r="F200" s="184" t="s">
        <v>143</v>
      </c>
      <c r="G200" s="184" t="s">
        <v>204</v>
      </c>
      <c r="H200" s="184" t="s">
        <v>205</v>
      </c>
      <c r="I200" s="184" t="s">
        <v>144</v>
      </c>
      <c r="J200" s="184" t="s">
        <v>145</v>
      </c>
      <c r="K200" s="184" t="s">
        <v>182</v>
      </c>
      <c r="L200" s="184" t="s">
        <v>183</v>
      </c>
      <c r="M200" s="184" t="s">
        <v>118</v>
      </c>
      <c r="N200" s="184" t="s">
        <v>118</v>
      </c>
      <c r="O200" s="184" t="s">
        <v>22</v>
      </c>
      <c r="P200" s="185">
        <v>2779</v>
      </c>
      <c r="Q200" s="184" t="s">
        <v>148</v>
      </c>
      <c r="R200" s="184" t="s">
        <v>149</v>
      </c>
    </row>
    <row r="201" spans="5:18" ht="13.5" customHeight="1" x14ac:dyDescent="0.2">
      <c r="E201" s="184" t="s">
        <v>142</v>
      </c>
      <c r="F201" s="184" t="s">
        <v>143</v>
      </c>
      <c r="G201" s="184" t="s">
        <v>204</v>
      </c>
      <c r="H201" s="184" t="s">
        <v>205</v>
      </c>
      <c r="I201" s="184" t="s">
        <v>144</v>
      </c>
      <c r="J201" s="184" t="s">
        <v>145</v>
      </c>
      <c r="K201" s="184" t="s">
        <v>182</v>
      </c>
      <c r="L201" s="184" t="s">
        <v>183</v>
      </c>
      <c r="M201" s="184" t="s">
        <v>119</v>
      </c>
      <c r="N201" s="184" t="s">
        <v>119</v>
      </c>
      <c r="O201" s="184" t="s">
        <v>22</v>
      </c>
      <c r="P201" s="185">
        <v>2799</v>
      </c>
      <c r="Q201" s="184" t="s">
        <v>115</v>
      </c>
      <c r="R201" s="184" t="s">
        <v>116</v>
      </c>
    </row>
    <row r="202" spans="5:18" ht="13.5" customHeight="1" x14ac:dyDescent="0.2">
      <c r="E202" s="184" t="s">
        <v>142</v>
      </c>
      <c r="F202" s="184" t="s">
        <v>143</v>
      </c>
      <c r="G202" s="184" t="s">
        <v>204</v>
      </c>
      <c r="H202" s="184" t="s">
        <v>205</v>
      </c>
      <c r="I202" s="184" t="s">
        <v>144</v>
      </c>
      <c r="J202" s="184" t="s">
        <v>145</v>
      </c>
      <c r="K202" s="184" t="s">
        <v>182</v>
      </c>
      <c r="L202" s="184" t="s">
        <v>183</v>
      </c>
      <c r="M202" s="184" t="s">
        <v>124</v>
      </c>
      <c r="N202" s="184" t="s">
        <v>124</v>
      </c>
      <c r="O202" s="184" t="s">
        <v>22</v>
      </c>
      <c r="P202" s="185">
        <v>2793</v>
      </c>
      <c r="Q202" s="184" t="s">
        <v>115</v>
      </c>
      <c r="R202" s="184" t="s">
        <v>116</v>
      </c>
    </row>
    <row r="203" spans="5:18" ht="13.5" customHeight="1" x14ac:dyDescent="0.2">
      <c r="E203" s="184" t="s">
        <v>142</v>
      </c>
      <c r="F203" s="184" t="s">
        <v>143</v>
      </c>
      <c r="G203" s="184" t="s">
        <v>204</v>
      </c>
      <c r="H203" s="184" t="s">
        <v>205</v>
      </c>
      <c r="I203" s="184" t="s">
        <v>144</v>
      </c>
      <c r="J203" s="184" t="s">
        <v>145</v>
      </c>
      <c r="K203" s="184" t="s">
        <v>242</v>
      </c>
      <c r="L203" s="184" t="s">
        <v>243</v>
      </c>
      <c r="M203" s="184" t="s">
        <v>113</v>
      </c>
      <c r="N203" s="184" t="s">
        <v>113</v>
      </c>
      <c r="O203" s="184" t="s">
        <v>22</v>
      </c>
      <c r="P203" s="185">
        <v>1449</v>
      </c>
      <c r="Q203" s="184" t="s">
        <v>148</v>
      </c>
      <c r="R203" s="184" t="s">
        <v>149</v>
      </c>
    </row>
    <row r="204" spans="5:18" ht="13.5" customHeight="1" x14ac:dyDescent="0.2">
      <c r="E204" s="184" t="s">
        <v>142</v>
      </c>
      <c r="F204" s="184" t="s">
        <v>143</v>
      </c>
      <c r="G204" s="184" t="s">
        <v>204</v>
      </c>
      <c r="H204" s="184" t="s">
        <v>205</v>
      </c>
      <c r="I204" s="184" t="s">
        <v>144</v>
      </c>
      <c r="J204" s="184" t="s">
        <v>145</v>
      </c>
      <c r="K204" s="184" t="s">
        <v>242</v>
      </c>
      <c r="L204" s="184" t="s">
        <v>243</v>
      </c>
      <c r="M204" s="184" t="s">
        <v>117</v>
      </c>
      <c r="N204" s="184" t="s">
        <v>117</v>
      </c>
      <c r="O204" s="184" t="s">
        <v>22</v>
      </c>
      <c r="P204" s="185">
        <v>1427</v>
      </c>
      <c r="Q204" s="184" t="s">
        <v>115</v>
      </c>
      <c r="R204" s="184" t="s">
        <v>116</v>
      </c>
    </row>
    <row r="205" spans="5:18" ht="13.5" customHeight="1" x14ac:dyDescent="0.2">
      <c r="E205" s="184" t="s">
        <v>142</v>
      </c>
      <c r="F205" s="184" t="s">
        <v>143</v>
      </c>
      <c r="G205" s="184" t="s">
        <v>204</v>
      </c>
      <c r="H205" s="184" t="s">
        <v>205</v>
      </c>
      <c r="I205" s="184" t="s">
        <v>144</v>
      </c>
      <c r="J205" s="184" t="s">
        <v>145</v>
      </c>
      <c r="K205" s="184" t="s">
        <v>242</v>
      </c>
      <c r="L205" s="184" t="s">
        <v>243</v>
      </c>
      <c r="M205" s="184" t="s">
        <v>118</v>
      </c>
      <c r="N205" s="184" t="s">
        <v>118</v>
      </c>
      <c r="O205" s="184" t="s">
        <v>22</v>
      </c>
      <c r="P205" s="185">
        <v>1424</v>
      </c>
      <c r="Q205" s="184" t="s">
        <v>115</v>
      </c>
      <c r="R205" s="184" t="s">
        <v>116</v>
      </c>
    </row>
    <row r="206" spans="5:18" ht="13.5" customHeight="1" x14ac:dyDescent="0.2">
      <c r="E206" s="184" t="s">
        <v>142</v>
      </c>
      <c r="F206" s="184" t="s">
        <v>143</v>
      </c>
      <c r="G206" s="184" t="s">
        <v>204</v>
      </c>
      <c r="H206" s="184" t="s">
        <v>205</v>
      </c>
      <c r="I206" s="184" t="s">
        <v>144</v>
      </c>
      <c r="J206" s="184" t="s">
        <v>145</v>
      </c>
      <c r="K206" s="184" t="s">
        <v>242</v>
      </c>
      <c r="L206" s="184" t="s">
        <v>243</v>
      </c>
      <c r="M206" s="184" t="s">
        <v>119</v>
      </c>
      <c r="N206" s="184" t="s">
        <v>119</v>
      </c>
      <c r="O206" s="184" t="s">
        <v>22</v>
      </c>
      <c r="P206" s="185">
        <v>1434</v>
      </c>
      <c r="Q206" s="184" t="s">
        <v>115</v>
      </c>
      <c r="R206" s="184" t="s">
        <v>116</v>
      </c>
    </row>
    <row r="207" spans="5:18" ht="13.5" customHeight="1" x14ac:dyDescent="0.2">
      <c r="E207" s="184" t="s">
        <v>142</v>
      </c>
      <c r="F207" s="184" t="s">
        <v>143</v>
      </c>
      <c r="G207" s="184" t="s">
        <v>204</v>
      </c>
      <c r="H207" s="184" t="s">
        <v>205</v>
      </c>
      <c r="I207" s="184" t="s">
        <v>144</v>
      </c>
      <c r="J207" s="184" t="s">
        <v>145</v>
      </c>
      <c r="K207" s="184" t="s">
        <v>242</v>
      </c>
      <c r="L207" s="184" t="s">
        <v>243</v>
      </c>
      <c r="M207" s="184" t="s">
        <v>124</v>
      </c>
      <c r="N207" s="184" t="s">
        <v>124</v>
      </c>
      <c r="O207" s="184" t="s">
        <v>22</v>
      </c>
      <c r="P207" s="185">
        <v>1428</v>
      </c>
      <c r="Q207" s="184" t="s">
        <v>115</v>
      </c>
      <c r="R207" s="184" t="s">
        <v>116</v>
      </c>
    </row>
    <row r="208" spans="5:18" ht="13.5" customHeight="1" x14ac:dyDescent="0.2">
      <c r="E208" s="184" t="s">
        <v>142</v>
      </c>
      <c r="F208" s="184" t="s">
        <v>143</v>
      </c>
      <c r="G208" s="184" t="s">
        <v>204</v>
      </c>
      <c r="H208" s="184" t="s">
        <v>205</v>
      </c>
      <c r="I208" s="184" t="s">
        <v>144</v>
      </c>
      <c r="J208" s="184" t="s">
        <v>145</v>
      </c>
      <c r="K208" s="184" t="s">
        <v>184</v>
      </c>
      <c r="L208" s="184" t="s">
        <v>131</v>
      </c>
      <c r="M208" s="184" t="s">
        <v>113</v>
      </c>
      <c r="N208" s="184" t="s">
        <v>113</v>
      </c>
      <c r="O208" s="184" t="s">
        <v>22</v>
      </c>
      <c r="P208" s="185">
        <v>71191</v>
      </c>
      <c r="Q208" s="184" t="s">
        <v>148</v>
      </c>
      <c r="R208" s="184" t="s">
        <v>149</v>
      </c>
    </row>
    <row r="209" spans="5:18" ht="13.5" customHeight="1" x14ac:dyDescent="0.2">
      <c r="E209" s="184" t="s">
        <v>142</v>
      </c>
      <c r="F209" s="184" t="s">
        <v>143</v>
      </c>
      <c r="G209" s="184" t="s">
        <v>204</v>
      </c>
      <c r="H209" s="184" t="s">
        <v>205</v>
      </c>
      <c r="I209" s="184" t="s">
        <v>144</v>
      </c>
      <c r="J209" s="184" t="s">
        <v>145</v>
      </c>
      <c r="K209" s="184" t="s">
        <v>184</v>
      </c>
      <c r="L209" s="184" t="s">
        <v>131</v>
      </c>
      <c r="M209" s="184" t="s">
        <v>117</v>
      </c>
      <c r="N209" s="184" t="s">
        <v>117</v>
      </c>
      <c r="O209" s="184" t="s">
        <v>22</v>
      </c>
      <c r="P209" s="185">
        <v>71914</v>
      </c>
      <c r="Q209" s="184" t="s">
        <v>115</v>
      </c>
      <c r="R209" s="184" t="s">
        <v>116</v>
      </c>
    </row>
    <row r="210" spans="5:18" ht="13.5" customHeight="1" x14ac:dyDescent="0.2">
      <c r="E210" s="184" t="s">
        <v>142</v>
      </c>
      <c r="F210" s="184" t="s">
        <v>143</v>
      </c>
      <c r="G210" s="184" t="s">
        <v>204</v>
      </c>
      <c r="H210" s="184" t="s">
        <v>205</v>
      </c>
      <c r="I210" s="184" t="s">
        <v>144</v>
      </c>
      <c r="J210" s="184" t="s">
        <v>145</v>
      </c>
      <c r="K210" s="184" t="s">
        <v>184</v>
      </c>
      <c r="L210" s="184" t="s">
        <v>131</v>
      </c>
      <c r="M210" s="184" t="s">
        <v>118</v>
      </c>
      <c r="N210" s="184" t="s">
        <v>118</v>
      </c>
      <c r="O210" s="184" t="s">
        <v>22</v>
      </c>
      <c r="P210" s="185">
        <v>71786</v>
      </c>
      <c r="Q210" s="184" t="s">
        <v>115</v>
      </c>
      <c r="R210" s="184" t="s">
        <v>116</v>
      </c>
    </row>
    <row r="211" spans="5:18" ht="13.5" customHeight="1" x14ac:dyDescent="0.2">
      <c r="E211" s="184" t="s">
        <v>142</v>
      </c>
      <c r="F211" s="184" t="s">
        <v>143</v>
      </c>
      <c r="G211" s="184" t="s">
        <v>204</v>
      </c>
      <c r="H211" s="184" t="s">
        <v>205</v>
      </c>
      <c r="I211" s="184" t="s">
        <v>144</v>
      </c>
      <c r="J211" s="184" t="s">
        <v>145</v>
      </c>
      <c r="K211" s="184" t="s">
        <v>184</v>
      </c>
      <c r="L211" s="184" t="s">
        <v>131</v>
      </c>
      <c r="M211" s="184" t="s">
        <v>119</v>
      </c>
      <c r="N211" s="184" t="s">
        <v>119</v>
      </c>
      <c r="O211" s="184" t="s">
        <v>22</v>
      </c>
      <c r="P211" s="185">
        <v>71630</v>
      </c>
      <c r="Q211" s="184" t="s">
        <v>115</v>
      </c>
      <c r="R211" s="184" t="s">
        <v>116</v>
      </c>
    </row>
    <row r="212" spans="5:18" ht="13.5" customHeight="1" x14ac:dyDescent="0.2">
      <c r="E212" s="184" t="s">
        <v>142</v>
      </c>
      <c r="F212" s="184" t="s">
        <v>143</v>
      </c>
      <c r="G212" s="184" t="s">
        <v>204</v>
      </c>
      <c r="H212" s="184" t="s">
        <v>205</v>
      </c>
      <c r="I212" s="184" t="s">
        <v>144</v>
      </c>
      <c r="J212" s="184" t="s">
        <v>145</v>
      </c>
      <c r="K212" s="184" t="s">
        <v>184</v>
      </c>
      <c r="L212" s="184" t="s">
        <v>131</v>
      </c>
      <c r="M212" s="184" t="s">
        <v>124</v>
      </c>
      <c r="N212" s="184" t="s">
        <v>124</v>
      </c>
      <c r="O212" s="184" t="s">
        <v>22</v>
      </c>
      <c r="P212" s="185">
        <v>71776</v>
      </c>
      <c r="Q212" s="184" t="s">
        <v>115</v>
      </c>
      <c r="R212" s="184" t="s">
        <v>116</v>
      </c>
    </row>
    <row r="213" spans="5:18" ht="13.5" customHeight="1" x14ac:dyDescent="0.2">
      <c r="E213" s="184" t="s">
        <v>142</v>
      </c>
      <c r="F213" s="184" t="s">
        <v>143</v>
      </c>
      <c r="G213" s="184" t="s">
        <v>204</v>
      </c>
      <c r="H213" s="184" t="s">
        <v>205</v>
      </c>
      <c r="I213" s="184" t="s">
        <v>144</v>
      </c>
      <c r="J213" s="184" t="s">
        <v>145</v>
      </c>
      <c r="K213" s="184" t="s">
        <v>244</v>
      </c>
      <c r="L213" s="184" t="s">
        <v>245</v>
      </c>
      <c r="M213" s="184" t="s">
        <v>113</v>
      </c>
      <c r="N213" s="184" t="s">
        <v>113</v>
      </c>
      <c r="O213" s="184" t="s">
        <v>22</v>
      </c>
      <c r="P213" s="185">
        <v>155</v>
      </c>
      <c r="Q213" s="184" t="s">
        <v>148</v>
      </c>
      <c r="R213" s="184" t="s">
        <v>149</v>
      </c>
    </row>
    <row r="214" spans="5:18" ht="13.5" customHeight="1" x14ac:dyDescent="0.2">
      <c r="E214" s="184" t="s">
        <v>142</v>
      </c>
      <c r="F214" s="184" t="s">
        <v>143</v>
      </c>
      <c r="G214" s="184" t="s">
        <v>204</v>
      </c>
      <c r="H214" s="184" t="s">
        <v>205</v>
      </c>
      <c r="I214" s="184" t="s">
        <v>144</v>
      </c>
      <c r="J214" s="184" t="s">
        <v>145</v>
      </c>
      <c r="K214" s="184" t="s">
        <v>244</v>
      </c>
      <c r="L214" s="184" t="s">
        <v>245</v>
      </c>
      <c r="M214" s="184" t="s">
        <v>117</v>
      </c>
      <c r="N214" s="184" t="s">
        <v>117</v>
      </c>
      <c r="O214" s="184" t="s">
        <v>22</v>
      </c>
      <c r="P214" s="185">
        <v>155</v>
      </c>
      <c r="Q214" s="184" t="s">
        <v>115</v>
      </c>
      <c r="R214" s="184" t="s">
        <v>116</v>
      </c>
    </row>
    <row r="215" spans="5:18" ht="13.5" customHeight="1" x14ac:dyDescent="0.2">
      <c r="E215" s="184" t="s">
        <v>142</v>
      </c>
      <c r="F215" s="184" t="s">
        <v>143</v>
      </c>
      <c r="G215" s="184" t="s">
        <v>204</v>
      </c>
      <c r="H215" s="184" t="s">
        <v>205</v>
      </c>
      <c r="I215" s="184" t="s">
        <v>144</v>
      </c>
      <c r="J215" s="184" t="s">
        <v>145</v>
      </c>
      <c r="K215" s="184" t="s">
        <v>244</v>
      </c>
      <c r="L215" s="184" t="s">
        <v>245</v>
      </c>
      <c r="M215" s="184" t="s">
        <v>118</v>
      </c>
      <c r="N215" s="184" t="s">
        <v>118</v>
      </c>
      <c r="O215" s="184" t="s">
        <v>22</v>
      </c>
      <c r="P215" s="185">
        <v>155</v>
      </c>
      <c r="Q215" s="184" t="s">
        <v>115</v>
      </c>
      <c r="R215" s="184" t="s">
        <v>116</v>
      </c>
    </row>
    <row r="216" spans="5:18" ht="13.5" customHeight="1" x14ac:dyDescent="0.2">
      <c r="E216" s="184" t="s">
        <v>142</v>
      </c>
      <c r="F216" s="184" t="s">
        <v>143</v>
      </c>
      <c r="G216" s="184" t="s">
        <v>204</v>
      </c>
      <c r="H216" s="184" t="s">
        <v>205</v>
      </c>
      <c r="I216" s="184" t="s">
        <v>144</v>
      </c>
      <c r="J216" s="184" t="s">
        <v>145</v>
      </c>
      <c r="K216" s="184" t="s">
        <v>244</v>
      </c>
      <c r="L216" s="184" t="s">
        <v>245</v>
      </c>
      <c r="M216" s="184" t="s">
        <v>119</v>
      </c>
      <c r="N216" s="184" t="s">
        <v>119</v>
      </c>
      <c r="O216" s="184" t="s">
        <v>22</v>
      </c>
      <c r="P216" s="185">
        <v>155</v>
      </c>
      <c r="Q216" s="184" t="s">
        <v>115</v>
      </c>
      <c r="R216" s="184" t="s">
        <v>116</v>
      </c>
    </row>
    <row r="217" spans="5:18" ht="13.5" customHeight="1" x14ac:dyDescent="0.2">
      <c r="E217" s="184" t="s">
        <v>142</v>
      </c>
      <c r="F217" s="184" t="s">
        <v>143</v>
      </c>
      <c r="G217" s="184" t="s">
        <v>204</v>
      </c>
      <c r="H217" s="184" t="s">
        <v>205</v>
      </c>
      <c r="I217" s="184" t="s">
        <v>144</v>
      </c>
      <c r="J217" s="184" t="s">
        <v>145</v>
      </c>
      <c r="K217" s="184" t="s">
        <v>244</v>
      </c>
      <c r="L217" s="184" t="s">
        <v>245</v>
      </c>
      <c r="M217" s="184" t="s">
        <v>124</v>
      </c>
      <c r="N217" s="184" t="s">
        <v>124</v>
      </c>
      <c r="O217" s="184" t="s">
        <v>22</v>
      </c>
      <c r="P217" s="185">
        <v>155</v>
      </c>
      <c r="Q217" s="184" t="s">
        <v>115</v>
      </c>
      <c r="R217" s="184" t="s">
        <v>116</v>
      </c>
    </row>
    <row r="218" spans="5:18" ht="13.5" customHeight="1" x14ac:dyDescent="0.2">
      <c r="E218" s="184" t="s">
        <v>142</v>
      </c>
      <c r="F218" s="184" t="s">
        <v>143</v>
      </c>
      <c r="G218" s="184" t="s">
        <v>204</v>
      </c>
      <c r="H218" s="184" t="s">
        <v>205</v>
      </c>
      <c r="I218" s="184" t="s">
        <v>144</v>
      </c>
      <c r="J218" s="184" t="s">
        <v>145</v>
      </c>
      <c r="K218" s="184" t="s">
        <v>185</v>
      </c>
      <c r="L218" s="184" t="s">
        <v>186</v>
      </c>
      <c r="M218" s="184" t="s">
        <v>113</v>
      </c>
      <c r="N218" s="184" t="s">
        <v>113</v>
      </c>
      <c r="O218" s="184" t="s">
        <v>22</v>
      </c>
      <c r="P218" s="185">
        <v>272</v>
      </c>
      <c r="Q218" s="184" t="s">
        <v>148</v>
      </c>
      <c r="R218" s="184" t="s">
        <v>149</v>
      </c>
    </row>
    <row r="219" spans="5:18" ht="13.5" customHeight="1" x14ac:dyDescent="0.2">
      <c r="E219" s="184" t="s">
        <v>142</v>
      </c>
      <c r="F219" s="184" t="s">
        <v>143</v>
      </c>
      <c r="G219" s="184" t="s">
        <v>204</v>
      </c>
      <c r="H219" s="184" t="s">
        <v>205</v>
      </c>
      <c r="I219" s="184" t="s">
        <v>144</v>
      </c>
      <c r="J219" s="184" t="s">
        <v>145</v>
      </c>
      <c r="K219" s="184" t="s">
        <v>185</v>
      </c>
      <c r="L219" s="184" t="s">
        <v>186</v>
      </c>
      <c r="M219" s="184" t="s">
        <v>117</v>
      </c>
      <c r="N219" s="184" t="s">
        <v>117</v>
      </c>
      <c r="O219" s="184" t="s">
        <v>22</v>
      </c>
      <c r="P219" s="185">
        <v>273</v>
      </c>
      <c r="Q219" s="184" t="s">
        <v>148</v>
      </c>
      <c r="R219" s="184" t="s">
        <v>149</v>
      </c>
    </row>
    <row r="220" spans="5:18" ht="13.5" customHeight="1" x14ac:dyDescent="0.2">
      <c r="E220" s="184" t="s">
        <v>142</v>
      </c>
      <c r="F220" s="184" t="s">
        <v>143</v>
      </c>
      <c r="G220" s="184" t="s">
        <v>204</v>
      </c>
      <c r="H220" s="184" t="s">
        <v>205</v>
      </c>
      <c r="I220" s="184" t="s">
        <v>144</v>
      </c>
      <c r="J220" s="184" t="s">
        <v>145</v>
      </c>
      <c r="K220" s="184" t="s">
        <v>185</v>
      </c>
      <c r="L220" s="184" t="s">
        <v>186</v>
      </c>
      <c r="M220" s="184" t="s">
        <v>118</v>
      </c>
      <c r="N220" s="184" t="s">
        <v>118</v>
      </c>
      <c r="O220" s="184" t="s">
        <v>22</v>
      </c>
      <c r="P220" s="185">
        <v>274</v>
      </c>
      <c r="Q220" s="184" t="s">
        <v>148</v>
      </c>
      <c r="R220" s="184" t="s">
        <v>149</v>
      </c>
    </row>
    <row r="221" spans="5:18" ht="13.5" customHeight="1" x14ac:dyDescent="0.2">
      <c r="E221" s="184" t="s">
        <v>142</v>
      </c>
      <c r="F221" s="184" t="s">
        <v>143</v>
      </c>
      <c r="G221" s="184" t="s">
        <v>204</v>
      </c>
      <c r="H221" s="184" t="s">
        <v>205</v>
      </c>
      <c r="I221" s="184" t="s">
        <v>144</v>
      </c>
      <c r="J221" s="184" t="s">
        <v>145</v>
      </c>
      <c r="K221" s="184" t="s">
        <v>185</v>
      </c>
      <c r="L221" s="184" t="s">
        <v>186</v>
      </c>
      <c r="M221" s="184" t="s">
        <v>119</v>
      </c>
      <c r="N221" s="184" t="s">
        <v>119</v>
      </c>
      <c r="O221" s="184" t="s">
        <v>22</v>
      </c>
      <c r="P221" s="185">
        <v>274</v>
      </c>
      <c r="Q221" s="184" t="s">
        <v>148</v>
      </c>
      <c r="R221" s="184" t="s">
        <v>149</v>
      </c>
    </row>
    <row r="222" spans="5:18" ht="13.5" customHeight="1" x14ac:dyDescent="0.2">
      <c r="E222" s="184" t="s">
        <v>142</v>
      </c>
      <c r="F222" s="184" t="s">
        <v>143</v>
      </c>
      <c r="G222" s="184" t="s">
        <v>204</v>
      </c>
      <c r="H222" s="184" t="s">
        <v>205</v>
      </c>
      <c r="I222" s="184" t="s">
        <v>144</v>
      </c>
      <c r="J222" s="184" t="s">
        <v>145</v>
      </c>
      <c r="K222" s="184" t="s">
        <v>185</v>
      </c>
      <c r="L222" s="184" t="s">
        <v>186</v>
      </c>
      <c r="M222" s="184" t="s">
        <v>124</v>
      </c>
      <c r="N222" s="184" t="s">
        <v>124</v>
      </c>
      <c r="O222" s="184" t="s">
        <v>22</v>
      </c>
      <c r="P222" s="185">
        <v>275</v>
      </c>
      <c r="Q222" s="184" t="s">
        <v>148</v>
      </c>
      <c r="R222" s="184" t="s">
        <v>149</v>
      </c>
    </row>
    <row r="223" spans="5:18" ht="13.5" customHeight="1" x14ac:dyDescent="0.2">
      <c r="E223" s="184" t="s">
        <v>142</v>
      </c>
      <c r="F223" s="184" t="s">
        <v>143</v>
      </c>
      <c r="G223" s="184" t="s">
        <v>204</v>
      </c>
      <c r="H223" s="184" t="s">
        <v>205</v>
      </c>
      <c r="I223" s="184" t="s">
        <v>144</v>
      </c>
      <c r="J223" s="184" t="s">
        <v>145</v>
      </c>
      <c r="K223" s="184" t="s">
        <v>246</v>
      </c>
      <c r="L223" s="184" t="s">
        <v>247</v>
      </c>
      <c r="M223" s="184" t="s">
        <v>113</v>
      </c>
      <c r="N223" s="184" t="s">
        <v>113</v>
      </c>
      <c r="O223" s="184" t="s">
        <v>22</v>
      </c>
      <c r="P223" s="185">
        <v>8830</v>
      </c>
      <c r="Q223" s="184" t="s">
        <v>115</v>
      </c>
      <c r="R223" s="184" t="s">
        <v>116</v>
      </c>
    </row>
    <row r="224" spans="5:18" ht="13.5" customHeight="1" x14ac:dyDescent="0.2">
      <c r="E224" s="184" t="s">
        <v>142</v>
      </c>
      <c r="F224" s="184" t="s">
        <v>143</v>
      </c>
      <c r="G224" s="184" t="s">
        <v>204</v>
      </c>
      <c r="H224" s="184" t="s">
        <v>205</v>
      </c>
      <c r="I224" s="184" t="s">
        <v>144</v>
      </c>
      <c r="J224" s="184" t="s">
        <v>145</v>
      </c>
      <c r="K224" s="184" t="s">
        <v>246</v>
      </c>
      <c r="L224" s="184" t="s">
        <v>247</v>
      </c>
      <c r="M224" s="184" t="s">
        <v>117</v>
      </c>
      <c r="N224" s="184" t="s">
        <v>117</v>
      </c>
      <c r="O224" s="184" t="s">
        <v>22</v>
      </c>
      <c r="P224" s="185">
        <v>8717</v>
      </c>
      <c r="Q224" s="184" t="s">
        <v>148</v>
      </c>
      <c r="R224" s="184" t="s">
        <v>149</v>
      </c>
    </row>
    <row r="225" spans="5:18" ht="13.5" customHeight="1" x14ac:dyDescent="0.2">
      <c r="E225" s="184" t="s">
        <v>142</v>
      </c>
      <c r="F225" s="184" t="s">
        <v>143</v>
      </c>
      <c r="G225" s="184" t="s">
        <v>204</v>
      </c>
      <c r="H225" s="184" t="s">
        <v>205</v>
      </c>
      <c r="I225" s="184" t="s">
        <v>144</v>
      </c>
      <c r="J225" s="184" t="s">
        <v>145</v>
      </c>
      <c r="K225" s="184" t="s">
        <v>246</v>
      </c>
      <c r="L225" s="184" t="s">
        <v>247</v>
      </c>
      <c r="M225" s="184" t="s">
        <v>118</v>
      </c>
      <c r="N225" s="184" t="s">
        <v>118</v>
      </c>
      <c r="O225" s="184" t="s">
        <v>22</v>
      </c>
      <c r="P225" s="185">
        <v>9019</v>
      </c>
      <c r="Q225" s="184" t="s">
        <v>115</v>
      </c>
      <c r="R225" s="184" t="s">
        <v>116</v>
      </c>
    </row>
    <row r="226" spans="5:18" ht="13.5" customHeight="1" x14ac:dyDescent="0.2">
      <c r="E226" s="184" t="s">
        <v>142</v>
      </c>
      <c r="F226" s="184" t="s">
        <v>143</v>
      </c>
      <c r="G226" s="184" t="s">
        <v>204</v>
      </c>
      <c r="H226" s="184" t="s">
        <v>205</v>
      </c>
      <c r="I226" s="184" t="s">
        <v>144</v>
      </c>
      <c r="J226" s="184" t="s">
        <v>145</v>
      </c>
      <c r="K226" s="184" t="s">
        <v>246</v>
      </c>
      <c r="L226" s="184" t="s">
        <v>247</v>
      </c>
      <c r="M226" s="184" t="s">
        <v>119</v>
      </c>
      <c r="N226" s="184" t="s">
        <v>119</v>
      </c>
      <c r="O226" s="184" t="s">
        <v>22</v>
      </c>
      <c r="P226" s="185">
        <v>8855</v>
      </c>
      <c r="Q226" s="184" t="s">
        <v>115</v>
      </c>
      <c r="R226" s="184" t="s">
        <v>116</v>
      </c>
    </row>
    <row r="227" spans="5:18" ht="13.5" customHeight="1" x14ac:dyDescent="0.2">
      <c r="E227" s="184" t="s">
        <v>142</v>
      </c>
      <c r="F227" s="184" t="s">
        <v>143</v>
      </c>
      <c r="G227" s="184" t="s">
        <v>204</v>
      </c>
      <c r="H227" s="184" t="s">
        <v>205</v>
      </c>
      <c r="I227" s="184" t="s">
        <v>144</v>
      </c>
      <c r="J227" s="184" t="s">
        <v>145</v>
      </c>
      <c r="K227" s="184" t="s">
        <v>246</v>
      </c>
      <c r="L227" s="184" t="s">
        <v>247</v>
      </c>
      <c r="M227" s="184" t="s">
        <v>124</v>
      </c>
      <c r="N227" s="184" t="s">
        <v>124</v>
      </c>
      <c r="O227" s="184" t="s">
        <v>22</v>
      </c>
      <c r="P227" s="185">
        <v>8864</v>
      </c>
      <c r="Q227" s="184" t="s">
        <v>115</v>
      </c>
      <c r="R227" s="184" t="s">
        <v>116</v>
      </c>
    </row>
    <row r="228" spans="5:18" ht="13.5" customHeight="1" x14ac:dyDescent="0.2">
      <c r="E228" s="184" t="s">
        <v>142</v>
      </c>
      <c r="F228" s="184" t="s">
        <v>143</v>
      </c>
      <c r="G228" s="184" t="s">
        <v>204</v>
      </c>
      <c r="H228" s="184" t="s">
        <v>205</v>
      </c>
      <c r="I228" s="184" t="s">
        <v>144</v>
      </c>
      <c r="J228" s="184" t="s">
        <v>145</v>
      </c>
      <c r="K228" s="184" t="s">
        <v>248</v>
      </c>
      <c r="L228" s="184" t="s">
        <v>249</v>
      </c>
      <c r="M228" s="184" t="s">
        <v>113</v>
      </c>
      <c r="N228" s="184" t="s">
        <v>113</v>
      </c>
      <c r="O228" s="184" t="s">
        <v>22</v>
      </c>
      <c r="P228" s="185">
        <v>0</v>
      </c>
      <c r="Q228" s="184" t="s">
        <v>174</v>
      </c>
      <c r="R228" s="184" t="s">
        <v>175</v>
      </c>
    </row>
    <row r="229" spans="5:18" ht="13.5" customHeight="1" x14ac:dyDescent="0.2">
      <c r="E229" s="184" t="s">
        <v>142</v>
      </c>
      <c r="F229" s="184" t="s">
        <v>143</v>
      </c>
      <c r="G229" s="184" t="s">
        <v>204</v>
      </c>
      <c r="H229" s="184" t="s">
        <v>205</v>
      </c>
      <c r="I229" s="184" t="s">
        <v>144</v>
      </c>
      <c r="J229" s="184" t="s">
        <v>145</v>
      </c>
      <c r="K229" s="184" t="s">
        <v>248</v>
      </c>
      <c r="L229" s="184" t="s">
        <v>249</v>
      </c>
      <c r="M229" s="184" t="s">
        <v>117</v>
      </c>
      <c r="N229" s="184" t="s">
        <v>117</v>
      </c>
      <c r="O229" s="184" t="s">
        <v>22</v>
      </c>
      <c r="P229" s="185">
        <v>0</v>
      </c>
      <c r="Q229" s="184" t="s">
        <v>174</v>
      </c>
      <c r="R229" s="184" t="s">
        <v>175</v>
      </c>
    </row>
    <row r="230" spans="5:18" ht="13.5" customHeight="1" x14ac:dyDescent="0.2">
      <c r="E230" s="184" t="s">
        <v>142</v>
      </c>
      <c r="F230" s="184" t="s">
        <v>143</v>
      </c>
      <c r="G230" s="184" t="s">
        <v>204</v>
      </c>
      <c r="H230" s="184" t="s">
        <v>205</v>
      </c>
      <c r="I230" s="184" t="s">
        <v>144</v>
      </c>
      <c r="J230" s="184" t="s">
        <v>145</v>
      </c>
      <c r="K230" s="184" t="s">
        <v>248</v>
      </c>
      <c r="L230" s="184" t="s">
        <v>249</v>
      </c>
      <c r="M230" s="184" t="s">
        <v>118</v>
      </c>
      <c r="N230" s="184" t="s">
        <v>118</v>
      </c>
      <c r="O230" s="184" t="s">
        <v>22</v>
      </c>
      <c r="P230" s="185">
        <v>0</v>
      </c>
      <c r="Q230" s="184" t="s">
        <v>174</v>
      </c>
      <c r="R230" s="184" t="s">
        <v>175</v>
      </c>
    </row>
    <row r="231" spans="5:18" ht="13.5" customHeight="1" x14ac:dyDescent="0.2">
      <c r="E231" s="184" t="s">
        <v>142</v>
      </c>
      <c r="F231" s="184" t="s">
        <v>143</v>
      </c>
      <c r="G231" s="184" t="s">
        <v>204</v>
      </c>
      <c r="H231" s="184" t="s">
        <v>205</v>
      </c>
      <c r="I231" s="184" t="s">
        <v>144</v>
      </c>
      <c r="J231" s="184" t="s">
        <v>145</v>
      </c>
      <c r="K231" s="184" t="s">
        <v>248</v>
      </c>
      <c r="L231" s="184" t="s">
        <v>249</v>
      </c>
      <c r="M231" s="184" t="s">
        <v>119</v>
      </c>
      <c r="N231" s="184" t="s">
        <v>119</v>
      </c>
      <c r="O231" s="184" t="s">
        <v>22</v>
      </c>
      <c r="P231" s="185">
        <v>0</v>
      </c>
      <c r="Q231" s="184" t="s">
        <v>174</v>
      </c>
      <c r="R231" s="184" t="s">
        <v>175</v>
      </c>
    </row>
    <row r="232" spans="5:18" ht="13.5" customHeight="1" x14ac:dyDescent="0.2">
      <c r="E232" s="184" t="s">
        <v>142</v>
      </c>
      <c r="F232" s="184" t="s">
        <v>143</v>
      </c>
      <c r="G232" s="184" t="s">
        <v>204</v>
      </c>
      <c r="H232" s="184" t="s">
        <v>205</v>
      </c>
      <c r="I232" s="184" t="s">
        <v>144</v>
      </c>
      <c r="J232" s="184" t="s">
        <v>145</v>
      </c>
      <c r="K232" s="184" t="s">
        <v>248</v>
      </c>
      <c r="L232" s="184" t="s">
        <v>249</v>
      </c>
      <c r="M232" s="184" t="s">
        <v>124</v>
      </c>
      <c r="N232" s="184" t="s">
        <v>124</v>
      </c>
      <c r="O232" s="184" t="s">
        <v>22</v>
      </c>
      <c r="P232" s="185">
        <v>0</v>
      </c>
      <c r="Q232" s="184" t="s">
        <v>174</v>
      </c>
      <c r="R232" s="184" t="s">
        <v>175</v>
      </c>
    </row>
    <row r="233" spans="5:18" ht="13.5" customHeight="1" x14ac:dyDescent="0.2">
      <c r="E233" s="184" t="s">
        <v>142</v>
      </c>
      <c r="F233" s="184" t="s">
        <v>143</v>
      </c>
      <c r="G233" s="184" t="s">
        <v>204</v>
      </c>
      <c r="H233" s="184" t="s">
        <v>205</v>
      </c>
      <c r="I233" s="184" t="s">
        <v>144</v>
      </c>
      <c r="J233" s="184" t="s">
        <v>145</v>
      </c>
      <c r="K233" s="184" t="s">
        <v>250</v>
      </c>
      <c r="L233" s="184" t="s">
        <v>251</v>
      </c>
      <c r="M233" s="184" t="s">
        <v>113</v>
      </c>
      <c r="N233" s="184" t="s">
        <v>113</v>
      </c>
      <c r="O233" s="184" t="s">
        <v>22</v>
      </c>
      <c r="P233" s="185">
        <v>329386</v>
      </c>
      <c r="Q233" s="184" t="s">
        <v>148</v>
      </c>
      <c r="R233" s="184" t="s">
        <v>149</v>
      </c>
    </row>
    <row r="234" spans="5:18" ht="13.5" customHeight="1" x14ac:dyDescent="0.2">
      <c r="E234" s="184" t="s">
        <v>142</v>
      </c>
      <c r="F234" s="184" t="s">
        <v>143</v>
      </c>
      <c r="G234" s="184" t="s">
        <v>204</v>
      </c>
      <c r="H234" s="184" t="s">
        <v>205</v>
      </c>
      <c r="I234" s="184" t="s">
        <v>144</v>
      </c>
      <c r="J234" s="184" t="s">
        <v>145</v>
      </c>
      <c r="K234" s="184" t="s">
        <v>250</v>
      </c>
      <c r="L234" s="184" t="s">
        <v>251</v>
      </c>
      <c r="M234" s="184" t="s">
        <v>117</v>
      </c>
      <c r="N234" s="184" t="s">
        <v>117</v>
      </c>
      <c r="O234" s="184" t="s">
        <v>22</v>
      </c>
      <c r="P234" s="185">
        <v>300590</v>
      </c>
      <c r="Q234" s="184" t="s">
        <v>148</v>
      </c>
      <c r="R234" s="184" t="s">
        <v>149</v>
      </c>
    </row>
    <row r="235" spans="5:18" ht="13.5" customHeight="1" x14ac:dyDescent="0.2">
      <c r="E235" s="184" t="s">
        <v>142</v>
      </c>
      <c r="F235" s="184" t="s">
        <v>143</v>
      </c>
      <c r="G235" s="184" t="s">
        <v>204</v>
      </c>
      <c r="H235" s="184" t="s">
        <v>205</v>
      </c>
      <c r="I235" s="184" t="s">
        <v>144</v>
      </c>
      <c r="J235" s="184" t="s">
        <v>145</v>
      </c>
      <c r="K235" s="184" t="s">
        <v>250</v>
      </c>
      <c r="L235" s="184" t="s">
        <v>251</v>
      </c>
      <c r="M235" s="184" t="s">
        <v>118</v>
      </c>
      <c r="N235" s="184" t="s">
        <v>118</v>
      </c>
      <c r="O235" s="184" t="s">
        <v>22</v>
      </c>
      <c r="P235" s="185">
        <v>295765</v>
      </c>
      <c r="Q235" s="184" t="s">
        <v>148</v>
      </c>
      <c r="R235" s="184" t="s">
        <v>149</v>
      </c>
    </row>
    <row r="236" spans="5:18" ht="13.5" customHeight="1" x14ac:dyDescent="0.2">
      <c r="E236" s="184" t="s">
        <v>142</v>
      </c>
      <c r="F236" s="184" t="s">
        <v>143</v>
      </c>
      <c r="G236" s="184" t="s">
        <v>204</v>
      </c>
      <c r="H236" s="184" t="s">
        <v>205</v>
      </c>
      <c r="I236" s="184" t="s">
        <v>144</v>
      </c>
      <c r="J236" s="184" t="s">
        <v>145</v>
      </c>
      <c r="K236" s="184" t="s">
        <v>250</v>
      </c>
      <c r="L236" s="184" t="s">
        <v>251</v>
      </c>
      <c r="M236" s="184" t="s">
        <v>119</v>
      </c>
      <c r="N236" s="184" t="s">
        <v>119</v>
      </c>
      <c r="O236" s="184" t="s">
        <v>22</v>
      </c>
      <c r="P236" s="185">
        <v>291513</v>
      </c>
      <c r="Q236" s="184" t="s">
        <v>148</v>
      </c>
      <c r="R236" s="184" t="s">
        <v>149</v>
      </c>
    </row>
    <row r="237" spans="5:18" ht="13.5" customHeight="1" x14ac:dyDescent="0.2">
      <c r="E237" s="184" t="s">
        <v>142</v>
      </c>
      <c r="F237" s="184" t="s">
        <v>143</v>
      </c>
      <c r="G237" s="184" t="s">
        <v>204</v>
      </c>
      <c r="H237" s="184" t="s">
        <v>205</v>
      </c>
      <c r="I237" s="184" t="s">
        <v>144</v>
      </c>
      <c r="J237" s="184" t="s">
        <v>145</v>
      </c>
      <c r="K237" s="184" t="s">
        <v>250</v>
      </c>
      <c r="L237" s="184" t="s">
        <v>251</v>
      </c>
      <c r="M237" s="184" t="s">
        <v>124</v>
      </c>
      <c r="N237" s="184" t="s">
        <v>124</v>
      </c>
      <c r="O237" s="184" t="s">
        <v>22</v>
      </c>
      <c r="P237" s="185">
        <v>314380</v>
      </c>
      <c r="Q237" s="184" t="s">
        <v>148</v>
      </c>
      <c r="R237" s="184" t="s">
        <v>149</v>
      </c>
    </row>
    <row r="238" spans="5:18" ht="13.5" customHeight="1" x14ac:dyDescent="0.2">
      <c r="E238" s="184" t="s">
        <v>142</v>
      </c>
      <c r="F238" s="184" t="s">
        <v>143</v>
      </c>
      <c r="G238" s="184" t="s">
        <v>204</v>
      </c>
      <c r="H238" s="184" t="s">
        <v>205</v>
      </c>
      <c r="I238" s="184" t="s">
        <v>144</v>
      </c>
      <c r="J238" s="184" t="s">
        <v>145</v>
      </c>
      <c r="K238" s="184" t="s">
        <v>252</v>
      </c>
      <c r="L238" s="184" t="s">
        <v>253</v>
      </c>
      <c r="M238" s="184" t="s">
        <v>113</v>
      </c>
      <c r="N238" s="184" t="s">
        <v>113</v>
      </c>
      <c r="O238" s="184" t="s">
        <v>22</v>
      </c>
      <c r="P238" s="185">
        <v>123</v>
      </c>
      <c r="Q238" s="184" t="s">
        <v>148</v>
      </c>
      <c r="R238" s="184" t="s">
        <v>149</v>
      </c>
    </row>
    <row r="239" spans="5:18" ht="13.5" customHeight="1" x14ac:dyDescent="0.2">
      <c r="E239" s="184" t="s">
        <v>142</v>
      </c>
      <c r="F239" s="184" t="s">
        <v>143</v>
      </c>
      <c r="G239" s="184" t="s">
        <v>204</v>
      </c>
      <c r="H239" s="184" t="s">
        <v>205</v>
      </c>
      <c r="I239" s="184" t="s">
        <v>144</v>
      </c>
      <c r="J239" s="184" t="s">
        <v>145</v>
      </c>
      <c r="K239" s="184" t="s">
        <v>252</v>
      </c>
      <c r="L239" s="184" t="s">
        <v>253</v>
      </c>
      <c r="M239" s="184" t="s">
        <v>117</v>
      </c>
      <c r="N239" s="184" t="s">
        <v>117</v>
      </c>
      <c r="O239" s="184" t="s">
        <v>22</v>
      </c>
      <c r="P239" s="185">
        <v>123</v>
      </c>
      <c r="Q239" s="184" t="s">
        <v>115</v>
      </c>
      <c r="R239" s="184" t="s">
        <v>116</v>
      </c>
    </row>
    <row r="240" spans="5:18" ht="13.5" customHeight="1" x14ac:dyDescent="0.2">
      <c r="E240" s="184" t="s">
        <v>142</v>
      </c>
      <c r="F240" s="184" t="s">
        <v>143</v>
      </c>
      <c r="G240" s="184" t="s">
        <v>204</v>
      </c>
      <c r="H240" s="184" t="s">
        <v>205</v>
      </c>
      <c r="I240" s="184" t="s">
        <v>144</v>
      </c>
      <c r="J240" s="184" t="s">
        <v>145</v>
      </c>
      <c r="K240" s="184" t="s">
        <v>252</v>
      </c>
      <c r="L240" s="184" t="s">
        <v>253</v>
      </c>
      <c r="M240" s="184" t="s">
        <v>118</v>
      </c>
      <c r="N240" s="184" t="s">
        <v>118</v>
      </c>
      <c r="O240" s="184" t="s">
        <v>22</v>
      </c>
      <c r="P240" s="185">
        <v>122</v>
      </c>
      <c r="Q240" s="184" t="s">
        <v>115</v>
      </c>
      <c r="R240" s="184" t="s">
        <v>116</v>
      </c>
    </row>
    <row r="241" spans="5:18" ht="13.5" customHeight="1" x14ac:dyDescent="0.2">
      <c r="E241" s="184" t="s">
        <v>142</v>
      </c>
      <c r="F241" s="184" t="s">
        <v>143</v>
      </c>
      <c r="G241" s="184" t="s">
        <v>204</v>
      </c>
      <c r="H241" s="184" t="s">
        <v>205</v>
      </c>
      <c r="I241" s="184" t="s">
        <v>144</v>
      </c>
      <c r="J241" s="184" t="s">
        <v>145</v>
      </c>
      <c r="K241" s="184" t="s">
        <v>252</v>
      </c>
      <c r="L241" s="184" t="s">
        <v>253</v>
      </c>
      <c r="M241" s="184" t="s">
        <v>119</v>
      </c>
      <c r="N241" s="184" t="s">
        <v>119</v>
      </c>
      <c r="O241" s="184" t="s">
        <v>22</v>
      </c>
      <c r="P241" s="185">
        <v>123</v>
      </c>
      <c r="Q241" s="184" t="s">
        <v>115</v>
      </c>
      <c r="R241" s="184" t="s">
        <v>116</v>
      </c>
    </row>
    <row r="242" spans="5:18" ht="13.5" customHeight="1" x14ac:dyDescent="0.2">
      <c r="E242" s="184" t="s">
        <v>142</v>
      </c>
      <c r="F242" s="184" t="s">
        <v>143</v>
      </c>
      <c r="G242" s="184" t="s">
        <v>204</v>
      </c>
      <c r="H242" s="184" t="s">
        <v>205</v>
      </c>
      <c r="I242" s="184" t="s">
        <v>144</v>
      </c>
      <c r="J242" s="184" t="s">
        <v>145</v>
      </c>
      <c r="K242" s="184" t="s">
        <v>252</v>
      </c>
      <c r="L242" s="184" t="s">
        <v>253</v>
      </c>
      <c r="M242" s="184" t="s">
        <v>124</v>
      </c>
      <c r="N242" s="184" t="s">
        <v>124</v>
      </c>
      <c r="O242" s="184" t="s">
        <v>22</v>
      </c>
      <c r="P242" s="185">
        <v>122</v>
      </c>
      <c r="Q242" s="184" t="s">
        <v>115</v>
      </c>
      <c r="R242" s="184" t="s">
        <v>116</v>
      </c>
    </row>
    <row r="243" spans="5:18" ht="13.5" customHeight="1" x14ac:dyDescent="0.2">
      <c r="E243" s="184" t="s">
        <v>142</v>
      </c>
      <c r="F243" s="184" t="s">
        <v>143</v>
      </c>
      <c r="G243" s="184" t="s">
        <v>204</v>
      </c>
      <c r="H243" s="184" t="s">
        <v>205</v>
      </c>
      <c r="I243" s="184" t="s">
        <v>144</v>
      </c>
      <c r="J243" s="184" t="s">
        <v>145</v>
      </c>
      <c r="K243" s="184" t="s">
        <v>187</v>
      </c>
      <c r="L243" s="184" t="s">
        <v>133</v>
      </c>
      <c r="M243" s="184" t="s">
        <v>113</v>
      </c>
      <c r="N243" s="184" t="s">
        <v>113</v>
      </c>
      <c r="O243" s="184" t="s">
        <v>22</v>
      </c>
      <c r="P243" s="185">
        <v>20500</v>
      </c>
      <c r="Q243" s="184" t="s">
        <v>115</v>
      </c>
      <c r="R243" s="184" t="s">
        <v>116</v>
      </c>
    </row>
    <row r="244" spans="5:18" ht="13.5" customHeight="1" x14ac:dyDescent="0.2">
      <c r="E244" s="184" t="s">
        <v>142</v>
      </c>
      <c r="F244" s="184" t="s">
        <v>143</v>
      </c>
      <c r="G244" s="184" t="s">
        <v>204</v>
      </c>
      <c r="H244" s="184" t="s">
        <v>205</v>
      </c>
      <c r="I244" s="184" t="s">
        <v>144</v>
      </c>
      <c r="J244" s="184" t="s">
        <v>145</v>
      </c>
      <c r="K244" s="184" t="s">
        <v>187</v>
      </c>
      <c r="L244" s="184" t="s">
        <v>133</v>
      </c>
      <c r="M244" s="184" t="s">
        <v>117</v>
      </c>
      <c r="N244" s="184" t="s">
        <v>117</v>
      </c>
      <c r="O244" s="184" t="s">
        <v>22</v>
      </c>
      <c r="P244" s="185">
        <v>23229</v>
      </c>
      <c r="Q244" s="184" t="s">
        <v>148</v>
      </c>
      <c r="R244" s="184" t="s">
        <v>149</v>
      </c>
    </row>
    <row r="245" spans="5:18" ht="13.5" customHeight="1" x14ac:dyDescent="0.2">
      <c r="E245" s="184" t="s">
        <v>142</v>
      </c>
      <c r="F245" s="184" t="s">
        <v>143</v>
      </c>
      <c r="G245" s="184" t="s">
        <v>204</v>
      </c>
      <c r="H245" s="184" t="s">
        <v>205</v>
      </c>
      <c r="I245" s="184" t="s">
        <v>144</v>
      </c>
      <c r="J245" s="184" t="s">
        <v>145</v>
      </c>
      <c r="K245" s="184" t="s">
        <v>187</v>
      </c>
      <c r="L245" s="184" t="s">
        <v>133</v>
      </c>
      <c r="M245" s="184" t="s">
        <v>118</v>
      </c>
      <c r="N245" s="184" t="s">
        <v>118</v>
      </c>
      <c r="O245" s="184" t="s">
        <v>22</v>
      </c>
      <c r="P245" s="185">
        <v>21706</v>
      </c>
      <c r="Q245" s="184" t="s">
        <v>148</v>
      </c>
      <c r="R245" s="184" t="s">
        <v>149</v>
      </c>
    </row>
    <row r="246" spans="5:18" ht="13.5" customHeight="1" x14ac:dyDescent="0.2">
      <c r="E246" s="184" t="s">
        <v>142</v>
      </c>
      <c r="F246" s="184" t="s">
        <v>143</v>
      </c>
      <c r="G246" s="184" t="s">
        <v>204</v>
      </c>
      <c r="H246" s="184" t="s">
        <v>205</v>
      </c>
      <c r="I246" s="184" t="s">
        <v>144</v>
      </c>
      <c r="J246" s="184" t="s">
        <v>145</v>
      </c>
      <c r="K246" s="184" t="s">
        <v>187</v>
      </c>
      <c r="L246" s="184" t="s">
        <v>133</v>
      </c>
      <c r="M246" s="184" t="s">
        <v>119</v>
      </c>
      <c r="N246" s="184" t="s">
        <v>119</v>
      </c>
      <c r="O246" s="184" t="s">
        <v>22</v>
      </c>
      <c r="P246" s="185">
        <v>20491</v>
      </c>
      <c r="Q246" s="184" t="s">
        <v>148</v>
      </c>
      <c r="R246" s="184" t="s">
        <v>149</v>
      </c>
    </row>
    <row r="247" spans="5:18" ht="13.5" customHeight="1" x14ac:dyDescent="0.2">
      <c r="E247" s="184" t="s">
        <v>142</v>
      </c>
      <c r="F247" s="184" t="s">
        <v>143</v>
      </c>
      <c r="G247" s="184" t="s">
        <v>204</v>
      </c>
      <c r="H247" s="184" t="s">
        <v>205</v>
      </c>
      <c r="I247" s="184" t="s">
        <v>144</v>
      </c>
      <c r="J247" s="184" t="s">
        <v>145</v>
      </c>
      <c r="K247" s="184" t="s">
        <v>187</v>
      </c>
      <c r="L247" s="184" t="s">
        <v>133</v>
      </c>
      <c r="M247" s="184" t="s">
        <v>124</v>
      </c>
      <c r="N247" s="184" t="s">
        <v>124</v>
      </c>
      <c r="O247" s="184" t="s">
        <v>22</v>
      </c>
      <c r="P247" s="185">
        <v>20617</v>
      </c>
      <c r="Q247" s="184" t="s">
        <v>148</v>
      </c>
      <c r="R247" s="184" t="s">
        <v>149</v>
      </c>
    </row>
    <row r="248" spans="5:18" ht="13.5" customHeight="1" x14ac:dyDescent="0.2">
      <c r="E248" s="184" t="s">
        <v>142</v>
      </c>
      <c r="F248" s="184" t="s">
        <v>143</v>
      </c>
      <c r="G248" s="184" t="s">
        <v>204</v>
      </c>
      <c r="H248" s="184" t="s">
        <v>205</v>
      </c>
      <c r="I248" s="184" t="s">
        <v>144</v>
      </c>
      <c r="J248" s="184" t="s">
        <v>145</v>
      </c>
      <c r="K248" s="184" t="s">
        <v>188</v>
      </c>
      <c r="L248" s="184" t="s">
        <v>189</v>
      </c>
      <c r="M248" s="184" t="s">
        <v>113</v>
      </c>
      <c r="N248" s="184" t="s">
        <v>113</v>
      </c>
      <c r="O248" s="184" t="s">
        <v>22</v>
      </c>
      <c r="P248" s="185">
        <v>152570</v>
      </c>
      <c r="Q248" s="184" t="s">
        <v>148</v>
      </c>
      <c r="R248" s="184" t="s">
        <v>149</v>
      </c>
    </row>
    <row r="249" spans="5:18" ht="13.5" customHeight="1" x14ac:dyDescent="0.2">
      <c r="E249" s="184" t="s">
        <v>142</v>
      </c>
      <c r="F249" s="184" t="s">
        <v>143</v>
      </c>
      <c r="G249" s="184" t="s">
        <v>204</v>
      </c>
      <c r="H249" s="184" t="s">
        <v>205</v>
      </c>
      <c r="I249" s="184" t="s">
        <v>144</v>
      </c>
      <c r="J249" s="184" t="s">
        <v>145</v>
      </c>
      <c r="K249" s="184" t="s">
        <v>188</v>
      </c>
      <c r="L249" s="184" t="s">
        <v>189</v>
      </c>
      <c r="M249" s="184" t="s">
        <v>117</v>
      </c>
      <c r="N249" s="184" t="s">
        <v>117</v>
      </c>
      <c r="O249" s="184" t="s">
        <v>22</v>
      </c>
      <c r="P249" s="185">
        <v>154798</v>
      </c>
      <c r="Q249" s="184" t="s">
        <v>115</v>
      </c>
      <c r="R249" s="184" t="s">
        <v>116</v>
      </c>
    </row>
    <row r="250" spans="5:18" ht="13.5" customHeight="1" x14ac:dyDescent="0.2">
      <c r="E250" s="184" t="s">
        <v>142</v>
      </c>
      <c r="F250" s="184" t="s">
        <v>143</v>
      </c>
      <c r="G250" s="184" t="s">
        <v>204</v>
      </c>
      <c r="H250" s="184" t="s">
        <v>205</v>
      </c>
      <c r="I250" s="184" t="s">
        <v>144</v>
      </c>
      <c r="J250" s="184" t="s">
        <v>145</v>
      </c>
      <c r="K250" s="184" t="s">
        <v>188</v>
      </c>
      <c r="L250" s="184" t="s">
        <v>189</v>
      </c>
      <c r="M250" s="184" t="s">
        <v>118</v>
      </c>
      <c r="N250" s="184" t="s">
        <v>118</v>
      </c>
      <c r="O250" s="184" t="s">
        <v>22</v>
      </c>
      <c r="P250" s="185">
        <v>153540</v>
      </c>
      <c r="Q250" s="184" t="s">
        <v>115</v>
      </c>
      <c r="R250" s="184" t="s">
        <v>116</v>
      </c>
    </row>
    <row r="251" spans="5:18" ht="13.5" customHeight="1" x14ac:dyDescent="0.2">
      <c r="E251" s="184" t="s">
        <v>142</v>
      </c>
      <c r="F251" s="184" t="s">
        <v>143</v>
      </c>
      <c r="G251" s="184" t="s">
        <v>204</v>
      </c>
      <c r="H251" s="184" t="s">
        <v>205</v>
      </c>
      <c r="I251" s="184" t="s">
        <v>144</v>
      </c>
      <c r="J251" s="184" t="s">
        <v>145</v>
      </c>
      <c r="K251" s="184" t="s">
        <v>188</v>
      </c>
      <c r="L251" s="184" t="s">
        <v>189</v>
      </c>
      <c r="M251" s="184" t="s">
        <v>119</v>
      </c>
      <c r="N251" s="184" t="s">
        <v>119</v>
      </c>
      <c r="O251" s="184" t="s">
        <v>22</v>
      </c>
      <c r="P251" s="185">
        <v>153636</v>
      </c>
      <c r="Q251" s="184" t="s">
        <v>115</v>
      </c>
      <c r="R251" s="184" t="s">
        <v>116</v>
      </c>
    </row>
    <row r="252" spans="5:18" ht="13.5" customHeight="1" x14ac:dyDescent="0.2">
      <c r="E252" s="184" t="s">
        <v>142</v>
      </c>
      <c r="F252" s="184" t="s">
        <v>143</v>
      </c>
      <c r="G252" s="184" t="s">
        <v>204</v>
      </c>
      <c r="H252" s="184" t="s">
        <v>205</v>
      </c>
      <c r="I252" s="184" t="s">
        <v>144</v>
      </c>
      <c r="J252" s="184" t="s">
        <v>145</v>
      </c>
      <c r="K252" s="184" t="s">
        <v>188</v>
      </c>
      <c r="L252" s="184" t="s">
        <v>189</v>
      </c>
      <c r="M252" s="184" t="s">
        <v>124</v>
      </c>
      <c r="N252" s="184" t="s">
        <v>124</v>
      </c>
      <c r="O252" s="184" t="s">
        <v>22</v>
      </c>
      <c r="P252" s="185">
        <v>153991</v>
      </c>
      <c r="Q252" s="184" t="s">
        <v>115</v>
      </c>
      <c r="R252" s="184" t="s">
        <v>116</v>
      </c>
    </row>
    <row r="253" spans="5:18" ht="13.5" customHeight="1" x14ac:dyDescent="0.2">
      <c r="E253" s="184" t="s">
        <v>142</v>
      </c>
      <c r="F253" s="184" t="s">
        <v>143</v>
      </c>
      <c r="G253" s="184" t="s">
        <v>204</v>
      </c>
      <c r="H253" s="184" t="s">
        <v>205</v>
      </c>
      <c r="I253" s="184" t="s">
        <v>144</v>
      </c>
      <c r="J253" s="184" t="s">
        <v>145</v>
      </c>
      <c r="K253" s="184" t="s">
        <v>190</v>
      </c>
      <c r="L253" s="184" t="s">
        <v>64</v>
      </c>
      <c r="M253" s="184" t="s">
        <v>113</v>
      </c>
      <c r="N253" s="184" t="s">
        <v>113</v>
      </c>
      <c r="O253" s="184" t="s">
        <v>22</v>
      </c>
      <c r="P253" s="185">
        <v>217302</v>
      </c>
      <c r="Q253" s="184" t="s">
        <v>148</v>
      </c>
      <c r="R253" s="184" t="s">
        <v>149</v>
      </c>
    </row>
    <row r="254" spans="5:18" ht="13.5" customHeight="1" x14ac:dyDescent="0.2">
      <c r="E254" s="184" t="s">
        <v>142</v>
      </c>
      <c r="F254" s="184" t="s">
        <v>143</v>
      </c>
      <c r="G254" s="184" t="s">
        <v>204</v>
      </c>
      <c r="H254" s="184" t="s">
        <v>205</v>
      </c>
      <c r="I254" s="184" t="s">
        <v>144</v>
      </c>
      <c r="J254" s="184" t="s">
        <v>145</v>
      </c>
      <c r="K254" s="184" t="s">
        <v>190</v>
      </c>
      <c r="L254" s="184" t="s">
        <v>64</v>
      </c>
      <c r="M254" s="184" t="s">
        <v>117</v>
      </c>
      <c r="N254" s="184" t="s">
        <v>117</v>
      </c>
      <c r="O254" s="184" t="s">
        <v>22</v>
      </c>
      <c r="P254" s="185">
        <v>282287</v>
      </c>
      <c r="Q254" s="184" t="s">
        <v>148</v>
      </c>
      <c r="R254" s="184" t="s">
        <v>149</v>
      </c>
    </row>
    <row r="255" spans="5:18" ht="13.5" customHeight="1" x14ac:dyDescent="0.2">
      <c r="E255" s="184" t="s">
        <v>142</v>
      </c>
      <c r="F255" s="184" t="s">
        <v>143</v>
      </c>
      <c r="G255" s="184" t="s">
        <v>204</v>
      </c>
      <c r="H255" s="184" t="s">
        <v>205</v>
      </c>
      <c r="I255" s="184" t="s">
        <v>144</v>
      </c>
      <c r="J255" s="184" t="s">
        <v>145</v>
      </c>
      <c r="K255" s="184" t="s">
        <v>190</v>
      </c>
      <c r="L255" s="184" t="s">
        <v>64</v>
      </c>
      <c r="M255" s="184" t="s">
        <v>118</v>
      </c>
      <c r="N255" s="184" t="s">
        <v>118</v>
      </c>
      <c r="O255" s="184" t="s">
        <v>22</v>
      </c>
      <c r="P255" s="185">
        <v>269215</v>
      </c>
      <c r="Q255" s="184" t="s">
        <v>148</v>
      </c>
      <c r="R255" s="184" t="s">
        <v>149</v>
      </c>
    </row>
    <row r="256" spans="5:18" ht="13.5" customHeight="1" x14ac:dyDescent="0.2">
      <c r="E256" s="184" t="s">
        <v>142</v>
      </c>
      <c r="F256" s="184" t="s">
        <v>143</v>
      </c>
      <c r="G256" s="184" t="s">
        <v>204</v>
      </c>
      <c r="H256" s="184" t="s">
        <v>205</v>
      </c>
      <c r="I256" s="184" t="s">
        <v>144</v>
      </c>
      <c r="J256" s="184" t="s">
        <v>145</v>
      </c>
      <c r="K256" s="184" t="s">
        <v>190</v>
      </c>
      <c r="L256" s="184" t="s">
        <v>64</v>
      </c>
      <c r="M256" s="184" t="s">
        <v>119</v>
      </c>
      <c r="N256" s="184" t="s">
        <v>119</v>
      </c>
      <c r="O256" s="184" t="s">
        <v>22</v>
      </c>
      <c r="P256" s="185">
        <v>275797</v>
      </c>
      <c r="Q256" s="184" t="s">
        <v>148</v>
      </c>
      <c r="R256" s="184" t="s">
        <v>149</v>
      </c>
    </row>
    <row r="257" spans="5:18" ht="13.5" customHeight="1" x14ac:dyDescent="0.2">
      <c r="E257" s="184" t="s">
        <v>142</v>
      </c>
      <c r="F257" s="184" t="s">
        <v>143</v>
      </c>
      <c r="G257" s="184" t="s">
        <v>204</v>
      </c>
      <c r="H257" s="184" t="s">
        <v>205</v>
      </c>
      <c r="I257" s="184" t="s">
        <v>144</v>
      </c>
      <c r="J257" s="184" t="s">
        <v>145</v>
      </c>
      <c r="K257" s="184" t="s">
        <v>190</v>
      </c>
      <c r="L257" s="184" t="s">
        <v>64</v>
      </c>
      <c r="M257" s="184" t="s">
        <v>124</v>
      </c>
      <c r="N257" s="184" t="s">
        <v>124</v>
      </c>
      <c r="O257" s="184" t="s">
        <v>22</v>
      </c>
      <c r="P257" s="185">
        <v>296209</v>
      </c>
      <c r="Q257" s="184" t="s">
        <v>148</v>
      </c>
      <c r="R257" s="184" t="s">
        <v>149</v>
      </c>
    </row>
    <row r="258" spans="5:18" ht="13.5" customHeight="1" x14ac:dyDescent="0.2">
      <c r="E258" s="184" t="s">
        <v>142</v>
      </c>
      <c r="F258" s="184" t="s">
        <v>143</v>
      </c>
      <c r="G258" s="184" t="s">
        <v>204</v>
      </c>
      <c r="H258" s="184" t="s">
        <v>205</v>
      </c>
      <c r="I258" s="184" t="s">
        <v>144</v>
      </c>
      <c r="J258" s="184" t="s">
        <v>145</v>
      </c>
      <c r="K258" s="184" t="s">
        <v>191</v>
      </c>
      <c r="L258" s="184" t="s">
        <v>192</v>
      </c>
      <c r="M258" s="184" t="s">
        <v>113</v>
      </c>
      <c r="N258" s="184" t="s">
        <v>113</v>
      </c>
      <c r="O258" s="184" t="s">
        <v>22</v>
      </c>
      <c r="P258" s="185">
        <v>185000</v>
      </c>
      <c r="Q258" s="184" t="s">
        <v>166</v>
      </c>
      <c r="R258" s="184" t="s">
        <v>167</v>
      </c>
    </row>
    <row r="259" spans="5:18" ht="13.5" customHeight="1" x14ac:dyDescent="0.2">
      <c r="E259" s="184" t="s">
        <v>142</v>
      </c>
      <c r="F259" s="184" t="s">
        <v>143</v>
      </c>
      <c r="G259" s="184" t="s">
        <v>204</v>
      </c>
      <c r="H259" s="184" t="s">
        <v>205</v>
      </c>
      <c r="I259" s="184" t="s">
        <v>144</v>
      </c>
      <c r="J259" s="184" t="s">
        <v>145</v>
      </c>
      <c r="K259" s="184" t="s">
        <v>191</v>
      </c>
      <c r="L259" s="184" t="s">
        <v>192</v>
      </c>
      <c r="M259" s="184" t="s">
        <v>117</v>
      </c>
      <c r="N259" s="184" t="s">
        <v>117</v>
      </c>
      <c r="O259" s="184" t="s">
        <v>22</v>
      </c>
      <c r="P259" s="185">
        <v>240000</v>
      </c>
      <c r="Q259" s="184" t="s">
        <v>166</v>
      </c>
      <c r="R259" s="184" t="s">
        <v>167</v>
      </c>
    </row>
    <row r="260" spans="5:18" ht="13.5" customHeight="1" x14ac:dyDescent="0.2">
      <c r="E260" s="184" t="s">
        <v>142</v>
      </c>
      <c r="F260" s="184" t="s">
        <v>143</v>
      </c>
      <c r="G260" s="184" t="s">
        <v>204</v>
      </c>
      <c r="H260" s="184" t="s">
        <v>205</v>
      </c>
      <c r="I260" s="184" t="s">
        <v>144</v>
      </c>
      <c r="J260" s="184" t="s">
        <v>145</v>
      </c>
      <c r="K260" s="184" t="s">
        <v>191</v>
      </c>
      <c r="L260" s="184" t="s">
        <v>192</v>
      </c>
      <c r="M260" s="184" t="s">
        <v>118</v>
      </c>
      <c r="N260" s="184" t="s">
        <v>118</v>
      </c>
      <c r="O260" s="184" t="s">
        <v>22</v>
      </c>
      <c r="P260" s="185">
        <v>250000</v>
      </c>
      <c r="Q260" s="184" t="s">
        <v>166</v>
      </c>
      <c r="R260" s="184" t="s">
        <v>167</v>
      </c>
    </row>
    <row r="261" spans="5:18" ht="13.5" customHeight="1" x14ac:dyDescent="0.2">
      <c r="E261" s="184" t="s">
        <v>142</v>
      </c>
      <c r="F261" s="184" t="s">
        <v>143</v>
      </c>
      <c r="G261" s="184" t="s">
        <v>204</v>
      </c>
      <c r="H261" s="184" t="s">
        <v>205</v>
      </c>
      <c r="I261" s="184" t="s">
        <v>144</v>
      </c>
      <c r="J261" s="184" t="s">
        <v>145</v>
      </c>
      <c r="K261" s="184" t="s">
        <v>191</v>
      </c>
      <c r="L261" s="184" t="s">
        <v>192</v>
      </c>
      <c r="M261" s="184" t="s">
        <v>119</v>
      </c>
      <c r="N261" s="184" t="s">
        <v>119</v>
      </c>
      <c r="O261" s="184" t="s">
        <v>22</v>
      </c>
      <c r="P261" s="185">
        <v>225000</v>
      </c>
      <c r="Q261" s="184" t="s">
        <v>166</v>
      </c>
      <c r="R261" s="184" t="s">
        <v>167</v>
      </c>
    </row>
    <row r="262" spans="5:18" ht="13.5" customHeight="1" x14ac:dyDescent="0.2">
      <c r="E262" s="184" t="s">
        <v>142</v>
      </c>
      <c r="F262" s="184" t="s">
        <v>143</v>
      </c>
      <c r="G262" s="184" t="s">
        <v>204</v>
      </c>
      <c r="H262" s="184" t="s">
        <v>205</v>
      </c>
      <c r="I262" s="184" t="s">
        <v>144</v>
      </c>
      <c r="J262" s="184" t="s">
        <v>145</v>
      </c>
      <c r="K262" s="184" t="s">
        <v>191</v>
      </c>
      <c r="L262" s="184" t="s">
        <v>192</v>
      </c>
      <c r="M262" s="184" t="s">
        <v>124</v>
      </c>
      <c r="N262" s="184" t="s">
        <v>124</v>
      </c>
      <c r="O262" s="184" t="s">
        <v>22</v>
      </c>
      <c r="P262" s="185">
        <v>230000</v>
      </c>
      <c r="Q262" s="184" t="s">
        <v>166</v>
      </c>
      <c r="R262" s="184" t="s">
        <v>167</v>
      </c>
    </row>
    <row r="263" spans="5:18" ht="13.5" customHeight="1" x14ac:dyDescent="0.2">
      <c r="E263" s="184" t="s">
        <v>142</v>
      </c>
      <c r="F263" s="184" t="s">
        <v>143</v>
      </c>
      <c r="G263" s="184" t="s">
        <v>204</v>
      </c>
      <c r="H263" s="184" t="s">
        <v>205</v>
      </c>
      <c r="I263" s="184" t="s">
        <v>144</v>
      </c>
      <c r="J263" s="184" t="s">
        <v>145</v>
      </c>
      <c r="K263" s="184" t="s">
        <v>193</v>
      </c>
      <c r="L263" s="184" t="s">
        <v>126</v>
      </c>
      <c r="M263" s="184" t="s">
        <v>113</v>
      </c>
      <c r="N263" s="184" t="s">
        <v>113</v>
      </c>
      <c r="O263" s="184" t="s">
        <v>22</v>
      </c>
      <c r="P263" s="185">
        <v>50000</v>
      </c>
      <c r="Q263" s="184" t="s">
        <v>166</v>
      </c>
      <c r="R263" s="184" t="s">
        <v>167</v>
      </c>
    </row>
    <row r="264" spans="5:18" ht="13.5" customHeight="1" x14ac:dyDescent="0.2">
      <c r="E264" s="184" t="s">
        <v>142</v>
      </c>
      <c r="F264" s="184" t="s">
        <v>143</v>
      </c>
      <c r="G264" s="184" t="s">
        <v>204</v>
      </c>
      <c r="H264" s="184" t="s">
        <v>205</v>
      </c>
      <c r="I264" s="184" t="s">
        <v>144</v>
      </c>
      <c r="J264" s="184" t="s">
        <v>145</v>
      </c>
      <c r="K264" s="184" t="s">
        <v>193</v>
      </c>
      <c r="L264" s="184" t="s">
        <v>126</v>
      </c>
      <c r="M264" s="184" t="s">
        <v>117</v>
      </c>
      <c r="N264" s="184" t="s">
        <v>117</v>
      </c>
      <c r="O264" s="184" t="s">
        <v>22</v>
      </c>
      <c r="P264" s="185">
        <v>54000</v>
      </c>
      <c r="Q264" s="184" t="s">
        <v>166</v>
      </c>
      <c r="R264" s="184" t="s">
        <v>167</v>
      </c>
    </row>
    <row r="265" spans="5:18" ht="13.5" customHeight="1" x14ac:dyDescent="0.2">
      <c r="E265" s="184" t="s">
        <v>142</v>
      </c>
      <c r="F265" s="184" t="s">
        <v>143</v>
      </c>
      <c r="G265" s="184" t="s">
        <v>204</v>
      </c>
      <c r="H265" s="184" t="s">
        <v>205</v>
      </c>
      <c r="I265" s="184" t="s">
        <v>144</v>
      </c>
      <c r="J265" s="184" t="s">
        <v>145</v>
      </c>
      <c r="K265" s="184" t="s">
        <v>193</v>
      </c>
      <c r="L265" s="184" t="s">
        <v>126</v>
      </c>
      <c r="M265" s="184" t="s">
        <v>118</v>
      </c>
      <c r="N265" s="184" t="s">
        <v>118</v>
      </c>
      <c r="O265" s="184" t="s">
        <v>22</v>
      </c>
      <c r="P265" s="185">
        <v>54000</v>
      </c>
      <c r="Q265" s="184" t="s">
        <v>166</v>
      </c>
      <c r="R265" s="184" t="s">
        <v>167</v>
      </c>
    </row>
    <row r="266" spans="5:18" ht="13.5" customHeight="1" x14ac:dyDescent="0.2">
      <c r="E266" s="184" t="s">
        <v>142</v>
      </c>
      <c r="F266" s="184" t="s">
        <v>143</v>
      </c>
      <c r="G266" s="184" t="s">
        <v>204</v>
      </c>
      <c r="H266" s="184" t="s">
        <v>205</v>
      </c>
      <c r="I266" s="184" t="s">
        <v>144</v>
      </c>
      <c r="J266" s="184" t="s">
        <v>145</v>
      </c>
      <c r="K266" s="184" t="s">
        <v>193</v>
      </c>
      <c r="L266" s="184" t="s">
        <v>126</v>
      </c>
      <c r="M266" s="184" t="s">
        <v>119</v>
      </c>
      <c r="N266" s="184" t="s">
        <v>119</v>
      </c>
      <c r="O266" s="184" t="s">
        <v>22</v>
      </c>
      <c r="P266" s="185">
        <v>54000</v>
      </c>
      <c r="Q266" s="184" t="s">
        <v>166</v>
      </c>
      <c r="R266" s="184" t="s">
        <v>167</v>
      </c>
    </row>
    <row r="267" spans="5:18" ht="13.5" customHeight="1" x14ac:dyDescent="0.2">
      <c r="E267" s="184" t="s">
        <v>142</v>
      </c>
      <c r="F267" s="184" t="s">
        <v>143</v>
      </c>
      <c r="G267" s="184" t="s">
        <v>204</v>
      </c>
      <c r="H267" s="184" t="s">
        <v>205</v>
      </c>
      <c r="I267" s="184" t="s">
        <v>144</v>
      </c>
      <c r="J267" s="184" t="s">
        <v>145</v>
      </c>
      <c r="K267" s="184" t="s">
        <v>193</v>
      </c>
      <c r="L267" s="184" t="s">
        <v>126</v>
      </c>
      <c r="M267" s="184" t="s">
        <v>124</v>
      </c>
      <c r="N267" s="184" t="s">
        <v>124</v>
      </c>
      <c r="O267" s="184" t="s">
        <v>22</v>
      </c>
      <c r="P267" s="185">
        <v>54000</v>
      </c>
      <c r="Q267" s="184" t="s">
        <v>166</v>
      </c>
      <c r="R267" s="184" t="s">
        <v>167</v>
      </c>
    </row>
    <row r="268" spans="5:18" ht="13.5" customHeight="1" x14ac:dyDescent="0.2">
      <c r="E268" s="184" t="s">
        <v>142</v>
      </c>
      <c r="F268" s="184" t="s">
        <v>143</v>
      </c>
      <c r="G268" s="184" t="s">
        <v>204</v>
      </c>
      <c r="H268" s="184" t="s">
        <v>205</v>
      </c>
      <c r="I268" s="184" t="s">
        <v>144</v>
      </c>
      <c r="J268" s="184" t="s">
        <v>145</v>
      </c>
      <c r="K268" s="184" t="s">
        <v>194</v>
      </c>
      <c r="L268" s="184" t="s">
        <v>61</v>
      </c>
      <c r="M268" s="184" t="s">
        <v>113</v>
      </c>
      <c r="N268" s="184" t="s">
        <v>113</v>
      </c>
      <c r="O268" s="184" t="s">
        <v>22</v>
      </c>
      <c r="P268" s="185">
        <v>742688</v>
      </c>
      <c r="Q268" s="184" t="s">
        <v>148</v>
      </c>
      <c r="R268" s="184" t="s">
        <v>149</v>
      </c>
    </row>
    <row r="269" spans="5:18" ht="13.5" customHeight="1" x14ac:dyDescent="0.2">
      <c r="E269" s="184" t="s">
        <v>142</v>
      </c>
      <c r="F269" s="184" t="s">
        <v>143</v>
      </c>
      <c r="G269" s="184" t="s">
        <v>204</v>
      </c>
      <c r="H269" s="184" t="s">
        <v>205</v>
      </c>
      <c r="I269" s="184" t="s">
        <v>144</v>
      </c>
      <c r="J269" s="184" t="s">
        <v>145</v>
      </c>
      <c r="K269" s="184" t="s">
        <v>194</v>
      </c>
      <c r="L269" s="184" t="s">
        <v>61</v>
      </c>
      <c r="M269" s="184" t="s">
        <v>117</v>
      </c>
      <c r="N269" s="184" t="s">
        <v>117</v>
      </c>
      <c r="O269" s="184" t="s">
        <v>22</v>
      </c>
      <c r="P269" s="185">
        <v>719186</v>
      </c>
      <c r="Q269" s="184" t="s">
        <v>148</v>
      </c>
      <c r="R269" s="184" t="s">
        <v>149</v>
      </c>
    </row>
    <row r="270" spans="5:18" ht="13.5" customHeight="1" x14ac:dyDescent="0.2">
      <c r="E270" s="184" t="s">
        <v>142</v>
      </c>
      <c r="F270" s="184" t="s">
        <v>143</v>
      </c>
      <c r="G270" s="184" t="s">
        <v>204</v>
      </c>
      <c r="H270" s="184" t="s">
        <v>205</v>
      </c>
      <c r="I270" s="184" t="s">
        <v>144</v>
      </c>
      <c r="J270" s="184" t="s">
        <v>145</v>
      </c>
      <c r="K270" s="184" t="s">
        <v>194</v>
      </c>
      <c r="L270" s="184" t="s">
        <v>61</v>
      </c>
      <c r="M270" s="184" t="s">
        <v>118</v>
      </c>
      <c r="N270" s="184" t="s">
        <v>118</v>
      </c>
      <c r="O270" s="184" t="s">
        <v>22</v>
      </c>
      <c r="P270" s="185">
        <v>715744</v>
      </c>
      <c r="Q270" s="184" t="s">
        <v>148</v>
      </c>
      <c r="R270" s="184" t="s">
        <v>149</v>
      </c>
    </row>
    <row r="271" spans="5:18" ht="13.5" customHeight="1" x14ac:dyDescent="0.2">
      <c r="E271" s="184" t="s">
        <v>142</v>
      </c>
      <c r="F271" s="184" t="s">
        <v>143</v>
      </c>
      <c r="G271" s="184" t="s">
        <v>204</v>
      </c>
      <c r="H271" s="184" t="s">
        <v>205</v>
      </c>
      <c r="I271" s="184" t="s">
        <v>144</v>
      </c>
      <c r="J271" s="184" t="s">
        <v>145</v>
      </c>
      <c r="K271" s="184" t="s">
        <v>194</v>
      </c>
      <c r="L271" s="184" t="s">
        <v>61</v>
      </c>
      <c r="M271" s="184" t="s">
        <v>119</v>
      </c>
      <c r="N271" s="184" t="s">
        <v>119</v>
      </c>
      <c r="O271" s="184" t="s">
        <v>22</v>
      </c>
      <c r="P271" s="185">
        <v>715009</v>
      </c>
      <c r="Q271" s="184" t="s">
        <v>148</v>
      </c>
      <c r="R271" s="184" t="s">
        <v>149</v>
      </c>
    </row>
    <row r="272" spans="5:18" ht="13.5" customHeight="1" x14ac:dyDescent="0.2">
      <c r="E272" s="184" t="s">
        <v>142</v>
      </c>
      <c r="F272" s="184" t="s">
        <v>143</v>
      </c>
      <c r="G272" s="184" t="s">
        <v>204</v>
      </c>
      <c r="H272" s="184" t="s">
        <v>205</v>
      </c>
      <c r="I272" s="184" t="s">
        <v>144</v>
      </c>
      <c r="J272" s="184" t="s">
        <v>145</v>
      </c>
      <c r="K272" s="184" t="s">
        <v>194</v>
      </c>
      <c r="L272" s="184" t="s">
        <v>61</v>
      </c>
      <c r="M272" s="184" t="s">
        <v>124</v>
      </c>
      <c r="N272" s="184" t="s">
        <v>124</v>
      </c>
      <c r="O272" s="184" t="s">
        <v>22</v>
      </c>
      <c r="P272" s="185">
        <v>716122</v>
      </c>
      <c r="Q272" s="184" t="s">
        <v>148</v>
      </c>
      <c r="R272" s="184" t="s">
        <v>149</v>
      </c>
    </row>
    <row r="273" spans="5:18" ht="13.5" customHeight="1" x14ac:dyDescent="0.2">
      <c r="E273" s="184" t="s">
        <v>142</v>
      </c>
      <c r="F273" s="184" t="s">
        <v>143</v>
      </c>
      <c r="G273" s="184" t="s">
        <v>204</v>
      </c>
      <c r="H273" s="184" t="s">
        <v>205</v>
      </c>
      <c r="I273" s="184" t="s">
        <v>144</v>
      </c>
      <c r="J273" s="184" t="s">
        <v>145</v>
      </c>
      <c r="K273" s="184" t="s">
        <v>254</v>
      </c>
      <c r="L273" s="184" t="s">
        <v>255</v>
      </c>
      <c r="M273" s="184" t="s">
        <v>113</v>
      </c>
      <c r="N273" s="184" t="s">
        <v>113</v>
      </c>
      <c r="O273" s="184" t="s">
        <v>22</v>
      </c>
      <c r="P273" s="185">
        <v>14538</v>
      </c>
      <c r="Q273" s="184" t="s">
        <v>115</v>
      </c>
      <c r="R273" s="184" t="s">
        <v>116</v>
      </c>
    </row>
    <row r="274" spans="5:18" ht="13.5" customHeight="1" x14ac:dyDescent="0.2">
      <c r="E274" s="184" t="s">
        <v>142</v>
      </c>
      <c r="F274" s="184" t="s">
        <v>143</v>
      </c>
      <c r="G274" s="184" t="s">
        <v>204</v>
      </c>
      <c r="H274" s="184" t="s">
        <v>205</v>
      </c>
      <c r="I274" s="184" t="s">
        <v>144</v>
      </c>
      <c r="J274" s="184" t="s">
        <v>145</v>
      </c>
      <c r="K274" s="184" t="s">
        <v>254</v>
      </c>
      <c r="L274" s="184" t="s">
        <v>255</v>
      </c>
      <c r="M274" s="184" t="s">
        <v>117</v>
      </c>
      <c r="N274" s="184" t="s">
        <v>117</v>
      </c>
      <c r="O274" s="184" t="s">
        <v>22</v>
      </c>
      <c r="P274" s="185">
        <v>16145</v>
      </c>
      <c r="Q274" s="184" t="s">
        <v>115</v>
      </c>
      <c r="R274" s="184" t="s">
        <v>116</v>
      </c>
    </row>
    <row r="275" spans="5:18" ht="13.5" customHeight="1" x14ac:dyDescent="0.2">
      <c r="E275" s="184" t="s">
        <v>142</v>
      </c>
      <c r="F275" s="184" t="s">
        <v>143</v>
      </c>
      <c r="G275" s="184" t="s">
        <v>204</v>
      </c>
      <c r="H275" s="184" t="s">
        <v>205</v>
      </c>
      <c r="I275" s="184" t="s">
        <v>144</v>
      </c>
      <c r="J275" s="184" t="s">
        <v>145</v>
      </c>
      <c r="K275" s="184" t="s">
        <v>254</v>
      </c>
      <c r="L275" s="184" t="s">
        <v>255</v>
      </c>
      <c r="M275" s="184" t="s">
        <v>118</v>
      </c>
      <c r="N275" s="184" t="s">
        <v>118</v>
      </c>
      <c r="O275" s="184" t="s">
        <v>22</v>
      </c>
      <c r="P275" s="185">
        <v>16181</v>
      </c>
      <c r="Q275" s="184" t="s">
        <v>115</v>
      </c>
      <c r="R275" s="184" t="s">
        <v>116</v>
      </c>
    </row>
    <row r="276" spans="5:18" ht="13.5" customHeight="1" x14ac:dyDescent="0.2">
      <c r="E276" s="184" t="s">
        <v>142</v>
      </c>
      <c r="F276" s="184" t="s">
        <v>143</v>
      </c>
      <c r="G276" s="184" t="s">
        <v>204</v>
      </c>
      <c r="H276" s="184" t="s">
        <v>205</v>
      </c>
      <c r="I276" s="184" t="s">
        <v>144</v>
      </c>
      <c r="J276" s="184" t="s">
        <v>145</v>
      </c>
      <c r="K276" s="184" t="s">
        <v>254</v>
      </c>
      <c r="L276" s="184" t="s">
        <v>255</v>
      </c>
      <c r="M276" s="184" t="s">
        <v>119</v>
      </c>
      <c r="N276" s="184" t="s">
        <v>119</v>
      </c>
      <c r="O276" s="184" t="s">
        <v>22</v>
      </c>
      <c r="P276" s="185">
        <v>15621</v>
      </c>
      <c r="Q276" s="184" t="s">
        <v>115</v>
      </c>
      <c r="R276" s="184" t="s">
        <v>116</v>
      </c>
    </row>
    <row r="277" spans="5:18" ht="13.5" customHeight="1" x14ac:dyDescent="0.2">
      <c r="E277" s="184" t="s">
        <v>142</v>
      </c>
      <c r="F277" s="184" t="s">
        <v>143</v>
      </c>
      <c r="G277" s="184" t="s">
        <v>204</v>
      </c>
      <c r="H277" s="184" t="s">
        <v>205</v>
      </c>
      <c r="I277" s="184" t="s">
        <v>144</v>
      </c>
      <c r="J277" s="184" t="s">
        <v>145</v>
      </c>
      <c r="K277" s="184" t="s">
        <v>254</v>
      </c>
      <c r="L277" s="184" t="s">
        <v>255</v>
      </c>
      <c r="M277" s="184" t="s">
        <v>124</v>
      </c>
      <c r="N277" s="184" t="s">
        <v>124</v>
      </c>
      <c r="O277" s="184" t="s">
        <v>22</v>
      </c>
      <c r="P277" s="185">
        <v>15983</v>
      </c>
      <c r="Q277" s="184" t="s">
        <v>115</v>
      </c>
      <c r="R277" s="184" t="s">
        <v>116</v>
      </c>
    </row>
    <row r="278" spans="5:18" ht="13.5" customHeight="1" x14ac:dyDescent="0.2">
      <c r="E278" s="184" t="s">
        <v>142</v>
      </c>
      <c r="F278" s="184" t="s">
        <v>143</v>
      </c>
      <c r="G278" s="184" t="s">
        <v>204</v>
      </c>
      <c r="H278" s="184" t="s">
        <v>205</v>
      </c>
      <c r="I278" s="184" t="s">
        <v>144</v>
      </c>
      <c r="J278" s="184" t="s">
        <v>145</v>
      </c>
      <c r="K278" s="184" t="s">
        <v>195</v>
      </c>
      <c r="L278" s="184" t="s">
        <v>196</v>
      </c>
      <c r="M278" s="184" t="s">
        <v>113</v>
      </c>
      <c r="N278" s="184" t="s">
        <v>113</v>
      </c>
      <c r="O278" s="184" t="s">
        <v>22</v>
      </c>
      <c r="P278" s="185">
        <v>136660</v>
      </c>
      <c r="Q278" s="184" t="s">
        <v>148</v>
      </c>
      <c r="R278" s="184" t="s">
        <v>149</v>
      </c>
    </row>
    <row r="279" spans="5:18" ht="13.5" customHeight="1" x14ac:dyDescent="0.2">
      <c r="E279" s="184" t="s">
        <v>142</v>
      </c>
      <c r="F279" s="184" t="s">
        <v>143</v>
      </c>
      <c r="G279" s="184" t="s">
        <v>204</v>
      </c>
      <c r="H279" s="184" t="s">
        <v>205</v>
      </c>
      <c r="I279" s="184" t="s">
        <v>144</v>
      </c>
      <c r="J279" s="184" t="s">
        <v>145</v>
      </c>
      <c r="K279" s="184" t="s">
        <v>195</v>
      </c>
      <c r="L279" s="184" t="s">
        <v>196</v>
      </c>
      <c r="M279" s="184" t="s">
        <v>117</v>
      </c>
      <c r="N279" s="184" t="s">
        <v>117</v>
      </c>
      <c r="O279" s="184" t="s">
        <v>22</v>
      </c>
      <c r="P279" s="185">
        <v>131957</v>
      </c>
      <c r="Q279" s="184" t="s">
        <v>148</v>
      </c>
      <c r="R279" s="184" t="s">
        <v>149</v>
      </c>
    </row>
    <row r="280" spans="5:18" ht="13.5" customHeight="1" x14ac:dyDescent="0.2">
      <c r="E280" s="184" t="s">
        <v>142</v>
      </c>
      <c r="F280" s="184" t="s">
        <v>143</v>
      </c>
      <c r="G280" s="184" t="s">
        <v>204</v>
      </c>
      <c r="H280" s="184" t="s">
        <v>205</v>
      </c>
      <c r="I280" s="184" t="s">
        <v>144</v>
      </c>
      <c r="J280" s="184" t="s">
        <v>145</v>
      </c>
      <c r="K280" s="184" t="s">
        <v>195</v>
      </c>
      <c r="L280" s="184" t="s">
        <v>196</v>
      </c>
      <c r="M280" s="184" t="s">
        <v>118</v>
      </c>
      <c r="N280" s="184" t="s">
        <v>118</v>
      </c>
      <c r="O280" s="184" t="s">
        <v>22</v>
      </c>
      <c r="P280" s="185">
        <v>130160</v>
      </c>
      <c r="Q280" s="184" t="s">
        <v>148</v>
      </c>
      <c r="R280" s="184" t="s">
        <v>149</v>
      </c>
    </row>
    <row r="281" spans="5:18" ht="13.5" customHeight="1" x14ac:dyDescent="0.2">
      <c r="E281" s="184" t="s">
        <v>142</v>
      </c>
      <c r="F281" s="184" t="s">
        <v>143</v>
      </c>
      <c r="G281" s="184" t="s">
        <v>204</v>
      </c>
      <c r="H281" s="184" t="s">
        <v>205</v>
      </c>
      <c r="I281" s="184" t="s">
        <v>144</v>
      </c>
      <c r="J281" s="184" t="s">
        <v>145</v>
      </c>
      <c r="K281" s="184" t="s">
        <v>195</v>
      </c>
      <c r="L281" s="184" t="s">
        <v>196</v>
      </c>
      <c r="M281" s="184" t="s">
        <v>119</v>
      </c>
      <c r="N281" s="184" t="s">
        <v>119</v>
      </c>
      <c r="O281" s="184" t="s">
        <v>22</v>
      </c>
      <c r="P281" s="185">
        <v>131012</v>
      </c>
      <c r="Q281" s="184" t="s">
        <v>148</v>
      </c>
      <c r="R281" s="184" t="s">
        <v>149</v>
      </c>
    </row>
    <row r="282" spans="5:18" ht="13.5" customHeight="1" x14ac:dyDescent="0.2">
      <c r="E282" s="184" t="s">
        <v>142</v>
      </c>
      <c r="F282" s="184" t="s">
        <v>143</v>
      </c>
      <c r="G282" s="184" t="s">
        <v>204</v>
      </c>
      <c r="H282" s="184" t="s">
        <v>205</v>
      </c>
      <c r="I282" s="184" t="s">
        <v>144</v>
      </c>
      <c r="J282" s="184" t="s">
        <v>145</v>
      </c>
      <c r="K282" s="184" t="s">
        <v>195</v>
      </c>
      <c r="L282" s="184" t="s">
        <v>196</v>
      </c>
      <c r="M282" s="184" t="s">
        <v>124</v>
      </c>
      <c r="N282" s="184" t="s">
        <v>124</v>
      </c>
      <c r="O282" s="184" t="s">
        <v>22</v>
      </c>
      <c r="P282" s="185">
        <v>131859</v>
      </c>
      <c r="Q282" s="184" t="s">
        <v>148</v>
      </c>
      <c r="R282" s="184" t="s">
        <v>149</v>
      </c>
    </row>
    <row r="283" spans="5:18" ht="13.5" customHeight="1" x14ac:dyDescent="0.2">
      <c r="E283" s="184" t="s">
        <v>142</v>
      </c>
      <c r="F283" s="184" t="s">
        <v>143</v>
      </c>
      <c r="G283" s="184" t="s">
        <v>204</v>
      </c>
      <c r="H283" s="184" t="s">
        <v>205</v>
      </c>
      <c r="I283" s="184" t="s">
        <v>144</v>
      </c>
      <c r="J283" s="184" t="s">
        <v>145</v>
      </c>
      <c r="K283" s="184" t="s">
        <v>197</v>
      </c>
      <c r="L283" s="184" t="s">
        <v>134</v>
      </c>
      <c r="M283" s="184" t="s">
        <v>113</v>
      </c>
      <c r="N283" s="184" t="s">
        <v>113</v>
      </c>
      <c r="O283" s="184" t="s">
        <v>22</v>
      </c>
      <c r="P283" s="185">
        <v>66478</v>
      </c>
      <c r="Q283" s="184" t="s">
        <v>115</v>
      </c>
      <c r="R283" s="184" t="s">
        <v>116</v>
      </c>
    </row>
    <row r="284" spans="5:18" ht="13.5" customHeight="1" x14ac:dyDescent="0.2">
      <c r="E284" s="184" t="s">
        <v>142</v>
      </c>
      <c r="F284" s="184" t="s">
        <v>143</v>
      </c>
      <c r="G284" s="184" t="s">
        <v>204</v>
      </c>
      <c r="H284" s="184" t="s">
        <v>205</v>
      </c>
      <c r="I284" s="184" t="s">
        <v>144</v>
      </c>
      <c r="J284" s="184" t="s">
        <v>145</v>
      </c>
      <c r="K284" s="184" t="s">
        <v>197</v>
      </c>
      <c r="L284" s="184" t="s">
        <v>134</v>
      </c>
      <c r="M284" s="184" t="s">
        <v>117</v>
      </c>
      <c r="N284" s="184" t="s">
        <v>117</v>
      </c>
      <c r="O284" s="184" t="s">
        <v>22</v>
      </c>
      <c r="P284" s="185">
        <v>68104</v>
      </c>
      <c r="Q284" s="184" t="s">
        <v>115</v>
      </c>
      <c r="R284" s="184" t="s">
        <v>116</v>
      </c>
    </row>
    <row r="285" spans="5:18" ht="13.5" customHeight="1" x14ac:dyDescent="0.2">
      <c r="E285" s="184" t="s">
        <v>142</v>
      </c>
      <c r="F285" s="184" t="s">
        <v>143</v>
      </c>
      <c r="G285" s="184" t="s">
        <v>204</v>
      </c>
      <c r="H285" s="184" t="s">
        <v>205</v>
      </c>
      <c r="I285" s="184" t="s">
        <v>144</v>
      </c>
      <c r="J285" s="184" t="s">
        <v>145</v>
      </c>
      <c r="K285" s="184" t="s">
        <v>197</v>
      </c>
      <c r="L285" s="184" t="s">
        <v>134</v>
      </c>
      <c r="M285" s="184" t="s">
        <v>118</v>
      </c>
      <c r="N285" s="184" t="s">
        <v>118</v>
      </c>
      <c r="O285" s="184" t="s">
        <v>22</v>
      </c>
      <c r="P285" s="185">
        <v>68823</v>
      </c>
      <c r="Q285" s="184" t="s">
        <v>115</v>
      </c>
      <c r="R285" s="184" t="s">
        <v>116</v>
      </c>
    </row>
    <row r="286" spans="5:18" ht="13.5" customHeight="1" x14ac:dyDescent="0.2">
      <c r="E286" s="184" t="s">
        <v>142</v>
      </c>
      <c r="F286" s="184" t="s">
        <v>143</v>
      </c>
      <c r="G286" s="184" t="s">
        <v>204</v>
      </c>
      <c r="H286" s="184" t="s">
        <v>205</v>
      </c>
      <c r="I286" s="184" t="s">
        <v>144</v>
      </c>
      <c r="J286" s="184" t="s">
        <v>145</v>
      </c>
      <c r="K286" s="184" t="s">
        <v>197</v>
      </c>
      <c r="L286" s="184" t="s">
        <v>134</v>
      </c>
      <c r="M286" s="184" t="s">
        <v>119</v>
      </c>
      <c r="N286" s="184" t="s">
        <v>119</v>
      </c>
      <c r="O286" s="184" t="s">
        <v>22</v>
      </c>
      <c r="P286" s="185">
        <v>67801</v>
      </c>
      <c r="Q286" s="184" t="s">
        <v>115</v>
      </c>
      <c r="R286" s="184" t="s">
        <v>116</v>
      </c>
    </row>
    <row r="287" spans="5:18" ht="13.5" customHeight="1" x14ac:dyDescent="0.2">
      <c r="E287" s="184" t="s">
        <v>142</v>
      </c>
      <c r="F287" s="184" t="s">
        <v>143</v>
      </c>
      <c r="G287" s="184" t="s">
        <v>204</v>
      </c>
      <c r="H287" s="184" t="s">
        <v>205</v>
      </c>
      <c r="I287" s="184" t="s">
        <v>144</v>
      </c>
      <c r="J287" s="184" t="s">
        <v>145</v>
      </c>
      <c r="K287" s="184" t="s">
        <v>197</v>
      </c>
      <c r="L287" s="184" t="s">
        <v>134</v>
      </c>
      <c r="M287" s="184" t="s">
        <v>124</v>
      </c>
      <c r="N287" s="184" t="s">
        <v>124</v>
      </c>
      <c r="O287" s="184" t="s">
        <v>22</v>
      </c>
      <c r="P287" s="185">
        <v>68243</v>
      </c>
      <c r="Q287" s="184" t="s">
        <v>115</v>
      </c>
      <c r="R287" s="184" t="s">
        <v>116</v>
      </c>
    </row>
    <row r="288" spans="5:18" ht="13.5" customHeight="1" x14ac:dyDescent="0.2">
      <c r="E288" s="184" t="s">
        <v>142</v>
      </c>
      <c r="F288" s="184" t="s">
        <v>143</v>
      </c>
      <c r="G288" s="184" t="s">
        <v>204</v>
      </c>
      <c r="H288" s="184" t="s">
        <v>205</v>
      </c>
      <c r="I288" s="184" t="s">
        <v>144</v>
      </c>
      <c r="J288" s="184" t="s">
        <v>145</v>
      </c>
      <c r="K288" s="184" t="s">
        <v>256</v>
      </c>
      <c r="L288" s="184" t="s">
        <v>257</v>
      </c>
      <c r="M288" s="184" t="s">
        <v>113</v>
      </c>
      <c r="N288" s="184" t="s">
        <v>113</v>
      </c>
      <c r="O288" s="184" t="s">
        <v>22</v>
      </c>
      <c r="P288" s="185">
        <v>229935</v>
      </c>
      <c r="Q288" s="184" t="s">
        <v>148</v>
      </c>
      <c r="R288" s="184" t="s">
        <v>149</v>
      </c>
    </row>
    <row r="289" spans="5:18" ht="13.5" customHeight="1" x14ac:dyDescent="0.2">
      <c r="E289" s="184" t="s">
        <v>142</v>
      </c>
      <c r="F289" s="184" t="s">
        <v>143</v>
      </c>
      <c r="G289" s="184" t="s">
        <v>204</v>
      </c>
      <c r="H289" s="184" t="s">
        <v>205</v>
      </c>
      <c r="I289" s="184" t="s">
        <v>144</v>
      </c>
      <c r="J289" s="184" t="s">
        <v>145</v>
      </c>
      <c r="K289" s="184" t="s">
        <v>256</v>
      </c>
      <c r="L289" s="184" t="s">
        <v>257</v>
      </c>
      <c r="M289" s="184" t="s">
        <v>117</v>
      </c>
      <c r="N289" s="184" t="s">
        <v>117</v>
      </c>
      <c r="O289" s="184" t="s">
        <v>22</v>
      </c>
      <c r="P289" s="185">
        <v>223023</v>
      </c>
      <c r="Q289" s="184" t="s">
        <v>148</v>
      </c>
      <c r="R289" s="184" t="s">
        <v>149</v>
      </c>
    </row>
    <row r="290" spans="5:18" ht="13.5" customHeight="1" x14ac:dyDescent="0.2">
      <c r="E290" s="184" t="s">
        <v>142</v>
      </c>
      <c r="F290" s="184" t="s">
        <v>143</v>
      </c>
      <c r="G290" s="184" t="s">
        <v>204</v>
      </c>
      <c r="H290" s="184" t="s">
        <v>205</v>
      </c>
      <c r="I290" s="184" t="s">
        <v>144</v>
      </c>
      <c r="J290" s="184" t="s">
        <v>145</v>
      </c>
      <c r="K290" s="184" t="s">
        <v>256</v>
      </c>
      <c r="L290" s="184" t="s">
        <v>257</v>
      </c>
      <c r="M290" s="184" t="s">
        <v>118</v>
      </c>
      <c r="N290" s="184" t="s">
        <v>118</v>
      </c>
      <c r="O290" s="184" t="s">
        <v>22</v>
      </c>
      <c r="P290" s="185">
        <v>232761</v>
      </c>
      <c r="Q290" s="184" t="s">
        <v>148</v>
      </c>
      <c r="R290" s="184" t="s">
        <v>149</v>
      </c>
    </row>
    <row r="291" spans="5:18" ht="13.5" customHeight="1" x14ac:dyDescent="0.2">
      <c r="E291" s="184" t="s">
        <v>142</v>
      </c>
      <c r="F291" s="184" t="s">
        <v>143</v>
      </c>
      <c r="G291" s="184" t="s">
        <v>204</v>
      </c>
      <c r="H291" s="184" t="s">
        <v>205</v>
      </c>
      <c r="I291" s="184" t="s">
        <v>144</v>
      </c>
      <c r="J291" s="184" t="s">
        <v>145</v>
      </c>
      <c r="K291" s="184" t="s">
        <v>256</v>
      </c>
      <c r="L291" s="184" t="s">
        <v>257</v>
      </c>
      <c r="M291" s="184" t="s">
        <v>119</v>
      </c>
      <c r="N291" s="184" t="s">
        <v>119</v>
      </c>
      <c r="O291" s="184" t="s">
        <v>22</v>
      </c>
      <c r="P291" s="185">
        <v>236776</v>
      </c>
      <c r="Q291" s="184" t="s">
        <v>148</v>
      </c>
      <c r="R291" s="184" t="s">
        <v>149</v>
      </c>
    </row>
    <row r="292" spans="5:18" ht="13.5" customHeight="1" x14ac:dyDescent="0.2">
      <c r="E292" s="184" t="s">
        <v>142</v>
      </c>
      <c r="F292" s="184" t="s">
        <v>143</v>
      </c>
      <c r="G292" s="184" t="s">
        <v>204</v>
      </c>
      <c r="H292" s="184" t="s">
        <v>205</v>
      </c>
      <c r="I292" s="184" t="s">
        <v>144</v>
      </c>
      <c r="J292" s="184" t="s">
        <v>145</v>
      </c>
      <c r="K292" s="184" t="s">
        <v>256</v>
      </c>
      <c r="L292" s="184" t="s">
        <v>257</v>
      </c>
      <c r="M292" s="184" t="s">
        <v>124</v>
      </c>
      <c r="N292" s="184" t="s">
        <v>124</v>
      </c>
      <c r="O292" s="184" t="s">
        <v>22</v>
      </c>
      <c r="P292" s="185">
        <v>240784</v>
      </c>
      <c r="Q292" s="184" t="s">
        <v>148</v>
      </c>
      <c r="R292" s="184" t="s">
        <v>149</v>
      </c>
    </row>
    <row r="293" spans="5:18" ht="13.5" customHeight="1" x14ac:dyDescent="0.2">
      <c r="E293" s="184" t="s">
        <v>142</v>
      </c>
      <c r="F293" s="184" t="s">
        <v>143</v>
      </c>
      <c r="G293" s="184" t="s">
        <v>204</v>
      </c>
      <c r="H293" s="184" t="s">
        <v>205</v>
      </c>
      <c r="I293" s="184" t="s">
        <v>144</v>
      </c>
      <c r="J293" s="184" t="s">
        <v>145</v>
      </c>
      <c r="K293" s="184" t="s">
        <v>258</v>
      </c>
      <c r="L293" s="184" t="s">
        <v>259</v>
      </c>
      <c r="M293" s="184" t="s">
        <v>113</v>
      </c>
      <c r="N293" s="184" t="s">
        <v>113</v>
      </c>
      <c r="O293" s="184" t="s">
        <v>22</v>
      </c>
      <c r="P293" s="185">
        <v>2061</v>
      </c>
      <c r="Q293" s="184" t="s">
        <v>148</v>
      </c>
      <c r="R293" s="184" t="s">
        <v>149</v>
      </c>
    </row>
    <row r="294" spans="5:18" ht="13.5" customHeight="1" x14ac:dyDescent="0.2">
      <c r="E294" s="184" t="s">
        <v>142</v>
      </c>
      <c r="F294" s="184" t="s">
        <v>143</v>
      </c>
      <c r="G294" s="184" t="s">
        <v>204</v>
      </c>
      <c r="H294" s="184" t="s">
        <v>205</v>
      </c>
      <c r="I294" s="184" t="s">
        <v>144</v>
      </c>
      <c r="J294" s="184" t="s">
        <v>145</v>
      </c>
      <c r="K294" s="184" t="s">
        <v>258</v>
      </c>
      <c r="L294" s="184" t="s">
        <v>259</v>
      </c>
      <c r="M294" s="184" t="s">
        <v>117</v>
      </c>
      <c r="N294" s="184" t="s">
        <v>117</v>
      </c>
      <c r="O294" s="184" t="s">
        <v>22</v>
      </c>
      <c r="P294" s="185">
        <v>2093</v>
      </c>
      <c r="Q294" s="184" t="s">
        <v>148</v>
      </c>
      <c r="R294" s="184" t="s">
        <v>149</v>
      </c>
    </row>
    <row r="295" spans="5:18" ht="13.5" customHeight="1" x14ac:dyDescent="0.2">
      <c r="E295" s="184" t="s">
        <v>142</v>
      </c>
      <c r="F295" s="184" t="s">
        <v>143</v>
      </c>
      <c r="G295" s="184" t="s">
        <v>204</v>
      </c>
      <c r="H295" s="184" t="s">
        <v>205</v>
      </c>
      <c r="I295" s="184" t="s">
        <v>144</v>
      </c>
      <c r="J295" s="184" t="s">
        <v>145</v>
      </c>
      <c r="K295" s="184" t="s">
        <v>258</v>
      </c>
      <c r="L295" s="184" t="s">
        <v>259</v>
      </c>
      <c r="M295" s="184" t="s">
        <v>118</v>
      </c>
      <c r="N295" s="184" t="s">
        <v>118</v>
      </c>
      <c r="O295" s="184" t="s">
        <v>22</v>
      </c>
      <c r="P295" s="185">
        <v>2082</v>
      </c>
      <c r="Q295" s="184" t="s">
        <v>148</v>
      </c>
      <c r="R295" s="184" t="s">
        <v>149</v>
      </c>
    </row>
    <row r="296" spans="5:18" ht="13.5" customHeight="1" x14ac:dyDescent="0.2">
      <c r="E296" s="184" t="s">
        <v>142</v>
      </c>
      <c r="F296" s="184" t="s">
        <v>143</v>
      </c>
      <c r="G296" s="184" t="s">
        <v>204</v>
      </c>
      <c r="H296" s="184" t="s">
        <v>205</v>
      </c>
      <c r="I296" s="184" t="s">
        <v>144</v>
      </c>
      <c r="J296" s="184" t="s">
        <v>145</v>
      </c>
      <c r="K296" s="184" t="s">
        <v>258</v>
      </c>
      <c r="L296" s="184" t="s">
        <v>259</v>
      </c>
      <c r="M296" s="184" t="s">
        <v>119</v>
      </c>
      <c r="N296" s="184" t="s">
        <v>119</v>
      </c>
      <c r="O296" s="184" t="s">
        <v>22</v>
      </c>
      <c r="P296" s="185">
        <v>2092</v>
      </c>
      <c r="Q296" s="184" t="s">
        <v>148</v>
      </c>
      <c r="R296" s="184" t="s">
        <v>149</v>
      </c>
    </row>
    <row r="297" spans="5:18" ht="13.5" customHeight="1" x14ac:dyDescent="0.2">
      <c r="E297" s="184" t="s">
        <v>142</v>
      </c>
      <c r="F297" s="184" t="s">
        <v>143</v>
      </c>
      <c r="G297" s="184" t="s">
        <v>204</v>
      </c>
      <c r="H297" s="184" t="s">
        <v>205</v>
      </c>
      <c r="I297" s="184" t="s">
        <v>144</v>
      </c>
      <c r="J297" s="184" t="s">
        <v>145</v>
      </c>
      <c r="K297" s="184" t="s">
        <v>258</v>
      </c>
      <c r="L297" s="184" t="s">
        <v>259</v>
      </c>
      <c r="M297" s="184" t="s">
        <v>124</v>
      </c>
      <c r="N297" s="184" t="s">
        <v>124</v>
      </c>
      <c r="O297" s="184" t="s">
        <v>22</v>
      </c>
      <c r="P297" s="185">
        <v>2101</v>
      </c>
      <c r="Q297" s="184" t="s">
        <v>148</v>
      </c>
      <c r="R297" s="184" t="s">
        <v>149</v>
      </c>
    </row>
    <row r="298" spans="5:18" ht="13.5" customHeight="1" x14ac:dyDescent="0.2">
      <c r="E298" s="184" t="s">
        <v>142</v>
      </c>
      <c r="F298" s="184" t="s">
        <v>143</v>
      </c>
      <c r="G298" s="184" t="s">
        <v>204</v>
      </c>
      <c r="H298" s="184" t="s">
        <v>205</v>
      </c>
      <c r="I298" s="184" t="s">
        <v>144</v>
      </c>
      <c r="J298" s="184" t="s">
        <v>145</v>
      </c>
      <c r="K298" s="184" t="s">
        <v>198</v>
      </c>
      <c r="L298" s="184" t="s">
        <v>130</v>
      </c>
      <c r="M298" s="184" t="s">
        <v>113</v>
      </c>
      <c r="N298" s="184" t="s">
        <v>113</v>
      </c>
      <c r="O298" s="184" t="s">
        <v>22</v>
      </c>
      <c r="P298" s="185">
        <v>83767</v>
      </c>
      <c r="Q298" s="184" t="s">
        <v>115</v>
      </c>
      <c r="R298" s="184" t="s">
        <v>116</v>
      </c>
    </row>
    <row r="299" spans="5:18" ht="13.5" customHeight="1" x14ac:dyDescent="0.2">
      <c r="E299" s="184" t="s">
        <v>142</v>
      </c>
      <c r="F299" s="184" t="s">
        <v>143</v>
      </c>
      <c r="G299" s="184" t="s">
        <v>204</v>
      </c>
      <c r="H299" s="184" t="s">
        <v>205</v>
      </c>
      <c r="I299" s="184" t="s">
        <v>144</v>
      </c>
      <c r="J299" s="184" t="s">
        <v>145</v>
      </c>
      <c r="K299" s="184" t="s">
        <v>198</v>
      </c>
      <c r="L299" s="184" t="s">
        <v>130</v>
      </c>
      <c r="M299" s="184" t="s">
        <v>117</v>
      </c>
      <c r="N299" s="184" t="s">
        <v>117</v>
      </c>
      <c r="O299" s="184" t="s">
        <v>22</v>
      </c>
      <c r="P299" s="185">
        <v>86254</v>
      </c>
      <c r="Q299" s="184" t="s">
        <v>115</v>
      </c>
      <c r="R299" s="184" t="s">
        <v>116</v>
      </c>
    </row>
    <row r="300" spans="5:18" ht="13.5" customHeight="1" x14ac:dyDescent="0.2">
      <c r="E300" s="184" t="s">
        <v>142</v>
      </c>
      <c r="F300" s="184" t="s">
        <v>143</v>
      </c>
      <c r="G300" s="184" t="s">
        <v>204</v>
      </c>
      <c r="H300" s="184" t="s">
        <v>205</v>
      </c>
      <c r="I300" s="184" t="s">
        <v>144</v>
      </c>
      <c r="J300" s="184" t="s">
        <v>145</v>
      </c>
      <c r="K300" s="184" t="s">
        <v>198</v>
      </c>
      <c r="L300" s="184" t="s">
        <v>130</v>
      </c>
      <c r="M300" s="184" t="s">
        <v>118</v>
      </c>
      <c r="N300" s="184" t="s">
        <v>118</v>
      </c>
      <c r="O300" s="184" t="s">
        <v>22</v>
      </c>
      <c r="P300" s="185">
        <v>87549</v>
      </c>
      <c r="Q300" s="184" t="s">
        <v>115</v>
      </c>
      <c r="R300" s="184" t="s">
        <v>116</v>
      </c>
    </row>
    <row r="301" spans="5:18" ht="13.5" customHeight="1" x14ac:dyDescent="0.2">
      <c r="E301" s="184" t="s">
        <v>142</v>
      </c>
      <c r="F301" s="184" t="s">
        <v>143</v>
      </c>
      <c r="G301" s="184" t="s">
        <v>204</v>
      </c>
      <c r="H301" s="184" t="s">
        <v>205</v>
      </c>
      <c r="I301" s="184" t="s">
        <v>144</v>
      </c>
      <c r="J301" s="184" t="s">
        <v>145</v>
      </c>
      <c r="K301" s="184" t="s">
        <v>198</v>
      </c>
      <c r="L301" s="184" t="s">
        <v>130</v>
      </c>
      <c r="M301" s="184" t="s">
        <v>119</v>
      </c>
      <c r="N301" s="184" t="s">
        <v>119</v>
      </c>
      <c r="O301" s="184" t="s">
        <v>22</v>
      </c>
      <c r="P301" s="185">
        <v>85857</v>
      </c>
      <c r="Q301" s="184" t="s">
        <v>115</v>
      </c>
      <c r="R301" s="184" t="s">
        <v>116</v>
      </c>
    </row>
    <row r="302" spans="5:18" ht="13.5" customHeight="1" x14ac:dyDescent="0.2">
      <c r="E302" s="184" t="s">
        <v>142</v>
      </c>
      <c r="F302" s="184" t="s">
        <v>143</v>
      </c>
      <c r="G302" s="184" t="s">
        <v>204</v>
      </c>
      <c r="H302" s="184" t="s">
        <v>205</v>
      </c>
      <c r="I302" s="184" t="s">
        <v>144</v>
      </c>
      <c r="J302" s="184" t="s">
        <v>145</v>
      </c>
      <c r="K302" s="184" t="s">
        <v>198</v>
      </c>
      <c r="L302" s="184" t="s">
        <v>130</v>
      </c>
      <c r="M302" s="184" t="s">
        <v>124</v>
      </c>
      <c r="N302" s="184" t="s">
        <v>124</v>
      </c>
      <c r="O302" s="184" t="s">
        <v>22</v>
      </c>
      <c r="P302" s="185">
        <v>86553</v>
      </c>
      <c r="Q302" s="184" t="s">
        <v>115</v>
      </c>
      <c r="R302" s="184" t="s">
        <v>116</v>
      </c>
    </row>
    <row r="303" spans="5:18" ht="13.5" customHeight="1" x14ac:dyDescent="0.2">
      <c r="E303" s="184" t="s">
        <v>142</v>
      </c>
      <c r="F303" s="184" t="s">
        <v>143</v>
      </c>
      <c r="G303" s="184" t="s">
        <v>204</v>
      </c>
      <c r="H303" s="184" t="s">
        <v>205</v>
      </c>
      <c r="I303" s="184" t="s">
        <v>144</v>
      </c>
      <c r="J303" s="184" t="s">
        <v>145</v>
      </c>
      <c r="K303" s="184" t="s">
        <v>199</v>
      </c>
      <c r="L303" s="184" t="s">
        <v>200</v>
      </c>
      <c r="M303" s="184" t="s">
        <v>113</v>
      </c>
      <c r="N303" s="184" t="s">
        <v>113</v>
      </c>
      <c r="O303" s="184" t="s">
        <v>22</v>
      </c>
      <c r="P303" s="185">
        <v>4057</v>
      </c>
      <c r="Q303" s="184" t="s">
        <v>148</v>
      </c>
      <c r="R303" s="184" t="s">
        <v>149</v>
      </c>
    </row>
    <row r="304" spans="5:18" ht="13.5" customHeight="1" x14ac:dyDescent="0.2">
      <c r="E304" s="184" t="s">
        <v>142</v>
      </c>
      <c r="F304" s="184" t="s">
        <v>143</v>
      </c>
      <c r="G304" s="184" t="s">
        <v>204</v>
      </c>
      <c r="H304" s="184" t="s">
        <v>205</v>
      </c>
      <c r="I304" s="184" t="s">
        <v>144</v>
      </c>
      <c r="J304" s="184" t="s">
        <v>145</v>
      </c>
      <c r="K304" s="184" t="s">
        <v>199</v>
      </c>
      <c r="L304" s="184" t="s">
        <v>200</v>
      </c>
      <c r="M304" s="184" t="s">
        <v>117</v>
      </c>
      <c r="N304" s="184" t="s">
        <v>117</v>
      </c>
      <c r="O304" s="184" t="s">
        <v>22</v>
      </c>
      <c r="P304" s="185">
        <v>4250</v>
      </c>
      <c r="Q304" s="184" t="s">
        <v>148</v>
      </c>
      <c r="R304" s="184" t="s">
        <v>149</v>
      </c>
    </row>
    <row r="305" spans="5:18" ht="13.5" customHeight="1" x14ac:dyDescent="0.2">
      <c r="E305" s="184" t="s">
        <v>142</v>
      </c>
      <c r="F305" s="184" t="s">
        <v>143</v>
      </c>
      <c r="G305" s="184" t="s">
        <v>204</v>
      </c>
      <c r="H305" s="184" t="s">
        <v>205</v>
      </c>
      <c r="I305" s="184" t="s">
        <v>144</v>
      </c>
      <c r="J305" s="184" t="s">
        <v>145</v>
      </c>
      <c r="K305" s="184" t="s">
        <v>199</v>
      </c>
      <c r="L305" s="184" t="s">
        <v>200</v>
      </c>
      <c r="M305" s="184" t="s">
        <v>118</v>
      </c>
      <c r="N305" s="184" t="s">
        <v>118</v>
      </c>
      <c r="O305" s="184" t="s">
        <v>22</v>
      </c>
      <c r="P305" s="185">
        <v>4221</v>
      </c>
      <c r="Q305" s="184" t="s">
        <v>148</v>
      </c>
      <c r="R305" s="184" t="s">
        <v>149</v>
      </c>
    </row>
    <row r="306" spans="5:18" ht="13.5" customHeight="1" x14ac:dyDescent="0.2">
      <c r="E306" s="184" t="s">
        <v>142</v>
      </c>
      <c r="F306" s="184" t="s">
        <v>143</v>
      </c>
      <c r="G306" s="184" t="s">
        <v>204</v>
      </c>
      <c r="H306" s="184" t="s">
        <v>205</v>
      </c>
      <c r="I306" s="184" t="s">
        <v>144</v>
      </c>
      <c r="J306" s="184" t="s">
        <v>145</v>
      </c>
      <c r="K306" s="184" t="s">
        <v>199</v>
      </c>
      <c r="L306" s="184" t="s">
        <v>200</v>
      </c>
      <c r="M306" s="184" t="s">
        <v>119</v>
      </c>
      <c r="N306" s="184" t="s">
        <v>119</v>
      </c>
      <c r="O306" s="184" t="s">
        <v>22</v>
      </c>
      <c r="P306" s="185">
        <v>4253</v>
      </c>
      <c r="Q306" s="184" t="s">
        <v>148</v>
      </c>
      <c r="R306" s="184" t="s">
        <v>149</v>
      </c>
    </row>
    <row r="307" spans="5:18" ht="13.5" customHeight="1" x14ac:dyDescent="0.2">
      <c r="E307" s="184" t="s">
        <v>142</v>
      </c>
      <c r="F307" s="184" t="s">
        <v>143</v>
      </c>
      <c r="G307" s="184" t="s">
        <v>204</v>
      </c>
      <c r="H307" s="184" t="s">
        <v>205</v>
      </c>
      <c r="I307" s="184" t="s">
        <v>144</v>
      </c>
      <c r="J307" s="184" t="s">
        <v>145</v>
      </c>
      <c r="K307" s="184" t="s">
        <v>199</v>
      </c>
      <c r="L307" s="184" t="s">
        <v>200</v>
      </c>
      <c r="M307" s="184" t="s">
        <v>124</v>
      </c>
      <c r="N307" s="184" t="s">
        <v>124</v>
      </c>
      <c r="O307" s="184" t="s">
        <v>22</v>
      </c>
      <c r="P307" s="185">
        <v>4284</v>
      </c>
      <c r="Q307" s="184" t="s">
        <v>148</v>
      </c>
      <c r="R307" s="184" t="s">
        <v>149</v>
      </c>
    </row>
    <row r="308" spans="5:18" ht="13.5" customHeight="1" x14ac:dyDescent="0.2">
      <c r="E308" s="184" t="s">
        <v>142</v>
      </c>
      <c r="F308" s="184" t="s">
        <v>143</v>
      </c>
      <c r="G308" s="184" t="s">
        <v>204</v>
      </c>
      <c r="H308" s="184" t="s">
        <v>205</v>
      </c>
      <c r="I308" s="184" t="s">
        <v>144</v>
      </c>
      <c r="J308" s="184" t="s">
        <v>145</v>
      </c>
      <c r="K308" s="184" t="s">
        <v>201</v>
      </c>
      <c r="L308" s="184" t="s">
        <v>135</v>
      </c>
      <c r="M308" s="184" t="s">
        <v>113</v>
      </c>
      <c r="N308" s="184" t="s">
        <v>113</v>
      </c>
      <c r="O308" s="184" t="s">
        <v>22</v>
      </c>
      <c r="P308" s="185">
        <v>2959</v>
      </c>
      <c r="Q308" s="184" t="s">
        <v>115</v>
      </c>
      <c r="R308" s="184" t="s">
        <v>116</v>
      </c>
    </row>
    <row r="309" spans="5:18" ht="13.5" customHeight="1" x14ac:dyDescent="0.2">
      <c r="E309" s="184" t="s">
        <v>142</v>
      </c>
      <c r="F309" s="184" t="s">
        <v>143</v>
      </c>
      <c r="G309" s="184" t="s">
        <v>204</v>
      </c>
      <c r="H309" s="184" t="s">
        <v>205</v>
      </c>
      <c r="I309" s="184" t="s">
        <v>144</v>
      </c>
      <c r="J309" s="184" t="s">
        <v>145</v>
      </c>
      <c r="K309" s="184" t="s">
        <v>201</v>
      </c>
      <c r="L309" s="184" t="s">
        <v>135</v>
      </c>
      <c r="M309" s="184" t="s">
        <v>117</v>
      </c>
      <c r="N309" s="184" t="s">
        <v>117</v>
      </c>
      <c r="O309" s="184" t="s">
        <v>22</v>
      </c>
      <c r="P309" s="185">
        <v>3016</v>
      </c>
      <c r="Q309" s="184" t="s">
        <v>115</v>
      </c>
      <c r="R309" s="184" t="s">
        <v>116</v>
      </c>
    </row>
    <row r="310" spans="5:18" ht="13.5" customHeight="1" x14ac:dyDescent="0.2">
      <c r="E310" s="184" t="s">
        <v>142</v>
      </c>
      <c r="F310" s="184" t="s">
        <v>143</v>
      </c>
      <c r="G310" s="184" t="s">
        <v>204</v>
      </c>
      <c r="H310" s="184" t="s">
        <v>205</v>
      </c>
      <c r="I310" s="184" t="s">
        <v>144</v>
      </c>
      <c r="J310" s="184" t="s">
        <v>145</v>
      </c>
      <c r="K310" s="184" t="s">
        <v>201</v>
      </c>
      <c r="L310" s="184" t="s">
        <v>135</v>
      </c>
      <c r="M310" s="184" t="s">
        <v>118</v>
      </c>
      <c r="N310" s="184" t="s">
        <v>118</v>
      </c>
      <c r="O310" s="184" t="s">
        <v>22</v>
      </c>
      <c r="P310" s="185">
        <v>3053</v>
      </c>
      <c r="Q310" s="184" t="s">
        <v>115</v>
      </c>
      <c r="R310" s="184" t="s">
        <v>116</v>
      </c>
    </row>
    <row r="311" spans="5:18" ht="13.5" customHeight="1" x14ac:dyDescent="0.2">
      <c r="E311" s="184" t="s">
        <v>142</v>
      </c>
      <c r="F311" s="184" t="s">
        <v>143</v>
      </c>
      <c r="G311" s="184" t="s">
        <v>204</v>
      </c>
      <c r="H311" s="184" t="s">
        <v>205</v>
      </c>
      <c r="I311" s="184" t="s">
        <v>144</v>
      </c>
      <c r="J311" s="184" t="s">
        <v>145</v>
      </c>
      <c r="K311" s="184" t="s">
        <v>201</v>
      </c>
      <c r="L311" s="184" t="s">
        <v>135</v>
      </c>
      <c r="M311" s="184" t="s">
        <v>119</v>
      </c>
      <c r="N311" s="184" t="s">
        <v>119</v>
      </c>
      <c r="O311" s="184" t="s">
        <v>22</v>
      </c>
      <c r="P311" s="185">
        <v>3009</v>
      </c>
      <c r="Q311" s="184" t="s">
        <v>115</v>
      </c>
      <c r="R311" s="184" t="s">
        <v>116</v>
      </c>
    </row>
    <row r="312" spans="5:18" ht="13.5" customHeight="1" x14ac:dyDescent="0.2">
      <c r="E312" s="184" t="s">
        <v>142</v>
      </c>
      <c r="F312" s="184" t="s">
        <v>143</v>
      </c>
      <c r="G312" s="184" t="s">
        <v>204</v>
      </c>
      <c r="H312" s="184" t="s">
        <v>205</v>
      </c>
      <c r="I312" s="184" t="s">
        <v>144</v>
      </c>
      <c r="J312" s="184" t="s">
        <v>145</v>
      </c>
      <c r="K312" s="184" t="s">
        <v>201</v>
      </c>
      <c r="L312" s="184" t="s">
        <v>135</v>
      </c>
      <c r="M312" s="184" t="s">
        <v>124</v>
      </c>
      <c r="N312" s="184" t="s">
        <v>124</v>
      </c>
      <c r="O312" s="184" t="s">
        <v>22</v>
      </c>
      <c r="P312" s="185">
        <v>3026</v>
      </c>
      <c r="Q312" s="184" t="s">
        <v>115</v>
      </c>
      <c r="R312" s="184" t="s">
        <v>116</v>
      </c>
    </row>
    <row r="313" spans="5:18" ht="13.5" customHeight="1" x14ac:dyDescent="0.2">
      <c r="E313" s="184" t="s">
        <v>142</v>
      </c>
      <c r="F313" s="184" t="s">
        <v>143</v>
      </c>
      <c r="G313" s="184" t="s">
        <v>204</v>
      </c>
      <c r="H313" s="184" t="s">
        <v>205</v>
      </c>
      <c r="I313" s="184" t="s">
        <v>144</v>
      </c>
      <c r="J313" s="184" t="s">
        <v>145</v>
      </c>
      <c r="K313" s="184" t="s">
        <v>202</v>
      </c>
      <c r="L313" s="184" t="s">
        <v>84</v>
      </c>
      <c r="M313" s="184" t="s">
        <v>113</v>
      </c>
      <c r="N313" s="184" t="s">
        <v>113</v>
      </c>
      <c r="O313" s="184" t="s">
        <v>22</v>
      </c>
      <c r="P313" s="185">
        <v>599</v>
      </c>
      <c r="Q313" s="184" t="s">
        <v>148</v>
      </c>
      <c r="R313" s="184" t="s">
        <v>149</v>
      </c>
    </row>
    <row r="314" spans="5:18" ht="13.5" customHeight="1" x14ac:dyDescent="0.2">
      <c r="E314" s="184" t="s">
        <v>142</v>
      </c>
      <c r="F314" s="184" t="s">
        <v>143</v>
      </c>
      <c r="G314" s="184" t="s">
        <v>204</v>
      </c>
      <c r="H314" s="184" t="s">
        <v>205</v>
      </c>
      <c r="I314" s="184" t="s">
        <v>144</v>
      </c>
      <c r="J314" s="184" t="s">
        <v>145</v>
      </c>
      <c r="K314" s="184" t="s">
        <v>202</v>
      </c>
      <c r="L314" s="184" t="s">
        <v>84</v>
      </c>
      <c r="M314" s="184" t="s">
        <v>117</v>
      </c>
      <c r="N314" s="184" t="s">
        <v>117</v>
      </c>
      <c r="O314" s="184" t="s">
        <v>22</v>
      </c>
      <c r="P314" s="185">
        <v>524</v>
      </c>
      <c r="Q314" s="184" t="s">
        <v>148</v>
      </c>
      <c r="R314" s="184" t="s">
        <v>149</v>
      </c>
    </row>
    <row r="315" spans="5:18" ht="13.5" customHeight="1" x14ac:dyDescent="0.2">
      <c r="E315" s="184" t="s">
        <v>142</v>
      </c>
      <c r="F315" s="184" t="s">
        <v>143</v>
      </c>
      <c r="G315" s="184" t="s">
        <v>204</v>
      </c>
      <c r="H315" s="184" t="s">
        <v>205</v>
      </c>
      <c r="I315" s="184" t="s">
        <v>144</v>
      </c>
      <c r="J315" s="184" t="s">
        <v>145</v>
      </c>
      <c r="K315" s="184" t="s">
        <v>202</v>
      </c>
      <c r="L315" s="184" t="s">
        <v>84</v>
      </c>
      <c r="M315" s="184" t="s">
        <v>118</v>
      </c>
      <c r="N315" s="184" t="s">
        <v>118</v>
      </c>
      <c r="O315" s="184" t="s">
        <v>22</v>
      </c>
      <c r="P315" s="185">
        <v>374</v>
      </c>
      <c r="Q315" s="184" t="s">
        <v>148</v>
      </c>
      <c r="R315" s="184" t="s">
        <v>149</v>
      </c>
    </row>
    <row r="316" spans="5:18" ht="13.5" customHeight="1" x14ac:dyDescent="0.2">
      <c r="E316" s="184" t="s">
        <v>142</v>
      </c>
      <c r="F316" s="184" t="s">
        <v>143</v>
      </c>
      <c r="G316" s="184" t="s">
        <v>204</v>
      </c>
      <c r="H316" s="184" t="s">
        <v>205</v>
      </c>
      <c r="I316" s="184" t="s">
        <v>144</v>
      </c>
      <c r="J316" s="184" t="s">
        <v>145</v>
      </c>
      <c r="K316" s="184" t="s">
        <v>202</v>
      </c>
      <c r="L316" s="184" t="s">
        <v>84</v>
      </c>
      <c r="M316" s="184" t="s">
        <v>119</v>
      </c>
      <c r="N316" s="184" t="s">
        <v>119</v>
      </c>
      <c r="O316" s="184" t="s">
        <v>22</v>
      </c>
      <c r="P316" s="185">
        <v>326</v>
      </c>
      <c r="Q316" s="184" t="s">
        <v>148</v>
      </c>
      <c r="R316" s="184" t="s">
        <v>149</v>
      </c>
    </row>
    <row r="317" spans="5:18" ht="13.5" customHeight="1" x14ac:dyDescent="0.2">
      <c r="E317" s="184" t="s">
        <v>142</v>
      </c>
      <c r="F317" s="184" t="s">
        <v>143</v>
      </c>
      <c r="G317" s="184" t="s">
        <v>204</v>
      </c>
      <c r="H317" s="184" t="s">
        <v>205</v>
      </c>
      <c r="I317" s="184" t="s">
        <v>144</v>
      </c>
      <c r="J317" s="184" t="s">
        <v>145</v>
      </c>
      <c r="K317" s="184" t="s">
        <v>202</v>
      </c>
      <c r="L317" s="184" t="s">
        <v>84</v>
      </c>
      <c r="M317" s="184" t="s">
        <v>124</v>
      </c>
      <c r="N317" s="184" t="s">
        <v>124</v>
      </c>
      <c r="O317" s="184" t="s">
        <v>22</v>
      </c>
      <c r="P317" s="185">
        <v>474</v>
      </c>
      <c r="Q317" s="184" t="s">
        <v>148</v>
      </c>
      <c r="R317" s="184" t="s">
        <v>149</v>
      </c>
    </row>
    <row r="318" spans="5:18" ht="13.5" customHeight="1" x14ac:dyDescent="0.2">
      <c r="E318" s="184" t="s">
        <v>142</v>
      </c>
      <c r="F318" s="184" t="s">
        <v>143</v>
      </c>
      <c r="G318" s="184" t="s">
        <v>204</v>
      </c>
      <c r="H318" s="184" t="s">
        <v>205</v>
      </c>
      <c r="I318" s="184" t="s">
        <v>144</v>
      </c>
      <c r="J318" s="184" t="s">
        <v>145</v>
      </c>
      <c r="K318" s="184" t="s">
        <v>260</v>
      </c>
      <c r="L318" s="184" t="s">
        <v>261</v>
      </c>
      <c r="M318" s="184" t="s">
        <v>113</v>
      </c>
      <c r="N318" s="184" t="s">
        <v>113</v>
      </c>
      <c r="O318" s="184" t="s">
        <v>22</v>
      </c>
      <c r="P318" s="185">
        <v>54177</v>
      </c>
      <c r="Q318" s="184" t="s">
        <v>115</v>
      </c>
      <c r="R318" s="184" t="s">
        <v>116</v>
      </c>
    </row>
    <row r="319" spans="5:18" ht="13.5" customHeight="1" x14ac:dyDescent="0.2">
      <c r="E319" s="184" t="s">
        <v>142</v>
      </c>
      <c r="F319" s="184" t="s">
        <v>143</v>
      </c>
      <c r="G319" s="184" t="s">
        <v>204</v>
      </c>
      <c r="H319" s="184" t="s">
        <v>205</v>
      </c>
      <c r="I319" s="184" t="s">
        <v>144</v>
      </c>
      <c r="J319" s="184" t="s">
        <v>145</v>
      </c>
      <c r="K319" s="184" t="s">
        <v>260</v>
      </c>
      <c r="L319" s="184" t="s">
        <v>261</v>
      </c>
      <c r="M319" s="184" t="s">
        <v>117</v>
      </c>
      <c r="N319" s="184" t="s">
        <v>117</v>
      </c>
      <c r="O319" s="184" t="s">
        <v>22</v>
      </c>
      <c r="P319" s="185">
        <v>54954</v>
      </c>
      <c r="Q319" s="184" t="s">
        <v>115</v>
      </c>
      <c r="R319" s="184" t="s">
        <v>116</v>
      </c>
    </row>
    <row r="320" spans="5:18" ht="13.5" customHeight="1" x14ac:dyDescent="0.2">
      <c r="E320" s="184" t="s">
        <v>142</v>
      </c>
      <c r="F320" s="184" t="s">
        <v>143</v>
      </c>
      <c r="G320" s="184" t="s">
        <v>204</v>
      </c>
      <c r="H320" s="184" t="s">
        <v>205</v>
      </c>
      <c r="I320" s="184" t="s">
        <v>144</v>
      </c>
      <c r="J320" s="184" t="s">
        <v>145</v>
      </c>
      <c r="K320" s="184" t="s">
        <v>260</v>
      </c>
      <c r="L320" s="184" t="s">
        <v>261</v>
      </c>
      <c r="M320" s="184" t="s">
        <v>118</v>
      </c>
      <c r="N320" s="184" t="s">
        <v>118</v>
      </c>
      <c r="O320" s="184" t="s">
        <v>22</v>
      </c>
      <c r="P320" s="185">
        <v>55166</v>
      </c>
      <c r="Q320" s="184" t="s">
        <v>115</v>
      </c>
      <c r="R320" s="184" t="s">
        <v>116</v>
      </c>
    </row>
    <row r="321" spans="5:18" ht="13.5" customHeight="1" x14ac:dyDescent="0.2">
      <c r="E321" s="184" t="s">
        <v>142</v>
      </c>
      <c r="F321" s="184" t="s">
        <v>143</v>
      </c>
      <c r="G321" s="184" t="s">
        <v>204</v>
      </c>
      <c r="H321" s="184" t="s">
        <v>205</v>
      </c>
      <c r="I321" s="184" t="s">
        <v>144</v>
      </c>
      <c r="J321" s="184" t="s">
        <v>145</v>
      </c>
      <c r="K321" s="184" t="s">
        <v>260</v>
      </c>
      <c r="L321" s="184" t="s">
        <v>261</v>
      </c>
      <c r="M321" s="184" t="s">
        <v>119</v>
      </c>
      <c r="N321" s="184" t="s">
        <v>119</v>
      </c>
      <c r="O321" s="184" t="s">
        <v>22</v>
      </c>
      <c r="P321" s="185">
        <v>54766</v>
      </c>
      <c r="Q321" s="184" t="s">
        <v>115</v>
      </c>
      <c r="R321" s="184" t="s">
        <v>116</v>
      </c>
    </row>
    <row r="322" spans="5:18" ht="13.5" customHeight="1" x14ac:dyDescent="0.2">
      <c r="E322" s="184" t="s">
        <v>142</v>
      </c>
      <c r="F322" s="184" t="s">
        <v>143</v>
      </c>
      <c r="G322" s="184" t="s">
        <v>204</v>
      </c>
      <c r="H322" s="184" t="s">
        <v>205</v>
      </c>
      <c r="I322" s="184" t="s">
        <v>144</v>
      </c>
      <c r="J322" s="184" t="s">
        <v>145</v>
      </c>
      <c r="K322" s="184" t="s">
        <v>260</v>
      </c>
      <c r="L322" s="184" t="s">
        <v>261</v>
      </c>
      <c r="M322" s="184" t="s">
        <v>124</v>
      </c>
      <c r="N322" s="184" t="s">
        <v>124</v>
      </c>
      <c r="O322" s="184" t="s">
        <v>22</v>
      </c>
      <c r="P322" s="185">
        <v>54962</v>
      </c>
      <c r="Q322" s="184" t="s">
        <v>115</v>
      </c>
      <c r="R322" s="184" t="s">
        <v>116</v>
      </c>
    </row>
  </sheetData>
  <autoFilter ref="E7:R322" xr:uid="{0F59F746-AC73-414D-89B7-4F912D92B078}"/>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FA89E-7A15-4CC6-9CEA-D05EB3480B47}">
  <dimension ref="A1:P160"/>
  <sheetViews>
    <sheetView showGridLines="0" topLeftCell="A122" zoomScale="94" zoomScaleNormal="100" workbookViewId="0">
      <selection activeCell="L149" sqref="L149"/>
    </sheetView>
  </sheetViews>
  <sheetFormatPr defaultColWidth="9.28515625" defaultRowHeight="13.5" customHeight="1" x14ac:dyDescent="0.2"/>
  <cols>
    <col min="1" max="1" width="1.7109375" style="2" customWidth="1"/>
    <col min="2" max="2" width="2.7109375" style="2" customWidth="1"/>
    <col min="3" max="3" width="2" style="2" customWidth="1"/>
    <col min="4" max="4" width="53.7109375" style="2" bestFit="1" customWidth="1"/>
    <col min="5" max="5" width="19.140625" style="2" bestFit="1" customWidth="1"/>
    <col min="6" max="6" width="26.140625" style="2" customWidth="1"/>
    <col min="7" max="13" width="14.140625" style="2" customWidth="1"/>
    <col min="14" max="14" width="9.28515625" style="2"/>
    <col min="15" max="15" width="22.5703125" style="2" bestFit="1" customWidth="1"/>
    <col min="16" max="16" width="22.28515625" style="2" bestFit="1" customWidth="1"/>
    <col min="17" max="17" width="42" style="2" bestFit="1" customWidth="1"/>
    <col min="18" max="18" width="29.42578125" style="2" bestFit="1" customWidth="1"/>
    <col min="19" max="19" width="11.7109375" style="2" customWidth="1"/>
    <col min="20" max="16384" width="9.28515625" style="2"/>
  </cols>
  <sheetData>
    <row r="1" spans="1:16" s="7" customFormat="1" ht="13.5" customHeight="1" x14ac:dyDescent="0.2">
      <c r="A1" s="5"/>
      <c r="B1" s="5"/>
      <c r="C1" s="5"/>
      <c r="D1" s="6" t="s">
        <v>73</v>
      </c>
      <c r="E1" s="25"/>
    </row>
    <row r="2" spans="1:16" s="7" customFormat="1" ht="13.5" customHeight="1" x14ac:dyDescent="0.2">
      <c r="A2" s="5"/>
      <c r="B2" s="5"/>
      <c r="C2" s="5"/>
      <c r="D2" s="6"/>
      <c r="E2" s="26" t="s">
        <v>670</v>
      </c>
    </row>
    <row r="3" spans="1:16" s="7" customFormat="1" ht="13.5" customHeight="1" x14ac:dyDescent="0.2">
      <c r="A3" s="5"/>
      <c r="B3" s="5"/>
      <c r="C3" s="5"/>
      <c r="D3" s="6"/>
      <c r="E3" s="27" t="str">
        <f ca="1">MID(CELL("filename",E3),FIND("]",CELL("filename",E3))+1,256)</f>
        <v>Output_Slides</v>
      </c>
    </row>
    <row r="4" spans="1:16" s="7" customFormat="1" ht="13.5" customHeight="1" x14ac:dyDescent="0.2">
      <c r="A4" s="5"/>
      <c r="B4" s="5"/>
      <c r="C4" s="5"/>
      <c r="D4" s="6"/>
      <c r="E4" s="25"/>
    </row>
    <row r="5" spans="1:16" s="11" customFormat="1" ht="13.5" customHeight="1" x14ac:dyDescent="0.2">
      <c r="A5" s="8"/>
      <c r="B5" s="8"/>
      <c r="C5" s="8"/>
      <c r="D5" s="9"/>
      <c r="E5" s="10"/>
    </row>
    <row r="7" spans="1:16" ht="13.5" customHeight="1" x14ac:dyDescent="0.25">
      <c r="B7" s="29">
        <v>1</v>
      </c>
      <c r="D7" s="28" t="s">
        <v>334</v>
      </c>
      <c r="E7" s="28"/>
      <c r="M7" s="7"/>
      <c r="N7" s="7"/>
      <c r="O7" s="7"/>
      <c r="P7" s="7"/>
    </row>
    <row r="8" spans="1:16" ht="13.5" customHeight="1" x14ac:dyDescent="0.25">
      <c r="B8" s="51"/>
      <c r="D8" s="28"/>
      <c r="E8" s="28"/>
      <c r="M8" s="7"/>
      <c r="N8" s="7"/>
      <c r="O8" s="7"/>
      <c r="P8" s="7"/>
    </row>
    <row r="9" spans="1:16" ht="13.5" customHeight="1" x14ac:dyDescent="0.25">
      <c r="B9" s="51"/>
      <c r="D9" s="32" t="s">
        <v>332</v>
      </c>
      <c r="E9" s="28"/>
      <c r="M9" s="7"/>
      <c r="N9" s="7"/>
      <c r="O9" s="7"/>
      <c r="P9" s="7"/>
    </row>
    <row r="10" spans="1:16" ht="13.5" customHeight="1" x14ac:dyDescent="0.25">
      <c r="B10" s="51"/>
      <c r="D10" s="33" t="s">
        <v>322</v>
      </c>
      <c r="E10" s="28"/>
      <c r="M10" s="7"/>
      <c r="N10" s="7"/>
      <c r="O10" s="7"/>
      <c r="P10" s="7"/>
    </row>
    <row r="11" spans="1:16" ht="13.5" customHeight="1" x14ac:dyDescent="0.25">
      <c r="B11" s="51"/>
      <c r="D11" s="28"/>
      <c r="E11" s="28"/>
      <c r="M11" s="7"/>
      <c r="N11" s="7"/>
      <c r="O11" s="7"/>
      <c r="P11" s="7"/>
    </row>
    <row r="12" spans="1:16" ht="13.5" customHeight="1" x14ac:dyDescent="0.25">
      <c r="B12" s="51"/>
      <c r="D12" s="7"/>
      <c r="E12" s="284">
        <v>2022</v>
      </c>
      <c r="F12" s="284" t="s">
        <v>319</v>
      </c>
      <c r="G12" s="284" t="s">
        <v>318</v>
      </c>
      <c r="H12" s="284" t="s">
        <v>311</v>
      </c>
      <c r="I12" s="284"/>
      <c r="J12" s="284"/>
      <c r="M12" s="295"/>
      <c r="N12" s="7"/>
      <c r="O12" s="7"/>
      <c r="P12" s="7"/>
    </row>
    <row r="13" spans="1:16" ht="13.5" customHeight="1" x14ac:dyDescent="0.25">
      <c r="B13" s="51"/>
      <c r="D13" s="1" t="s">
        <v>333</v>
      </c>
      <c r="E13" s="31">
        <f>ProjectedP205_Consumption!J48</f>
        <v>26.225719159537391</v>
      </c>
      <c r="F13" s="31">
        <f>ProjectedP205_Consumption!K48</f>
        <v>33.24856955951941</v>
      </c>
      <c r="G13" s="31">
        <f>ProjectedP205_Consumption!L48</f>
        <v>36.965337931611131</v>
      </c>
      <c r="H13" s="31">
        <f>ProjectedP205_Consumption!M48</f>
        <v>41.282139437016284</v>
      </c>
      <c r="J13"/>
      <c r="M13" s="286"/>
      <c r="N13" s="7"/>
      <c r="O13" s="168"/>
      <c r="P13" s="168"/>
    </row>
    <row r="14" spans="1:16" ht="13.5" customHeight="1" x14ac:dyDescent="0.25">
      <c r="B14" s="51"/>
      <c r="E14" s="2">
        <f>E13-E15</f>
        <v>16.225719159537391</v>
      </c>
      <c r="F14" s="2">
        <f>F13-F15</f>
        <v>19.949141735711649</v>
      </c>
      <c r="G14" s="2">
        <f>G13-G15</f>
        <v>16.157910689508274</v>
      </c>
      <c r="H14" s="2">
        <f>H13-H15</f>
        <v>12.840161406603002</v>
      </c>
      <c r="J14"/>
      <c r="M14" s="286"/>
      <c r="N14" s="7"/>
      <c r="O14" s="168"/>
      <c r="P14" s="168"/>
    </row>
    <row r="15" spans="1:16" ht="13.5" customHeight="1" x14ac:dyDescent="0.25">
      <c r="B15" s="51"/>
      <c r="D15" s="7" t="s">
        <v>330</v>
      </c>
      <c r="E15" s="319">
        <v>10</v>
      </c>
      <c r="F15" s="302">
        <f>OCPMarketShares!K48</f>
        <v>13.299427823807763</v>
      </c>
      <c r="G15" s="302">
        <f>OCPMarketShares!L48</f>
        <v>20.807427242102857</v>
      </c>
      <c r="H15" s="302">
        <f>OCPMarketShares!M48</f>
        <v>28.441978030413281</v>
      </c>
      <c r="I15" s="7"/>
      <c r="J15" s="7"/>
      <c r="M15" s="286"/>
      <c r="N15" s="7"/>
      <c r="O15" s="168"/>
      <c r="P15" s="168"/>
    </row>
    <row r="16" spans="1:16" ht="13.5" customHeight="1" x14ac:dyDescent="0.25">
      <c r="B16" s="51"/>
      <c r="D16" s="28"/>
      <c r="E16" s="301"/>
      <c r="M16" s="286"/>
      <c r="N16" s="7"/>
      <c r="O16" s="168"/>
      <c r="P16" s="168"/>
    </row>
    <row r="17" spans="2:16" ht="13.5" customHeight="1" x14ac:dyDescent="0.25">
      <c r="B17" s="51"/>
      <c r="D17" s="28"/>
      <c r="E17" s="28"/>
      <c r="M17" s="286"/>
      <c r="N17" s="7"/>
      <c r="O17" s="168"/>
      <c r="P17" s="168"/>
    </row>
    <row r="18" spans="2:16" ht="13.5" customHeight="1" x14ac:dyDescent="0.25">
      <c r="B18" s="51"/>
      <c r="D18" s="32" t="s">
        <v>332</v>
      </c>
      <c r="E18" s="28"/>
      <c r="L18" s="205"/>
      <c r="M18" s="286"/>
      <c r="N18" s="7"/>
      <c r="O18" s="168"/>
      <c r="P18" s="168"/>
    </row>
    <row r="19" spans="2:16" ht="13.5" customHeight="1" x14ac:dyDescent="0.25">
      <c r="B19" s="51"/>
      <c r="D19" s="33" t="s">
        <v>320</v>
      </c>
      <c r="E19" s="28"/>
      <c r="M19" s="286"/>
      <c r="N19" s="7"/>
      <c r="O19" s="168"/>
      <c r="P19" s="168"/>
    </row>
    <row r="20" spans="2:16" ht="13.5" customHeight="1" x14ac:dyDescent="0.25">
      <c r="B20" s="51"/>
      <c r="D20" s="28"/>
      <c r="E20" s="28"/>
      <c r="M20" s="286"/>
      <c r="N20" s="7"/>
      <c r="O20" s="168"/>
      <c r="P20" s="168"/>
    </row>
    <row r="21" spans="2:16" ht="13.5" customHeight="1" x14ac:dyDescent="0.25">
      <c r="B21" s="51"/>
      <c r="D21" s="7"/>
      <c r="E21" s="284">
        <v>2022</v>
      </c>
      <c r="F21" s="284" t="s">
        <v>319</v>
      </c>
      <c r="G21" s="284" t="s">
        <v>318</v>
      </c>
      <c r="H21" s="284" t="s">
        <v>311</v>
      </c>
      <c r="M21" s="286"/>
      <c r="N21" s="7"/>
      <c r="O21" s="168"/>
      <c r="P21" s="168"/>
    </row>
    <row r="22" spans="2:16" ht="13.5" customHeight="1" x14ac:dyDescent="0.25">
      <c r="B22" s="51"/>
      <c r="D22" s="2" t="s">
        <v>331</v>
      </c>
      <c r="E22" s="31">
        <f>ProjectedP205_Consumption!J90</f>
        <v>26.225719159537391</v>
      </c>
      <c r="F22" s="31">
        <f>ProjectedP205_Consumption!K90</f>
        <v>33.24856955951941</v>
      </c>
      <c r="G22" s="31">
        <f>ProjectedP205_Consumption!L90</f>
        <v>58.866248761416927</v>
      </c>
      <c r="H22" s="31">
        <f>ProjectedP205_Consumption!M90</f>
        <v>85.552092208501591</v>
      </c>
      <c r="M22" s="286"/>
      <c r="N22" s="7"/>
      <c r="O22" s="168"/>
      <c r="P22" s="168"/>
    </row>
    <row r="23" spans="2:16" ht="13.5" customHeight="1" x14ac:dyDescent="0.25">
      <c r="B23" s="51"/>
      <c r="E23" s="31">
        <f>E22-E24</f>
        <v>16.225719159537391</v>
      </c>
      <c r="F23" s="31">
        <f>F22-F24</f>
        <v>19.949141735711649</v>
      </c>
      <c r="G23" s="31">
        <f>G22-G24</f>
        <v>29.038422171581288</v>
      </c>
      <c r="H23" s="31">
        <f>H22-H24</f>
        <v>38.550115309971396</v>
      </c>
      <c r="M23" s="286"/>
      <c r="N23" s="7"/>
      <c r="O23" s="168"/>
      <c r="P23" s="168"/>
    </row>
    <row r="24" spans="2:16" ht="13.5" customHeight="1" x14ac:dyDescent="0.25">
      <c r="B24" s="51"/>
      <c r="D24" s="1" t="s">
        <v>330</v>
      </c>
      <c r="E24" s="320">
        <v>10</v>
      </c>
      <c r="F24" s="2">
        <f>OCPMarketShares!K87</f>
        <v>13.299427823807763</v>
      </c>
      <c r="G24" s="2">
        <f>OCPMarketShares!L87</f>
        <v>29.827826589835638</v>
      </c>
      <c r="H24" s="2">
        <f>OCPMarketShares!M87</f>
        <v>47.001976898530195</v>
      </c>
      <c r="M24" s="286"/>
      <c r="N24" s="7"/>
      <c r="O24" s="168"/>
      <c r="P24" s="168"/>
    </row>
    <row r="25" spans="2:16" ht="13.5" customHeight="1" x14ac:dyDescent="0.25">
      <c r="B25" s="51"/>
      <c r="D25" s="7"/>
      <c r="E25" s="300"/>
      <c r="F25" s="300"/>
      <c r="G25" s="300"/>
      <c r="H25" s="300"/>
      <c r="M25" s="286"/>
      <c r="N25" s="7"/>
      <c r="O25" s="168"/>
      <c r="P25" s="168"/>
    </row>
    <row r="26" spans="2:16" ht="13.5" customHeight="1" x14ac:dyDescent="0.25">
      <c r="B26" s="51"/>
      <c r="D26" s="28"/>
      <c r="E26" s="28"/>
      <c r="M26" s="286"/>
      <c r="N26" s="7"/>
      <c r="O26" s="168"/>
      <c r="P26" s="168"/>
    </row>
    <row r="27" spans="2:16" ht="13.5" customHeight="1" x14ac:dyDescent="0.25">
      <c r="B27" s="29">
        <v>2</v>
      </c>
      <c r="D27" s="28" t="s">
        <v>329</v>
      </c>
      <c r="E27" s="28"/>
      <c r="M27" s="286"/>
      <c r="N27" s="7"/>
      <c r="O27" s="168"/>
      <c r="P27" s="168"/>
    </row>
    <row r="28" spans="2:16" ht="13.5" customHeight="1" x14ac:dyDescent="0.25">
      <c r="B28" s="51"/>
      <c r="D28" s="28"/>
      <c r="E28" s="28"/>
      <c r="M28" s="286"/>
      <c r="N28" s="7"/>
      <c r="O28" s="168"/>
      <c r="P28" s="168"/>
    </row>
    <row r="29" spans="2:16" ht="13.5" customHeight="1" x14ac:dyDescent="0.25">
      <c r="B29" s="7"/>
      <c r="C29" s="51"/>
      <c r="E29" s="28"/>
      <c r="M29" s="286"/>
      <c r="N29" s="7"/>
      <c r="O29" s="168"/>
      <c r="P29" s="168"/>
    </row>
    <row r="30" spans="2:16" ht="13.5" customHeight="1" x14ac:dyDescent="0.2">
      <c r="B30" s="7"/>
      <c r="C30" s="7"/>
      <c r="D30" s="32" t="s">
        <v>328</v>
      </c>
      <c r="M30" s="286"/>
      <c r="N30" s="7"/>
      <c r="O30" s="168"/>
      <c r="P30" s="168"/>
    </row>
    <row r="31" spans="2:16" ht="13.5" customHeight="1" x14ac:dyDescent="0.25">
      <c r="B31" s="7"/>
      <c r="C31" s="51"/>
      <c r="D31" s="33" t="s">
        <v>322</v>
      </c>
      <c r="M31" s="286"/>
      <c r="N31" s="7"/>
      <c r="O31" s="168"/>
      <c r="P31" s="168"/>
    </row>
    <row r="32" spans="2:16" ht="13.5" customHeight="1" x14ac:dyDescent="0.25">
      <c r="B32" s="7"/>
      <c r="C32" s="51"/>
      <c r="E32" s="7"/>
      <c r="F32" s="284"/>
      <c r="G32" s="284"/>
      <c r="H32" s="284"/>
      <c r="I32" s="284"/>
      <c r="J32" s="284"/>
      <c r="K32" s="284"/>
      <c r="L32" s="284"/>
      <c r="M32" s="286"/>
      <c r="N32" s="7"/>
      <c r="O32" s="168"/>
      <c r="P32" s="168"/>
    </row>
    <row r="33" spans="2:16" ht="13.5" customHeight="1" x14ac:dyDescent="0.25">
      <c r="B33" s="7"/>
      <c r="C33" s="51"/>
      <c r="D33" s="7"/>
      <c r="E33" s="294">
        <v>2022</v>
      </c>
      <c r="F33" s="284" t="s">
        <v>319</v>
      </c>
      <c r="G33" s="284" t="s">
        <v>318</v>
      </c>
      <c r="H33" s="284" t="s">
        <v>311</v>
      </c>
      <c r="I33" s="284"/>
      <c r="J33" s="284"/>
      <c r="M33" s="286"/>
      <c r="N33" s="7"/>
      <c r="O33" s="168"/>
      <c r="P33" s="168"/>
    </row>
    <row r="34" spans="2:16" ht="13.5" customHeight="1" x14ac:dyDescent="0.25">
      <c r="B34" s="51"/>
      <c r="C34" s="7"/>
      <c r="D34"/>
      <c r="J34"/>
      <c r="M34" s="286"/>
      <c r="N34" s="7"/>
      <c r="O34" s="168"/>
      <c r="P34" s="168"/>
    </row>
    <row r="35" spans="2:16" ht="13.5" customHeight="1" x14ac:dyDescent="0.2">
      <c r="B35" s="7"/>
      <c r="C35" s="7"/>
      <c r="D35" s="1" t="s">
        <v>267</v>
      </c>
      <c r="E35" s="1">
        <f>'P fertilizers import '!M12</f>
        <v>19.668560431681332</v>
      </c>
      <c r="F35" s="2">
        <f>OCPSalesProduct!J13</f>
        <v>24.575029674427391</v>
      </c>
      <c r="G35" s="2">
        <f>OCPSalesProduct!K13</f>
        <v>25.512864797964504</v>
      </c>
      <c r="H35" s="2">
        <f>OCPSalesProduct!L13</f>
        <v>21.856631487668864</v>
      </c>
      <c r="I35" s="293"/>
      <c r="J35"/>
      <c r="M35" s="286"/>
      <c r="N35" s="7"/>
      <c r="O35" s="168"/>
      <c r="P35" s="168"/>
    </row>
    <row r="36" spans="2:16" ht="13.5" customHeight="1" x14ac:dyDescent="0.2">
      <c r="B36" s="7"/>
      <c r="C36" s="7"/>
      <c r="D36" s="1" t="s">
        <v>268</v>
      </c>
      <c r="E36" s="2">
        <v>0</v>
      </c>
      <c r="F36" s="2">
        <f>OCPSalesProduct!J14</f>
        <v>0</v>
      </c>
      <c r="G36" s="2">
        <f>OCPSalesProduct!K14</f>
        <v>6.7850306224248449</v>
      </c>
      <c r="H36" s="2">
        <f>OCPSalesProduct!L14</f>
        <v>18.549116106791271</v>
      </c>
      <c r="I36"/>
      <c r="J36"/>
      <c r="M36" s="286"/>
      <c r="N36" s="7"/>
      <c r="O36" s="168"/>
      <c r="P36" s="168"/>
    </row>
    <row r="37" spans="2:16" ht="13.5" customHeight="1" x14ac:dyDescent="0.2">
      <c r="B37" s="7"/>
      <c r="C37" s="7"/>
      <c r="D37" s="1" t="s">
        <v>269</v>
      </c>
      <c r="E37" s="2">
        <f>'P fertilizers import '!M10</f>
        <v>6.9309202263433442E-2</v>
      </c>
      <c r="F37" s="2">
        <f>OCPSalesProduct!J15</f>
        <v>0</v>
      </c>
      <c r="G37" s="2">
        <f>OCPSalesProduct!K15</f>
        <v>0</v>
      </c>
      <c r="H37" s="2">
        <f>OCPSalesProduct!L15</f>
        <v>0</v>
      </c>
      <c r="I37"/>
      <c r="J37"/>
      <c r="M37" s="286"/>
      <c r="N37" s="7"/>
      <c r="O37" s="168"/>
      <c r="P37" s="168"/>
    </row>
    <row r="38" spans="2:16" ht="13.5" customHeight="1" x14ac:dyDescent="0.2">
      <c r="B38" s="7"/>
      <c r="C38" s="7"/>
      <c r="D38" s="1" t="s">
        <v>278</v>
      </c>
      <c r="E38" s="80">
        <f>'P fertilizers import '!M13</f>
        <v>47.406369608214398</v>
      </c>
      <c r="F38" s="2">
        <f>OCPSalesProduct!J16</f>
        <v>109.72027954641405</v>
      </c>
      <c r="G38" s="2">
        <f>OCPSalesProduct!K16</f>
        <v>110.54153019116018</v>
      </c>
      <c r="H38" s="2">
        <f>OCPSalesProduct!L16</f>
        <v>113.47747771782309</v>
      </c>
      <c r="I38"/>
      <c r="J38"/>
      <c r="M38" s="286"/>
      <c r="N38" s="7"/>
      <c r="O38" s="168"/>
      <c r="P38" s="168"/>
    </row>
    <row r="39" spans="2:16" ht="13.5" customHeight="1" x14ac:dyDescent="0.2">
      <c r="B39" s="7"/>
      <c r="C39" s="7"/>
      <c r="D39" s="35"/>
      <c r="E39" s="7"/>
      <c r="M39" s="286"/>
      <c r="N39" s="7"/>
      <c r="O39" s="168"/>
      <c r="P39" s="168"/>
    </row>
    <row r="40" spans="2:16" ht="13.5" customHeight="1" x14ac:dyDescent="0.2">
      <c r="B40" s="7"/>
      <c r="C40" s="7"/>
      <c r="D40" s="32" t="s">
        <v>328</v>
      </c>
      <c r="I40" s="284"/>
      <c r="J40" s="284"/>
      <c r="K40" s="284"/>
      <c r="L40" s="284"/>
      <c r="M40" s="286"/>
      <c r="N40" s="7"/>
      <c r="O40" s="168"/>
      <c r="P40" s="168"/>
    </row>
    <row r="41" spans="2:16" ht="13.5" customHeight="1" x14ac:dyDescent="0.2">
      <c r="B41" s="7"/>
      <c r="C41" s="7"/>
      <c r="D41" s="33" t="s">
        <v>320</v>
      </c>
      <c r="I41" s="7"/>
      <c r="J41" s="7"/>
      <c r="K41" s="7"/>
      <c r="L41" s="7"/>
      <c r="M41" s="286"/>
      <c r="N41" s="7"/>
      <c r="O41" s="168"/>
      <c r="P41" s="168"/>
    </row>
    <row r="42" spans="2:16" ht="13.5" customHeight="1" x14ac:dyDescent="0.2">
      <c r="B42" s="7"/>
      <c r="C42" s="7"/>
      <c r="E42" s="7"/>
      <c r="F42" s="284"/>
      <c r="G42" s="284"/>
      <c r="H42" s="284"/>
      <c r="M42" s="286"/>
      <c r="N42" s="7"/>
      <c r="O42" s="168"/>
      <c r="P42" s="168"/>
    </row>
    <row r="43" spans="2:16" ht="13.5" customHeight="1" x14ac:dyDescent="0.2">
      <c r="B43" s="7"/>
      <c r="C43" s="7"/>
      <c r="D43" s="7"/>
      <c r="E43" s="294">
        <v>2022</v>
      </c>
      <c r="F43" s="284" t="s">
        <v>319</v>
      </c>
      <c r="G43" s="284" t="s">
        <v>318</v>
      </c>
      <c r="H43" s="284" t="s">
        <v>311</v>
      </c>
      <c r="M43" s="286"/>
      <c r="N43" s="7"/>
      <c r="O43" s="168"/>
      <c r="P43" s="168"/>
    </row>
    <row r="44" spans="2:16" ht="13.5" customHeight="1" x14ac:dyDescent="0.2">
      <c r="B44" s="7"/>
      <c r="C44" s="7"/>
      <c r="D44"/>
      <c r="M44" s="286"/>
      <c r="N44" s="7"/>
      <c r="O44" s="168"/>
      <c r="P44" s="168"/>
    </row>
    <row r="45" spans="2:16" ht="13.5" customHeight="1" x14ac:dyDescent="0.25">
      <c r="B45" s="7"/>
      <c r="C45" s="51"/>
      <c r="D45" s="1" t="s">
        <v>267</v>
      </c>
      <c r="E45" s="1">
        <f>E35</f>
        <v>19.668560431681332</v>
      </c>
      <c r="F45" s="2">
        <f>OCPSalesProduct!J23</f>
        <v>24.575029674427391</v>
      </c>
      <c r="G45" s="2">
        <f>OCPSalesProduct!K23</f>
        <v>40.916111989757226</v>
      </c>
      <c r="H45" s="2">
        <f>OCPSalesProduct!L23</f>
        <v>48.929205619774621</v>
      </c>
      <c r="I45" s="293"/>
      <c r="J45" s="7"/>
      <c r="K45" s="7"/>
      <c r="L45" s="7"/>
      <c r="M45" s="286"/>
      <c r="N45" s="7"/>
      <c r="O45" s="168"/>
      <c r="P45" s="168"/>
    </row>
    <row r="46" spans="2:16" ht="13.5" customHeight="1" x14ac:dyDescent="0.2">
      <c r="B46" s="7"/>
      <c r="C46" s="7"/>
      <c r="D46" s="1" t="s">
        <v>268</v>
      </c>
      <c r="E46" s="293">
        <f>E36</f>
        <v>0</v>
      </c>
      <c r="F46" s="2">
        <f>OCPSalesProduct!J24</f>
        <v>0</v>
      </c>
      <c r="G46" s="2">
        <f>OCPSalesProduct!K24</f>
        <v>9.7264651923377095</v>
      </c>
      <c r="H46" s="2">
        <f>OCPSalesProduct!L24</f>
        <v>30.653463194693593</v>
      </c>
      <c r="I46" s="7"/>
      <c r="J46" s="7"/>
      <c r="K46" s="7"/>
      <c r="L46" s="7"/>
      <c r="M46" s="286"/>
      <c r="N46" s="7"/>
      <c r="O46" s="168"/>
      <c r="P46" s="168"/>
    </row>
    <row r="47" spans="2:16" ht="13.5" customHeight="1" x14ac:dyDescent="0.2">
      <c r="B47" s="7"/>
      <c r="C47" s="7"/>
      <c r="D47" s="1" t="s">
        <v>269</v>
      </c>
      <c r="E47" s="1">
        <f>E37</f>
        <v>6.9309202263433442E-2</v>
      </c>
      <c r="F47" s="2">
        <f>OCPSalesProduct!J25</f>
        <v>0</v>
      </c>
      <c r="G47" s="2">
        <f>OCPSalesProduct!K25</f>
        <v>0</v>
      </c>
      <c r="H47" s="2">
        <f>OCPSalesProduct!L25</f>
        <v>0</v>
      </c>
      <c r="I47" s="7"/>
      <c r="J47" s="7"/>
      <c r="K47" s="7"/>
      <c r="L47" s="7"/>
      <c r="M47" s="286"/>
      <c r="N47" s="7"/>
      <c r="O47" s="168"/>
      <c r="P47" s="168"/>
    </row>
    <row r="48" spans="2:16" ht="13.5" customHeight="1" x14ac:dyDescent="0.2">
      <c r="B48" s="7"/>
      <c r="C48" s="7"/>
      <c r="D48" s="1" t="s">
        <v>278</v>
      </c>
      <c r="E48" s="1">
        <f>E38</f>
        <v>47.406369608214398</v>
      </c>
      <c r="F48" s="2">
        <f>OCPSalesProduct!J26</f>
        <v>109.72027954641405</v>
      </c>
      <c r="G48" s="2">
        <f>OCPSalesProduct!K26</f>
        <v>177.8533162882662</v>
      </c>
      <c r="H48" s="2">
        <f>OCPSalesProduct!L26</f>
        <v>244.72032276923116</v>
      </c>
      <c r="I48" s="7"/>
      <c r="J48" s="7"/>
      <c r="K48" s="7"/>
      <c r="L48" s="7"/>
      <c r="M48" s="299"/>
      <c r="N48" s="7"/>
      <c r="O48" s="168"/>
      <c r="P48" s="168"/>
    </row>
    <row r="49" spans="2:16" ht="13.5" customHeight="1" x14ac:dyDescent="0.2">
      <c r="B49" s="7"/>
      <c r="C49" s="7"/>
      <c r="D49" s="7"/>
      <c r="E49" s="292"/>
      <c r="F49" s="56"/>
      <c r="G49" s="56"/>
      <c r="H49" s="56"/>
      <c r="I49" s="56"/>
      <c r="J49" s="56"/>
      <c r="K49" s="56"/>
      <c r="L49" s="56"/>
      <c r="M49" s="299"/>
      <c r="N49" s="7"/>
      <c r="O49" s="168"/>
      <c r="P49" s="168"/>
    </row>
    <row r="50" spans="2:16" ht="13.5" customHeight="1" x14ac:dyDescent="0.3">
      <c r="B50" s="29">
        <v>3</v>
      </c>
      <c r="D50" s="28" t="s">
        <v>327</v>
      </c>
      <c r="E50" s="298"/>
      <c r="F50" s="284"/>
      <c r="G50" s="284"/>
      <c r="H50" s="284"/>
      <c r="I50" s="284"/>
      <c r="J50" s="284"/>
      <c r="K50" s="284"/>
      <c r="L50" s="284"/>
      <c r="M50" s="297"/>
      <c r="N50" s="7"/>
      <c r="O50" s="168"/>
      <c r="P50" s="168"/>
    </row>
    <row r="51" spans="2:16" ht="13.5" customHeight="1" x14ac:dyDescent="0.3">
      <c r="C51" s="7"/>
      <c r="E51" s="296"/>
      <c r="F51" s="7"/>
      <c r="G51" s="7"/>
      <c r="H51" s="7"/>
      <c r="I51" s="7"/>
      <c r="J51" s="7"/>
      <c r="K51" s="7"/>
      <c r="L51" s="7"/>
      <c r="M51" s="295"/>
      <c r="N51" s="7"/>
      <c r="O51" s="168"/>
      <c r="P51" s="168"/>
    </row>
    <row r="52" spans="2:16" ht="13.5" customHeight="1" x14ac:dyDescent="0.2">
      <c r="C52" s="7"/>
      <c r="D52" s="32" t="s">
        <v>326</v>
      </c>
      <c r="E52" s="7"/>
      <c r="F52" s="7"/>
      <c r="G52" s="7"/>
      <c r="H52" s="7"/>
      <c r="I52" s="7"/>
      <c r="J52" s="7"/>
      <c r="K52" s="7"/>
      <c r="L52" s="7"/>
      <c r="M52" s="286"/>
      <c r="N52" s="7"/>
      <c r="O52" s="168"/>
      <c r="P52" s="168"/>
    </row>
    <row r="53" spans="2:16" ht="13.5" customHeight="1" x14ac:dyDescent="0.2">
      <c r="C53" s="7"/>
      <c r="D53" s="33" t="s">
        <v>322</v>
      </c>
      <c r="E53" s="7"/>
      <c r="F53" s="7"/>
      <c r="G53" s="7"/>
      <c r="H53" s="7"/>
      <c r="I53" s="7"/>
      <c r="J53" s="7"/>
      <c r="K53" s="7"/>
      <c r="L53" s="7"/>
      <c r="M53" s="286"/>
      <c r="N53" s="7"/>
      <c r="O53" s="168"/>
      <c r="P53" s="168"/>
    </row>
    <row r="54" spans="2:16" ht="13.5" customHeight="1" x14ac:dyDescent="0.2">
      <c r="C54" s="7"/>
      <c r="E54" s="7"/>
      <c r="F54" s="7"/>
      <c r="G54" s="7"/>
      <c r="H54" s="7"/>
      <c r="I54" s="7"/>
      <c r="J54" s="7"/>
      <c r="K54" s="7"/>
      <c r="L54" s="7"/>
      <c r="M54" s="286"/>
      <c r="N54" s="7"/>
      <c r="O54" s="168"/>
      <c r="P54" s="168"/>
    </row>
    <row r="55" spans="2:16" ht="13.5" customHeight="1" x14ac:dyDescent="0.2">
      <c r="C55" s="7"/>
      <c r="D55" s="7"/>
      <c r="E55" s="294">
        <v>2022</v>
      </c>
      <c r="F55" s="284" t="s">
        <v>319</v>
      </c>
      <c r="G55" s="284" t="s">
        <v>318</v>
      </c>
      <c r="H55" s="284" t="s">
        <v>311</v>
      </c>
      <c r="M55" s="286"/>
      <c r="N55" s="7"/>
      <c r="O55" s="168"/>
      <c r="P55" s="168"/>
    </row>
    <row r="56" spans="2:16" ht="13.5" customHeight="1" x14ac:dyDescent="0.2">
      <c r="C56" s="7"/>
      <c r="D56"/>
      <c r="M56" s="286"/>
      <c r="N56" s="7"/>
      <c r="O56" s="168"/>
      <c r="P56" s="168"/>
    </row>
    <row r="57" spans="2:16" ht="13.5" customHeight="1" x14ac:dyDescent="0.2">
      <c r="C57" s="7"/>
      <c r="D57" s="1" t="s">
        <v>267</v>
      </c>
      <c r="E57" s="1">
        <f>(SUM(SalesOCP!W33:W42)-SalesOCP!W38-SalesOCP!W39)/1000</f>
        <v>17.399699999999999</v>
      </c>
      <c r="F57" s="2">
        <f>OCPSalesProduct!E13</f>
        <v>9.8300118697709564</v>
      </c>
      <c r="G57" s="2">
        <f>OCPSalesProduct!F13</f>
        <v>13.57006124484969</v>
      </c>
      <c r="H57" s="2">
        <f>OCPSalesProduct!G13</f>
        <v>12.366077404527516</v>
      </c>
      <c r="I57" s="293"/>
      <c r="M57" s="286"/>
      <c r="N57" s="7"/>
      <c r="O57" s="168"/>
      <c r="P57" s="168"/>
    </row>
    <row r="58" spans="2:16" ht="13.5" customHeight="1" x14ac:dyDescent="0.2">
      <c r="C58" s="7"/>
      <c r="D58" s="1" t="s">
        <v>268</v>
      </c>
      <c r="E58" s="293">
        <v>0</v>
      </c>
      <c r="F58" s="2">
        <f>OCPSalesProduct!E14</f>
        <v>0</v>
      </c>
      <c r="G58" s="2">
        <f>OCPSalesProduct!F14</f>
        <v>6.7850306224248449</v>
      </c>
      <c r="H58" s="2">
        <f>OCPSalesProduct!G14</f>
        <v>18.549116106791271</v>
      </c>
      <c r="M58" s="286"/>
      <c r="N58" s="7"/>
      <c r="O58" s="168"/>
      <c r="P58" s="168"/>
    </row>
    <row r="59" spans="2:16" ht="13.5" customHeight="1" x14ac:dyDescent="0.2">
      <c r="C59" s="7"/>
      <c r="D59" s="1" t="s">
        <v>269</v>
      </c>
      <c r="E59" s="293">
        <v>0</v>
      </c>
      <c r="F59" s="2">
        <f>OCPSalesProduct!E15</f>
        <v>0</v>
      </c>
      <c r="G59" s="2">
        <f>OCPSalesProduct!F15</f>
        <v>0</v>
      </c>
      <c r="H59" s="2">
        <f>OCPSalesProduct!G15</f>
        <v>0</v>
      </c>
      <c r="M59" s="286"/>
      <c r="N59" s="7"/>
      <c r="O59" s="168"/>
      <c r="P59" s="168"/>
    </row>
    <row r="60" spans="2:16" ht="13.5" customHeight="1" x14ac:dyDescent="0.2">
      <c r="C60" s="7"/>
      <c r="D60" s="1" t="s">
        <v>278</v>
      </c>
      <c r="E60" s="2">
        <f>SUM(SalesOCP!W38:W39)/1000</f>
        <v>13.2</v>
      </c>
      <c r="F60" s="2">
        <f>OCPSalesProduct!E16</f>
        <v>43.888111818565612</v>
      </c>
      <c r="G60" s="2">
        <f>OCPSalesProduct!F16</f>
        <v>57.220424915782871</v>
      </c>
      <c r="H60" s="2">
        <f>OCPSalesProduct!G16</f>
        <v>71.104945076033204</v>
      </c>
      <c r="M60" s="286"/>
      <c r="N60" s="7"/>
      <c r="O60" s="168"/>
      <c r="P60" s="168"/>
    </row>
    <row r="61" spans="2:16" ht="13.5" customHeight="1" x14ac:dyDescent="0.2">
      <c r="E61" s="7"/>
      <c r="F61" s="7"/>
      <c r="G61" s="7"/>
      <c r="H61" s="7"/>
      <c r="I61" s="7"/>
      <c r="J61" s="7"/>
      <c r="K61" s="7"/>
      <c r="L61" s="7"/>
      <c r="M61" s="286"/>
      <c r="N61" s="7"/>
      <c r="O61" s="168"/>
      <c r="P61" s="168"/>
    </row>
    <row r="62" spans="2:16" ht="13.5" customHeight="1" x14ac:dyDescent="0.2">
      <c r="D62" s="32" t="s">
        <v>326</v>
      </c>
      <c r="E62" s="7"/>
      <c r="F62" s="7"/>
      <c r="G62" s="7"/>
      <c r="H62" s="7"/>
      <c r="I62" s="7"/>
      <c r="J62" s="7"/>
      <c r="K62" s="7"/>
      <c r="L62" s="7"/>
      <c r="M62" s="286"/>
      <c r="N62" s="7"/>
      <c r="O62" s="168"/>
      <c r="P62" s="168"/>
    </row>
    <row r="63" spans="2:16" ht="13.5" customHeight="1" x14ac:dyDescent="0.2">
      <c r="D63" s="33" t="s">
        <v>320</v>
      </c>
      <c r="E63" s="7"/>
      <c r="F63" s="7"/>
      <c r="G63" s="7"/>
      <c r="H63" s="7"/>
      <c r="I63" s="7"/>
      <c r="J63" s="7"/>
      <c r="K63" s="7"/>
      <c r="L63" s="7"/>
      <c r="M63" s="286"/>
      <c r="N63" s="7"/>
      <c r="O63" s="168"/>
      <c r="P63" s="168"/>
    </row>
    <row r="64" spans="2:16" ht="13.5" customHeight="1" x14ac:dyDescent="0.2">
      <c r="E64" s="7"/>
      <c r="F64" s="7"/>
      <c r="G64" s="7"/>
      <c r="H64" s="7"/>
      <c r="I64" s="56"/>
      <c r="J64" s="56"/>
      <c r="K64" s="56"/>
      <c r="L64" s="56"/>
      <c r="M64" s="286"/>
      <c r="N64" s="7"/>
      <c r="O64" s="168"/>
      <c r="P64" s="168"/>
    </row>
    <row r="65" spans="2:16" ht="13.5" customHeight="1" x14ac:dyDescent="0.2">
      <c r="D65" s="7"/>
      <c r="E65" s="294">
        <v>2022</v>
      </c>
      <c r="F65" s="284" t="s">
        <v>319</v>
      </c>
      <c r="G65" s="284" t="s">
        <v>318</v>
      </c>
      <c r="H65" s="284" t="s">
        <v>311</v>
      </c>
      <c r="I65" s="56"/>
      <c r="J65" s="56"/>
      <c r="K65" s="56"/>
      <c r="L65" s="56"/>
      <c r="M65" s="286"/>
      <c r="N65" s="7"/>
      <c r="O65" s="168"/>
      <c r="P65" s="168"/>
    </row>
    <row r="66" spans="2:16" ht="13.5" customHeight="1" x14ac:dyDescent="0.2">
      <c r="D66"/>
      <c r="I66" s="56"/>
      <c r="J66" s="56"/>
      <c r="K66" s="56"/>
      <c r="L66" s="56"/>
      <c r="M66" s="286"/>
      <c r="N66" s="7"/>
      <c r="O66" s="168"/>
      <c r="P66" s="168"/>
    </row>
    <row r="67" spans="2:16" ht="13.5" customHeight="1" x14ac:dyDescent="0.2">
      <c r="D67" s="1" t="s">
        <v>267</v>
      </c>
      <c r="E67" s="293">
        <f>E57</f>
        <v>17.399699999999999</v>
      </c>
      <c r="F67" s="2">
        <f>OCPSalesProduct!E23</f>
        <v>9.8300118697709564</v>
      </c>
      <c r="G67" s="2">
        <f>OCPSalesProduct!F23</f>
        <v>19.452930384675419</v>
      </c>
      <c r="H67" s="2">
        <f>OCPSalesProduct!G23</f>
        <v>20.435642129795735</v>
      </c>
      <c r="I67" s="293"/>
      <c r="J67" s="56"/>
      <c r="K67" s="56"/>
      <c r="L67" s="56"/>
      <c r="M67" s="286"/>
      <c r="N67" s="7"/>
      <c r="O67" s="168"/>
      <c r="P67" s="168"/>
    </row>
    <row r="68" spans="2:16" ht="13.5" customHeight="1" x14ac:dyDescent="0.2">
      <c r="D68" s="1" t="s">
        <v>268</v>
      </c>
      <c r="E68" s="293">
        <f>E58</f>
        <v>0</v>
      </c>
      <c r="F68" s="2">
        <f>OCPSalesProduct!E24</f>
        <v>0</v>
      </c>
      <c r="G68" s="2">
        <f>OCPSalesProduct!F24</f>
        <v>9.7264651923377095</v>
      </c>
      <c r="H68" s="2">
        <f>OCPSalesProduct!G24</f>
        <v>30.653463194693593</v>
      </c>
      <c r="I68" s="56"/>
      <c r="J68" s="56"/>
      <c r="K68" s="56"/>
      <c r="L68" s="56"/>
      <c r="M68" s="286"/>
      <c r="N68" s="7"/>
      <c r="O68" s="168"/>
      <c r="P68" s="168"/>
    </row>
    <row r="69" spans="2:16" ht="13.5" customHeight="1" x14ac:dyDescent="0.2">
      <c r="D69" s="1" t="s">
        <v>269</v>
      </c>
      <c r="E69" s="293">
        <f>E59</f>
        <v>0</v>
      </c>
      <c r="F69" s="2">
        <f>OCPSalesProduct!E25</f>
        <v>0</v>
      </c>
      <c r="G69" s="2">
        <f>OCPSalesProduct!F25</f>
        <v>0</v>
      </c>
      <c r="H69" s="2">
        <f>OCPSalesProduct!G25</f>
        <v>0</v>
      </c>
      <c r="I69" s="56"/>
      <c r="J69" s="56"/>
      <c r="K69" s="56"/>
      <c r="L69" s="56"/>
      <c r="M69" s="286"/>
      <c r="N69" s="7"/>
      <c r="O69" s="168"/>
      <c r="P69" s="168"/>
    </row>
    <row r="70" spans="2:16" ht="13.5" customHeight="1" x14ac:dyDescent="0.2">
      <c r="D70" s="1" t="s">
        <v>278</v>
      </c>
      <c r="E70" s="293">
        <f>E60</f>
        <v>13.2</v>
      </c>
      <c r="F70" s="2">
        <f>OCPSalesProduct!E26</f>
        <v>43.888111818565612</v>
      </c>
      <c r="G70" s="2">
        <f>OCPSalesProduct!F26</f>
        <v>82.026523122048033</v>
      </c>
      <c r="H70" s="2">
        <f>OCPSalesProduct!G26</f>
        <v>117.50494224632547</v>
      </c>
      <c r="I70" s="56"/>
      <c r="J70" s="56"/>
      <c r="K70" s="56"/>
      <c r="L70" s="56"/>
      <c r="M70" s="286"/>
      <c r="N70" s="7"/>
      <c r="O70" s="168"/>
      <c r="P70" s="168"/>
    </row>
    <row r="71" spans="2:16" ht="13.5" customHeight="1" x14ac:dyDescent="0.2">
      <c r="E71" s="292"/>
      <c r="F71" s="56"/>
      <c r="G71" s="56"/>
      <c r="H71" s="56"/>
      <c r="I71" s="56"/>
      <c r="J71" s="56"/>
      <c r="K71" s="56"/>
      <c r="L71" s="56"/>
      <c r="M71" s="286"/>
      <c r="N71" s="7"/>
      <c r="O71" s="168"/>
      <c r="P71" s="168"/>
    </row>
    <row r="72" spans="2:16" ht="13.5" customHeight="1" x14ac:dyDescent="0.25">
      <c r="B72" s="29">
        <v>4</v>
      </c>
      <c r="D72" s="28" t="s">
        <v>325</v>
      </c>
      <c r="E72" s="292"/>
      <c r="F72" s="56"/>
      <c r="G72" s="56"/>
      <c r="H72" s="56"/>
      <c r="I72" s="56"/>
      <c r="J72" s="56"/>
      <c r="K72" s="56"/>
      <c r="L72" s="56"/>
      <c r="M72" s="286"/>
      <c r="N72" s="7"/>
      <c r="O72" s="168"/>
      <c r="P72" s="168"/>
    </row>
    <row r="73" spans="2:16" ht="13.5" customHeight="1" x14ac:dyDescent="0.2">
      <c r="E73" s="292"/>
      <c r="F73" s="56"/>
      <c r="G73" s="56"/>
      <c r="H73" s="56"/>
      <c r="I73" s="56"/>
      <c r="J73" s="56"/>
      <c r="K73" s="56"/>
      <c r="L73" s="56"/>
      <c r="M73" s="286"/>
      <c r="N73" s="7"/>
      <c r="O73" s="168"/>
      <c r="P73" s="168"/>
    </row>
    <row r="74" spans="2:16" ht="13.5" customHeight="1" x14ac:dyDescent="0.2">
      <c r="D74" s="32" t="s">
        <v>324</v>
      </c>
      <c r="E74" s="292"/>
      <c r="F74" s="56"/>
      <c r="G74" s="56"/>
      <c r="H74" s="56"/>
      <c r="I74" s="56"/>
      <c r="J74" s="56"/>
      <c r="K74" s="56"/>
      <c r="L74" s="56"/>
      <c r="M74" s="286"/>
      <c r="N74" s="7"/>
      <c r="O74" s="168"/>
      <c r="P74" s="168"/>
    </row>
    <row r="75" spans="2:16" ht="13.5" customHeight="1" x14ac:dyDescent="0.2">
      <c r="D75" s="36"/>
      <c r="E75" s="292"/>
      <c r="F75" s="56"/>
      <c r="G75" s="56"/>
      <c r="H75" s="56"/>
      <c r="I75" s="56"/>
      <c r="J75" s="56"/>
      <c r="K75" s="56"/>
      <c r="L75" s="56"/>
      <c r="M75" s="286"/>
      <c r="N75" s="7"/>
      <c r="O75" s="168"/>
      <c r="P75" s="168"/>
    </row>
    <row r="76" spans="2:16" ht="13.5" customHeight="1" x14ac:dyDescent="0.2">
      <c r="F76" s="291" t="s">
        <v>267</v>
      </c>
      <c r="G76" s="290" t="s">
        <v>268</v>
      </c>
      <c r="H76" s="290" t="s">
        <v>269</v>
      </c>
      <c r="I76" s="289" t="s">
        <v>278</v>
      </c>
      <c r="J76" s="56"/>
      <c r="K76" s="56"/>
      <c r="L76" s="56"/>
      <c r="M76" s="286"/>
      <c r="N76" s="7"/>
      <c r="O76" s="168"/>
      <c r="P76" s="168"/>
    </row>
    <row r="77" spans="2:16" ht="13.5" hidden="1" customHeight="1" x14ac:dyDescent="0.3">
      <c r="D77" s="276" t="s">
        <v>147</v>
      </c>
      <c r="E77" s="281"/>
      <c r="F77" s="287">
        <f>'OCP product mix'!J11</f>
        <v>0.12121212121212123</v>
      </c>
      <c r="G77" s="287">
        <f>'OCP product mix'!K11</f>
        <v>0.18181818181818185</v>
      </c>
      <c r="H77" s="287">
        <f>'OCP product mix'!L11</f>
        <v>0</v>
      </c>
      <c r="I77" s="287">
        <f>'OCP product mix'!M11</f>
        <v>0.69696969696969702</v>
      </c>
      <c r="J77" s="56"/>
      <c r="K77" s="321"/>
      <c r="L77" s="56"/>
      <c r="M77" s="286"/>
      <c r="N77" s="7"/>
      <c r="O77" s="168"/>
      <c r="P77" s="168"/>
    </row>
    <row r="78" spans="2:16" ht="13.5" customHeight="1" x14ac:dyDescent="0.3">
      <c r="D78" s="276" t="s">
        <v>151</v>
      </c>
      <c r="E78" s="288"/>
      <c r="F78" s="287">
        <f>'OCP product mix'!J12</f>
        <v>0.12121212121212123</v>
      </c>
      <c r="G78" s="287">
        <f>'OCP product mix'!K12</f>
        <v>0.18181818181818182</v>
      </c>
      <c r="H78" s="287">
        <f>'OCP product mix'!L12</f>
        <v>0</v>
      </c>
      <c r="I78" s="287">
        <f>'OCP product mix'!M12</f>
        <v>0.69696969696969702</v>
      </c>
      <c r="J78" s="56"/>
      <c r="K78" s="321"/>
      <c r="L78" s="56"/>
      <c r="M78" s="286"/>
      <c r="N78" s="7"/>
      <c r="O78" s="168"/>
      <c r="P78" s="168"/>
    </row>
    <row r="79" spans="2:16" ht="13.5" hidden="1" customHeight="1" x14ac:dyDescent="0.3">
      <c r="D79" s="276" t="s">
        <v>155</v>
      </c>
      <c r="E79" s="288"/>
      <c r="F79" s="287">
        <f>'OCP product mix'!J13</f>
        <v>0.1212121212121212</v>
      </c>
      <c r="G79" s="287">
        <f>'OCP product mix'!K13</f>
        <v>0.1818181818181818</v>
      </c>
      <c r="H79" s="287">
        <f>'OCP product mix'!L13</f>
        <v>0</v>
      </c>
      <c r="I79" s="287">
        <f>'OCP product mix'!M13</f>
        <v>0.69696969696969691</v>
      </c>
      <c r="J79" s="56"/>
      <c r="K79" s="321"/>
      <c r="L79" s="56"/>
      <c r="M79" s="286"/>
      <c r="N79" s="7"/>
      <c r="O79" s="168"/>
      <c r="P79" s="168"/>
    </row>
    <row r="80" spans="2:16" ht="13.5" hidden="1" customHeight="1" x14ac:dyDescent="0.3">
      <c r="D80" s="276" t="s">
        <v>136</v>
      </c>
      <c r="E80" s="288"/>
      <c r="F80" s="287">
        <f>'OCP product mix'!J14</f>
        <v>0.12121212121212123</v>
      </c>
      <c r="G80" s="287">
        <f>'OCP product mix'!K14</f>
        <v>0.18181818181818182</v>
      </c>
      <c r="H80" s="287">
        <f>'OCP product mix'!L14</f>
        <v>0</v>
      </c>
      <c r="I80" s="287">
        <f>'OCP product mix'!M14</f>
        <v>0.69696969696969691</v>
      </c>
      <c r="J80" s="56"/>
      <c r="K80" s="321"/>
      <c r="L80" s="56"/>
      <c r="M80" s="286"/>
      <c r="N80" s="7"/>
      <c r="O80" s="168"/>
      <c r="P80" s="168"/>
    </row>
    <row r="81" spans="4:16" ht="13.5" hidden="1" customHeight="1" x14ac:dyDescent="0.3">
      <c r="D81" s="276" t="s">
        <v>158</v>
      </c>
      <c r="E81" s="288"/>
      <c r="F81" s="287">
        <f>'OCP product mix'!J15</f>
        <v>0.12121212121212123</v>
      </c>
      <c r="G81" s="287">
        <f>'OCP product mix'!K15</f>
        <v>0.18181818181818185</v>
      </c>
      <c r="H81" s="287">
        <f>'OCP product mix'!L15</f>
        <v>0</v>
      </c>
      <c r="I81" s="287">
        <f>'OCP product mix'!M15</f>
        <v>0.69696969696969691</v>
      </c>
      <c r="J81" s="56"/>
      <c r="K81" s="321"/>
      <c r="L81" s="56"/>
      <c r="M81" s="286"/>
      <c r="N81" s="7"/>
      <c r="O81" s="168"/>
      <c r="P81" s="168"/>
    </row>
    <row r="82" spans="4:16" ht="13.5" hidden="1" customHeight="1" x14ac:dyDescent="0.3">
      <c r="D82" s="276" t="s">
        <v>125</v>
      </c>
      <c r="E82" s="288"/>
      <c r="F82" s="287">
        <f>'OCP product mix'!J16</f>
        <v>0.12121212121212122</v>
      </c>
      <c r="G82" s="287">
        <f>'OCP product mix'!K16</f>
        <v>0.18181818181818177</v>
      </c>
      <c r="H82" s="287">
        <f>'OCP product mix'!L16</f>
        <v>0</v>
      </c>
      <c r="I82" s="287">
        <f>'OCP product mix'!M16</f>
        <v>0.69696969696969702</v>
      </c>
      <c r="J82" s="56"/>
      <c r="K82" s="321"/>
      <c r="L82" s="56"/>
      <c r="M82" s="286"/>
      <c r="N82" s="7"/>
      <c r="O82" s="168"/>
      <c r="P82" s="168"/>
    </row>
    <row r="83" spans="4:16" ht="13.5" hidden="1" customHeight="1" x14ac:dyDescent="0.3">
      <c r="D83" s="276" t="s">
        <v>139</v>
      </c>
      <c r="E83" s="288"/>
      <c r="F83" s="287">
        <f>'OCP product mix'!J17</f>
        <v>0.12121212121212122</v>
      </c>
      <c r="G83" s="287">
        <f>'OCP product mix'!K17</f>
        <v>0.1818181818181818</v>
      </c>
      <c r="H83" s="287">
        <f>'OCP product mix'!L17</f>
        <v>0</v>
      </c>
      <c r="I83" s="287">
        <f>'OCP product mix'!M17</f>
        <v>0.69696969696969691</v>
      </c>
      <c r="J83" s="56"/>
      <c r="K83" s="321"/>
      <c r="L83" s="56"/>
      <c r="M83" s="286"/>
      <c r="N83" s="7"/>
      <c r="O83" s="168"/>
      <c r="P83" s="168"/>
    </row>
    <row r="84" spans="4:16" ht="13.5" customHeight="1" x14ac:dyDescent="0.3">
      <c r="D84" s="276" t="s">
        <v>165</v>
      </c>
      <c r="E84" s="288"/>
      <c r="F84" s="287">
        <f>'OCP product mix'!J18</f>
        <v>0.12121212121212123</v>
      </c>
      <c r="G84" s="287">
        <f>'OCP product mix'!K18</f>
        <v>0.18181818181818182</v>
      </c>
      <c r="H84" s="287">
        <f>'OCP product mix'!L18</f>
        <v>0</v>
      </c>
      <c r="I84" s="287">
        <f>'OCP product mix'!M18</f>
        <v>0.69696969696969702</v>
      </c>
      <c r="J84" s="56"/>
      <c r="K84" s="321"/>
      <c r="L84" s="56"/>
      <c r="M84" s="286"/>
      <c r="N84" s="7"/>
      <c r="O84" s="168"/>
      <c r="P84" s="168"/>
    </row>
    <row r="85" spans="4:16" ht="13.5" customHeight="1" x14ac:dyDescent="0.3">
      <c r="D85" s="276" t="s">
        <v>132</v>
      </c>
      <c r="E85" s="288"/>
      <c r="F85" s="287">
        <f>'OCP product mix'!J19</f>
        <v>0.1212121212121212</v>
      </c>
      <c r="G85" s="287">
        <f>'OCP product mix'!K19</f>
        <v>0.1818181818181818</v>
      </c>
      <c r="H85" s="287">
        <f>'OCP product mix'!L19</f>
        <v>0</v>
      </c>
      <c r="I85" s="287">
        <f>'OCP product mix'!M19</f>
        <v>0.69696969696969691</v>
      </c>
      <c r="J85" s="56"/>
      <c r="K85" s="321"/>
      <c r="L85" s="56"/>
      <c r="M85" s="286"/>
      <c r="N85" s="7"/>
      <c r="O85" s="168"/>
      <c r="P85" s="168"/>
    </row>
    <row r="86" spans="4:16" ht="13.5" hidden="1" customHeight="1" x14ac:dyDescent="0.3">
      <c r="D86" s="276" t="s">
        <v>58</v>
      </c>
      <c r="E86" s="288"/>
      <c r="F86" s="287">
        <f>'OCP product mix'!J20</f>
        <v>0.12121212121212123</v>
      </c>
      <c r="G86" s="287">
        <f>'OCP product mix'!K20</f>
        <v>0.18181818181818182</v>
      </c>
      <c r="H86" s="287">
        <f>'OCP product mix'!L20</f>
        <v>0</v>
      </c>
      <c r="I86" s="287">
        <f>'OCP product mix'!M20</f>
        <v>0.69696969696969702</v>
      </c>
      <c r="J86" s="56"/>
      <c r="K86" s="321"/>
      <c r="L86" s="56"/>
      <c r="M86" s="286"/>
      <c r="N86" s="7"/>
      <c r="O86" s="168"/>
      <c r="P86" s="168"/>
    </row>
    <row r="87" spans="4:16" ht="13.5" hidden="1" customHeight="1" x14ac:dyDescent="0.3">
      <c r="D87" s="276" t="s">
        <v>127</v>
      </c>
      <c r="E87" s="288"/>
      <c r="F87" s="287">
        <f>'OCP product mix'!J21</f>
        <v>0.12121212121212122</v>
      </c>
      <c r="G87" s="287">
        <f>'OCP product mix'!K21</f>
        <v>0.18181818181818182</v>
      </c>
      <c r="H87" s="287">
        <f>'OCP product mix'!L21</f>
        <v>0</v>
      </c>
      <c r="I87" s="287">
        <f>'OCP product mix'!M21</f>
        <v>0.69696969696969691</v>
      </c>
      <c r="J87" s="56"/>
      <c r="K87" s="321"/>
      <c r="L87" s="56"/>
      <c r="M87" s="286"/>
      <c r="N87" s="7"/>
      <c r="O87" s="168"/>
      <c r="P87" s="168"/>
    </row>
    <row r="88" spans="4:16" ht="13.5" hidden="1" customHeight="1" x14ac:dyDescent="0.3">
      <c r="D88" s="276" t="s">
        <v>128</v>
      </c>
      <c r="E88" s="288"/>
      <c r="F88" s="287">
        <f>'OCP product mix'!J22</f>
        <v>0.12121212121212122</v>
      </c>
      <c r="G88" s="287">
        <f>'OCP product mix'!K22</f>
        <v>0.18181818181818182</v>
      </c>
      <c r="H88" s="287">
        <f>'OCP product mix'!L22</f>
        <v>0</v>
      </c>
      <c r="I88" s="287">
        <f>'OCP product mix'!M22</f>
        <v>0.69696969696969702</v>
      </c>
      <c r="J88" s="56"/>
      <c r="K88" s="321"/>
      <c r="L88" s="56"/>
      <c r="M88" s="286"/>
      <c r="N88" s="7"/>
      <c r="O88" s="168"/>
      <c r="P88" s="168"/>
    </row>
    <row r="89" spans="4:16" ht="13.5" hidden="1" customHeight="1" x14ac:dyDescent="0.3">
      <c r="D89" s="276" t="s">
        <v>179</v>
      </c>
      <c r="E89" s="288"/>
      <c r="F89" s="287">
        <f>'OCP product mix'!J23</f>
        <v>0.12121212121212123</v>
      </c>
      <c r="G89" s="287">
        <f>'OCP product mix'!K23</f>
        <v>0.18181818181818185</v>
      </c>
      <c r="H89" s="287">
        <f>'OCP product mix'!L23</f>
        <v>0</v>
      </c>
      <c r="I89" s="287">
        <f>'OCP product mix'!M23</f>
        <v>0.69696969696969702</v>
      </c>
      <c r="J89" s="56"/>
      <c r="K89" s="321"/>
      <c r="L89" s="56"/>
      <c r="M89" s="286"/>
      <c r="N89" s="7"/>
      <c r="O89" s="168"/>
      <c r="P89" s="168"/>
    </row>
    <row r="90" spans="4:16" ht="13.5" hidden="1" customHeight="1" x14ac:dyDescent="0.3">
      <c r="D90" s="276" t="s">
        <v>131</v>
      </c>
      <c r="E90" s="288"/>
      <c r="F90" s="287">
        <f>'OCP product mix'!J24</f>
        <v>0.12121212121212122</v>
      </c>
      <c r="G90" s="287">
        <f>'OCP product mix'!K24</f>
        <v>0.1818181818181818</v>
      </c>
      <c r="H90" s="287">
        <f>'OCP product mix'!L24</f>
        <v>0</v>
      </c>
      <c r="I90" s="287">
        <f>'OCP product mix'!M24</f>
        <v>0.69696969696969702</v>
      </c>
      <c r="J90" s="56"/>
      <c r="K90" s="321"/>
      <c r="L90" s="56"/>
      <c r="M90" s="286"/>
      <c r="N90" s="7"/>
      <c r="O90" s="168"/>
      <c r="P90" s="168"/>
    </row>
    <row r="91" spans="4:16" ht="13.5" hidden="1" customHeight="1" x14ac:dyDescent="0.3">
      <c r="D91" s="276" t="s">
        <v>133</v>
      </c>
      <c r="E91" s="288"/>
      <c r="F91" s="287">
        <f>'OCP product mix'!J25</f>
        <v>0.12121212121212122</v>
      </c>
      <c r="G91" s="287">
        <f>'OCP product mix'!K25</f>
        <v>0.18181818181818182</v>
      </c>
      <c r="H91" s="287">
        <f>'OCP product mix'!L25</f>
        <v>0</v>
      </c>
      <c r="I91" s="287">
        <f>'OCP product mix'!M25</f>
        <v>0.69696969696969691</v>
      </c>
      <c r="J91" s="56"/>
      <c r="K91" s="321"/>
      <c r="L91" s="56"/>
      <c r="M91" s="286"/>
      <c r="N91" s="7"/>
      <c r="O91" s="168"/>
      <c r="P91" s="168"/>
    </row>
    <row r="92" spans="4:16" ht="13.5" hidden="1" customHeight="1" x14ac:dyDescent="0.3">
      <c r="D92" s="276" t="s">
        <v>189</v>
      </c>
      <c r="E92" s="288"/>
      <c r="F92" s="287">
        <f>'OCP product mix'!J26</f>
        <v>0.1212121212121212</v>
      </c>
      <c r="G92" s="287">
        <f>'OCP product mix'!K26</f>
        <v>0.18181818181818182</v>
      </c>
      <c r="H92" s="287">
        <f>'OCP product mix'!L26</f>
        <v>0</v>
      </c>
      <c r="I92" s="287">
        <f>'OCP product mix'!M26</f>
        <v>0.69696969696969691</v>
      </c>
      <c r="J92" s="56"/>
      <c r="K92" s="321"/>
      <c r="L92" s="56"/>
      <c r="M92" s="286"/>
      <c r="N92" s="7"/>
      <c r="O92" s="168"/>
      <c r="P92" s="168"/>
    </row>
    <row r="93" spans="4:16" ht="13.5" customHeight="1" x14ac:dyDescent="0.3">
      <c r="D93" s="276" t="s">
        <v>64</v>
      </c>
      <c r="E93" s="288"/>
      <c r="F93" s="287">
        <f>'OCP product mix'!J27</f>
        <v>0.12121212121212123</v>
      </c>
      <c r="G93" s="287">
        <f>'OCP product mix'!K27</f>
        <v>0.1818181818181818</v>
      </c>
      <c r="H93" s="287">
        <f>'OCP product mix'!L27</f>
        <v>0</v>
      </c>
      <c r="I93" s="287">
        <f>'OCP product mix'!M27</f>
        <v>0.69696969696969702</v>
      </c>
      <c r="J93" s="56"/>
      <c r="K93" s="321"/>
      <c r="L93" s="56"/>
      <c r="M93" s="286"/>
      <c r="N93" s="7"/>
      <c r="O93" s="168"/>
      <c r="P93" s="168"/>
    </row>
    <row r="94" spans="4:16" ht="13.5" customHeight="1" x14ac:dyDescent="0.3">
      <c r="D94" s="276" t="s">
        <v>192</v>
      </c>
      <c r="E94" s="288"/>
      <c r="F94" s="287">
        <f>'OCP product mix'!J28</f>
        <v>0.12121212121212123</v>
      </c>
      <c r="G94" s="287">
        <f>'OCP product mix'!K28</f>
        <v>0.18181818181818182</v>
      </c>
      <c r="H94" s="287">
        <f>'OCP product mix'!L28</f>
        <v>0</v>
      </c>
      <c r="I94" s="287">
        <f>'OCP product mix'!M28</f>
        <v>0.69696969696969691</v>
      </c>
      <c r="J94" s="56"/>
      <c r="K94" s="321"/>
      <c r="L94" s="56"/>
      <c r="M94" s="286"/>
      <c r="N94" s="7"/>
      <c r="O94" s="168"/>
      <c r="P94" s="168"/>
    </row>
    <row r="95" spans="4:16" ht="13.5" hidden="1" customHeight="1" x14ac:dyDescent="0.3">
      <c r="D95" s="276" t="s">
        <v>126</v>
      </c>
      <c r="E95" s="288"/>
      <c r="F95" s="287">
        <f>'OCP product mix'!J29</f>
        <v>0.12121212121212123</v>
      </c>
      <c r="G95" s="287">
        <f>'OCP product mix'!K29</f>
        <v>0.18181818181818185</v>
      </c>
      <c r="H95" s="287">
        <f>'OCP product mix'!L29</f>
        <v>0</v>
      </c>
      <c r="I95" s="287">
        <f>'OCP product mix'!M29</f>
        <v>0.69696969696969702</v>
      </c>
      <c r="J95" s="56"/>
      <c r="K95" s="321"/>
      <c r="L95" s="56"/>
      <c r="M95" s="286"/>
      <c r="N95" s="7"/>
      <c r="O95" s="168"/>
      <c r="P95" s="168"/>
    </row>
    <row r="96" spans="4:16" ht="13.5" hidden="1" customHeight="1" x14ac:dyDescent="0.3">
      <c r="D96" s="276" t="s">
        <v>61</v>
      </c>
      <c r="E96" s="288"/>
      <c r="F96" s="287">
        <f>'OCP product mix'!J30</f>
        <v>0.12121212121212123</v>
      </c>
      <c r="G96" s="287">
        <f>'OCP product mix'!K30</f>
        <v>0.18181818181818182</v>
      </c>
      <c r="H96" s="287">
        <f>'OCP product mix'!L30</f>
        <v>0</v>
      </c>
      <c r="I96" s="287">
        <f>'OCP product mix'!M30</f>
        <v>0.69696969696969702</v>
      </c>
      <c r="J96" s="56"/>
      <c r="K96" s="321"/>
      <c r="L96" s="56"/>
      <c r="M96" s="286"/>
      <c r="N96" s="7"/>
      <c r="O96" s="168"/>
      <c r="P96" s="168"/>
    </row>
    <row r="97" spans="4:16" ht="13.5" hidden="1" customHeight="1" x14ac:dyDescent="0.3">
      <c r="D97" s="276" t="s">
        <v>196</v>
      </c>
      <c r="E97" s="288"/>
      <c r="F97" s="287">
        <f>'OCP product mix'!J31</f>
        <v>0.1212121212121212</v>
      </c>
      <c r="G97" s="287">
        <f>'OCP product mix'!K31</f>
        <v>0.18181818181818182</v>
      </c>
      <c r="H97" s="287">
        <f>'OCP product mix'!L31</f>
        <v>0</v>
      </c>
      <c r="I97" s="287">
        <f>'OCP product mix'!M31</f>
        <v>0.69696969696969702</v>
      </c>
      <c r="J97" s="56"/>
      <c r="K97" s="321"/>
      <c r="L97" s="56"/>
      <c r="M97" s="286"/>
      <c r="N97" s="7"/>
      <c r="O97" s="168"/>
      <c r="P97" s="168"/>
    </row>
    <row r="98" spans="4:16" ht="13.5" hidden="1" customHeight="1" x14ac:dyDescent="0.3">
      <c r="D98" s="276" t="s">
        <v>134</v>
      </c>
      <c r="E98" s="288"/>
      <c r="F98" s="287">
        <f>'OCP product mix'!J32</f>
        <v>0.1212121212121212</v>
      </c>
      <c r="G98" s="287">
        <f>'OCP product mix'!K32</f>
        <v>0.18181818181818182</v>
      </c>
      <c r="H98" s="287">
        <f>'OCP product mix'!L32</f>
        <v>0</v>
      </c>
      <c r="I98" s="287">
        <f>'OCP product mix'!M32</f>
        <v>0.69696969696969702</v>
      </c>
      <c r="J98" s="56"/>
      <c r="K98" s="321"/>
      <c r="L98" s="56"/>
      <c r="M98" s="286"/>
      <c r="N98" s="7"/>
      <c r="O98" s="168"/>
      <c r="P98" s="168"/>
    </row>
    <row r="99" spans="4:16" ht="13.5" hidden="1" customHeight="1" x14ac:dyDescent="0.3">
      <c r="D99" s="276" t="s">
        <v>130</v>
      </c>
      <c r="E99" s="288"/>
      <c r="F99" s="287">
        <f>'OCP product mix'!J33</f>
        <v>0.12121212121212123</v>
      </c>
      <c r="G99" s="287">
        <f>'OCP product mix'!K33</f>
        <v>0.18181818181818185</v>
      </c>
      <c r="H99" s="287">
        <f>'OCP product mix'!L33</f>
        <v>0</v>
      </c>
      <c r="I99" s="287">
        <f>'OCP product mix'!M33</f>
        <v>0.69696969696969702</v>
      </c>
      <c r="J99" s="56"/>
      <c r="K99" s="321"/>
      <c r="L99" s="56"/>
      <c r="M99" s="286"/>
      <c r="N99" s="7"/>
      <c r="O99" s="168"/>
      <c r="P99" s="168"/>
    </row>
    <row r="100" spans="4:16" ht="13.5" hidden="1" customHeight="1" x14ac:dyDescent="0.3">
      <c r="D100" s="276" t="s">
        <v>209</v>
      </c>
      <c r="E100" s="288"/>
      <c r="F100" s="287">
        <f>'OCP product mix'!J34</f>
        <v>0.12121212121212122</v>
      </c>
      <c r="G100" s="287">
        <f>'OCP product mix'!K34</f>
        <v>0.18181818181818182</v>
      </c>
      <c r="H100" s="287">
        <f>'OCP product mix'!L34</f>
        <v>0</v>
      </c>
      <c r="I100" s="287">
        <f>'OCP product mix'!M34</f>
        <v>0.69696969696969702</v>
      </c>
      <c r="J100" s="56"/>
      <c r="K100" s="321"/>
      <c r="L100" s="56"/>
      <c r="M100" s="286"/>
      <c r="N100" s="7"/>
      <c r="O100" s="168"/>
      <c r="P100" s="168"/>
    </row>
    <row r="101" spans="4:16" ht="13.5" customHeight="1" x14ac:dyDescent="0.3">
      <c r="D101" s="276" t="s">
        <v>211</v>
      </c>
      <c r="E101" s="288"/>
      <c r="F101" s="287">
        <f>'OCP product mix'!J35</f>
        <v>0.12121212121212124</v>
      </c>
      <c r="G101" s="287">
        <f>'OCP product mix'!K35</f>
        <v>0.18181818181818182</v>
      </c>
      <c r="H101" s="287">
        <f>'OCP product mix'!L35</f>
        <v>0</v>
      </c>
      <c r="I101" s="287">
        <f>'OCP product mix'!M35</f>
        <v>0.69696969696969702</v>
      </c>
      <c r="J101" s="56"/>
      <c r="K101" s="321"/>
      <c r="L101" s="56"/>
      <c r="M101" s="286"/>
      <c r="N101" s="7"/>
      <c r="O101" s="168"/>
      <c r="P101" s="168"/>
    </row>
    <row r="102" spans="4:16" ht="13.5" customHeight="1" x14ac:dyDescent="0.3">
      <c r="D102" s="276" t="s">
        <v>217</v>
      </c>
      <c r="E102" s="288"/>
      <c r="F102" s="287">
        <f>'OCP product mix'!J36</f>
        <v>0.12121212121212122</v>
      </c>
      <c r="G102" s="287">
        <f>'OCP product mix'!K36</f>
        <v>0.18181818181818182</v>
      </c>
      <c r="H102" s="287">
        <f>'OCP product mix'!L36</f>
        <v>0</v>
      </c>
      <c r="I102" s="287">
        <f>'OCP product mix'!M36</f>
        <v>0.69696969696969691</v>
      </c>
      <c r="J102" s="56"/>
      <c r="K102" s="321"/>
      <c r="L102" s="56"/>
      <c r="M102" s="286"/>
      <c r="N102" s="7"/>
      <c r="O102" s="168"/>
      <c r="P102" s="168"/>
    </row>
    <row r="103" spans="4:16" ht="13.5" hidden="1" customHeight="1" x14ac:dyDescent="0.3">
      <c r="D103" s="276" t="s">
        <v>221</v>
      </c>
      <c r="E103" s="288"/>
      <c r="F103" s="287">
        <f>'OCP product mix'!J37</f>
        <v>0.12121212121212122</v>
      </c>
      <c r="G103" s="287">
        <f>'OCP product mix'!K37</f>
        <v>0.18181818181818182</v>
      </c>
      <c r="H103" s="287">
        <f>'OCP product mix'!L37</f>
        <v>0</v>
      </c>
      <c r="I103" s="287">
        <f>'OCP product mix'!M37</f>
        <v>0.69696969696969691</v>
      </c>
      <c r="J103" s="56"/>
      <c r="K103" s="321"/>
      <c r="L103" s="56"/>
      <c r="M103" s="286"/>
      <c r="N103" s="7"/>
      <c r="O103" s="168"/>
      <c r="P103" s="168"/>
    </row>
    <row r="104" spans="4:16" ht="13.5" hidden="1" customHeight="1" x14ac:dyDescent="0.3">
      <c r="D104" s="276" t="s">
        <v>233</v>
      </c>
      <c r="E104" s="288"/>
      <c r="F104" s="287">
        <f>'OCP product mix'!J38</f>
        <v>0.1212121212121212</v>
      </c>
      <c r="G104" s="287">
        <f>'OCP product mix'!K38</f>
        <v>0.1818181818181818</v>
      </c>
      <c r="H104" s="287">
        <f>'OCP product mix'!L38</f>
        <v>0</v>
      </c>
      <c r="I104" s="287">
        <f>'OCP product mix'!M38</f>
        <v>0.69696969696969691</v>
      </c>
      <c r="J104" s="56"/>
      <c r="K104" s="321"/>
      <c r="L104" s="56"/>
      <c r="M104" s="286"/>
      <c r="N104" s="7"/>
      <c r="O104" s="168"/>
      <c r="P104" s="168"/>
    </row>
    <row r="105" spans="4:16" ht="13.5" hidden="1" customHeight="1" x14ac:dyDescent="0.3">
      <c r="D105" s="276" t="s">
        <v>235</v>
      </c>
      <c r="E105" s="288"/>
      <c r="F105" s="287">
        <f>'OCP product mix'!J39</f>
        <v>0.12121212121212124</v>
      </c>
      <c r="G105" s="287">
        <f>'OCP product mix'!K39</f>
        <v>0.18181818181818185</v>
      </c>
      <c r="H105" s="287">
        <f>'OCP product mix'!L39</f>
        <v>0</v>
      </c>
      <c r="I105" s="287">
        <f>'OCP product mix'!M39</f>
        <v>0.69696969696969702</v>
      </c>
      <c r="J105" s="56"/>
      <c r="K105" s="321"/>
      <c r="L105" s="56"/>
      <c r="M105" s="286"/>
      <c r="N105" s="7"/>
      <c r="O105" s="168"/>
      <c r="P105" s="168"/>
    </row>
    <row r="106" spans="4:16" ht="13.5" customHeight="1" x14ac:dyDescent="0.3">
      <c r="D106" s="276" t="s">
        <v>237</v>
      </c>
      <c r="E106" s="288"/>
      <c r="F106" s="287">
        <f>'OCP product mix'!J40</f>
        <v>0.12121212121212124</v>
      </c>
      <c r="G106" s="287">
        <f>'OCP product mix'!K40</f>
        <v>0.18181818181818182</v>
      </c>
      <c r="H106" s="287">
        <f>'OCP product mix'!L40</f>
        <v>0</v>
      </c>
      <c r="I106" s="287">
        <f>'OCP product mix'!M40</f>
        <v>0.69696969696969702</v>
      </c>
      <c r="J106" s="56"/>
      <c r="K106" s="321"/>
      <c r="L106" s="56"/>
      <c r="M106" s="286"/>
      <c r="N106" s="7"/>
      <c r="O106" s="168"/>
      <c r="P106" s="168"/>
    </row>
    <row r="107" spans="4:16" ht="13.5" customHeight="1" x14ac:dyDescent="0.3">
      <c r="D107" s="276" t="s">
        <v>239</v>
      </c>
      <c r="E107" s="288"/>
      <c r="F107" s="287">
        <f>'OCP product mix'!J41</f>
        <v>0.12121212121212122</v>
      </c>
      <c r="G107" s="287">
        <f>'OCP product mix'!K41</f>
        <v>0.1818181818181818</v>
      </c>
      <c r="H107" s="287">
        <f>'OCP product mix'!L41</f>
        <v>0</v>
      </c>
      <c r="I107" s="287">
        <f>'OCP product mix'!M41</f>
        <v>0.69696969696969691</v>
      </c>
      <c r="J107" s="56"/>
      <c r="K107" s="321"/>
      <c r="L107" s="56"/>
      <c r="M107" s="286"/>
      <c r="N107" s="7"/>
      <c r="O107" s="168"/>
      <c r="P107" s="168"/>
    </row>
    <row r="108" spans="4:16" ht="13.5" customHeight="1" x14ac:dyDescent="0.3">
      <c r="D108" s="276" t="s">
        <v>251</v>
      </c>
      <c r="E108" s="288"/>
      <c r="F108" s="287">
        <f>'OCP product mix'!J42</f>
        <v>0.1212121212121212</v>
      </c>
      <c r="G108" s="287">
        <f>'OCP product mix'!K42</f>
        <v>0.18181818181818182</v>
      </c>
      <c r="H108" s="287">
        <f>'OCP product mix'!L42</f>
        <v>0</v>
      </c>
      <c r="I108" s="287">
        <f>'OCP product mix'!M42</f>
        <v>0.69696969696969691</v>
      </c>
      <c r="J108" s="56"/>
      <c r="K108" s="321"/>
      <c r="L108" s="56"/>
      <c r="M108" s="286"/>
      <c r="N108" s="7"/>
      <c r="O108" s="168"/>
      <c r="P108" s="168"/>
    </row>
    <row r="109" spans="4:16" ht="13.5" hidden="1" customHeight="1" x14ac:dyDescent="0.3">
      <c r="D109" s="276" t="s">
        <v>255</v>
      </c>
      <c r="E109" s="288"/>
      <c r="F109" s="287">
        <f>'OCP product mix'!J43</f>
        <v>0.12121212121212123</v>
      </c>
      <c r="G109" s="287">
        <f>'OCP product mix'!K43</f>
        <v>0.18181818181818182</v>
      </c>
      <c r="H109" s="287">
        <f>'OCP product mix'!L43</f>
        <v>0</v>
      </c>
      <c r="I109" s="287">
        <f>'OCP product mix'!M43</f>
        <v>0.69696969696969702</v>
      </c>
      <c r="J109" s="56"/>
      <c r="K109" s="321"/>
      <c r="L109" s="56"/>
      <c r="M109" s="286"/>
      <c r="N109" s="7"/>
      <c r="O109" s="168"/>
      <c r="P109" s="168"/>
    </row>
    <row r="110" spans="4:16" ht="13.5" customHeight="1" x14ac:dyDescent="0.3">
      <c r="D110" s="276" t="s">
        <v>257</v>
      </c>
      <c r="E110" s="288"/>
      <c r="F110" s="287">
        <f>'OCP product mix'!J44</f>
        <v>0.12121212121212122</v>
      </c>
      <c r="G110" s="287">
        <f>'OCP product mix'!K44</f>
        <v>0.18181818181818182</v>
      </c>
      <c r="H110" s="287">
        <f>'OCP product mix'!L44</f>
        <v>0</v>
      </c>
      <c r="I110" s="287">
        <f>'OCP product mix'!M44</f>
        <v>0.69696969696969702</v>
      </c>
      <c r="J110" s="56"/>
      <c r="K110" s="321"/>
      <c r="L110" s="56"/>
      <c r="M110" s="286"/>
      <c r="N110" s="7"/>
      <c r="O110" s="168"/>
      <c r="P110" s="168"/>
    </row>
    <row r="111" spans="4:16" ht="13.5" hidden="1" customHeight="1" x14ac:dyDescent="0.3">
      <c r="D111" s="276" t="s">
        <v>261</v>
      </c>
      <c r="E111" s="288"/>
      <c r="F111" s="287">
        <v>0.15789473684210528</v>
      </c>
      <c r="G111" s="287">
        <v>0.23684210526315788</v>
      </c>
      <c r="H111" s="287">
        <v>0</v>
      </c>
      <c r="I111" s="287">
        <v>0.60526315789473684</v>
      </c>
      <c r="J111" s="56"/>
      <c r="K111" s="321"/>
      <c r="L111" s="56"/>
      <c r="M111" s="286"/>
      <c r="N111" s="7"/>
      <c r="O111" s="168"/>
      <c r="P111" s="168"/>
    </row>
    <row r="112" spans="4:16" ht="13.5" customHeight="1" x14ac:dyDescent="0.3">
      <c r="D112" s="276" t="s">
        <v>62</v>
      </c>
      <c r="E112" s="56"/>
      <c r="F112" s="287">
        <f t="shared" ref="F112:I113" si="0">F111</f>
        <v>0.15789473684210528</v>
      </c>
      <c r="G112" s="287">
        <f t="shared" si="0"/>
        <v>0.23684210526315788</v>
      </c>
      <c r="H112" s="287">
        <f t="shared" si="0"/>
        <v>0</v>
      </c>
      <c r="I112" s="287">
        <f t="shared" si="0"/>
        <v>0.60526315789473684</v>
      </c>
      <c r="J112" s="56"/>
      <c r="K112" s="321"/>
      <c r="L112" s="56"/>
      <c r="M112" s="286"/>
      <c r="N112" s="7"/>
      <c r="O112" s="168"/>
      <c r="P112" s="168"/>
    </row>
    <row r="113" spans="2:16" ht="13.5" customHeight="1" x14ac:dyDescent="0.3">
      <c r="D113" s="276" t="s">
        <v>32</v>
      </c>
      <c r="E113" s="56"/>
      <c r="F113" s="287">
        <f t="shared" si="0"/>
        <v>0.15789473684210528</v>
      </c>
      <c r="G113" s="287">
        <f t="shared" si="0"/>
        <v>0.23684210526315788</v>
      </c>
      <c r="H113" s="287">
        <f t="shared" si="0"/>
        <v>0</v>
      </c>
      <c r="I113" s="287">
        <f t="shared" si="0"/>
        <v>0.60526315789473684</v>
      </c>
      <c r="J113" s="56"/>
      <c r="K113" s="56"/>
      <c r="L113" s="56"/>
      <c r="M113" s="286"/>
      <c r="N113" s="7"/>
      <c r="O113" s="168"/>
      <c r="P113" s="168"/>
    </row>
    <row r="114" spans="2:16" ht="13.5" customHeight="1" x14ac:dyDescent="0.3">
      <c r="D114" s="276"/>
      <c r="E114" s="288"/>
      <c r="F114" s="287"/>
      <c r="G114" s="287"/>
      <c r="H114" s="287"/>
      <c r="I114" s="274"/>
      <c r="J114" s="56"/>
      <c r="K114" s="56"/>
      <c r="L114" s="56"/>
      <c r="M114" s="286"/>
      <c r="N114" s="7"/>
      <c r="O114" s="168"/>
      <c r="P114" s="168"/>
    </row>
    <row r="115" spans="2:16" ht="13.5" customHeight="1" x14ac:dyDescent="0.2">
      <c r="K115" s="56"/>
      <c r="L115" s="56"/>
      <c r="M115" s="282"/>
      <c r="N115" s="7"/>
      <c r="O115" s="282"/>
      <c r="P115" s="282"/>
    </row>
    <row r="116" spans="2:16" ht="13.5" customHeight="1" x14ac:dyDescent="0.2">
      <c r="K116" s="56"/>
      <c r="L116" s="56"/>
      <c r="M116" s="282"/>
      <c r="N116" s="7"/>
      <c r="O116" s="282"/>
      <c r="P116" s="282"/>
    </row>
    <row r="117" spans="2:16" ht="13.5" customHeight="1" x14ac:dyDescent="0.3">
      <c r="D117" s="276"/>
      <c r="E117" s="56"/>
      <c r="F117" s="285"/>
      <c r="G117" s="285"/>
      <c r="H117" s="285"/>
      <c r="I117" s="56"/>
      <c r="J117" s="56"/>
      <c r="K117" s="56"/>
      <c r="L117" s="56"/>
      <c r="M117" s="282"/>
      <c r="N117" s="7"/>
      <c r="O117" s="282"/>
      <c r="P117" s="282"/>
    </row>
    <row r="118" spans="2:16" ht="13.5" customHeight="1" x14ac:dyDescent="0.2">
      <c r="E118" s="56"/>
      <c r="F118" s="56"/>
      <c r="G118" s="56"/>
      <c r="H118" s="56"/>
      <c r="I118" s="56"/>
      <c r="J118" s="56"/>
      <c r="K118" s="56"/>
      <c r="L118" s="56"/>
      <c r="M118" s="282"/>
      <c r="N118" s="7"/>
      <c r="O118" s="282"/>
      <c r="P118" s="282"/>
    </row>
    <row r="119" spans="2:16" ht="13.5" customHeight="1" x14ac:dyDescent="0.25">
      <c r="B119" s="29">
        <v>5</v>
      </c>
      <c r="D119" s="28" t="s">
        <v>323</v>
      </c>
      <c r="E119" s="56" t="s">
        <v>315</v>
      </c>
      <c r="F119" s="56"/>
      <c r="G119" s="56"/>
      <c r="H119" s="56"/>
      <c r="I119" s="56"/>
      <c r="J119" s="56"/>
      <c r="K119" s="56"/>
      <c r="L119" s="56"/>
      <c r="M119" s="282"/>
      <c r="N119" s="7"/>
      <c r="O119" s="282"/>
      <c r="P119" s="282"/>
    </row>
    <row r="120" spans="2:16" ht="13.5" customHeight="1" x14ac:dyDescent="0.2">
      <c r="E120" s="56"/>
      <c r="F120" s="56"/>
      <c r="G120" s="56"/>
      <c r="H120" s="56"/>
      <c r="I120" s="56"/>
      <c r="J120" s="56"/>
      <c r="K120" s="56"/>
      <c r="L120" s="56"/>
      <c r="M120" s="282"/>
      <c r="N120" s="7"/>
      <c r="O120" s="282"/>
      <c r="P120" s="282"/>
    </row>
    <row r="121" spans="2:16" ht="13.5" customHeight="1" x14ac:dyDescent="0.2">
      <c r="E121" s="56"/>
      <c r="F121" s="56"/>
      <c r="G121" s="56"/>
      <c r="H121" s="56"/>
      <c r="I121" s="56"/>
      <c r="J121" s="56"/>
      <c r="K121" s="56"/>
      <c r="L121" s="56"/>
      <c r="M121" s="282"/>
      <c r="N121" s="7"/>
      <c r="O121" s="282"/>
      <c r="P121" s="282"/>
    </row>
    <row r="122" spans="2:16" ht="13.5" customHeight="1" x14ac:dyDescent="0.2">
      <c r="D122" s="32" t="s">
        <v>321</v>
      </c>
      <c r="E122" s="56"/>
      <c r="F122" s="56"/>
      <c r="G122" s="56"/>
      <c r="H122" s="56"/>
      <c r="I122" s="56"/>
      <c r="J122" s="56"/>
      <c r="K122" s="56"/>
      <c r="L122" s="56"/>
      <c r="M122" s="282"/>
      <c r="N122" s="7"/>
      <c r="O122" s="282"/>
      <c r="P122" s="282"/>
    </row>
    <row r="123" spans="2:16" ht="13.5" customHeight="1" x14ac:dyDescent="0.2">
      <c r="D123" s="33" t="s">
        <v>322</v>
      </c>
      <c r="E123" s="56"/>
      <c r="F123" s="56"/>
      <c r="G123" s="56"/>
      <c r="H123" s="56"/>
      <c r="I123" s="56"/>
      <c r="J123" s="56"/>
      <c r="K123" s="56"/>
      <c r="L123" s="56"/>
      <c r="M123" s="282"/>
      <c r="N123" s="7"/>
      <c r="O123" s="282"/>
      <c r="P123" s="282"/>
    </row>
    <row r="124" spans="2:16" ht="13.5" customHeight="1" x14ac:dyDescent="0.2">
      <c r="D124" s="36"/>
      <c r="E124" s="56"/>
      <c r="F124" s="56"/>
      <c r="G124" s="56"/>
      <c r="H124" s="56"/>
      <c r="I124" s="56"/>
      <c r="J124" s="56"/>
      <c r="K124" s="56"/>
      <c r="L124" s="56"/>
      <c r="M124" s="282"/>
      <c r="N124" s="7"/>
      <c r="O124" s="282"/>
      <c r="P124" s="282"/>
    </row>
    <row r="125" spans="2:16" ht="13.5" customHeight="1" x14ac:dyDescent="0.2">
      <c r="E125" s="284" t="s">
        <v>319</v>
      </c>
      <c r="F125" s="284" t="s">
        <v>318</v>
      </c>
      <c r="G125" s="284" t="s">
        <v>311</v>
      </c>
      <c r="I125" s="56"/>
      <c r="J125" s="56"/>
      <c r="K125" s="56"/>
      <c r="M125" s="282"/>
      <c r="N125" s="7"/>
      <c r="O125" s="282"/>
      <c r="P125" s="282"/>
    </row>
    <row r="126" spans="2:16" ht="13.5" customHeight="1" x14ac:dyDescent="0.3">
      <c r="D126" s="276"/>
      <c r="E126" s="7"/>
      <c r="F126" s="7"/>
      <c r="G126" s="7"/>
      <c r="M126" s="282"/>
      <c r="N126" s="7"/>
      <c r="O126" s="282"/>
      <c r="P126" s="282"/>
    </row>
    <row r="127" spans="2:16" ht="13.5" customHeight="1" x14ac:dyDescent="0.3">
      <c r="D127" s="274"/>
      <c r="E127" s="7"/>
      <c r="F127" s="7"/>
      <c r="G127" s="7"/>
      <c r="M127" s="282"/>
      <c r="N127" s="7"/>
      <c r="O127" s="282"/>
      <c r="P127" s="282"/>
    </row>
    <row r="128" spans="2:16" ht="13.5" customHeight="1" x14ac:dyDescent="0.2">
      <c r="D128" s="7" t="s">
        <v>317</v>
      </c>
      <c r="E128" s="7">
        <f>OCPSalesProduct!E38</f>
        <v>53.718123688336568</v>
      </c>
      <c r="F128" s="7">
        <f>OCPSalesProduct!F38</f>
        <v>77.575516783057409</v>
      </c>
      <c r="G128" s="7">
        <f>OCPSalesProduct!G38</f>
        <v>102.02013858735199</v>
      </c>
      <c r="M128" s="282"/>
      <c r="N128" s="7"/>
      <c r="O128" s="282"/>
      <c r="P128" s="282"/>
    </row>
    <row r="129" spans="2:16" ht="13.5" customHeight="1" x14ac:dyDescent="0.2">
      <c r="D129" s="7"/>
      <c r="E129" s="7"/>
      <c r="F129" s="7"/>
      <c r="G129" s="7"/>
      <c r="M129" s="283"/>
      <c r="N129" s="7"/>
      <c r="O129" s="282"/>
      <c r="P129" s="282"/>
    </row>
    <row r="130" spans="2:16" ht="13.5" customHeight="1" x14ac:dyDescent="0.2">
      <c r="D130" s="7"/>
      <c r="M130" s="282"/>
      <c r="N130" s="7"/>
      <c r="O130" s="282"/>
      <c r="P130" s="282"/>
    </row>
    <row r="131" spans="2:16" ht="13.5" customHeight="1" x14ac:dyDescent="0.2">
      <c r="D131" s="7"/>
      <c r="E131"/>
      <c r="F131"/>
      <c r="G131"/>
      <c r="H131"/>
      <c r="M131" s="282"/>
      <c r="N131" s="7"/>
      <c r="O131" s="282"/>
      <c r="P131" s="282"/>
    </row>
    <row r="132" spans="2:16" ht="13.5" customHeight="1" x14ac:dyDescent="0.2">
      <c r="E132" s="56"/>
      <c r="F132" s="56"/>
      <c r="G132" s="56"/>
      <c r="H132" s="56"/>
      <c r="I132" s="56"/>
      <c r="J132" s="56"/>
      <c r="K132" s="56"/>
      <c r="M132" s="283"/>
      <c r="N132" s="7"/>
      <c r="O132" s="282"/>
      <c r="P132" s="282"/>
    </row>
    <row r="133" spans="2:16" ht="13.5" customHeight="1" x14ac:dyDescent="0.2">
      <c r="D133" s="32" t="s">
        <v>321</v>
      </c>
      <c r="E133" s="56"/>
      <c r="F133" s="56"/>
      <c r="G133" s="56"/>
      <c r="H133" s="56"/>
      <c r="J133" s="56"/>
      <c r="K133" s="56"/>
      <c r="M133" s="282"/>
      <c r="N133" s="7"/>
      <c r="O133" s="282"/>
      <c r="P133" s="282"/>
    </row>
    <row r="134" spans="2:16" ht="13.5" customHeight="1" x14ac:dyDescent="0.2">
      <c r="D134" s="33" t="s">
        <v>320</v>
      </c>
      <c r="E134" s="56"/>
      <c r="F134" s="56"/>
      <c r="G134" s="56"/>
      <c r="H134" s="56"/>
      <c r="J134" s="56"/>
      <c r="K134" s="56"/>
      <c r="M134" s="282"/>
      <c r="N134" s="7"/>
      <c r="O134" s="282"/>
      <c r="P134" s="282"/>
    </row>
    <row r="135" spans="2:16" ht="13.5" customHeight="1" x14ac:dyDescent="0.2">
      <c r="D135" s="36"/>
      <c r="E135" s="56"/>
      <c r="F135" s="56"/>
      <c r="G135" s="56"/>
      <c r="H135" s="56"/>
      <c r="J135" s="56"/>
      <c r="K135" s="56"/>
      <c r="M135" s="282"/>
      <c r="N135" s="7"/>
      <c r="O135" s="282"/>
      <c r="P135" s="282"/>
    </row>
    <row r="136" spans="2:16" ht="13.5" customHeight="1" x14ac:dyDescent="0.2">
      <c r="E136" s="284" t="s">
        <v>319</v>
      </c>
      <c r="F136" s="284" t="s">
        <v>318</v>
      </c>
      <c r="G136" s="284" t="s">
        <v>311</v>
      </c>
      <c r="J136" s="56"/>
      <c r="K136" s="56"/>
      <c r="M136" s="283"/>
      <c r="N136" s="7"/>
      <c r="O136" s="282"/>
      <c r="P136" s="282"/>
    </row>
    <row r="137" spans="2:16" ht="13.5" customHeight="1" x14ac:dyDescent="0.3">
      <c r="D137" s="276"/>
      <c r="E137" s="7"/>
      <c r="F137" s="7"/>
      <c r="G137" s="7"/>
      <c r="I137" s="56"/>
      <c r="J137" s="56"/>
      <c r="K137" s="56"/>
      <c r="M137" s="282"/>
      <c r="N137" s="7"/>
      <c r="O137" s="282"/>
      <c r="P137" s="282"/>
    </row>
    <row r="138" spans="2:16" ht="13.5" customHeight="1" x14ac:dyDescent="0.3">
      <c r="D138" s="274"/>
      <c r="E138" s="7"/>
      <c r="F138" s="7"/>
      <c r="G138" s="7"/>
      <c r="J138" s="56"/>
      <c r="K138" s="56"/>
      <c r="M138" s="282"/>
      <c r="O138" s="282"/>
      <c r="P138" s="282"/>
    </row>
    <row r="139" spans="2:16" ht="13.5" customHeight="1" x14ac:dyDescent="0.2">
      <c r="D139" s="7" t="s">
        <v>317</v>
      </c>
      <c r="E139" s="7">
        <f>OCPSalesProduct!E45</f>
        <v>53.718123688336568</v>
      </c>
      <c r="F139" s="7">
        <f>OCPSalesProduct!F45</f>
        <v>111.20591869906116</v>
      </c>
      <c r="G139" s="7">
        <f>OCPSalesProduct!G45</f>
        <v>168.59404757081478</v>
      </c>
      <c r="H139" s="7"/>
      <c r="J139" s="56"/>
      <c r="K139" s="56"/>
      <c r="M139" s="282"/>
      <c r="N139" s="7"/>
      <c r="O139" s="282"/>
      <c r="P139" s="282"/>
    </row>
    <row r="140" spans="2:16" ht="13.5" customHeight="1" x14ac:dyDescent="0.2">
      <c r="D140" s="7"/>
      <c r="E140" s="7"/>
      <c r="F140" s="7"/>
      <c r="G140" s="7"/>
      <c r="J140" s="56"/>
      <c r="K140" s="56"/>
      <c r="M140" s="282"/>
      <c r="N140" s="7"/>
      <c r="O140" s="282"/>
      <c r="P140" s="282"/>
    </row>
    <row r="141" spans="2:16" ht="13.5" customHeight="1" x14ac:dyDescent="0.2">
      <c r="D141" s="7"/>
      <c r="E141" s="7"/>
      <c r="F141" s="7"/>
      <c r="G141" s="7"/>
      <c r="I141" s="56"/>
      <c r="J141" s="56"/>
      <c r="K141" s="56"/>
      <c r="M141" s="282"/>
      <c r="N141" s="7"/>
      <c r="O141" s="282"/>
      <c r="P141" s="282"/>
    </row>
    <row r="142" spans="2:16" ht="13.5" customHeight="1" x14ac:dyDescent="0.2">
      <c r="E142" s="56"/>
      <c r="F142" s="56"/>
      <c r="G142" s="56"/>
      <c r="H142" s="56"/>
      <c r="I142" s="56"/>
      <c r="K142" s="56"/>
      <c r="M142" s="283"/>
      <c r="N142" s="7"/>
      <c r="O142" s="282"/>
      <c r="P142" s="282"/>
    </row>
    <row r="143" spans="2:16" ht="13.5" customHeight="1" x14ac:dyDescent="0.2">
      <c r="E143" s="56"/>
      <c r="F143" s="56"/>
      <c r="G143" s="56"/>
      <c r="H143" s="56"/>
      <c r="I143" s="56"/>
      <c r="K143" s="56"/>
      <c r="M143" s="282"/>
      <c r="N143" s="7"/>
      <c r="O143" s="282"/>
      <c r="P143" s="282"/>
    </row>
    <row r="144" spans="2:16" ht="13.5" customHeight="1" x14ac:dyDescent="0.25">
      <c r="B144" s="29">
        <v>6</v>
      </c>
      <c r="D144" s="28" t="s">
        <v>316</v>
      </c>
      <c r="E144" s="56" t="s">
        <v>315</v>
      </c>
      <c r="F144" s="56"/>
      <c r="G144" s="56"/>
      <c r="H144" s="56"/>
      <c r="I144" s="56"/>
      <c r="K144" s="56"/>
      <c r="M144" s="282"/>
      <c r="N144" s="7"/>
      <c r="O144" s="282"/>
      <c r="P144" s="282"/>
    </row>
    <row r="145" spans="4:16" ht="13.5" customHeight="1" x14ac:dyDescent="0.2">
      <c r="E145" s="56"/>
      <c r="F145" s="56"/>
      <c r="G145" s="56"/>
      <c r="H145" s="56"/>
      <c r="I145" s="56"/>
      <c r="J145" s="56"/>
      <c r="K145" s="56"/>
      <c r="M145" s="282"/>
      <c r="N145" s="7"/>
      <c r="O145" s="282"/>
      <c r="P145" s="282"/>
    </row>
    <row r="146" spans="4:16" ht="13.5" customHeight="1" x14ac:dyDescent="0.2">
      <c r="E146" s="56"/>
      <c r="F146" s="56"/>
      <c r="G146" s="56"/>
      <c r="H146" s="56"/>
      <c r="I146" s="56"/>
      <c r="J146" s="56"/>
      <c r="K146" s="56"/>
      <c r="M146" s="282"/>
      <c r="N146" s="7"/>
      <c r="O146" s="282"/>
      <c r="P146" s="282"/>
    </row>
    <row r="147" spans="4:16" ht="13.5" customHeight="1" x14ac:dyDescent="0.3">
      <c r="D147" s="276"/>
      <c r="E147">
        <v>2022</v>
      </c>
      <c r="F147" s="281" t="s">
        <v>314</v>
      </c>
      <c r="G147" s="281" t="s">
        <v>313</v>
      </c>
      <c r="H147" s="281" t="s">
        <v>65</v>
      </c>
      <c r="I147" s="281" t="s">
        <v>312</v>
      </c>
      <c r="J147" s="1" t="s">
        <v>211</v>
      </c>
      <c r="K147" s="281" t="s">
        <v>62</v>
      </c>
      <c r="L147" s="281" t="s">
        <v>311</v>
      </c>
      <c r="M147" s="7"/>
      <c r="N147" s="7"/>
      <c r="O147" s="280"/>
      <c r="P147" s="280"/>
    </row>
    <row r="148" spans="4:16" ht="13.5" customHeight="1" x14ac:dyDescent="0.2">
      <c r="M148" s="7"/>
      <c r="N148" s="7"/>
      <c r="O148" s="7"/>
      <c r="P148" s="7"/>
    </row>
    <row r="149" spans="4:16" ht="13.5" customHeight="1" x14ac:dyDescent="0.3">
      <c r="D149" s="276" t="s">
        <v>310</v>
      </c>
      <c r="E149" s="279"/>
      <c r="F149" s="1">
        <f>ProjectedP205_Consumption!T85</f>
        <v>0</v>
      </c>
      <c r="G149" s="279">
        <f>ProjectedP205_Consumption!T72</f>
        <v>0</v>
      </c>
      <c r="H149" s="279">
        <f>ProjectedP205_Consumption!T63</f>
        <v>1.2368782244636718</v>
      </c>
      <c r="I149" s="279">
        <f>ProjectedP205_Consumption!T80</f>
        <v>24.529617232931894</v>
      </c>
      <c r="J149" s="278">
        <f>ProjectedP205_Consumption!T79</f>
        <v>0</v>
      </c>
      <c r="K149" s="277">
        <f>ProjectedP205_Consumption!T90-SUM(F149:J149)</f>
        <v>18.50345731408974</v>
      </c>
      <c r="L149" s="2">
        <f>SUM(F149:K149)</f>
        <v>44.269952771485308</v>
      </c>
      <c r="M149" s="7"/>
      <c r="N149" s="7"/>
      <c r="O149" s="7"/>
      <c r="P149" s="7"/>
    </row>
    <row r="150" spans="4:16" ht="13.5" customHeight="1" x14ac:dyDescent="0.3">
      <c r="D150" s="276" t="s">
        <v>309</v>
      </c>
      <c r="E150" s="279"/>
      <c r="F150" s="2">
        <f>ProjectedP205_Consumption!R43</f>
        <v>0.930727718651708</v>
      </c>
      <c r="G150" s="279">
        <f>ProjectedP205_Consumption!R30</f>
        <v>4.117901840199659</v>
      </c>
      <c r="H150" s="279">
        <f>ProjectedP205_Consumption!R21</f>
        <v>1.7329324266852051</v>
      </c>
      <c r="I150" s="279">
        <f>ProjectedP205_Consumption!R38</f>
        <v>1.294227608942798</v>
      </c>
      <c r="J150" s="278">
        <f>ProjectedP205_Consumption!R37</f>
        <v>1.1820488417454404</v>
      </c>
      <c r="K150" s="277">
        <f>ProjectedP205_Consumption!R48-SUM(F150:J150)</f>
        <v>5.7985818412540802</v>
      </c>
      <c r="L150" s="2">
        <f>SUM(F150:K150)</f>
        <v>15.056420277478892</v>
      </c>
      <c r="M150" s="7"/>
      <c r="N150" s="7"/>
      <c r="O150" s="7"/>
      <c r="P150" s="7"/>
    </row>
    <row r="151" spans="4:16" ht="13.5" customHeight="1" x14ac:dyDescent="0.3">
      <c r="D151" s="276" t="s">
        <v>308</v>
      </c>
      <c r="E151" s="275">
        <f>ProjectedP205_Consumption!J48</f>
        <v>26.225719159537391</v>
      </c>
      <c r="F151" s="274"/>
      <c r="G151" s="274"/>
      <c r="H151" s="274"/>
      <c r="I151" s="274"/>
      <c r="J151" s="274"/>
      <c r="K151" s="274"/>
      <c r="L151" s="2">
        <f>E151</f>
        <v>26.225719159537391</v>
      </c>
      <c r="M151" s="7"/>
      <c r="N151" s="7"/>
      <c r="O151" s="7"/>
      <c r="P151" s="7"/>
    </row>
    <row r="152" spans="4:16" ht="13.5" customHeight="1" x14ac:dyDescent="0.2">
      <c r="D152" s="7"/>
      <c r="E152" s="7"/>
      <c r="F152" s="7"/>
      <c r="G152" s="7"/>
      <c r="H152" s="7"/>
      <c r="I152" s="7"/>
      <c r="J152" s="7"/>
      <c r="K152" s="7"/>
      <c r="L152" s="7"/>
      <c r="M152" s="7"/>
      <c r="N152" s="7"/>
      <c r="O152" s="7"/>
      <c r="P152" s="7"/>
    </row>
    <row r="153" spans="4:16" ht="13.5" customHeight="1" x14ac:dyDescent="0.2">
      <c r="D153" s="7"/>
      <c r="E153" s="7"/>
      <c r="F153" s="7"/>
      <c r="G153" s="7"/>
      <c r="H153" s="7"/>
      <c r="I153" s="7"/>
      <c r="J153" s="7"/>
      <c r="K153" s="7"/>
      <c r="L153" s="7"/>
      <c r="M153" s="7"/>
      <c r="N153" s="7"/>
      <c r="O153" s="7"/>
      <c r="P153" s="7"/>
    </row>
    <row r="154" spans="4:16" ht="13.5" customHeight="1" x14ac:dyDescent="0.2">
      <c r="D154" s="7"/>
      <c r="E154" s="7"/>
      <c r="F154" s="7"/>
      <c r="G154" s="7"/>
      <c r="H154" s="7"/>
      <c r="I154" s="7"/>
      <c r="J154" s="7"/>
      <c r="K154" s="7"/>
      <c r="L154" s="7"/>
      <c r="M154" s="7"/>
      <c r="N154" s="7"/>
      <c r="O154" s="7"/>
      <c r="P154" s="7"/>
    </row>
    <row r="155" spans="4:16" ht="13.5" customHeight="1" x14ac:dyDescent="0.2">
      <c r="D155" s="7"/>
      <c r="E155" s="7"/>
      <c r="F155" s="7"/>
      <c r="G155" s="7"/>
      <c r="H155" s="7"/>
      <c r="I155" s="7"/>
      <c r="J155" s="7"/>
      <c r="K155" s="7"/>
      <c r="L155" s="7"/>
      <c r="M155" s="7"/>
      <c r="N155" s="7"/>
      <c r="O155" s="7"/>
      <c r="P155" s="7"/>
    </row>
    <row r="156" spans="4:16" ht="13.5" customHeight="1" x14ac:dyDescent="0.2">
      <c r="D156" s="7"/>
      <c r="E156" s="7"/>
      <c r="F156" s="7"/>
      <c r="G156" s="7"/>
      <c r="H156" s="7"/>
      <c r="I156" s="7"/>
      <c r="J156" s="7"/>
      <c r="K156" s="7"/>
      <c r="L156" s="7"/>
      <c r="M156" s="7"/>
      <c r="N156" s="7"/>
      <c r="O156" s="7"/>
      <c r="P156" s="7"/>
    </row>
    <row r="157" spans="4:16" ht="13.5" customHeight="1" x14ac:dyDescent="0.2">
      <c r="D157" s="7"/>
      <c r="E157" s="7"/>
      <c r="F157" s="7"/>
      <c r="G157" s="7"/>
      <c r="H157" s="7"/>
      <c r="I157" s="7"/>
      <c r="J157" s="7"/>
      <c r="K157" s="7"/>
      <c r="L157" s="7"/>
      <c r="M157" s="7"/>
      <c r="N157" s="7"/>
      <c r="O157" s="7"/>
      <c r="P157" s="7"/>
    </row>
    <row r="158" spans="4:16" ht="13.5" customHeight="1" x14ac:dyDescent="0.2">
      <c r="D158" s="7"/>
      <c r="E158" s="7"/>
      <c r="F158" s="7"/>
      <c r="G158" s="7"/>
      <c r="H158" s="7"/>
      <c r="I158" s="7"/>
      <c r="J158" s="7"/>
      <c r="K158" s="7"/>
      <c r="L158" s="7"/>
      <c r="M158" s="7"/>
      <c r="N158" s="7"/>
      <c r="O158" s="7"/>
      <c r="P158" s="7"/>
    </row>
    <row r="159" spans="4:16" ht="13.5" customHeight="1" x14ac:dyDescent="0.2">
      <c r="D159" s="7"/>
      <c r="E159" s="7"/>
      <c r="F159" s="7"/>
      <c r="G159" s="7"/>
      <c r="H159" s="7"/>
      <c r="I159" s="7"/>
      <c r="J159" s="7"/>
      <c r="K159" s="7"/>
      <c r="L159" s="7"/>
      <c r="M159" s="7"/>
      <c r="N159" s="7"/>
      <c r="O159" s="7"/>
      <c r="P159" s="7"/>
    </row>
    <row r="160" spans="4:16" ht="13.5" customHeight="1" x14ac:dyDescent="0.2">
      <c r="D160" s="7"/>
      <c r="E160" s="7"/>
      <c r="F160" s="7"/>
      <c r="G160" s="7"/>
      <c r="H160" s="7"/>
      <c r="I160" s="7"/>
      <c r="J160" s="7"/>
      <c r="K160" s="7"/>
      <c r="L160" s="7"/>
      <c r="M160" s="7"/>
      <c r="N160" s="7"/>
      <c r="O160" s="7"/>
      <c r="P160" s="7"/>
    </row>
  </sheetData>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C1531-AF37-411A-97B1-4B995001A716}">
  <sheetPr>
    <tabColor theme="3"/>
  </sheetPr>
  <dimension ref="A1:M90"/>
  <sheetViews>
    <sheetView showGridLines="0" zoomScale="85" zoomScaleNormal="85" workbookViewId="0">
      <selection activeCell="F108" sqref="D108:F121"/>
    </sheetView>
  </sheetViews>
  <sheetFormatPr defaultColWidth="9.140625" defaultRowHeight="13.5" customHeight="1" outlineLevelRow="1" x14ac:dyDescent="0.2"/>
  <cols>
    <col min="1" max="1" width="1.85546875" style="2" customWidth="1"/>
    <col min="2" max="2" width="2.85546875" style="2" customWidth="1"/>
    <col min="3" max="3" width="2" style="2" customWidth="1"/>
    <col min="4" max="4" width="53.85546875" style="2" bestFit="1" customWidth="1"/>
    <col min="5" max="5" width="19.140625" style="2" customWidth="1"/>
    <col min="6" max="6" width="26.140625" style="2" customWidth="1"/>
    <col min="7" max="8" width="14.140625" style="2" customWidth="1"/>
    <col min="9" max="9" width="9.140625" style="2"/>
    <col min="10" max="10" width="7.5703125" style="2" bestFit="1" customWidth="1"/>
    <col min="11" max="11" width="15.42578125" style="2" bestFit="1" customWidth="1"/>
    <col min="12" max="12" width="13.42578125" style="2" bestFit="1" customWidth="1"/>
    <col min="13" max="13" width="7.140625" style="2" bestFit="1" customWidth="1"/>
    <col min="14" max="16384" width="9.140625" style="2"/>
  </cols>
  <sheetData>
    <row r="1" spans="1:13" s="7" customFormat="1" ht="13.5" customHeight="1" x14ac:dyDescent="0.2">
      <c r="A1" s="5"/>
      <c r="B1" s="5"/>
      <c r="C1" s="5"/>
      <c r="D1" s="6" t="s">
        <v>73</v>
      </c>
      <c r="E1" s="25"/>
    </row>
    <row r="2" spans="1:13" s="7" customFormat="1" ht="13.5" customHeight="1" x14ac:dyDescent="0.2">
      <c r="A2" s="5"/>
      <c r="B2" s="5"/>
      <c r="C2" s="5"/>
      <c r="D2" s="6"/>
      <c r="E2" s="26" t="str">
        <f>Title</f>
        <v>OCP Africa - Cameroon P205</v>
      </c>
    </row>
    <row r="3" spans="1:13" s="7" customFormat="1" ht="13.5" customHeight="1" x14ac:dyDescent="0.2">
      <c r="A3" s="5"/>
      <c r="B3" s="5"/>
      <c r="C3" s="5"/>
      <c r="D3" s="6"/>
      <c r="E3" s="27" t="str">
        <f ca="1">MID(CELL("filename",E3),FIND("]",CELL("filename",E3))+1,256)</f>
        <v>OCP product mix</v>
      </c>
    </row>
    <row r="4" spans="1:13" s="7" customFormat="1" ht="13.5" customHeight="1" x14ac:dyDescent="0.2">
      <c r="A4" s="5"/>
      <c r="B4" s="5"/>
      <c r="C4" s="5"/>
      <c r="D4" s="6"/>
      <c r="E4" s="25"/>
    </row>
    <row r="5" spans="1:13" s="11" customFormat="1" ht="13.35" customHeight="1" x14ac:dyDescent="0.2">
      <c r="A5" s="8"/>
      <c r="B5" s="8"/>
      <c r="C5" s="8"/>
      <c r="D5" s="9"/>
      <c r="E5" s="10"/>
    </row>
    <row r="6" spans="1:13" s="201" customFormat="1" ht="13.35" customHeight="1" x14ac:dyDescent="0.2">
      <c r="A6" s="198"/>
      <c r="B6" s="198"/>
      <c r="C6" s="198"/>
      <c r="D6" s="199"/>
      <c r="E6" s="200"/>
    </row>
    <row r="7" spans="1:13" ht="13.5" customHeight="1" x14ac:dyDescent="0.2">
      <c r="D7" s="32" t="s">
        <v>281</v>
      </c>
    </row>
    <row r="8" spans="1:13" ht="13.5" customHeight="1" x14ac:dyDescent="0.2">
      <c r="D8" s="33" t="s">
        <v>17</v>
      </c>
    </row>
    <row r="9" spans="1:13" ht="13.5" customHeight="1" x14ac:dyDescent="0.2">
      <c r="E9" s="36" t="s">
        <v>267</v>
      </c>
      <c r="F9" s="36" t="s">
        <v>268</v>
      </c>
      <c r="G9" s="36" t="s">
        <v>269</v>
      </c>
      <c r="H9" s="36" t="s">
        <v>291</v>
      </c>
      <c r="J9" s="36" t="s">
        <v>267</v>
      </c>
      <c r="K9" s="36" t="s">
        <v>268</v>
      </c>
      <c r="L9" s="36" t="s">
        <v>269</v>
      </c>
      <c r="M9" s="36" t="s">
        <v>278</v>
      </c>
    </row>
    <row r="10" spans="1:13" ht="13.5" customHeight="1" outlineLevel="1" x14ac:dyDescent="0.2">
      <c r="D10" s="30"/>
      <c r="E10" s="34">
        <v>2025</v>
      </c>
      <c r="F10" s="34">
        <v>2025</v>
      </c>
      <c r="G10" s="34">
        <v>2025</v>
      </c>
      <c r="H10" s="34">
        <v>2025</v>
      </c>
      <c r="J10" s="34">
        <v>2025</v>
      </c>
      <c r="K10" s="34">
        <v>2025</v>
      </c>
      <c r="L10" s="34">
        <v>2025</v>
      </c>
      <c r="M10" s="34">
        <v>2025</v>
      </c>
    </row>
    <row r="11" spans="1:13" ht="13.5" customHeight="1" outlineLevel="1" x14ac:dyDescent="0.2">
      <c r="D11" s="84" t="str">
        <f>OCPSalesProduct!D56</f>
        <v>Bambara beans, dry</v>
      </c>
      <c r="E11" s="110">
        <f>+OCPSalesProduct!AA56</f>
        <v>2.2878436109750128E-2</v>
      </c>
      <c r="F11" s="110">
        <f>+OCPSalesProduct!AD56</f>
        <v>3.4317654164625191E-2</v>
      </c>
      <c r="G11" s="110">
        <f>+OCPSalesProduct!AG56</f>
        <v>0</v>
      </c>
      <c r="H11" s="110">
        <f>+OCPSalesProduct!AJ56</f>
        <v>0.13155100763106323</v>
      </c>
      <c r="J11" s="236">
        <f>E11/SUM($E11:$H11)</f>
        <v>0.12121212121212123</v>
      </c>
      <c r="K11" s="236">
        <f t="shared" ref="K11:M11" si="0">F11/SUM($E11:$H11)</f>
        <v>0.18181818181818185</v>
      </c>
      <c r="L11" s="236">
        <f t="shared" si="0"/>
        <v>0</v>
      </c>
      <c r="M11" s="236">
        <f t="shared" si="0"/>
        <v>0.69696969696969702</v>
      </c>
    </row>
    <row r="12" spans="1:13" ht="13.5" customHeight="1" outlineLevel="1" x14ac:dyDescent="0.2">
      <c r="D12" s="84" t="str">
        <f>OCPSalesProduct!D57</f>
        <v>Beans, dry</v>
      </c>
      <c r="E12" s="110">
        <f>+OCPSalesProduct!AA57</f>
        <v>0.14400453846332179</v>
      </c>
      <c r="F12" s="110">
        <f>+OCPSalesProduct!AD57</f>
        <v>0.21600680769498265</v>
      </c>
      <c r="G12" s="110">
        <f>+OCPSalesProduct!AG57</f>
        <v>0</v>
      </c>
      <c r="H12" s="110">
        <f>+OCPSalesProduct!AJ57</f>
        <v>0.82802609616410017</v>
      </c>
      <c r="J12" s="236">
        <f t="shared" ref="J12:J45" si="1">E12/SUM($E12:$H12)</f>
        <v>0.12121212121212123</v>
      </c>
      <c r="K12" s="236">
        <f t="shared" ref="K12:K45" si="2">F12/SUM($E12:$H12)</f>
        <v>0.18181818181818182</v>
      </c>
      <c r="L12" s="236">
        <f t="shared" ref="L12:L45" si="3">G12/SUM($E12:$H12)</f>
        <v>0</v>
      </c>
      <c r="M12" s="236">
        <f t="shared" ref="M12:M45" si="4">H12/SUM($E12:$H12)</f>
        <v>0.69696969696969702</v>
      </c>
    </row>
    <row r="13" spans="1:13" ht="13.5" customHeight="1" outlineLevel="1" x14ac:dyDescent="0.2">
      <c r="D13" s="84" t="str">
        <f>OCPSalesProduct!D58</f>
        <v>Cassava, fresh</v>
      </c>
      <c r="E13" s="110">
        <f>+OCPSalesProduct!AA58</f>
        <v>0.16407818321596979</v>
      </c>
      <c r="F13" s="110">
        <f>+OCPSalesProduct!AD58</f>
        <v>0.24611727482395468</v>
      </c>
      <c r="G13" s="110">
        <f>+OCPSalesProduct!AG58</f>
        <v>0</v>
      </c>
      <c r="H13" s="110">
        <f>+OCPSalesProduct!AJ58</f>
        <v>0.94344955349182635</v>
      </c>
      <c r="J13" s="236">
        <f t="shared" si="1"/>
        <v>0.1212121212121212</v>
      </c>
      <c r="K13" s="236">
        <f t="shared" si="2"/>
        <v>0.1818181818181818</v>
      </c>
      <c r="L13" s="236">
        <f t="shared" si="3"/>
        <v>0</v>
      </c>
      <c r="M13" s="236">
        <f t="shared" si="4"/>
        <v>0.69696969696969691</v>
      </c>
    </row>
    <row r="14" spans="1:13" ht="13.5" customHeight="1" outlineLevel="1" x14ac:dyDescent="0.2">
      <c r="D14" s="84" t="str">
        <f>OCPSalesProduct!D59</f>
        <v>Chillies and peppers, dry (Capsicum spp., Pimenta spp.), raw</v>
      </c>
      <c r="E14" s="110">
        <f>+OCPSalesProduct!AA59</f>
        <v>8.2946431899560778E-3</v>
      </c>
      <c r="F14" s="110">
        <f>+OCPSalesProduct!AD59</f>
        <v>1.2441964784934116E-2</v>
      </c>
      <c r="G14" s="110">
        <f>+OCPSalesProduct!AG59</f>
        <v>0</v>
      </c>
      <c r="H14" s="110">
        <f>+OCPSalesProduct!AJ59</f>
        <v>4.7694198342247439E-2</v>
      </c>
      <c r="J14" s="236">
        <f t="shared" si="1"/>
        <v>0.12121212121212123</v>
      </c>
      <c r="K14" s="236">
        <f t="shared" si="2"/>
        <v>0.18181818181818182</v>
      </c>
      <c r="L14" s="236">
        <f t="shared" si="3"/>
        <v>0</v>
      </c>
      <c r="M14" s="236">
        <f t="shared" si="4"/>
        <v>0.69696969696969691</v>
      </c>
    </row>
    <row r="15" spans="1:13" ht="13.5" customHeight="1" outlineLevel="1" x14ac:dyDescent="0.2">
      <c r="D15" s="84" t="str">
        <f>OCPSalesProduct!D60</f>
        <v>Chillies and peppers, green (Capsicum spp. and Pimenta spp.)</v>
      </c>
      <c r="E15" s="110">
        <f>+OCPSalesProduct!AA60</f>
        <v>1.3908439967725389E-2</v>
      </c>
      <c r="F15" s="110">
        <f>+OCPSalesProduct!AD60</f>
        <v>2.0862659951588085E-2</v>
      </c>
      <c r="G15" s="110">
        <f>+OCPSalesProduct!AG60</f>
        <v>0</v>
      </c>
      <c r="H15" s="110">
        <f>+OCPSalesProduct!AJ60</f>
        <v>7.9973529814420977E-2</v>
      </c>
      <c r="J15" s="236">
        <f t="shared" si="1"/>
        <v>0.12121212121212123</v>
      </c>
      <c r="K15" s="236">
        <f t="shared" si="2"/>
        <v>0.18181818181818185</v>
      </c>
      <c r="L15" s="236">
        <f t="shared" si="3"/>
        <v>0</v>
      </c>
      <c r="M15" s="236">
        <f t="shared" si="4"/>
        <v>0.69696969696969691</v>
      </c>
    </row>
    <row r="16" spans="1:13" ht="13.5" customHeight="1" outlineLevel="1" x14ac:dyDescent="0.2">
      <c r="D16" s="84" t="str">
        <f>OCPSalesProduct!D61</f>
        <v>Cow peas, dry</v>
      </c>
      <c r="E16" s="110">
        <f>+OCPSalesProduct!AA61</f>
        <v>0.10537206237615729</v>
      </c>
      <c r="F16" s="110">
        <f>+OCPSalesProduct!AD61</f>
        <v>0.15805809356423589</v>
      </c>
      <c r="G16" s="110">
        <f>+OCPSalesProduct!AG61</f>
        <v>0</v>
      </c>
      <c r="H16" s="110">
        <f>+OCPSalesProduct!AJ61</f>
        <v>0.60588935866290439</v>
      </c>
      <c r="J16" s="236">
        <f t="shared" si="1"/>
        <v>0.12121212121212122</v>
      </c>
      <c r="K16" s="236">
        <f t="shared" si="2"/>
        <v>0.18181818181818177</v>
      </c>
      <c r="L16" s="236">
        <f t="shared" si="3"/>
        <v>0</v>
      </c>
      <c r="M16" s="236">
        <f t="shared" si="4"/>
        <v>0.69696969696969702</v>
      </c>
    </row>
    <row r="17" spans="4:13" ht="13.5" customHeight="1" x14ac:dyDescent="0.2">
      <c r="D17" s="84" t="str">
        <f>OCPSalesProduct!D62</f>
        <v>Cucumbers and gherkins</v>
      </c>
      <c r="E17" s="110">
        <f>+OCPSalesProduct!AA62</f>
        <v>0.15115297636863137</v>
      </c>
      <c r="F17" s="110">
        <f>+OCPSalesProduct!AD62</f>
        <v>0.22672946455294701</v>
      </c>
      <c r="G17" s="110">
        <f>+OCPSalesProduct!AG62</f>
        <v>0</v>
      </c>
      <c r="H17" s="110">
        <f>+OCPSalesProduct!AJ62</f>
        <v>0.8691296141196303</v>
      </c>
      <c r="J17" s="236">
        <f t="shared" si="1"/>
        <v>0.12121212121212122</v>
      </c>
      <c r="K17" s="236">
        <f t="shared" si="2"/>
        <v>0.1818181818181818</v>
      </c>
      <c r="L17" s="236">
        <f t="shared" si="3"/>
        <v>0</v>
      </c>
      <c r="M17" s="236">
        <f t="shared" si="4"/>
        <v>0.69696969696969691</v>
      </c>
    </row>
    <row r="18" spans="4:13" ht="13.5" customHeight="1" x14ac:dyDescent="0.2">
      <c r="D18" s="84" t="str">
        <f>OCPSalesProduct!D63</f>
        <v>Groundnuts, excluding shelled</v>
      </c>
      <c r="E18" s="110">
        <f>+OCPSalesProduct!AA63</f>
        <v>0.22887209302325598</v>
      </c>
      <c r="F18" s="110">
        <f>+OCPSalesProduct!AD63</f>
        <v>0.34330813953488393</v>
      </c>
      <c r="G18" s="110">
        <f>+OCPSalesProduct!AG63</f>
        <v>0</v>
      </c>
      <c r="H18" s="110">
        <f>+OCPSalesProduct!AJ63</f>
        <v>1.3160145348837218</v>
      </c>
      <c r="J18" s="236">
        <f t="shared" si="1"/>
        <v>0.12121212121212123</v>
      </c>
      <c r="K18" s="236">
        <f t="shared" si="2"/>
        <v>0.18181818181818182</v>
      </c>
      <c r="L18" s="236">
        <f t="shared" si="3"/>
        <v>0</v>
      </c>
      <c r="M18" s="236">
        <f t="shared" si="4"/>
        <v>0.69696969696969702</v>
      </c>
    </row>
    <row r="19" spans="4:13" ht="13.5" customHeight="1" x14ac:dyDescent="0.2">
      <c r="D19" s="84" t="str">
        <f>OCPSalesProduct!D64</f>
        <v>Maize (corn)</v>
      </c>
      <c r="E19" s="110">
        <f>+OCPSalesProduct!AA64</f>
        <v>0.63071811301663649</v>
      </c>
      <c r="F19" s="110">
        <f>+OCPSalesProduct!AD64</f>
        <v>0.94607716952495469</v>
      </c>
      <c r="G19" s="110">
        <f>+OCPSalesProduct!AG64</f>
        <v>0</v>
      </c>
      <c r="H19" s="110">
        <f>+OCPSalesProduct!AJ64</f>
        <v>3.6266291498456598</v>
      </c>
      <c r="J19" s="236">
        <f t="shared" si="1"/>
        <v>0.1212121212121212</v>
      </c>
      <c r="K19" s="236">
        <f t="shared" si="2"/>
        <v>0.1818181818181818</v>
      </c>
      <c r="L19" s="236">
        <f t="shared" si="3"/>
        <v>0</v>
      </c>
      <c r="M19" s="236">
        <f t="shared" si="4"/>
        <v>0.69696969696969691</v>
      </c>
    </row>
    <row r="20" spans="4:13" ht="13.5" customHeight="1" x14ac:dyDescent="0.2">
      <c r="D20" s="84" t="str">
        <f>OCPSalesProduct!D65</f>
        <v>Millet</v>
      </c>
      <c r="E20" s="110">
        <f>+OCPSalesProduct!AA65</f>
        <v>2.561391216488575E-2</v>
      </c>
      <c r="F20" s="110">
        <f>+OCPSalesProduct!AD65</f>
        <v>3.842086824732862E-2</v>
      </c>
      <c r="G20" s="110">
        <f>+OCPSalesProduct!AG65</f>
        <v>0</v>
      </c>
      <c r="H20" s="110">
        <f>+OCPSalesProduct!AJ65</f>
        <v>0.14727999494809305</v>
      </c>
      <c r="J20" s="236">
        <f t="shared" si="1"/>
        <v>0.12121212121212123</v>
      </c>
      <c r="K20" s="236">
        <f t="shared" si="2"/>
        <v>0.18181818181818182</v>
      </c>
      <c r="L20" s="236">
        <f t="shared" si="3"/>
        <v>0</v>
      </c>
      <c r="M20" s="236">
        <f t="shared" si="4"/>
        <v>0.69696969696969702</v>
      </c>
    </row>
    <row r="21" spans="4:13" ht="13.5" customHeight="1" outlineLevel="1" x14ac:dyDescent="0.2">
      <c r="D21" s="84" t="str">
        <f>OCPSalesProduct!D66</f>
        <v>Okra</v>
      </c>
      <c r="E21" s="110">
        <f>+OCPSalesProduct!AA66</f>
        <v>1.6828172116256989E-2</v>
      </c>
      <c r="F21" s="110">
        <f>+OCPSalesProduct!AD66</f>
        <v>2.5242258174385485E-2</v>
      </c>
      <c r="G21" s="110">
        <f>+OCPSalesProduct!AG66</f>
        <v>0</v>
      </c>
      <c r="H21" s="110">
        <f>+OCPSalesProduct!AJ66</f>
        <v>9.6761989668477683E-2</v>
      </c>
      <c r="J21" s="236">
        <f t="shared" si="1"/>
        <v>0.12121212121212122</v>
      </c>
      <c r="K21" s="236">
        <f t="shared" si="2"/>
        <v>0.18181818181818182</v>
      </c>
      <c r="L21" s="236">
        <f t="shared" si="3"/>
        <v>0</v>
      </c>
      <c r="M21" s="236">
        <f t="shared" si="4"/>
        <v>0.69696969696969691</v>
      </c>
    </row>
    <row r="22" spans="4:13" ht="13.5" customHeight="1" outlineLevel="1" x14ac:dyDescent="0.2">
      <c r="D22" s="84" t="str">
        <f>OCPSalesProduct!D67</f>
        <v>Onions and shallots, dry (excluding dehydrated)</v>
      </c>
      <c r="E22" s="110">
        <f>+OCPSalesProduct!AA67</f>
        <v>1.2065648962603167E-2</v>
      </c>
      <c r="F22" s="110">
        <f>+OCPSalesProduct!AD67</f>
        <v>1.809847344390475E-2</v>
      </c>
      <c r="G22" s="110">
        <f>+OCPSalesProduct!AG67</f>
        <v>0</v>
      </c>
      <c r="H22" s="110">
        <f>+OCPSalesProduct!AJ67</f>
        <v>6.9377481534968213E-2</v>
      </c>
      <c r="J22" s="236">
        <f t="shared" si="1"/>
        <v>0.12121212121212122</v>
      </c>
      <c r="K22" s="236">
        <f t="shared" si="2"/>
        <v>0.18181818181818182</v>
      </c>
      <c r="L22" s="236">
        <f t="shared" si="3"/>
        <v>0</v>
      </c>
      <c r="M22" s="236">
        <f t="shared" si="4"/>
        <v>0.69696969696969702</v>
      </c>
    </row>
    <row r="23" spans="4:13" ht="13.5" customHeight="1" outlineLevel="1" x14ac:dyDescent="0.2">
      <c r="D23" s="84" t="str">
        <f>OCPSalesProduct!D68</f>
        <v>Other fruits, n.e.c.</v>
      </c>
      <c r="E23" s="110">
        <f>+OCPSalesProduct!AA68</f>
        <v>1.2939042745280552E-2</v>
      </c>
      <c r="F23" s="110">
        <f>+OCPSalesProduct!AD68</f>
        <v>1.9408564117920829E-2</v>
      </c>
      <c r="G23" s="110">
        <f>+OCPSalesProduct!AG68</f>
        <v>0</v>
      </c>
      <c r="H23" s="110">
        <f>+OCPSalesProduct!AJ68</f>
        <v>7.4399495785363173E-2</v>
      </c>
      <c r="J23" s="236">
        <f t="shared" si="1"/>
        <v>0.12121212121212123</v>
      </c>
      <c r="K23" s="236">
        <f t="shared" si="2"/>
        <v>0.18181818181818185</v>
      </c>
      <c r="L23" s="236">
        <f t="shared" si="3"/>
        <v>0</v>
      </c>
      <c r="M23" s="236">
        <f t="shared" si="4"/>
        <v>0.69696969696969702</v>
      </c>
    </row>
    <row r="24" spans="4:13" ht="13.5" customHeight="1" outlineLevel="1" x14ac:dyDescent="0.2">
      <c r="D24" s="84" t="str">
        <f>OCPSalesProduct!D69</f>
        <v>Other vegetables, fresh n.e.c.</v>
      </c>
      <c r="E24" s="110">
        <f>+OCPSalesProduct!AA69</f>
        <v>3.7919943496831365E-2</v>
      </c>
      <c r="F24" s="110">
        <f>+OCPSalesProduct!AD69</f>
        <v>5.6879915245247041E-2</v>
      </c>
      <c r="G24" s="110">
        <f>+OCPSalesProduct!AG69</f>
        <v>0</v>
      </c>
      <c r="H24" s="110">
        <f>+OCPSalesProduct!AJ69</f>
        <v>0.21803967510678035</v>
      </c>
      <c r="J24" s="236">
        <f t="shared" si="1"/>
        <v>0.12121212121212122</v>
      </c>
      <c r="K24" s="236">
        <f t="shared" si="2"/>
        <v>0.1818181818181818</v>
      </c>
      <c r="L24" s="236">
        <f t="shared" si="3"/>
        <v>0</v>
      </c>
      <c r="M24" s="236">
        <f t="shared" si="4"/>
        <v>0.69696969696969702</v>
      </c>
    </row>
    <row r="25" spans="4:13" ht="13.5" customHeight="1" outlineLevel="1" x14ac:dyDescent="0.2">
      <c r="D25" s="84" t="str">
        <f>OCPSalesProduct!D70</f>
        <v>Potatoes</v>
      </c>
      <c r="E25" s="110">
        <f>+OCPSalesProduct!AA70</f>
        <v>1.0865040560267877E-2</v>
      </c>
      <c r="F25" s="110">
        <f>+OCPSalesProduct!AD70</f>
        <v>1.6297560840401817E-2</v>
      </c>
      <c r="G25" s="110">
        <f>+OCPSalesProduct!AG70</f>
        <v>0</v>
      </c>
      <c r="H25" s="110">
        <f>+OCPSalesProduct!AJ70</f>
        <v>6.247398322154029E-2</v>
      </c>
      <c r="J25" s="236">
        <f t="shared" si="1"/>
        <v>0.12121212121212122</v>
      </c>
      <c r="K25" s="236">
        <f t="shared" si="2"/>
        <v>0.18181818181818182</v>
      </c>
      <c r="L25" s="236">
        <f t="shared" si="3"/>
        <v>0</v>
      </c>
      <c r="M25" s="236">
        <f t="shared" si="4"/>
        <v>0.69696969696969691</v>
      </c>
    </row>
    <row r="26" spans="4:13" ht="13.5" customHeight="1" outlineLevel="1" x14ac:dyDescent="0.2">
      <c r="D26" s="84" t="str">
        <f>OCPSalesProduct!D71</f>
        <v>Pumpkins, squash and gourds</v>
      </c>
      <c r="E26" s="110">
        <f>+OCPSalesProduct!AA71</f>
        <v>8.1443382676494119E-2</v>
      </c>
      <c r="F26" s="110">
        <f>+OCPSalesProduct!AD71</f>
        <v>0.12216507401474118</v>
      </c>
      <c r="G26" s="110">
        <f>+OCPSalesProduct!AG71</f>
        <v>0</v>
      </c>
      <c r="H26" s="110">
        <f>+OCPSalesProduct!AJ71</f>
        <v>0.46829945038984117</v>
      </c>
      <c r="J26" s="236">
        <f t="shared" si="1"/>
        <v>0.1212121212121212</v>
      </c>
      <c r="K26" s="236">
        <f t="shared" si="2"/>
        <v>0.18181818181818182</v>
      </c>
      <c r="L26" s="236">
        <f t="shared" si="3"/>
        <v>0</v>
      </c>
      <c r="M26" s="236">
        <f t="shared" si="4"/>
        <v>0.69696969696969691</v>
      </c>
    </row>
    <row r="27" spans="4:13" ht="13.5" customHeight="1" outlineLevel="1" x14ac:dyDescent="0.2">
      <c r="D27" s="84" t="str">
        <f>OCPSalesProduct!D72</f>
        <v>Rice</v>
      </c>
      <c r="E27" s="110">
        <f>+OCPSalesProduct!AA72</f>
        <v>0.21157631439980637</v>
      </c>
      <c r="F27" s="110">
        <f>+OCPSalesProduct!AD72</f>
        <v>0.31736447159970949</v>
      </c>
      <c r="G27" s="110">
        <f>+OCPSalesProduct!AG72</f>
        <v>0</v>
      </c>
      <c r="H27" s="110">
        <f>+OCPSalesProduct!AJ72</f>
        <v>1.2165638077988865</v>
      </c>
      <c r="J27" s="236">
        <f t="shared" si="1"/>
        <v>0.12121212121212123</v>
      </c>
      <c r="K27" s="236">
        <f t="shared" si="2"/>
        <v>0.1818181818181818</v>
      </c>
      <c r="L27" s="236">
        <f t="shared" si="3"/>
        <v>0</v>
      </c>
      <c r="M27" s="236">
        <f t="shared" si="4"/>
        <v>0.69696969696969702</v>
      </c>
    </row>
    <row r="28" spans="4:13" ht="13.5" customHeight="1" x14ac:dyDescent="0.2">
      <c r="D28" s="84" t="str">
        <f>OCPSalesProduct!D73</f>
        <v>Seed cotton, unginned</v>
      </c>
      <c r="E28" s="110">
        <f>+OCPSalesProduct!AA73</f>
        <v>5.7099591977040269</v>
      </c>
      <c r="F28" s="110">
        <f>+OCPSalesProduct!AD73</f>
        <v>8.5649387965560386</v>
      </c>
      <c r="G28" s="110">
        <f>+OCPSalesProduct!AG73</f>
        <v>0</v>
      </c>
      <c r="H28" s="110">
        <f>+OCPSalesProduct!AJ73</f>
        <v>32.832265386798149</v>
      </c>
      <c r="J28" s="236">
        <f t="shared" si="1"/>
        <v>0.12121212121212123</v>
      </c>
      <c r="K28" s="236">
        <f t="shared" si="2"/>
        <v>0.18181818181818182</v>
      </c>
      <c r="L28" s="236">
        <f t="shared" si="3"/>
        <v>0</v>
      </c>
      <c r="M28" s="236">
        <f t="shared" si="4"/>
        <v>0.69696969696969691</v>
      </c>
    </row>
    <row r="29" spans="4:13" ht="13.5" customHeight="1" x14ac:dyDescent="0.2">
      <c r="D29" s="84" t="str">
        <f>OCPSalesProduct!D74</f>
        <v>Sesame seed</v>
      </c>
      <c r="E29" s="110">
        <f>+OCPSalesProduct!AA74</f>
        <v>2.8343520000000007E-2</v>
      </c>
      <c r="F29" s="110">
        <f>+OCPSalesProduct!AD74</f>
        <v>4.2515280000000009E-2</v>
      </c>
      <c r="G29" s="110">
        <f>+OCPSalesProduct!AG74</f>
        <v>0</v>
      </c>
      <c r="H29" s="110">
        <f>+OCPSalesProduct!AJ74</f>
        <v>0.16297524000000002</v>
      </c>
      <c r="J29" s="236">
        <f t="shared" si="1"/>
        <v>0.12121212121212123</v>
      </c>
      <c r="K29" s="236">
        <f t="shared" si="2"/>
        <v>0.18181818181818185</v>
      </c>
      <c r="L29" s="236">
        <f t="shared" si="3"/>
        <v>0</v>
      </c>
      <c r="M29" s="236">
        <f t="shared" si="4"/>
        <v>0.69696969696969702</v>
      </c>
    </row>
    <row r="30" spans="4:13" ht="13.5" customHeight="1" x14ac:dyDescent="0.2">
      <c r="D30" s="84" t="str">
        <f>OCPSalesProduct!D75</f>
        <v>Sorghum</v>
      </c>
      <c r="E30" s="110">
        <f>+OCPSalesProduct!AA75</f>
        <v>0.24588027529495446</v>
      </c>
      <c r="F30" s="110">
        <f>+OCPSalesProduct!AD75</f>
        <v>0.36882041294243167</v>
      </c>
      <c r="G30" s="110">
        <f>+OCPSalesProduct!AG75</f>
        <v>0</v>
      </c>
      <c r="H30" s="110">
        <f>+OCPSalesProduct!AJ75</f>
        <v>1.4138115829459881</v>
      </c>
      <c r="J30" s="236">
        <f t="shared" si="1"/>
        <v>0.12121212121212123</v>
      </c>
      <c r="K30" s="236">
        <f t="shared" si="2"/>
        <v>0.18181818181818182</v>
      </c>
      <c r="L30" s="236">
        <f t="shared" si="3"/>
        <v>0</v>
      </c>
      <c r="M30" s="236">
        <f t="shared" si="4"/>
        <v>0.69696969696969702</v>
      </c>
    </row>
    <row r="31" spans="4:13" ht="13.5" customHeight="1" x14ac:dyDescent="0.2">
      <c r="D31" s="84" t="str">
        <f>OCPSalesProduct!D76</f>
        <v>Sugar cane</v>
      </c>
      <c r="E31" s="110">
        <f>+OCPSalesProduct!AA76</f>
        <v>0.15000126736431038</v>
      </c>
      <c r="F31" s="110">
        <f>+OCPSalesProduct!AD76</f>
        <v>0.22500190104646559</v>
      </c>
      <c r="G31" s="110">
        <f>+OCPSalesProduct!AG76</f>
        <v>0</v>
      </c>
      <c r="H31" s="110">
        <f>+OCPSalesProduct!AJ76</f>
        <v>0.86250728734478477</v>
      </c>
      <c r="J31" s="236">
        <f t="shared" si="1"/>
        <v>0.1212121212121212</v>
      </c>
      <c r="K31" s="236">
        <f t="shared" si="2"/>
        <v>0.18181818181818182</v>
      </c>
      <c r="L31" s="236">
        <f t="shared" si="3"/>
        <v>0</v>
      </c>
      <c r="M31" s="236">
        <f t="shared" si="4"/>
        <v>0.69696969696969702</v>
      </c>
    </row>
    <row r="32" spans="4:13" ht="13.5" customHeight="1" x14ac:dyDescent="0.2">
      <c r="D32" s="84" t="str">
        <f>OCPSalesProduct!D77</f>
        <v>Sweet potatoes</v>
      </c>
      <c r="E32" s="110">
        <f>+OCPSalesProduct!AA77</f>
        <v>3.6708999395174524E-2</v>
      </c>
      <c r="F32" s="110">
        <f>+OCPSalesProduct!AD77</f>
        <v>5.5063499092761786E-2</v>
      </c>
      <c r="G32" s="110">
        <f>+OCPSalesProduct!AG77</f>
        <v>0</v>
      </c>
      <c r="H32" s="110">
        <f>+OCPSalesProduct!AJ77</f>
        <v>0.21107674652225353</v>
      </c>
      <c r="J32" s="236">
        <f t="shared" si="1"/>
        <v>0.1212121212121212</v>
      </c>
      <c r="K32" s="236">
        <f t="shared" si="2"/>
        <v>0.18181818181818182</v>
      </c>
      <c r="L32" s="236">
        <f t="shared" si="3"/>
        <v>0</v>
      </c>
      <c r="M32" s="236">
        <f t="shared" si="4"/>
        <v>0.69696969696969702</v>
      </c>
    </row>
    <row r="33" spans="4:13" ht="13.5" customHeight="1" x14ac:dyDescent="0.2">
      <c r="D33" s="84" t="str">
        <f>OCPSalesProduct!D78</f>
        <v>Tomatoes</v>
      </c>
      <c r="E33" s="110">
        <f>+OCPSalesProduct!AA78</f>
        <v>4.6862511503407513E-2</v>
      </c>
      <c r="F33" s="110">
        <f>+OCPSalesProduct!AD78</f>
        <v>7.0293767255111272E-2</v>
      </c>
      <c r="G33" s="110">
        <f>+OCPSalesProduct!AG78</f>
        <v>0</v>
      </c>
      <c r="H33" s="110">
        <f>+OCPSalesProduct!AJ78</f>
        <v>0.26945944114459319</v>
      </c>
      <c r="J33" s="236">
        <f t="shared" si="1"/>
        <v>0.12121212121212123</v>
      </c>
      <c r="K33" s="236">
        <f t="shared" si="2"/>
        <v>0.18181818181818185</v>
      </c>
      <c r="L33" s="236">
        <f t="shared" si="3"/>
        <v>0</v>
      </c>
      <c r="M33" s="236">
        <f t="shared" si="4"/>
        <v>0.69696969696969702</v>
      </c>
    </row>
    <row r="34" spans="4:13" ht="13.5" customHeight="1" x14ac:dyDescent="0.2">
      <c r="D34" s="84" t="str">
        <f>OCPSalesProduct!D79</f>
        <v>Avocados</v>
      </c>
      <c r="E34" s="110">
        <f>+OCPSalesProduct!AA79</f>
        <v>9.153923654212413E-3</v>
      </c>
      <c r="F34" s="110">
        <f>+OCPSalesProduct!AD79</f>
        <v>1.373088548131862E-2</v>
      </c>
      <c r="G34" s="110">
        <f>+OCPSalesProduct!AG79</f>
        <v>0</v>
      </c>
      <c r="H34" s="110">
        <f>+OCPSalesProduct!AJ79</f>
        <v>5.2635061011721378E-2</v>
      </c>
      <c r="J34" s="236">
        <f t="shared" si="1"/>
        <v>0.12121212121212122</v>
      </c>
      <c r="K34" s="236">
        <f t="shared" si="2"/>
        <v>0.18181818181818182</v>
      </c>
      <c r="L34" s="236">
        <f t="shared" si="3"/>
        <v>0</v>
      </c>
      <c r="M34" s="236">
        <f t="shared" si="4"/>
        <v>0.69696969696969702</v>
      </c>
    </row>
    <row r="35" spans="4:13" ht="13.5" customHeight="1" x14ac:dyDescent="0.2">
      <c r="D35" s="84" t="str">
        <f>OCPSalesProduct!D80</f>
        <v>Bananas</v>
      </c>
      <c r="E35" s="110">
        <f>+OCPSalesProduct!AA80</f>
        <v>1.074012825339544</v>
      </c>
      <c r="F35" s="110">
        <f>+OCPSalesProduct!AD80</f>
        <v>1.6110192380093158</v>
      </c>
      <c r="G35" s="110">
        <f>+OCPSalesProduct!AG80</f>
        <v>0</v>
      </c>
      <c r="H35" s="110">
        <f>+OCPSalesProduct!AJ80</f>
        <v>6.1755737457023772</v>
      </c>
      <c r="J35" s="236">
        <f t="shared" si="1"/>
        <v>0.12121212121212124</v>
      </c>
      <c r="K35" s="236">
        <f t="shared" si="2"/>
        <v>0.18181818181818182</v>
      </c>
      <c r="L35" s="236">
        <f t="shared" si="3"/>
        <v>0</v>
      </c>
      <c r="M35" s="236">
        <f t="shared" si="4"/>
        <v>0.69696969696969702</v>
      </c>
    </row>
    <row r="36" spans="4:13" ht="13.5" customHeight="1" x14ac:dyDescent="0.2">
      <c r="D36" s="84" t="str">
        <f>OCPSalesProduct!D81</f>
        <v>Cocoa beans</v>
      </c>
      <c r="E36" s="110">
        <f>+OCPSalesProduct!AA81</f>
        <v>0.4269311651383047</v>
      </c>
      <c r="F36" s="110">
        <f>+OCPSalesProduct!AD81</f>
        <v>0.64039674770745703</v>
      </c>
      <c r="G36" s="110">
        <f>+OCPSalesProduct!AG81</f>
        <v>0</v>
      </c>
      <c r="H36" s="110">
        <f>+OCPSalesProduct!AJ81</f>
        <v>2.454854199545252</v>
      </c>
      <c r="J36" s="236">
        <f t="shared" si="1"/>
        <v>0.12121212121212122</v>
      </c>
      <c r="K36" s="236">
        <f t="shared" si="2"/>
        <v>0.18181818181818182</v>
      </c>
      <c r="L36" s="236">
        <f t="shared" si="3"/>
        <v>0</v>
      </c>
      <c r="M36" s="236">
        <f t="shared" si="4"/>
        <v>0.69696969696969691</v>
      </c>
    </row>
    <row r="37" spans="4:13" ht="13.5" customHeight="1" x14ac:dyDescent="0.2">
      <c r="D37" s="84" t="str">
        <f>OCPSalesProduct!D82</f>
        <v>Coffee, green</v>
      </c>
      <c r="E37" s="110">
        <f>+OCPSalesProduct!AA82</f>
        <v>6.0181452494929892E-2</v>
      </c>
      <c r="F37" s="110">
        <f>+OCPSalesProduct!AD82</f>
        <v>9.0272178742394835E-2</v>
      </c>
      <c r="G37" s="110">
        <f>+OCPSalesProduct!AG82</f>
        <v>0</v>
      </c>
      <c r="H37" s="110">
        <f>+OCPSalesProduct!AJ82</f>
        <v>0.34604335184584684</v>
      </c>
      <c r="J37" s="236">
        <f t="shared" si="1"/>
        <v>0.12121212121212122</v>
      </c>
      <c r="K37" s="236">
        <f t="shared" si="2"/>
        <v>0.18181818181818182</v>
      </c>
      <c r="L37" s="236">
        <f t="shared" si="3"/>
        <v>0</v>
      </c>
      <c r="M37" s="236">
        <f t="shared" si="4"/>
        <v>0.69696969696969691</v>
      </c>
    </row>
    <row r="38" spans="4:13" ht="13.5" customHeight="1" x14ac:dyDescent="0.2">
      <c r="D38" s="84" t="str">
        <f>OCPSalesProduct!D83</f>
        <v>Kola nuts</v>
      </c>
      <c r="E38" s="110">
        <f>+OCPSalesProduct!AA83</f>
        <v>6.0895594468696128E-2</v>
      </c>
      <c r="F38" s="110">
        <f>+OCPSalesProduct!AD83</f>
        <v>9.1343391703044188E-2</v>
      </c>
      <c r="G38" s="110">
        <f>+OCPSalesProduct!AG83</f>
        <v>0</v>
      </c>
      <c r="H38" s="110">
        <f>+OCPSalesProduct!AJ83</f>
        <v>0.35014966819500271</v>
      </c>
      <c r="J38" s="236">
        <f t="shared" si="1"/>
        <v>0.1212121212121212</v>
      </c>
      <c r="K38" s="236">
        <f t="shared" si="2"/>
        <v>0.1818181818181818</v>
      </c>
      <c r="L38" s="236">
        <f t="shared" si="3"/>
        <v>0</v>
      </c>
      <c r="M38" s="236">
        <f t="shared" si="4"/>
        <v>0.69696969696969691</v>
      </c>
    </row>
    <row r="39" spans="4:13" ht="13.5" customHeight="1" x14ac:dyDescent="0.2">
      <c r="D39" s="84" t="str">
        <f>OCPSalesProduct!D84</f>
        <v>Melonseed</v>
      </c>
      <c r="E39" s="110">
        <f>+OCPSalesProduct!AA84</f>
        <v>6.3731769428698876E-2</v>
      </c>
      <c r="F39" s="110">
        <f>+OCPSalesProduct!AD84</f>
        <v>9.55976541430483E-2</v>
      </c>
      <c r="G39" s="110">
        <f>+OCPSalesProduct!AG84</f>
        <v>0</v>
      </c>
      <c r="H39" s="110">
        <f>+OCPSalesProduct!AJ84</f>
        <v>0.36645767421501846</v>
      </c>
      <c r="J39" s="236">
        <f t="shared" si="1"/>
        <v>0.12121212121212124</v>
      </c>
      <c r="K39" s="236">
        <f t="shared" si="2"/>
        <v>0.18181818181818185</v>
      </c>
      <c r="L39" s="236">
        <f t="shared" si="3"/>
        <v>0</v>
      </c>
      <c r="M39" s="236">
        <f t="shared" si="4"/>
        <v>0.69696969696969702</v>
      </c>
    </row>
    <row r="40" spans="4:13" ht="13.5" customHeight="1" x14ac:dyDescent="0.2">
      <c r="D40" s="84" t="str">
        <f>OCPSalesProduct!D85</f>
        <v>Natural rubber in primary forms</v>
      </c>
      <c r="E40" s="110">
        <f>+OCPSalesProduct!AA85</f>
        <v>0.30270566829711443</v>
      </c>
      <c r="F40" s="110">
        <f>+OCPSalesProduct!AD85</f>
        <v>0.45405850244567153</v>
      </c>
      <c r="G40" s="110">
        <f>+OCPSalesProduct!AG85</f>
        <v>0</v>
      </c>
      <c r="H40" s="110">
        <f>+OCPSalesProduct!AJ85</f>
        <v>1.7405575927084076</v>
      </c>
      <c r="J40" s="236">
        <f t="shared" si="1"/>
        <v>0.12121212121212124</v>
      </c>
      <c r="K40" s="236">
        <f t="shared" si="2"/>
        <v>0.18181818181818182</v>
      </c>
      <c r="L40" s="236">
        <f t="shared" si="3"/>
        <v>0</v>
      </c>
      <c r="M40" s="236">
        <f t="shared" si="4"/>
        <v>0.69696969696969702</v>
      </c>
    </row>
    <row r="41" spans="4:13" ht="13.5" customHeight="1" x14ac:dyDescent="0.2">
      <c r="D41" s="84" t="str">
        <f>OCPSalesProduct!D86</f>
        <v>Oil palm fruit</v>
      </c>
      <c r="E41" s="110">
        <f>+OCPSalesProduct!AA86</f>
        <v>1.9450647825115308</v>
      </c>
      <c r="F41" s="110">
        <f>+OCPSalesProduct!AD86</f>
        <v>2.9175971737672959</v>
      </c>
      <c r="G41" s="110">
        <f>+OCPSalesProduct!AG86</f>
        <v>0</v>
      </c>
      <c r="H41" s="110">
        <f>+OCPSalesProduct!AJ86</f>
        <v>11.184122499441301</v>
      </c>
      <c r="J41" s="236">
        <f t="shared" si="1"/>
        <v>0.12121212121212122</v>
      </c>
      <c r="K41" s="236">
        <f t="shared" si="2"/>
        <v>0.1818181818181818</v>
      </c>
      <c r="L41" s="236">
        <f t="shared" si="3"/>
        <v>0</v>
      </c>
      <c r="M41" s="236">
        <f t="shared" si="4"/>
        <v>0.69696969696969691</v>
      </c>
    </row>
    <row r="42" spans="4:13" ht="13.5" customHeight="1" x14ac:dyDescent="0.2">
      <c r="D42" s="84" t="str">
        <f>OCPSalesProduct!D87</f>
        <v>Plantains and cooking bananas</v>
      </c>
      <c r="E42" s="110">
        <f>+OCPSalesProduct!AA87</f>
        <v>0.15723128148900797</v>
      </c>
      <c r="F42" s="110">
        <f>+OCPSalesProduct!AD87</f>
        <v>0.23584692223351197</v>
      </c>
      <c r="G42" s="110">
        <f>+OCPSalesProduct!AG87</f>
        <v>0</v>
      </c>
      <c r="H42" s="110">
        <f>+OCPSalesProduct!AJ87</f>
        <v>0.9040798685617959</v>
      </c>
      <c r="J42" s="236">
        <f t="shared" si="1"/>
        <v>0.1212121212121212</v>
      </c>
      <c r="K42" s="236">
        <f t="shared" si="2"/>
        <v>0.18181818181818182</v>
      </c>
      <c r="L42" s="236">
        <f t="shared" si="3"/>
        <v>0</v>
      </c>
      <c r="M42" s="236">
        <f t="shared" si="4"/>
        <v>0.69696969696969691</v>
      </c>
    </row>
    <row r="43" spans="4:13" ht="13.5" customHeight="1" x14ac:dyDescent="0.2">
      <c r="D43" s="84" t="str">
        <f>OCPSalesProduct!D88</f>
        <v>Soya beans</v>
      </c>
      <c r="E43" s="110">
        <f>+OCPSalesProduct!AA88</f>
        <v>8.5398099087907568E-3</v>
      </c>
      <c r="F43" s="110">
        <f>+OCPSalesProduct!AD88</f>
        <v>1.2809714863186134E-2</v>
      </c>
      <c r="G43" s="110">
        <f>+OCPSalesProduct!AG88</f>
        <v>0</v>
      </c>
      <c r="H43" s="110">
        <f>+OCPSalesProduct!AJ88</f>
        <v>4.9103906975546847E-2</v>
      </c>
      <c r="J43" s="236">
        <f t="shared" si="1"/>
        <v>0.12121212121212123</v>
      </c>
      <c r="K43" s="236">
        <f t="shared" si="2"/>
        <v>0.18181818181818182</v>
      </c>
      <c r="L43" s="236">
        <f t="shared" si="3"/>
        <v>0</v>
      </c>
      <c r="M43" s="236">
        <f t="shared" si="4"/>
        <v>0.69696969696969702</v>
      </c>
    </row>
    <row r="44" spans="4:13" ht="13.5" customHeight="1" x14ac:dyDescent="0.2">
      <c r="D44" s="84" t="str">
        <f>OCPSalesProduct!D89</f>
        <v>Taro</v>
      </c>
      <c r="E44" s="110">
        <f>+OCPSalesProduct!AA89</f>
        <v>0.13212482879169307</v>
      </c>
      <c r="F44" s="110">
        <f>+OCPSalesProduct!AD89</f>
        <v>0.19818724318753961</v>
      </c>
      <c r="G44" s="110">
        <f>+OCPSalesProduct!AG89</f>
        <v>0</v>
      </c>
      <c r="H44" s="110">
        <f>+OCPSalesProduct!AJ89</f>
        <v>0.75971776555223525</v>
      </c>
      <c r="J44" s="236">
        <f t="shared" si="1"/>
        <v>0.12121212121212122</v>
      </c>
      <c r="K44" s="236">
        <f t="shared" si="2"/>
        <v>0.18181818181818182</v>
      </c>
      <c r="L44" s="236">
        <f t="shared" si="3"/>
        <v>0</v>
      </c>
      <c r="M44" s="236">
        <f t="shared" si="4"/>
        <v>0.69696969696969702</v>
      </c>
    </row>
    <row r="45" spans="4:13" ht="13.5" customHeight="1" x14ac:dyDescent="0.2">
      <c r="D45" s="84" t="str">
        <f>OCPSalesProduct!D90</f>
        <v>Yams</v>
      </c>
      <c r="E45" s="110">
        <f>+OCPSalesProduct!AA90</f>
        <v>2.9217588889287872E-2</v>
      </c>
      <c r="F45" s="110">
        <f>+OCPSalesProduct!AD90</f>
        <v>4.3826383333931802E-2</v>
      </c>
      <c r="G45" s="110">
        <f>+OCPSalesProduct!AG90</f>
        <v>0</v>
      </c>
      <c r="H45" s="110">
        <f>+OCPSalesProduct!AJ90</f>
        <v>0.16800113611340525</v>
      </c>
      <c r="J45" s="236">
        <f t="shared" si="1"/>
        <v>0.12121212121212122</v>
      </c>
      <c r="K45" s="236">
        <f t="shared" si="2"/>
        <v>0.1818181818181818</v>
      </c>
      <c r="L45" s="236">
        <f t="shared" si="3"/>
        <v>0</v>
      </c>
      <c r="M45" s="236">
        <f t="shared" si="4"/>
        <v>0.69696969696969702</v>
      </c>
    </row>
    <row r="46" spans="4:13" ht="13.5" customHeight="1" thickBot="1" x14ac:dyDescent="0.25">
      <c r="D46" s="85" t="s">
        <v>11</v>
      </c>
      <c r="E46" s="107">
        <f>SUM(E11:E45)</f>
        <v>12.366077404527516</v>
      </c>
      <c r="F46" s="107">
        <f>SUM(F11:F45)</f>
        <v>18.549116106791271</v>
      </c>
      <c r="G46" s="107">
        <f>SUM(G11:G45)</f>
        <v>0</v>
      </c>
      <c r="H46" s="107">
        <f>SUM(H11:H45)</f>
        <v>71.104945076033204</v>
      </c>
      <c r="J46" s="224">
        <f t="shared" ref="J46" si="5">E46/SUM($E46:$H46)</f>
        <v>0.12121212121212123</v>
      </c>
      <c r="K46" s="224">
        <f t="shared" ref="K46" si="6">F46/SUM($E46:$H46)</f>
        <v>0.1818181818181818</v>
      </c>
      <c r="L46" s="224">
        <f t="shared" ref="L46:M46" si="7">G46/SUM($E46:$H46)</f>
        <v>0</v>
      </c>
      <c r="M46" s="224">
        <f t="shared" si="7"/>
        <v>0.69696969696969691</v>
      </c>
    </row>
    <row r="47" spans="4:13" ht="13.5" customHeight="1" thickTop="1" thickBot="1" x14ac:dyDescent="0.25">
      <c r="D47" s="141"/>
      <c r="E47" s="111"/>
      <c r="F47" s="111"/>
      <c r="G47" s="111"/>
      <c r="H47" s="111"/>
      <c r="J47" s="111"/>
      <c r="K47" s="111"/>
      <c r="L47" s="111"/>
      <c r="M47" s="111"/>
    </row>
    <row r="48" spans="4:13" ht="13.5" customHeight="1" thickTop="1" x14ac:dyDescent="0.2">
      <c r="E48" s="37"/>
      <c r="F48" s="37"/>
      <c r="G48" s="37"/>
    </row>
    <row r="49" spans="4:13" ht="13.5" customHeight="1" x14ac:dyDescent="0.2">
      <c r="D49" s="32" t="s">
        <v>19</v>
      </c>
      <c r="E49" s="7"/>
      <c r="F49" s="7"/>
      <c r="G49" s="218"/>
    </row>
    <row r="50" spans="4:13" ht="13.5" customHeight="1" outlineLevel="1" x14ac:dyDescent="0.2">
      <c r="D50" s="33" t="s">
        <v>17</v>
      </c>
    </row>
    <row r="51" spans="4:13" ht="13.5" customHeight="1" outlineLevel="1" x14ac:dyDescent="0.2">
      <c r="E51" s="36" t="s">
        <v>267</v>
      </c>
      <c r="F51" s="36" t="s">
        <v>268</v>
      </c>
      <c r="G51" s="36" t="s">
        <v>269</v>
      </c>
      <c r="H51" s="36" t="s">
        <v>291</v>
      </c>
      <c r="J51" s="36" t="s">
        <v>267</v>
      </c>
      <c r="K51" s="36" t="s">
        <v>268</v>
      </c>
      <c r="L51" s="36" t="s">
        <v>269</v>
      </c>
      <c r="M51" s="36" t="s">
        <v>291</v>
      </c>
    </row>
    <row r="52" spans="4:13" ht="13.5" customHeight="1" outlineLevel="1" x14ac:dyDescent="0.2">
      <c r="D52" s="30"/>
      <c r="E52" s="34">
        <v>2025</v>
      </c>
      <c r="F52" s="34">
        <v>2025</v>
      </c>
      <c r="G52" s="34">
        <v>2025</v>
      </c>
      <c r="H52" s="34">
        <v>2025</v>
      </c>
      <c r="J52" s="34">
        <v>2025</v>
      </c>
      <c r="K52" s="34">
        <v>2025</v>
      </c>
      <c r="L52" s="34">
        <v>2025</v>
      </c>
      <c r="M52" s="34">
        <v>2025</v>
      </c>
    </row>
    <row r="53" spans="4:13" ht="13.5" customHeight="1" outlineLevel="1" x14ac:dyDescent="0.2">
      <c r="D53" s="84" t="str">
        <f>+D11</f>
        <v>Bambara beans, dry</v>
      </c>
      <c r="E53" s="110">
        <f>+OCPSalesProduct!AA98</f>
        <v>2.2878436109750128E-2</v>
      </c>
      <c r="F53" s="110">
        <f>+OCPSalesProduct!AD98</f>
        <v>3.4317654164625191E-2</v>
      </c>
      <c r="G53" s="110">
        <f>+OCPSalesProduct!AG98</f>
        <v>0</v>
      </c>
      <c r="H53" s="110">
        <f>+OCPSalesProduct!AJ98</f>
        <v>0.13155100763106323</v>
      </c>
      <c r="J53" s="236">
        <f>E53/SUM($E53:$H53)</f>
        <v>0.12121212121212123</v>
      </c>
      <c r="K53" s="236">
        <f t="shared" ref="K53:K88" si="8">F53/SUM($E53:$H53)</f>
        <v>0.18181818181818185</v>
      </c>
      <c r="L53" s="236">
        <f t="shared" ref="L53:M88" si="9">G53/SUM($E53:$H53)</f>
        <v>0</v>
      </c>
      <c r="M53" s="236">
        <f t="shared" si="9"/>
        <v>0.69696969696969702</v>
      </c>
    </row>
    <row r="54" spans="4:13" ht="13.5" customHeight="1" outlineLevel="1" x14ac:dyDescent="0.2">
      <c r="D54" s="84" t="str">
        <f t="shared" ref="D54:D87" si="10">+D12</f>
        <v>Beans, dry</v>
      </c>
      <c r="E54" s="110">
        <f>+OCPSalesProduct!AA99</f>
        <v>0.14400453846332179</v>
      </c>
      <c r="F54" s="110">
        <f>+OCPSalesProduct!AD99</f>
        <v>0.21600680769498265</v>
      </c>
      <c r="G54" s="110">
        <f>+OCPSalesProduct!AG99</f>
        <v>0</v>
      </c>
      <c r="H54" s="110">
        <f>+OCPSalesProduct!AJ99</f>
        <v>0.82802609616410017</v>
      </c>
      <c r="J54" s="236">
        <f t="shared" ref="J54:J87" si="11">E54/SUM($E54:$H54)</f>
        <v>0.12121212121212123</v>
      </c>
      <c r="K54" s="236">
        <f t="shared" ref="K54:K87" si="12">F54/SUM($E54:$H54)</f>
        <v>0.18181818181818182</v>
      </c>
      <c r="L54" s="236">
        <f t="shared" ref="L54:L87" si="13">G54/SUM($E54:$H54)</f>
        <v>0</v>
      </c>
      <c r="M54" s="236">
        <f t="shared" ref="M54:M87" si="14">H54/SUM($E54:$H54)</f>
        <v>0.69696969696969702</v>
      </c>
    </row>
    <row r="55" spans="4:13" ht="13.5" customHeight="1" outlineLevel="1" x14ac:dyDescent="0.2">
      <c r="D55" s="84" t="str">
        <f t="shared" si="10"/>
        <v>Cassava, fresh</v>
      </c>
      <c r="E55" s="110">
        <f>+OCPSalesProduct!AA100</f>
        <v>0.16407818321596979</v>
      </c>
      <c r="F55" s="110">
        <f>+OCPSalesProduct!AD100</f>
        <v>0.24611727482395468</v>
      </c>
      <c r="G55" s="110">
        <f>+OCPSalesProduct!AG100</f>
        <v>0</v>
      </c>
      <c r="H55" s="110">
        <f>+OCPSalesProduct!AJ100</f>
        <v>0.94344955349182635</v>
      </c>
      <c r="J55" s="236">
        <f t="shared" si="11"/>
        <v>0.1212121212121212</v>
      </c>
      <c r="K55" s="236">
        <f t="shared" si="12"/>
        <v>0.1818181818181818</v>
      </c>
      <c r="L55" s="236">
        <f t="shared" si="13"/>
        <v>0</v>
      </c>
      <c r="M55" s="236">
        <f t="shared" si="14"/>
        <v>0.69696969696969691</v>
      </c>
    </row>
    <row r="56" spans="4:13" ht="13.5" customHeight="1" outlineLevel="1" x14ac:dyDescent="0.2">
      <c r="D56" s="84" t="str">
        <f t="shared" si="10"/>
        <v>Chillies and peppers, dry (Capsicum spp., Pimenta spp.), raw</v>
      </c>
      <c r="E56" s="110">
        <f>+OCPSalesProduct!AA101</f>
        <v>3.5507669955102128E-2</v>
      </c>
      <c r="F56" s="110">
        <f>+OCPSalesProduct!AD101</f>
        <v>5.3261504932653192E-2</v>
      </c>
      <c r="G56" s="110">
        <f>+OCPSalesProduct!AG101</f>
        <v>0</v>
      </c>
      <c r="H56" s="110">
        <f>+OCPSalesProduct!AJ101</f>
        <v>0.20416910224183724</v>
      </c>
      <c r="J56" s="236">
        <f t="shared" si="11"/>
        <v>0.12121212121212123</v>
      </c>
      <c r="K56" s="236">
        <f t="shared" si="12"/>
        <v>0.18181818181818182</v>
      </c>
      <c r="L56" s="236">
        <f t="shared" si="13"/>
        <v>0</v>
      </c>
      <c r="M56" s="236">
        <f t="shared" si="14"/>
        <v>0.69696969696969702</v>
      </c>
    </row>
    <row r="57" spans="4:13" ht="13.5" customHeight="1" x14ac:dyDescent="0.2">
      <c r="D57" s="84" t="str">
        <f t="shared" si="10"/>
        <v>Chillies and peppers, green (Capsicum spp. and Pimenta spp.)</v>
      </c>
      <c r="E57" s="110">
        <f>+OCPSalesProduct!AA102</f>
        <v>5.9539185068545386E-2</v>
      </c>
      <c r="F57" s="110">
        <f>+OCPSalesProduct!AD102</f>
        <v>8.9308777602818079E-2</v>
      </c>
      <c r="G57" s="110">
        <f>+OCPSalesProduct!AG102</f>
        <v>0</v>
      </c>
      <c r="H57" s="110">
        <f>+OCPSalesProduct!AJ102</f>
        <v>0.34235031414413597</v>
      </c>
      <c r="J57" s="236">
        <f t="shared" si="11"/>
        <v>0.12121212121212122</v>
      </c>
      <c r="K57" s="236">
        <f t="shared" si="12"/>
        <v>0.18181818181818182</v>
      </c>
      <c r="L57" s="236">
        <f t="shared" si="13"/>
        <v>0</v>
      </c>
      <c r="M57" s="236">
        <f t="shared" si="14"/>
        <v>0.69696969696969702</v>
      </c>
    </row>
    <row r="58" spans="4:13" ht="13.5" customHeight="1" x14ac:dyDescent="0.2">
      <c r="D58" s="84" t="str">
        <f t="shared" si="10"/>
        <v>Cow peas, dry</v>
      </c>
      <c r="E58" s="110">
        <f>+OCPSalesProduct!AA103</f>
        <v>0.10537206237615729</v>
      </c>
      <c r="F58" s="110">
        <f>+OCPSalesProduct!AD103</f>
        <v>0.15805809356423589</v>
      </c>
      <c r="G58" s="110">
        <f>+OCPSalesProduct!AG103</f>
        <v>0</v>
      </c>
      <c r="H58" s="110">
        <f>+OCPSalesProduct!AJ103</f>
        <v>0.60588935866290439</v>
      </c>
      <c r="J58" s="236">
        <f t="shared" si="11"/>
        <v>0.12121212121212122</v>
      </c>
      <c r="K58" s="236">
        <f t="shared" si="12"/>
        <v>0.18181818181818177</v>
      </c>
      <c r="L58" s="236">
        <f t="shared" si="13"/>
        <v>0</v>
      </c>
      <c r="M58" s="236">
        <f t="shared" si="14"/>
        <v>0.69696969696969702</v>
      </c>
    </row>
    <row r="59" spans="4:13" ht="13.5" customHeight="1" x14ac:dyDescent="0.2">
      <c r="D59" s="84" t="str">
        <f t="shared" si="10"/>
        <v>Cucumbers and gherkins</v>
      </c>
      <c r="E59" s="110">
        <f>+OCPSalesProduct!AA104</f>
        <v>0.64705495760537168</v>
      </c>
      <c r="F59" s="110">
        <f>+OCPSalesProduct!AD104</f>
        <v>0.97058243640805764</v>
      </c>
      <c r="G59" s="110">
        <f>+OCPSalesProduct!AG104</f>
        <v>0</v>
      </c>
      <c r="H59" s="110">
        <f>+OCPSalesProduct!AJ104</f>
        <v>3.7205660062308876</v>
      </c>
      <c r="J59" s="236">
        <f t="shared" si="11"/>
        <v>0.1212121212121212</v>
      </c>
      <c r="K59" s="236">
        <f t="shared" si="12"/>
        <v>0.18181818181818182</v>
      </c>
      <c r="L59" s="236">
        <f t="shared" si="13"/>
        <v>0</v>
      </c>
      <c r="M59" s="236">
        <f t="shared" si="14"/>
        <v>0.69696969696969702</v>
      </c>
    </row>
    <row r="60" spans="4:13" ht="13.5" customHeight="1" x14ac:dyDescent="0.2">
      <c r="D60" s="84" t="str">
        <f t="shared" si="10"/>
        <v>Groundnuts, excluding shelled</v>
      </c>
      <c r="E60" s="110">
        <f>+OCPSalesProduct!AA105</f>
        <v>0.22887209302325598</v>
      </c>
      <c r="F60" s="110">
        <f>+OCPSalesProduct!AD105</f>
        <v>0.34330813953488393</v>
      </c>
      <c r="G60" s="110">
        <f>+OCPSalesProduct!AG105</f>
        <v>0</v>
      </c>
      <c r="H60" s="110">
        <f>+OCPSalesProduct!AJ105</f>
        <v>1.3160145348837218</v>
      </c>
      <c r="J60" s="236">
        <f t="shared" si="11"/>
        <v>0.12121212121212123</v>
      </c>
      <c r="K60" s="236">
        <f t="shared" si="12"/>
        <v>0.18181818181818182</v>
      </c>
      <c r="L60" s="236">
        <f t="shared" si="13"/>
        <v>0</v>
      </c>
      <c r="M60" s="236">
        <f t="shared" si="14"/>
        <v>0.69696969696969702</v>
      </c>
    </row>
    <row r="61" spans="4:13" ht="13.5" customHeight="1" outlineLevel="1" x14ac:dyDescent="0.2">
      <c r="D61" s="84" t="str">
        <f t="shared" si="10"/>
        <v>Maize (corn)</v>
      </c>
      <c r="E61" s="110">
        <f>+OCPSalesProduct!AA106</f>
        <v>0.84582736944510117</v>
      </c>
      <c r="F61" s="110">
        <f>+OCPSalesProduct!AD106</f>
        <v>1.2687410541676516</v>
      </c>
      <c r="G61" s="110">
        <f>+OCPSalesProduct!AG106</f>
        <v>0</v>
      </c>
      <c r="H61" s="110">
        <f>+OCPSalesProduct!AJ106</f>
        <v>4.8635073743093313</v>
      </c>
      <c r="J61" s="236">
        <f t="shared" si="11"/>
        <v>0.12121212121212122</v>
      </c>
      <c r="K61" s="236">
        <f t="shared" si="12"/>
        <v>0.1818181818181818</v>
      </c>
      <c r="L61" s="236">
        <f t="shared" si="13"/>
        <v>0</v>
      </c>
      <c r="M61" s="236">
        <f t="shared" si="14"/>
        <v>0.69696969696969691</v>
      </c>
    </row>
    <row r="62" spans="4:13" ht="13.5" customHeight="1" outlineLevel="1" x14ac:dyDescent="0.2">
      <c r="D62" s="84" t="str">
        <f t="shared" si="10"/>
        <v>Millet</v>
      </c>
      <c r="E62" s="110">
        <f>+OCPSalesProduct!AA107</f>
        <v>2.561391216488575E-2</v>
      </c>
      <c r="F62" s="110">
        <f>+OCPSalesProduct!AD107</f>
        <v>3.842086824732862E-2</v>
      </c>
      <c r="G62" s="110">
        <f>+OCPSalesProduct!AG107</f>
        <v>0</v>
      </c>
      <c r="H62" s="110">
        <f>+OCPSalesProduct!AJ107</f>
        <v>0.14727999494809305</v>
      </c>
      <c r="J62" s="236">
        <f t="shared" si="11"/>
        <v>0.12121212121212123</v>
      </c>
      <c r="K62" s="236">
        <f t="shared" si="12"/>
        <v>0.18181818181818182</v>
      </c>
      <c r="L62" s="236">
        <f t="shared" si="13"/>
        <v>0</v>
      </c>
      <c r="M62" s="236">
        <f t="shared" si="14"/>
        <v>0.69696969696969702</v>
      </c>
    </row>
    <row r="63" spans="4:13" ht="13.5" customHeight="1" outlineLevel="1" x14ac:dyDescent="0.2">
      <c r="D63" s="84" t="str">
        <f t="shared" si="10"/>
        <v>Okra</v>
      </c>
      <c r="E63" s="110">
        <f>+OCPSalesProduct!AA108</f>
        <v>7.2037960858310282E-2</v>
      </c>
      <c r="F63" s="110">
        <f>+OCPSalesProduct!AD108</f>
        <v>0.10805694128746542</v>
      </c>
      <c r="G63" s="110">
        <f>+OCPSalesProduct!AG108</f>
        <v>0</v>
      </c>
      <c r="H63" s="110">
        <f>+OCPSalesProduct!AJ108</f>
        <v>0.41421827493528413</v>
      </c>
      <c r="J63" s="236">
        <f t="shared" si="11"/>
        <v>0.12121212121212122</v>
      </c>
      <c r="K63" s="236">
        <f t="shared" si="12"/>
        <v>0.18181818181818182</v>
      </c>
      <c r="L63" s="236">
        <f t="shared" si="13"/>
        <v>0</v>
      </c>
      <c r="M63" s="236">
        <f t="shared" si="14"/>
        <v>0.69696969696969702</v>
      </c>
    </row>
    <row r="64" spans="4:13" ht="13.5" customHeight="1" outlineLevel="1" x14ac:dyDescent="0.2">
      <c r="D64" s="84" t="str">
        <f t="shared" si="10"/>
        <v>Onions and shallots, dry (excluding dehydrated)</v>
      </c>
      <c r="E64" s="110">
        <f>+OCPSalesProduct!AA109</f>
        <v>5.1650573912209771E-2</v>
      </c>
      <c r="F64" s="110">
        <f>+OCPSalesProduct!AD109</f>
        <v>7.747586086831465E-2</v>
      </c>
      <c r="G64" s="110">
        <f>+OCPSalesProduct!AG109</f>
        <v>0</v>
      </c>
      <c r="H64" s="110">
        <f>+OCPSalesProduct!AJ109</f>
        <v>0.29699079999520617</v>
      </c>
      <c r="J64" s="236">
        <f t="shared" si="11"/>
        <v>0.12121212121212122</v>
      </c>
      <c r="K64" s="236">
        <f t="shared" si="12"/>
        <v>0.1818181818181818</v>
      </c>
      <c r="L64" s="236">
        <f t="shared" si="13"/>
        <v>0</v>
      </c>
      <c r="M64" s="236">
        <f t="shared" si="14"/>
        <v>0.69696969696969691</v>
      </c>
    </row>
    <row r="65" spans="4:13" ht="13.5" customHeight="1" outlineLevel="1" x14ac:dyDescent="0.2">
      <c r="D65" s="84" t="str">
        <f t="shared" si="10"/>
        <v>Other fruits, n.e.c.</v>
      </c>
      <c r="E65" s="110">
        <f>+OCPSalesProduct!AA110</f>
        <v>5.5389393951352527E-2</v>
      </c>
      <c r="F65" s="110">
        <f>+OCPSalesProduct!AD110</f>
        <v>8.3084090927028786E-2</v>
      </c>
      <c r="G65" s="110">
        <f>+OCPSalesProduct!AG110</f>
        <v>0</v>
      </c>
      <c r="H65" s="110">
        <f>+OCPSalesProduct!AJ110</f>
        <v>0.31848901522027701</v>
      </c>
      <c r="J65" s="236">
        <f t="shared" si="11"/>
        <v>0.12121212121212122</v>
      </c>
      <c r="K65" s="236">
        <f t="shared" si="12"/>
        <v>0.1818181818181818</v>
      </c>
      <c r="L65" s="236">
        <f t="shared" si="13"/>
        <v>0</v>
      </c>
      <c r="M65" s="236">
        <f t="shared" si="14"/>
        <v>0.69696969696969691</v>
      </c>
    </row>
    <row r="66" spans="4:13" ht="13.5" customHeight="1" outlineLevel="1" x14ac:dyDescent="0.2">
      <c r="D66" s="84" t="str">
        <f t="shared" si="10"/>
        <v>Other vegetables, fresh n.e.c.</v>
      </c>
      <c r="E66" s="110">
        <f>+OCPSalesProduct!AA111</f>
        <v>0.16232751759979439</v>
      </c>
      <c r="F66" s="110">
        <f>+OCPSalesProduct!AD111</f>
        <v>0.24349127639969156</v>
      </c>
      <c r="G66" s="110">
        <f>+OCPSalesProduct!AG111</f>
        <v>0</v>
      </c>
      <c r="H66" s="110">
        <f>+OCPSalesProduct!AJ111</f>
        <v>0.93338322619881764</v>
      </c>
      <c r="J66" s="236">
        <f t="shared" si="11"/>
        <v>0.12121212121212122</v>
      </c>
      <c r="K66" s="236">
        <f t="shared" si="12"/>
        <v>0.1818181818181818</v>
      </c>
      <c r="L66" s="236">
        <f t="shared" si="13"/>
        <v>0</v>
      </c>
      <c r="M66" s="236">
        <f t="shared" si="14"/>
        <v>0.69696969696969691</v>
      </c>
    </row>
    <row r="67" spans="4:13" ht="13.5" customHeight="1" outlineLevel="1" x14ac:dyDescent="0.2">
      <c r="D67" s="84" t="str">
        <f t="shared" si="10"/>
        <v>Potatoes</v>
      </c>
      <c r="E67" s="110">
        <f>+OCPSalesProduct!AA112</f>
        <v>2.6744340753014309E-2</v>
      </c>
      <c r="F67" s="110">
        <f>+OCPSalesProduct!AD112</f>
        <v>4.0116511129521464E-2</v>
      </c>
      <c r="G67" s="110">
        <f>+OCPSalesProduct!AG112</f>
        <v>0</v>
      </c>
      <c r="H67" s="110">
        <f>+OCPSalesProduct!AJ112</f>
        <v>0.15377995932983227</v>
      </c>
      <c r="J67" s="236">
        <f t="shared" si="11"/>
        <v>0.12121212121212122</v>
      </c>
      <c r="K67" s="236">
        <f t="shared" si="12"/>
        <v>0.18181818181818182</v>
      </c>
      <c r="L67" s="236">
        <f t="shared" si="13"/>
        <v>0</v>
      </c>
      <c r="M67" s="236">
        <f t="shared" si="14"/>
        <v>0.69696969696969702</v>
      </c>
    </row>
    <row r="68" spans="4:13" ht="13.5" customHeight="1" x14ac:dyDescent="0.2">
      <c r="D68" s="84" t="str">
        <f t="shared" si="10"/>
        <v>Pumpkins, squash and gourds</v>
      </c>
      <c r="E68" s="110">
        <f>+OCPSalesProduct!AA113</f>
        <v>0.34864245343377448</v>
      </c>
      <c r="F68" s="110">
        <f>+OCPSalesProduct!AD113</f>
        <v>0.52296368015066164</v>
      </c>
      <c r="G68" s="110">
        <f>+OCPSalesProduct!AG113</f>
        <v>0</v>
      </c>
      <c r="H68" s="110">
        <f>+OCPSalesProduct!AJ113</f>
        <v>2.004694107244203</v>
      </c>
      <c r="J68" s="236">
        <f t="shared" si="11"/>
        <v>0.12121212121212122</v>
      </c>
      <c r="K68" s="236">
        <f t="shared" si="12"/>
        <v>0.1818181818181818</v>
      </c>
      <c r="L68" s="236">
        <f t="shared" si="13"/>
        <v>0</v>
      </c>
      <c r="M68" s="236">
        <f t="shared" si="14"/>
        <v>0.69696969696969691</v>
      </c>
    </row>
    <row r="69" spans="4:13" ht="13.35" customHeight="1" x14ac:dyDescent="0.2">
      <c r="D69" s="84" t="str">
        <f t="shared" si="10"/>
        <v>Rice</v>
      </c>
      <c r="E69" s="110">
        <f>+OCPSalesProduct!AA114</f>
        <v>0.32772987038141232</v>
      </c>
      <c r="F69" s="110">
        <f>+OCPSalesProduct!AD114</f>
        <v>0.49159480557211838</v>
      </c>
      <c r="G69" s="110">
        <f>+OCPSalesProduct!AG114</f>
        <v>0</v>
      </c>
      <c r="H69" s="110">
        <f>+OCPSalesProduct!AJ114</f>
        <v>1.8844467546931205</v>
      </c>
      <c r="J69" s="236">
        <f t="shared" si="11"/>
        <v>0.12121212121212123</v>
      </c>
      <c r="K69" s="236">
        <f t="shared" si="12"/>
        <v>0.1818181818181818</v>
      </c>
      <c r="L69" s="236">
        <f t="shared" si="13"/>
        <v>0</v>
      </c>
      <c r="M69" s="236">
        <f t="shared" si="14"/>
        <v>0.69696969696969691</v>
      </c>
    </row>
    <row r="70" spans="4:13" ht="13.5" customHeight="1" x14ac:dyDescent="0.2">
      <c r="D70" s="84" t="str">
        <f t="shared" si="10"/>
        <v>Seed cotton, unginned</v>
      </c>
      <c r="E70" s="110">
        <f>+OCPSalesProduct!AA115</f>
        <v>5.7099591977040269</v>
      </c>
      <c r="F70" s="110">
        <f>+OCPSalesProduct!AD115</f>
        <v>8.5649387965560386</v>
      </c>
      <c r="G70" s="110">
        <f>+OCPSalesProduct!AG115</f>
        <v>0</v>
      </c>
      <c r="H70" s="110">
        <f>+OCPSalesProduct!AJ115</f>
        <v>32.832265386798149</v>
      </c>
      <c r="J70" s="236">
        <f t="shared" si="11"/>
        <v>0.12121212121212123</v>
      </c>
      <c r="K70" s="236">
        <f t="shared" si="12"/>
        <v>0.18181818181818182</v>
      </c>
      <c r="L70" s="236">
        <f t="shared" si="13"/>
        <v>0</v>
      </c>
      <c r="M70" s="236">
        <f t="shared" si="14"/>
        <v>0.69696969696969691</v>
      </c>
    </row>
    <row r="71" spans="4:13" ht="13.5" customHeight="1" x14ac:dyDescent="0.2">
      <c r="D71" s="84" t="str">
        <f t="shared" si="10"/>
        <v>Sesame seed</v>
      </c>
      <c r="E71" s="110">
        <f>+OCPSalesProduct!AA116</f>
        <v>2.8343520000000007E-2</v>
      </c>
      <c r="F71" s="110">
        <f>+OCPSalesProduct!AD116</f>
        <v>4.2515280000000009E-2</v>
      </c>
      <c r="G71" s="110">
        <f>+OCPSalesProduct!AG116</f>
        <v>0</v>
      </c>
      <c r="H71" s="110">
        <f>+OCPSalesProduct!AJ116</f>
        <v>0.16297524000000002</v>
      </c>
      <c r="J71" s="236">
        <f t="shared" si="11"/>
        <v>0.12121212121212123</v>
      </c>
      <c r="K71" s="236">
        <f t="shared" si="12"/>
        <v>0.18181818181818185</v>
      </c>
      <c r="L71" s="236">
        <f t="shared" si="13"/>
        <v>0</v>
      </c>
      <c r="M71" s="236">
        <f t="shared" si="14"/>
        <v>0.69696969696969702</v>
      </c>
    </row>
    <row r="72" spans="4:13" ht="13.5" customHeight="1" x14ac:dyDescent="0.2">
      <c r="D72" s="84" t="str">
        <f t="shared" si="10"/>
        <v>Sorghum</v>
      </c>
      <c r="E72" s="110">
        <f>+OCPSalesProduct!AA117</f>
        <v>0.24588027529495446</v>
      </c>
      <c r="F72" s="110">
        <f>+OCPSalesProduct!AD117</f>
        <v>0.36882041294243167</v>
      </c>
      <c r="G72" s="110">
        <f>+OCPSalesProduct!AG117</f>
        <v>0</v>
      </c>
      <c r="H72" s="110">
        <f>+OCPSalesProduct!AJ117</f>
        <v>1.4138115829459881</v>
      </c>
      <c r="J72" s="236">
        <f t="shared" si="11"/>
        <v>0.12121212121212123</v>
      </c>
      <c r="K72" s="236">
        <f t="shared" si="12"/>
        <v>0.18181818181818182</v>
      </c>
      <c r="L72" s="236">
        <f t="shared" si="13"/>
        <v>0</v>
      </c>
      <c r="M72" s="236">
        <f t="shared" si="14"/>
        <v>0.69696969696969702</v>
      </c>
    </row>
    <row r="73" spans="4:13" ht="13.5" customHeight="1" x14ac:dyDescent="0.2">
      <c r="D73" s="84" t="str">
        <f t="shared" si="10"/>
        <v>Sugar cane</v>
      </c>
      <c r="E73" s="110">
        <f>+OCPSalesProduct!AA118</f>
        <v>0.81679777481691462</v>
      </c>
      <c r="F73" s="110">
        <f>+OCPSalesProduct!AD118</f>
        <v>1.2251966622253718</v>
      </c>
      <c r="G73" s="110">
        <f>+OCPSalesProduct!AG118</f>
        <v>0</v>
      </c>
      <c r="H73" s="110">
        <f>+OCPSalesProduct!AJ118</f>
        <v>4.6965872051972584</v>
      </c>
      <c r="J73" s="236">
        <f t="shared" si="11"/>
        <v>0.12121212121212123</v>
      </c>
      <c r="K73" s="236">
        <f t="shared" si="12"/>
        <v>0.18181818181818182</v>
      </c>
      <c r="L73" s="236">
        <f t="shared" si="13"/>
        <v>0</v>
      </c>
      <c r="M73" s="236">
        <f t="shared" si="14"/>
        <v>0.69696969696969691</v>
      </c>
    </row>
    <row r="74" spans="4:13" ht="13.5" customHeight="1" x14ac:dyDescent="0.2">
      <c r="D74" s="84" t="str">
        <f t="shared" si="10"/>
        <v>Sweet potatoes</v>
      </c>
      <c r="E74" s="110">
        <f>+OCPSalesProduct!AA119</f>
        <v>9.0359348690966915E-2</v>
      </c>
      <c r="F74" s="110">
        <f>+OCPSalesProduct!AD119</f>
        <v>0.13553902303645038</v>
      </c>
      <c r="G74" s="110">
        <f>+OCPSalesProduct!AG119</f>
        <v>0</v>
      </c>
      <c r="H74" s="110">
        <f>+OCPSalesProduct!AJ119</f>
        <v>0.51956625497305975</v>
      </c>
      <c r="J74" s="236">
        <f t="shared" si="11"/>
        <v>0.12121212121212123</v>
      </c>
      <c r="K74" s="236">
        <f t="shared" si="12"/>
        <v>0.18181818181818185</v>
      </c>
      <c r="L74" s="236">
        <f t="shared" si="13"/>
        <v>0</v>
      </c>
      <c r="M74" s="236">
        <f t="shared" si="14"/>
        <v>0.69696969696969702</v>
      </c>
    </row>
    <row r="75" spans="4:13" ht="13.5" customHeight="1" x14ac:dyDescent="0.2">
      <c r="D75" s="84" t="str">
        <f t="shared" si="10"/>
        <v>Tomatoes</v>
      </c>
      <c r="E75" s="110">
        <f>+OCPSalesProduct!AA120</f>
        <v>0.20060882109372355</v>
      </c>
      <c r="F75" s="110">
        <f>+OCPSalesProduct!AD120</f>
        <v>0.30091323164058525</v>
      </c>
      <c r="G75" s="110">
        <f>+OCPSalesProduct!AG120</f>
        <v>0</v>
      </c>
      <c r="H75" s="110">
        <f>+OCPSalesProduct!AJ120</f>
        <v>1.1535007212889103</v>
      </c>
      <c r="J75" s="236">
        <f t="shared" si="11"/>
        <v>0.12121212121212123</v>
      </c>
      <c r="K75" s="236">
        <f t="shared" si="12"/>
        <v>0.1818181818181818</v>
      </c>
      <c r="L75" s="236">
        <f t="shared" si="13"/>
        <v>0</v>
      </c>
      <c r="M75" s="236">
        <f t="shared" si="14"/>
        <v>0.69696969696969702</v>
      </c>
    </row>
    <row r="76" spans="4:13" ht="13.5" customHeight="1" x14ac:dyDescent="0.2">
      <c r="D76" s="84" t="str">
        <f t="shared" si="10"/>
        <v>Avocados</v>
      </c>
      <c r="E76" s="110">
        <f>+OCPSalesProduct!AA121</f>
        <v>3.9186073766447102E-2</v>
      </c>
      <c r="F76" s="110">
        <f>+OCPSalesProduct!AD121</f>
        <v>5.8779110649670639E-2</v>
      </c>
      <c r="G76" s="110">
        <f>+OCPSalesProduct!AG121</f>
        <v>0</v>
      </c>
      <c r="H76" s="110">
        <f>+OCPSalesProduct!AJ121</f>
        <v>0.22531992415707081</v>
      </c>
      <c r="J76" s="236">
        <f t="shared" si="11"/>
        <v>0.12121212121212123</v>
      </c>
      <c r="K76" s="236">
        <f t="shared" si="12"/>
        <v>0.1818181818181818</v>
      </c>
      <c r="L76" s="236">
        <f t="shared" si="13"/>
        <v>0</v>
      </c>
      <c r="M76" s="236">
        <f t="shared" si="14"/>
        <v>0.69696969696969702</v>
      </c>
    </row>
    <row r="77" spans="4:13" ht="13.5" customHeight="1" x14ac:dyDescent="0.2">
      <c r="D77" s="84" t="str">
        <f t="shared" si="10"/>
        <v>Bananas</v>
      </c>
      <c r="E77" s="110">
        <f>+OCPSalesProduct!AA122</f>
        <v>1.074012825339544</v>
      </c>
      <c r="F77" s="110">
        <f>+OCPSalesProduct!AD122</f>
        <v>1.6110192380093158</v>
      </c>
      <c r="G77" s="110">
        <f>+OCPSalesProduct!AG122</f>
        <v>0</v>
      </c>
      <c r="H77" s="110">
        <f>+OCPSalesProduct!AJ122</f>
        <v>6.1755737457023772</v>
      </c>
      <c r="J77" s="236">
        <f t="shared" si="11"/>
        <v>0.12121212121212124</v>
      </c>
      <c r="K77" s="236">
        <f t="shared" si="12"/>
        <v>0.18181818181818182</v>
      </c>
      <c r="L77" s="236">
        <f t="shared" si="13"/>
        <v>0</v>
      </c>
      <c r="M77" s="236">
        <f t="shared" si="14"/>
        <v>0.69696969696969702</v>
      </c>
    </row>
    <row r="78" spans="4:13" ht="13.5" customHeight="1" x14ac:dyDescent="0.2">
      <c r="D78" s="84" t="str">
        <f t="shared" si="10"/>
        <v>Cocoa beans</v>
      </c>
      <c r="E78" s="110">
        <f>+OCPSalesProduct!AA123</f>
        <v>4.6929515534742867</v>
      </c>
      <c r="F78" s="110">
        <f>+OCPSalesProduct!AD123</f>
        <v>7.0394273302114296</v>
      </c>
      <c r="G78" s="110">
        <f>+OCPSalesProduct!AG123</f>
        <v>0</v>
      </c>
      <c r="H78" s="110">
        <f>+OCPSalesProduct!AJ123</f>
        <v>26.984471432477147</v>
      </c>
      <c r="J78" s="236">
        <f t="shared" si="11"/>
        <v>0.12121212121212123</v>
      </c>
      <c r="K78" s="236">
        <f t="shared" si="12"/>
        <v>0.18181818181818182</v>
      </c>
      <c r="L78" s="236">
        <f t="shared" si="13"/>
        <v>0</v>
      </c>
      <c r="M78" s="236">
        <f t="shared" si="14"/>
        <v>0.69696969696969702</v>
      </c>
    </row>
    <row r="79" spans="4:13" ht="13.5" customHeight="1" x14ac:dyDescent="0.2">
      <c r="D79" s="84" t="str">
        <f t="shared" si="10"/>
        <v>Coffee, green</v>
      </c>
      <c r="E79" s="110">
        <f>+OCPSalesProduct!AA124</f>
        <v>0.6615320314808294</v>
      </c>
      <c r="F79" s="110">
        <f>+OCPSalesProduct!AD124</f>
        <v>0.99229804722124415</v>
      </c>
      <c r="G79" s="110">
        <f>+OCPSalesProduct!AG124</f>
        <v>0</v>
      </c>
      <c r="H79" s="110">
        <f>+OCPSalesProduct!AJ124</f>
        <v>3.8038091810147692</v>
      </c>
      <c r="J79" s="236">
        <f t="shared" si="11"/>
        <v>0.12121212121212122</v>
      </c>
      <c r="K79" s="236">
        <f t="shared" si="12"/>
        <v>0.18181818181818185</v>
      </c>
      <c r="L79" s="236">
        <f t="shared" si="13"/>
        <v>0</v>
      </c>
      <c r="M79" s="236">
        <f t="shared" si="14"/>
        <v>0.69696969696969702</v>
      </c>
    </row>
    <row r="80" spans="4:13" ht="13.5" customHeight="1" x14ac:dyDescent="0.2">
      <c r="D80" s="84" t="str">
        <f t="shared" si="10"/>
        <v>Kola nuts</v>
      </c>
      <c r="E80" s="110">
        <f>+OCPSalesProduct!AA125</f>
        <v>0.11053103513092637</v>
      </c>
      <c r="F80" s="110">
        <f>+OCPSalesProduct!AD125</f>
        <v>0.16579655269638954</v>
      </c>
      <c r="G80" s="110">
        <f>+OCPSalesProduct!AG125</f>
        <v>0</v>
      </c>
      <c r="H80" s="110">
        <f>+OCPSalesProduct!AJ125</f>
        <v>0.63555345200282665</v>
      </c>
      <c r="J80" s="236">
        <f t="shared" si="11"/>
        <v>0.1212121212121212</v>
      </c>
      <c r="K80" s="236">
        <f t="shared" si="12"/>
        <v>0.1818181818181818</v>
      </c>
      <c r="L80" s="236">
        <f t="shared" si="13"/>
        <v>0</v>
      </c>
      <c r="M80" s="236">
        <f t="shared" si="14"/>
        <v>0.69696969696969702</v>
      </c>
    </row>
    <row r="81" spans="4:13" ht="13.5" customHeight="1" x14ac:dyDescent="0.2">
      <c r="D81" s="84" t="str">
        <f t="shared" si="10"/>
        <v>Melonseed</v>
      </c>
      <c r="E81" s="110">
        <f>+OCPSalesProduct!AA126</f>
        <v>0.11567895029419265</v>
      </c>
      <c r="F81" s="110">
        <f>+OCPSalesProduct!AD126</f>
        <v>0.17351842544128893</v>
      </c>
      <c r="G81" s="110">
        <f>+OCPSalesProduct!AG126</f>
        <v>0</v>
      </c>
      <c r="H81" s="110">
        <f>+OCPSalesProduct!AJ126</f>
        <v>0.66515396419160766</v>
      </c>
      <c r="J81" s="236">
        <f t="shared" si="11"/>
        <v>0.12121212121212123</v>
      </c>
      <c r="K81" s="236">
        <f t="shared" si="12"/>
        <v>0.1818181818181818</v>
      </c>
      <c r="L81" s="236">
        <f t="shared" si="13"/>
        <v>0</v>
      </c>
      <c r="M81" s="236">
        <f t="shared" si="14"/>
        <v>0.69696969696969702</v>
      </c>
    </row>
    <row r="82" spans="4:13" ht="13.5" customHeight="1" x14ac:dyDescent="0.2">
      <c r="D82" s="84" t="str">
        <f t="shared" si="10"/>
        <v>Natural rubber in primary forms</v>
      </c>
      <c r="E82" s="110">
        <f>+OCPSalesProduct!AA127</f>
        <v>0.30270566829711443</v>
      </c>
      <c r="F82" s="110">
        <f>+OCPSalesProduct!AD127</f>
        <v>0.45405850244567153</v>
      </c>
      <c r="G82" s="110">
        <f>+OCPSalesProduct!AG127</f>
        <v>0</v>
      </c>
      <c r="H82" s="110">
        <f>+OCPSalesProduct!AJ127</f>
        <v>1.7405575927084076</v>
      </c>
      <c r="J82" s="236">
        <f t="shared" si="11"/>
        <v>0.12121212121212124</v>
      </c>
      <c r="K82" s="236">
        <f t="shared" si="12"/>
        <v>0.18181818181818182</v>
      </c>
      <c r="L82" s="236">
        <f t="shared" si="13"/>
        <v>0</v>
      </c>
      <c r="M82" s="236">
        <f t="shared" si="14"/>
        <v>0.69696969696969702</v>
      </c>
    </row>
    <row r="83" spans="4:13" ht="13.5" customHeight="1" x14ac:dyDescent="0.2">
      <c r="D83" s="84" t="str">
        <f t="shared" si="10"/>
        <v>Oil palm fruit</v>
      </c>
      <c r="E83" s="110">
        <f>+OCPSalesProduct!AA128</f>
        <v>1.9450647825115308</v>
      </c>
      <c r="F83" s="110">
        <f>+OCPSalesProduct!AD128</f>
        <v>2.9175971737672959</v>
      </c>
      <c r="G83" s="110">
        <f>+OCPSalesProduct!AG128</f>
        <v>0</v>
      </c>
      <c r="H83" s="110">
        <f>+OCPSalesProduct!AJ128</f>
        <v>11.184122499441301</v>
      </c>
      <c r="J83" s="236">
        <f t="shared" si="11"/>
        <v>0.12121212121212122</v>
      </c>
      <c r="K83" s="236">
        <f t="shared" si="12"/>
        <v>0.1818181818181818</v>
      </c>
      <c r="L83" s="236">
        <f t="shared" si="13"/>
        <v>0</v>
      </c>
      <c r="M83" s="236">
        <f t="shared" si="14"/>
        <v>0.69696969696969691</v>
      </c>
    </row>
    <row r="84" spans="4:13" ht="13.5" customHeight="1" x14ac:dyDescent="0.2">
      <c r="D84" s="84" t="str">
        <f t="shared" si="10"/>
        <v>Plantains and cooking bananas</v>
      </c>
      <c r="E84" s="110">
        <f>+OCPSalesProduct!AA129</f>
        <v>0.67307493786951178</v>
      </c>
      <c r="F84" s="110">
        <f>+OCPSalesProduct!AD129</f>
        <v>1.0096124068042676</v>
      </c>
      <c r="G84" s="110">
        <f>+OCPSalesProduct!AG129</f>
        <v>0</v>
      </c>
      <c r="H84" s="110">
        <f>+OCPSalesProduct!AJ129</f>
        <v>3.8701808927496928</v>
      </c>
      <c r="J84" s="236">
        <f t="shared" si="11"/>
        <v>0.12121212121212122</v>
      </c>
      <c r="K84" s="236">
        <f t="shared" si="12"/>
        <v>0.1818181818181818</v>
      </c>
      <c r="L84" s="236">
        <f t="shared" si="13"/>
        <v>0</v>
      </c>
      <c r="M84" s="236">
        <f t="shared" si="14"/>
        <v>0.69696969696969702</v>
      </c>
    </row>
    <row r="85" spans="4:13" ht="13.5" customHeight="1" x14ac:dyDescent="0.2">
      <c r="D85" s="84" t="str">
        <f t="shared" si="10"/>
        <v>Soya beans</v>
      </c>
      <c r="E85" s="110">
        <f>+OCPSalesProduct!AA130</f>
        <v>8.5398099087907568E-3</v>
      </c>
      <c r="F85" s="110">
        <f>+OCPSalesProduct!AD130</f>
        <v>1.2809714863186134E-2</v>
      </c>
      <c r="G85" s="110">
        <f>+OCPSalesProduct!AG130</f>
        <v>0</v>
      </c>
      <c r="H85" s="110">
        <f>+OCPSalesProduct!AJ130</f>
        <v>4.9103906975546847E-2</v>
      </c>
      <c r="J85" s="236">
        <f t="shared" si="11"/>
        <v>0.12121212121212123</v>
      </c>
      <c r="K85" s="236">
        <f t="shared" si="12"/>
        <v>0.18181818181818182</v>
      </c>
      <c r="L85" s="236">
        <f t="shared" si="13"/>
        <v>0</v>
      </c>
      <c r="M85" s="236">
        <f t="shared" si="14"/>
        <v>0.69696969696969702</v>
      </c>
    </row>
    <row r="86" spans="4:13" ht="13.5" customHeight="1" x14ac:dyDescent="0.2">
      <c r="D86" s="84" t="str">
        <f t="shared" si="10"/>
        <v>Taro</v>
      </c>
      <c r="E86" s="110">
        <f>+OCPSalesProduct!AA131</f>
        <v>0.3252257940076751</v>
      </c>
      <c r="F86" s="110">
        <f>+OCPSalesProduct!AD131</f>
        <v>0.48783869101151262</v>
      </c>
      <c r="G86" s="110">
        <f>+OCPSalesProduct!AG131</f>
        <v>0</v>
      </c>
      <c r="H86" s="110">
        <f>+OCPSalesProduct!AJ131</f>
        <v>1.8700483155441319</v>
      </c>
      <c r="J86" s="236">
        <f t="shared" si="11"/>
        <v>0.12121212121212122</v>
      </c>
      <c r="K86" s="236">
        <f t="shared" si="12"/>
        <v>0.1818181818181818</v>
      </c>
      <c r="L86" s="236">
        <f t="shared" si="13"/>
        <v>0</v>
      </c>
      <c r="M86" s="236">
        <f t="shared" si="14"/>
        <v>0.69696969696969702</v>
      </c>
    </row>
    <row r="87" spans="4:13" ht="13.5" customHeight="1" x14ac:dyDescent="0.2">
      <c r="D87" s="84" t="str">
        <f t="shared" si="10"/>
        <v>Yams</v>
      </c>
      <c r="E87" s="110">
        <f>+OCPSalesProduct!AA132</f>
        <v>7.1919211796972277E-2</v>
      </c>
      <c r="F87" s="110">
        <f>+OCPSalesProduct!AD132</f>
        <v>0.10787881769545841</v>
      </c>
      <c r="G87" s="110">
        <f>+OCPSalesProduct!AG132</f>
        <v>0</v>
      </c>
      <c r="H87" s="110">
        <f>+OCPSalesProduct!AJ132</f>
        <v>0.4135354678325906</v>
      </c>
      <c r="J87" s="236">
        <f t="shared" si="11"/>
        <v>0.12121212121212122</v>
      </c>
      <c r="K87" s="236">
        <f t="shared" si="12"/>
        <v>0.18181818181818182</v>
      </c>
      <c r="L87" s="236">
        <f t="shared" si="13"/>
        <v>0</v>
      </c>
      <c r="M87" s="236">
        <f t="shared" si="14"/>
        <v>0.69696969696969702</v>
      </c>
    </row>
    <row r="88" spans="4:13" ht="13.5" customHeight="1" thickBot="1" x14ac:dyDescent="0.25">
      <c r="D88" s="85" t="s">
        <v>11</v>
      </c>
      <c r="E88" s="237">
        <f>SUM(E53:E87)</f>
        <v>20.435642129795735</v>
      </c>
      <c r="F88" s="237">
        <f>SUM(F53:F87)</f>
        <v>30.653463194693593</v>
      </c>
      <c r="G88" s="237">
        <f>SUM(G53:G87)</f>
        <v>0</v>
      </c>
      <c r="H88" s="237">
        <f>SUM(H53:H87)</f>
        <v>117.50494224632547</v>
      </c>
      <c r="J88" s="224">
        <f t="shared" ref="J88" si="15">E88/SUM($E88:$H88)</f>
        <v>0.12121212121212123</v>
      </c>
      <c r="K88" s="224">
        <f t="shared" si="8"/>
        <v>0.1818181818181818</v>
      </c>
      <c r="L88" s="224">
        <f t="shared" si="9"/>
        <v>0</v>
      </c>
      <c r="M88" s="224">
        <f t="shared" si="9"/>
        <v>0.69696969696969702</v>
      </c>
    </row>
    <row r="89" spans="4:13" ht="13.5" customHeight="1" thickTop="1" thickBot="1" x14ac:dyDescent="0.25">
      <c r="D89" s="141"/>
      <c r="E89" s="111"/>
      <c r="F89" s="111"/>
      <c r="G89" s="111"/>
      <c r="H89" s="111"/>
      <c r="J89" s="111"/>
      <c r="K89" s="111"/>
      <c r="L89" s="111"/>
      <c r="M89" s="111"/>
    </row>
    <row r="90" spans="4:13" ht="13.5" customHeight="1" thickTop="1" x14ac:dyDescent="0.2"/>
  </sheetData>
  <conditionalFormatting sqref="E11:H45">
    <cfRule type="colorScale" priority="4">
      <colorScale>
        <cfvo type="min"/>
        <cfvo type="max"/>
        <color rgb="FFFCFCFF"/>
        <color rgb="FF63BE7B"/>
      </colorScale>
    </cfRule>
  </conditionalFormatting>
  <conditionalFormatting sqref="J11:M45">
    <cfRule type="colorScale" priority="3">
      <colorScale>
        <cfvo type="min"/>
        <cfvo type="max"/>
        <color theme="0" tint="-4.9989318521683403E-2"/>
        <color theme="4"/>
      </colorScale>
    </cfRule>
  </conditionalFormatting>
  <conditionalFormatting sqref="E53:H87">
    <cfRule type="colorScale" priority="2">
      <colorScale>
        <cfvo type="min"/>
        <cfvo type="max"/>
        <color rgb="FFFCFCFF"/>
        <color rgb="FF63BE7B"/>
      </colorScale>
    </cfRule>
  </conditionalFormatting>
  <conditionalFormatting sqref="J53:M87">
    <cfRule type="colorScale" priority="1">
      <colorScale>
        <cfvo type="min"/>
        <cfvo type="max"/>
        <color theme="0" tint="-4.9989318521683403E-2"/>
        <color theme="4"/>
      </colorScale>
    </cfRule>
  </conditionalFormatting>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71468-B0B8-4B9B-9F9B-EAD69D90E90B}">
  <sheetPr>
    <tabColor theme="3"/>
  </sheetPr>
  <dimension ref="C5:F42"/>
  <sheetViews>
    <sheetView workbookViewId="0">
      <selection activeCell="G12" sqref="G12"/>
    </sheetView>
  </sheetViews>
  <sheetFormatPr defaultRowHeight="12.75" x14ac:dyDescent="0.2"/>
  <cols>
    <col min="3" max="3" width="60.7109375" bestFit="1" customWidth="1"/>
    <col min="4" max="4" width="8.85546875" bestFit="1" customWidth="1"/>
    <col min="5" max="5" width="15.28515625" bestFit="1" customWidth="1"/>
  </cols>
  <sheetData>
    <row r="5" spans="3:6" x14ac:dyDescent="0.2">
      <c r="C5" s="30"/>
      <c r="D5" s="34" t="s">
        <v>13</v>
      </c>
      <c r="E5" s="34" t="s">
        <v>672</v>
      </c>
      <c r="F5" s="34" t="s">
        <v>673</v>
      </c>
    </row>
    <row r="6" spans="3:6" x14ac:dyDescent="0.2">
      <c r="C6" s="84" t="str">
        <f>OCPSalesProduct!D56</f>
        <v>Bambara beans, dry</v>
      </c>
      <c r="D6" s="2">
        <f>'OCP product mix'!E11+'OCP product mix'!F11+'OCP product mix'!G11+'OCP product mix'!H11</f>
        <v>0.18874709790543853</v>
      </c>
      <c r="E6" s="2">
        <f>'OCP product mix'!E53+'OCP product mix'!F53+'OCP product mix'!G53+'OCP product mix'!H53</f>
        <v>0.18874709790543853</v>
      </c>
      <c r="F6" s="105">
        <f>E6-D6</f>
        <v>0</v>
      </c>
    </row>
    <row r="7" spans="3:6" x14ac:dyDescent="0.2">
      <c r="C7" s="84" t="str">
        <f>OCPSalesProduct!D57</f>
        <v>Beans, dry</v>
      </c>
      <c r="D7" s="2">
        <f>'OCP product mix'!E12+'OCP product mix'!F12+'OCP product mix'!G12+'OCP product mix'!H12</f>
        <v>1.1880374423224045</v>
      </c>
      <c r="E7" s="2">
        <f>'OCP product mix'!E54+'OCP product mix'!F54+'OCP product mix'!G54+'OCP product mix'!H54</f>
        <v>1.1880374423224045</v>
      </c>
      <c r="F7" s="105">
        <f t="shared" ref="F7:F40" si="0">E7-D7</f>
        <v>0</v>
      </c>
    </row>
    <row r="8" spans="3:6" x14ac:dyDescent="0.2">
      <c r="C8" s="84" t="str">
        <f>OCPSalesProduct!D58</f>
        <v>Cassava, fresh</v>
      </c>
      <c r="D8" s="2">
        <f>'OCP product mix'!E13+'OCP product mix'!F13+'OCP product mix'!G13+'OCP product mix'!H13</f>
        <v>1.3536450115317509</v>
      </c>
      <c r="E8" s="2">
        <f>'OCP product mix'!E55+'OCP product mix'!F55+'OCP product mix'!G55+'OCP product mix'!H55</f>
        <v>1.3536450115317509</v>
      </c>
      <c r="F8" s="105">
        <f t="shared" si="0"/>
        <v>0</v>
      </c>
    </row>
    <row r="9" spans="3:6" x14ac:dyDescent="0.2">
      <c r="C9" s="84" t="str">
        <f>OCPSalesProduct!D59</f>
        <v>Chillies and peppers, dry (Capsicum spp., Pimenta spp.), raw</v>
      </c>
      <c r="D9" s="2">
        <f>'OCP product mix'!E14+'OCP product mix'!F14+'OCP product mix'!G14+'OCP product mix'!H14</f>
        <v>6.8430806317137632E-2</v>
      </c>
      <c r="E9" s="2">
        <f>'OCP product mix'!E56+'OCP product mix'!F56+'OCP product mix'!G56+'OCP product mix'!H56</f>
        <v>0.29293827712959253</v>
      </c>
      <c r="F9" s="105">
        <f t="shared" si="0"/>
        <v>0.2245074708124549</v>
      </c>
    </row>
    <row r="10" spans="3:6" x14ac:dyDescent="0.2">
      <c r="C10" s="84" t="str">
        <f>OCPSalesProduct!D60</f>
        <v>Chillies and peppers, green (Capsicum spp. and Pimenta spp.)</v>
      </c>
      <c r="D10" s="2">
        <f>'OCP product mix'!E15+'OCP product mix'!F15+'OCP product mix'!G15+'OCP product mix'!H15</f>
        <v>0.11474462973373445</v>
      </c>
      <c r="E10" s="2">
        <f>'OCP product mix'!E57+'OCP product mix'!F57+'OCP product mix'!G57+'OCP product mix'!H57</f>
        <v>0.49119827681549943</v>
      </c>
      <c r="F10" s="105">
        <f t="shared" si="0"/>
        <v>0.37645364708176499</v>
      </c>
    </row>
    <row r="11" spans="3:6" x14ac:dyDescent="0.2">
      <c r="C11" s="84" t="str">
        <f>OCPSalesProduct!D61</f>
        <v>Cow peas, dry</v>
      </c>
      <c r="D11" s="2">
        <f>'OCP product mix'!E16+'OCP product mix'!F16+'OCP product mix'!G16+'OCP product mix'!H16</f>
        <v>0.86931951460329759</v>
      </c>
      <c r="E11" s="2">
        <f>'OCP product mix'!E58+'OCP product mix'!F58+'OCP product mix'!G58+'OCP product mix'!H58</f>
        <v>0.86931951460329759</v>
      </c>
      <c r="F11" s="105">
        <f t="shared" si="0"/>
        <v>0</v>
      </c>
    </row>
    <row r="12" spans="3:6" x14ac:dyDescent="0.2">
      <c r="C12" s="84" t="str">
        <f>OCPSalesProduct!D62</f>
        <v>Cucumbers and gherkins</v>
      </c>
      <c r="D12" s="2">
        <f>'OCP product mix'!E17+'OCP product mix'!F17+'OCP product mix'!G17+'OCP product mix'!H17</f>
        <v>1.2470120550412087</v>
      </c>
      <c r="E12" s="2">
        <f>'OCP product mix'!E59+'OCP product mix'!F59+'OCP product mix'!G59+'OCP product mix'!H59</f>
        <v>5.3382034002443168</v>
      </c>
      <c r="F12" s="105">
        <f t="shared" si="0"/>
        <v>4.0911913452031081</v>
      </c>
    </row>
    <row r="13" spans="3:6" x14ac:dyDescent="0.2">
      <c r="C13" s="84" t="str">
        <f>OCPSalesProduct!D63</f>
        <v>Groundnuts, excluding shelled</v>
      </c>
      <c r="D13" s="2">
        <f>'OCP product mix'!E18+'OCP product mix'!F18+'OCP product mix'!G18+'OCP product mix'!H18</f>
        <v>1.8881947674418615</v>
      </c>
      <c r="E13" s="2">
        <f>'OCP product mix'!E60+'OCP product mix'!F60+'OCP product mix'!G60+'OCP product mix'!H60</f>
        <v>1.8881947674418615</v>
      </c>
      <c r="F13" s="105">
        <f t="shared" si="0"/>
        <v>0</v>
      </c>
    </row>
    <row r="14" spans="3:6" x14ac:dyDescent="0.2">
      <c r="C14" s="84" t="str">
        <f>OCPSalesProduct!D64</f>
        <v>Maize (corn)</v>
      </c>
      <c r="D14" s="2">
        <f>'OCP product mix'!E19+'OCP product mix'!F19+'OCP product mix'!G19+'OCP product mix'!H19</f>
        <v>5.2034244323872514</v>
      </c>
      <c r="E14" s="2">
        <f>'OCP product mix'!E61+'OCP product mix'!F61+'OCP product mix'!G61+'OCP product mix'!H61</f>
        <v>6.9780757979220844</v>
      </c>
      <c r="F14" s="105">
        <f t="shared" si="0"/>
        <v>1.774651365534833</v>
      </c>
    </row>
    <row r="15" spans="3:6" x14ac:dyDescent="0.2">
      <c r="C15" s="84" t="str">
        <f>OCPSalesProduct!D65</f>
        <v>Millet</v>
      </c>
      <c r="D15" s="2">
        <f>'OCP product mix'!E20+'OCP product mix'!F20+'OCP product mix'!G20+'OCP product mix'!H20</f>
        <v>0.21131477536030741</v>
      </c>
      <c r="E15" s="2">
        <f>'OCP product mix'!E62+'OCP product mix'!F62+'OCP product mix'!G62+'OCP product mix'!H62</f>
        <v>0.21131477536030741</v>
      </c>
      <c r="F15" s="105">
        <f t="shared" si="0"/>
        <v>0</v>
      </c>
    </row>
    <row r="16" spans="3:6" x14ac:dyDescent="0.2">
      <c r="C16" s="84" t="str">
        <f>OCPSalesProduct!D66</f>
        <v>Okra</v>
      </c>
      <c r="D16" s="2">
        <f>'OCP product mix'!E21+'OCP product mix'!F21+'OCP product mix'!G21+'OCP product mix'!H21</f>
        <v>0.13883241995912016</v>
      </c>
      <c r="E16" s="2">
        <f>'OCP product mix'!E63+'OCP product mix'!F63+'OCP product mix'!G63+'OCP product mix'!H63</f>
        <v>0.5943131770810598</v>
      </c>
      <c r="F16" s="105">
        <f t="shared" si="0"/>
        <v>0.45548075712193964</v>
      </c>
    </row>
    <row r="17" spans="3:6" x14ac:dyDescent="0.2">
      <c r="C17" s="84" t="str">
        <f>OCPSalesProduct!D67</f>
        <v>Onions and shallots, dry (excluding dehydrated)</v>
      </c>
      <c r="D17" s="2">
        <f>'OCP product mix'!E22+'OCP product mix'!F22+'OCP product mix'!G22+'OCP product mix'!H22</f>
        <v>9.9541603941476126E-2</v>
      </c>
      <c r="E17" s="2">
        <f>'OCP product mix'!E64+'OCP product mix'!F64+'OCP product mix'!G64+'OCP product mix'!H64</f>
        <v>0.4261172347757306</v>
      </c>
      <c r="F17" s="105">
        <f t="shared" si="0"/>
        <v>0.32657563083425445</v>
      </c>
    </row>
    <row r="18" spans="3:6" x14ac:dyDescent="0.2">
      <c r="C18" s="84" t="str">
        <f>OCPSalesProduct!D68</f>
        <v>Other fruits, n.e.c.</v>
      </c>
      <c r="D18" s="2">
        <f>'OCP product mix'!E23+'OCP product mix'!F23+'OCP product mix'!G23+'OCP product mix'!H23</f>
        <v>0.10674710264856455</v>
      </c>
      <c r="E18" s="2">
        <f>'OCP product mix'!E65+'OCP product mix'!F65+'OCP product mix'!G65+'OCP product mix'!H65</f>
        <v>0.45696250009865835</v>
      </c>
      <c r="F18" s="105">
        <f t="shared" si="0"/>
        <v>0.35021539745009378</v>
      </c>
    </row>
    <row r="19" spans="3:6" x14ac:dyDescent="0.2">
      <c r="C19" s="84" t="str">
        <f>OCPSalesProduct!D69</f>
        <v>Other vegetables, fresh n.e.c.</v>
      </c>
      <c r="D19" s="2">
        <f>'OCP product mix'!E24+'OCP product mix'!F24+'OCP product mix'!G24+'OCP product mix'!H24</f>
        <v>0.31283953384885876</v>
      </c>
      <c r="E19" s="2">
        <f>'OCP product mix'!E66+'OCP product mix'!F66+'OCP product mix'!G66+'OCP product mix'!H66</f>
        <v>1.3392020201983037</v>
      </c>
      <c r="F19" s="105">
        <f t="shared" si="0"/>
        <v>1.0263624863494449</v>
      </c>
    </row>
    <row r="20" spans="3:6" x14ac:dyDescent="0.2">
      <c r="C20" s="84" t="str">
        <f>OCPSalesProduct!D70</f>
        <v>Potatoes</v>
      </c>
      <c r="D20" s="2">
        <f>'OCP product mix'!E25+'OCP product mix'!F25+'OCP product mix'!G25+'OCP product mix'!H25</f>
        <v>8.9636584622209983E-2</v>
      </c>
      <c r="E20" s="2">
        <f>'OCP product mix'!E67+'OCP product mix'!F67+'OCP product mix'!G67+'OCP product mix'!H67</f>
        <v>0.22064081121236803</v>
      </c>
      <c r="F20" s="105">
        <f t="shared" si="0"/>
        <v>0.13100422659015803</v>
      </c>
    </row>
    <row r="21" spans="3:6" x14ac:dyDescent="0.2">
      <c r="C21" s="84" t="str">
        <f>OCPSalesProduct!D71</f>
        <v>Pumpkins, squash and gourds</v>
      </c>
      <c r="D21" s="2">
        <f>'OCP product mix'!E26+'OCP product mix'!F26+'OCP product mix'!G26+'OCP product mix'!H26</f>
        <v>0.67190790708107651</v>
      </c>
      <c r="E21" s="2">
        <f>'OCP product mix'!E68+'OCP product mix'!F68+'OCP product mix'!G68+'OCP product mix'!H68</f>
        <v>2.8763002408286393</v>
      </c>
      <c r="F21" s="105">
        <f t="shared" si="0"/>
        <v>2.2043923337475628</v>
      </c>
    </row>
    <row r="22" spans="3:6" x14ac:dyDescent="0.2">
      <c r="C22" s="84" t="str">
        <f>OCPSalesProduct!D72</f>
        <v>Rice</v>
      </c>
      <c r="D22" s="2">
        <f>'OCP product mix'!E27+'OCP product mix'!F27+'OCP product mix'!G27+'OCP product mix'!H27</f>
        <v>1.7455045937984024</v>
      </c>
      <c r="E22" s="2">
        <f>'OCP product mix'!E69+'OCP product mix'!F69+'OCP product mix'!G69+'OCP product mix'!H69</f>
        <v>2.7037714306466514</v>
      </c>
      <c r="F22" s="105">
        <f t="shared" si="0"/>
        <v>0.95826683684824898</v>
      </c>
    </row>
    <row r="23" spans="3:6" x14ac:dyDescent="0.2">
      <c r="C23" s="84" t="str">
        <f>OCPSalesProduct!D73</f>
        <v>Seed cotton, unginned</v>
      </c>
      <c r="D23" s="2">
        <f>'OCP product mix'!E28+'OCP product mix'!F28+'OCP product mix'!G28+'OCP product mix'!H28</f>
        <v>47.107163381058214</v>
      </c>
      <c r="E23" s="2">
        <f>'OCP product mix'!E70+'OCP product mix'!F70+'OCP product mix'!G70+'OCP product mix'!H70</f>
        <v>47.107163381058214</v>
      </c>
      <c r="F23" s="105">
        <f t="shared" si="0"/>
        <v>0</v>
      </c>
    </row>
    <row r="24" spans="3:6" x14ac:dyDescent="0.2">
      <c r="C24" s="84" t="str">
        <f>OCPSalesProduct!D74</f>
        <v>Sesame seed</v>
      </c>
      <c r="D24" s="2">
        <f>'OCP product mix'!E29+'OCP product mix'!F29+'OCP product mix'!G29+'OCP product mix'!H29</f>
        <v>0.23383404000000002</v>
      </c>
      <c r="E24" s="2">
        <f>'OCP product mix'!E71+'OCP product mix'!F71+'OCP product mix'!G71+'OCP product mix'!H71</f>
        <v>0.23383404000000002</v>
      </c>
      <c r="F24" s="105">
        <f t="shared" si="0"/>
        <v>0</v>
      </c>
    </row>
    <row r="25" spans="3:6" x14ac:dyDescent="0.2">
      <c r="C25" s="84" t="str">
        <f>OCPSalesProduct!D75</f>
        <v>Sorghum</v>
      </c>
      <c r="D25" s="2">
        <f>'OCP product mix'!E30+'OCP product mix'!F30+'OCP product mix'!G30+'OCP product mix'!H30</f>
        <v>2.0285122711833741</v>
      </c>
      <c r="E25" s="2">
        <f>'OCP product mix'!E72+'OCP product mix'!F72+'OCP product mix'!G72+'OCP product mix'!H72</f>
        <v>2.0285122711833741</v>
      </c>
      <c r="F25" s="105">
        <f t="shared" si="0"/>
        <v>0</v>
      </c>
    </row>
    <row r="26" spans="3:6" x14ac:dyDescent="0.2">
      <c r="C26" s="84" t="str">
        <f>OCPSalesProduct!D76</f>
        <v>Sugar cane</v>
      </c>
      <c r="D26" s="2">
        <f>'OCP product mix'!E31+'OCP product mix'!F31+'OCP product mix'!G31+'OCP product mix'!H31</f>
        <v>1.2375104557555607</v>
      </c>
      <c r="E26" s="2">
        <f>'OCP product mix'!E73+'OCP product mix'!F73+'OCP product mix'!G73+'OCP product mix'!H73</f>
        <v>6.738581642239545</v>
      </c>
      <c r="F26" s="105">
        <f t="shared" si="0"/>
        <v>5.5010711864839843</v>
      </c>
    </row>
    <row r="27" spans="3:6" x14ac:dyDescent="0.2">
      <c r="C27" s="84" t="str">
        <f>OCPSalesProduct!D77</f>
        <v>Sweet potatoes</v>
      </c>
      <c r="D27" s="2">
        <f>'OCP product mix'!E32+'OCP product mix'!F32+'OCP product mix'!G32+'OCP product mix'!H32</f>
        <v>0.30284924501018984</v>
      </c>
      <c r="E27" s="2">
        <f>'OCP product mix'!E74+'OCP product mix'!F74+'OCP product mix'!G74+'OCP product mix'!H74</f>
        <v>0.74546462670047697</v>
      </c>
      <c r="F27" s="105">
        <f t="shared" si="0"/>
        <v>0.44261538169028714</v>
      </c>
    </row>
    <row r="28" spans="3:6" x14ac:dyDescent="0.2">
      <c r="C28" s="84" t="str">
        <f>OCPSalesProduct!D78</f>
        <v>Tomatoes</v>
      </c>
      <c r="D28" s="2">
        <f>'OCP product mix'!E33+'OCP product mix'!F33+'OCP product mix'!G33+'OCP product mix'!H33</f>
        <v>0.38661571990311194</v>
      </c>
      <c r="E28" s="2">
        <f>'OCP product mix'!E75+'OCP product mix'!F75+'OCP product mix'!G75+'OCP product mix'!H75</f>
        <v>1.6550227740232191</v>
      </c>
      <c r="F28" s="105">
        <f t="shared" si="0"/>
        <v>1.2684070541201071</v>
      </c>
    </row>
    <row r="29" spans="3:6" x14ac:dyDescent="0.2">
      <c r="C29" s="84" t="str">
        <f>OCPSalesProduct!D79</f>
        <v>Avocados</v>
      </c>
      <c r="D29" s="2">
        <f>'OCP product mix'!E34+'OCP product mix'!F34+'OCP product mix'!G34+'OCP product mix'!H34</f>
        <v>7.5519870147252408E-2</v>
      </c>
      <c r="E29" s="2">
        <f>'OCP product mix'!E76+'OCP product mix'!F76+'OCP product mix'!G76+'OCP product mix'!H76</f>
        <v>0.32328510857318854</v>
      </c>
      <c r="F29" s="105">
        <f t="shared" si="0"/>
        <v>0.24776523842593612</v>
      </c>
    </row>
    <row r="30" spans="3:6" x14ac:dyDescent="0.2">
      <c r="C30" s="84" t="str">
        <f>OCPSalesProduct!D80</f>
        <v>Bananas</v>
      </c>
      <c r="D30" s="2">
        <f>'OCP product mix'!E35+'OCP product mix'!F35+'OCP product mix'!G35+'OCP product mix'!H35</f>
        <v>8.8606058090512363</v>
      </c>
      <c r="E30" s="2">
        <f>'OCP product mix'!E77+'OCP product mix'!F77+'OCP product mix'!G77+'OCP product mix'!H77</f>
        <v>8.8606058090512363</v>
      </c>
      <c r="F30" s="105">
        <f t="shared" si="0"/>
        <v>0</v>
      </c>
    </row>
    <row r="31" spans="3:6" x14ac:dyDescent="0.2">
      <c r="C31" s="84" t="str">
        <f>OCPSalesProduct!D81</f>
        <v>Cocoa beans</v>
      </c>
      <c r="D31" s="2">
        <f>'OCP product mix'!E36+'OCP product mix'!F36+'OCP product mix'!G36+'OCP product mix'!H36</f>
        <v>3.5221821123910138</v>
      </c>
      <c r="E31" s="2">
        <f>'OCP product mix'!E78+'OCP product mix'!F78+'OCP product mix'!G78+'OCP product mix'!H78</f>
        <v>38.716850316162862</v>
      </c>
      <c r="F31" s="105">
        <f t="shared" si="0"/>
        <v>35.194668203771847</v>
      </c>
    </row>
    <row r="32" spans="3:6" x14ac:dyDescent="0.2">
      <c r="C32" s="84" t="str">
        <f>OCPSalesProduct!D82</f>
        <v>Coffee, green</v>
      </c>
      <c r="D32" s="2">
        <f>'OCP product mix'!E37+'OCP product mix'!F37+'OCP product mix'!G37+'OCP product mix'!H37</f>
        <v>0.49649698308317158</v>
      </c>
      <c r="E32" s="2">
        <f>'OCP product mix'!E79+'OCP product mix'!F79+'OCP product mix'!G79+'OCP product mix'!H79</f>
        <v>5.4576392597168422</v>
      </c>
      <c r="F32" s="105">
        <f t="shared" si="0"/>
        <v>4.9611422766336704</v>
      </c>
    </row>
    <row r="33" spans="3:6" x14ac:dyDescent="0.2">
      <c r="C33" s="84" t="str">
        <f>OCPSalesProduct!D83</f>
        <v>Kola nuts</v>
      </c>
      <c r="D33" s="2">
        <f>'OCP product mix'!E38+'OCP product mix'!F38+'OCP product mix'!G38+'OCP product mix'!H38</f>
        <v>0.50238865436674307</v>
      </c>
      <c r="E33" s="2">
        <f>'OCP product mix'!E80+'OCP product mix'!F80+'OCP product mix'!G80+'OCP product mix'!H80</f>
        <v>0.91188103983014257</v>
      </c>
      <c r="F33" s="105">
        <f t="shared" si="0"/>
        <v>0.4094923854633995</v>
      </c>
    </row>
    <row r="34" spans="3:6" x14ac:dyDescent="0.2">
      <c r="C34" s="84" t="str">
        <f>OCPSalesProduct!D84</f>
        <v>Melonseed</v>
      </c>
      <c r="D34" s="2">
        <f>'OCP product mix'!E39+'OCP product mix'!F39+'OCP product mix'!G39+'OCP product mix'!H39</f>
        <v>0.52578709778676558</v>
      </c>
      <c r="E34" s="2">
        <f>'OCP product mix'!E81+'OCP product mix'!F81+'OCP product mix'!G81+'OCP product mix'!H81</f>
        <v>0.9543513399270892</v>
      </c>
      <c r="F34" s="105">
        <f t="shared" si="0"/>
        <v>0.42856424214032363</v>
      </c>
    </row>
    <row r="35" spans="3:6" x14ac:dyDescent="0.2">
      <c r="C35" s="84" t="str">
        <f>OCPSalesProduct!D85</f>
        <v>Natural rubber in primary forms</v>
      </c>
      <c r="D35" s="2">
        <f>'OCP product mix'!E40+'OCP product mix'!F40+'OCP product mix'!G40+'OCP product mix'!H40</f>
        <v>2.4973217634511933</v>
      </c>
      <c r="E35" s="2">
        <f>'OCP product mix'!E82+'OCP product mix'!F82+'OCP product mix'!G82+'OCP product mix'!H82</f>
        <v>2.4973217634511933</v>
      </c>
      <c r="F35" s="105">
        <f t="shared" si="0"/>
        <v>0</v>
      </c>
    </row>
    <row r="36" spans="3:6" x14ac:dyDescent="0.2">
      <c r="C36" s="84" t="str">
        <f>OCPSalesProduct!D86</f>
        <v>Oil palm fruit</v>
      </c>
      <c r="D36" s="2">
        <f>'OCP product mix'!E41+'OCP product mix'!F41+'OCP product mix'!G41+'OCP product mix'!H41</f>
        <v>16.046784455720129</v>
      </c>
      <c r="E36" s="2">
        <f>'OCP product mix'!E83+'OCP product mix'!F83+'OCP product mix'!G83+'OCP product mix'!H83</f>
        <v>16.046784455720129</v>
      </c>
      <c r="F36" s="105">
        <f t="shared" si="0"/>
        <v>0</v>
      </c>
    </row>
    <row r="37" spans="3:6" x14ac:dyDescent="0.2">
      <c r="C37" s="84" t="str">
        <f>OCPSalesProduct!D87</f>
        <v>Plantains and cooking bananas</v>
      </c>
      <c r="D37" s="2">
        <f>'OCP product mix'!E42+'OCP product mix'!F42+'OCP product mix'!G42+'OCP product mix'!H42</f>
        <v>1.2971580722843159</v>
      </c>
      <c r="E37" s="2">
        <f>'OCP product mix'!E84+'OCP product mix'!F84+'OCP product mix'!G84+'OCP product mix'!H84</f>
        <v>5.5528682374234721</v>
      </c>
      <c r="F37" s="105">
        <f t="shared" si="0"/>
        <v>4.2557101651391562</v>
      </c>
    </row>
    <row r="38" spans="3:6" x14ac:dyDescent="0.2">
      <c r="C38" s="84" t="str">
        <f>OCPSalesProduct!D88</f>
        <v>Soya beans</v>
      </c>
      <c r="D38" s="2">
        <f>'OCP product mix'!E43+'OCP product mix'!F43+'OCP product mix'!G43+'OCP product mix'!H43</f>
        <v>7.0453431747523734E-2</v>
      </c>
      <c r="E38" s="2">
        <f>'OCP product mix'!E85+'OCP product mix'!F85+'OCP product mix'!G85+'OCP product mix'!H85</f>
        <v>7.0453431747523734E-2</v>
      </c>
      <c r="F38" s="105">
        <f t="shared" si="0"/>
        <v>0</v>
      </c>
    </row>
    <row r="39" spans="3:6" x14ac:dyDescent="0.2">
      <c r="C39" s="84" t="str">
        <f>OCPSalesProduct!D89</f>
        <v>Taro</v>
      </c>
      <c r="D39" s="2">
        <f>'OCP product mix'!E44+'OCP product mix'!F44+'OCP product mix'!G44+'OCP product mix'!H44</f>
        <v>1.0900298375314679</v>
      </c>
      <c r="E39" s="2">
        <f>'OCP product mix'!E86+'OCP product mix'!F86+'OCP product mix'!G86+'OCP product mix'!H86</f>
        <v>2.6831128005633196</v>
      </c>
      <c r="F39" s="105">
        <f t="shared" si="0"/>
        <v>1.5930829630318517</v>
      </c>
    </row>
    <row r="40" spans="3:6" x14ac:dyDescent="0.2">
      <c r="C40" s="84" t="str">
        <f>OCPSalesProduct!D90</f>
        <v>Yams</v>
      </c>
      <c r="D40" s="2">
        <f>'OCP product mix'!E45+'OCP product mix'!F45+'OCP product mix'!G45+'OCP product mix'!H45</f>
        <v>0.24104510833662493</v>
      </c>
      <c r="E40" s="2">
        <f>'OCP product mix'!E87+'OCP product mix'!F87+'OCP product mix'!G87+'OCP product mix'!H87</f>
        <v>0.59333349732502128</v>
      </c>
      <c r="F40" s="105">
        <f t="shared" si="0"/>
        <v>0.35228838898839632</v>
      </c>
    </row>
    <row r="41" spans="3:6" ht="13.5" thickBot="1" x14ac:dyDescent="0.25">
      <c r="C41" s="84" t="s">
        <v>272</v>
      </c>
      <c r="D41" s="107">
        <f>SUM(D6:D34)</f>
        <v>80.777345918280716</v>
      </c>
      <c r="E41" s="107">
        <f>SUM(E6:E34)</f>
        <v>141.15017338458415</v>
      </c>
      <c r="F41" s="107">
        <f>SUM(F6:F34)</f>
        <v>60.372827466303427</v>
      </c>
    </row>
    <row r="42" spans="3:6" ht="13.5" thickTop="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E240E-4644-4D3D-8C80-5BA68A5B6214}">
  <sheetPr>
    <tabColor theme="3"/>
  </sheetPr>
  <dimension ref="A1:AJ224"/>
  <sheetViews>
    <sheetView showGridLines="0" zoomScale="70" zoomScaleNormal="70" workbookViewId="0">
      <selection activeCell="P22" sqref="P22"/>
    </sheetView>
  </sheetViews>
  <sheetFormatPr defaultColWidth="9.140625" defaultRowHeight="13.5" customHeight="1" x14ac:dyDescent="0.2"/>
  <cols>
    <col min="1" max="1" width="1.85546875" style="2" customWidth="1"/>
    <col min="2" max="2" width="2.85546875" style="2" customWidth="1"/>
    <col min="3" max="3" width="2" style="2" customWidth="1"/>
    <col min="4" max="4" width="53.85546875" style="2" bestFit="1" customWidth="1"/>
    <col min="5" max="5" width="7.140625" style="2" bestFit="1" customWidth="1"/>
    <col min="6" max="6" width="22" style="2" bestFit="1" customWidth="1"/>
    <col min="7" max="7" width="7.85546875" style="2" bestFit="1" customWidth="1"/>
    <col min="8" max="8" width="15.140625" style="2" bestFit="1" customWidth="1"/>
    <col min="9" max="9" width="37.7109375" style="2" customWidth="1"/>
    <col min="10" max="10" width="6.85546875" style="2" bestFit="1" customWidth="1"/>
    <col min="11" max="11" width="13.42578125" style="2" bestFit="1" customWidth="1"/>
    <col min="12" max="12" width="19.42578125" style="2" customWidth="1"/>
    <col min="13" max="14" width="6.85546875" style="2" bestFit="1" customWidth="1"/>
    <col min="15" max="15" width="13.42578125" style="2" bestFit="1" customWidth="1"/>
    <col min="16" max="17" width="6.85546875" style="2" bestFit="1" customWidth="1"/>
    <col min="18" max="18" width="9.85546875" style="2" customWidth="1"/>
    <col min="19" max="20" width="7.7109375" style="2" bestFit="1" customWidth="1"/>
    <col min="21" max="21" width="9.85546875" style="2" customWidth="1"/>
    <col min="22" max="23" width="7.7109375" style="2" bestFit="1" customWidth="1"/>
    <col min="24" max="24" width="14.85546875" style="2" customWidth="1"/>
    <col min="25" max="25" width="18.7109375" style="2" bestFit="1" customWidth="1"/>
    <col min="26" max="26" width="6.7109375" style="2" bestFit="1" customWidth="1"/>
    <col min="27" max="27" width="7.28515625" style="2" bestFit="1" customWidth="1"/>
    <col min="28" max="28" width="15.28515625" style="2" bestFit="1" customWidth="1"/>
    <col min="29" max="29" width="6.7109375" style="2" bestFit="1" customWidth="1"/>
    <col min="30" max="30" width="7.140625" style="2" bestFit="1" customWidth="1"/>
    <col min="31" max="31" width="13.42578125" style="2" bestFit="1" customWidth="1"/>
    <col min="32" max="32" width="6" style="2" bestFit="1" customWidth="1"/>
    <col min="33" max="16384" width="9.140625" style="2"/>
  </cols>
  <sheetData>
    <row r="1" spans="1:20" s="7" customFormat="1" ht="13.5" customHeight="1" x14ac:dyDescent="0.2">
      <c r="A1" s="5"/>
      <c r="B1" s="5"/>
      <c r="C1" s="5"/>
      <c r="D1" s="6" t="s">
        <v>73</v>
      </c>
      <c r="E1" s="6"/>
      <c r="F1" s="25"/>
    </row>
    <row r="2" spans="1:20" s="7" customFormat="1" ht="13.5" customHeight="1" x14ac:dyDescent="0.2">
      <c r="A2" s="5"/>
      <c r="B2" s="5"/>
      <c r="C2" s="5"/>
      <c r="D2" s="6"/>
      <c r="E2" s="6"/>
      <c r="F2" s="26" t="str">
        <f>Title</f>
        <v>OCP Africa - Cameroon P205</v>
      </c>
    </row>
    <row r="3" spans="1:20" s="7" customFormat="1" ht="13.5" customHeight="1" x14ac:dyDescent="0.2">
      <c r="A3" s="5"/>
      <c r="B3" s="5"/>
      <c r="C3" s="5"/>
      <c r="D3" s="6"/>
      <c r="E3" s="6"/>
      <c r="F3" s="27" t="str">
        <f ca="1">MID(CELL("filename",F3),FIND("]",CELL("filename",F3))+1,256)</f>
        <v>OCPSalesProduct</v>
      </c>
    </row>
    <row r="4" spans="1:20" s="7" customFormat="1" ht="13.5" customHeight="1" x14ac:dyDescent="0.2">
      <c r="A4" s="5"/>
      <c r="B4" s="5"/>
      <c r="C4" s="5"/>
      <c r="D4" s="6"/>
      <c r="E4" s="6"/>
      <c r="F4" s="25"/>
    </row>
    <row r="5" spans="1:20" s="11" customFormat="1" ht="13.35" customHeight="1" x14ac:dyDescent="0.2">
      <c r="A5" s="8"/>
      <c r="B5" s="8"/>
      <c r="C5" s="8"/>
      <c r="D5" s="9"/>
      <c r="E5" s="9"/>
      <c r="F5" s="10"/>
    </row>
    <row r="6" spans="1:20" s="201" customFormat="1" ht="13.35" customHeight="1" x14ac:dyDescent="0.2">
      <c r="A6" s="198"/>
      <c r="B6" s="198"/>
      <c r="C6" s="198"/>
      <c r="D6" s="199"/>
      <c r="E6" s="199"/>
      <c r="F6" s="200"/>
    </row>
    <row r="7" spans="1:20" ht="13.5" customHeight="1" x14ac:dyDescent="0.25">
      <c r="B7" s="29">
        <v>0</v>
      </c>
      <c r="D7" s="28" t="s">
        <v>263</v>
      </c>
    </row>
    <row r="10" spans="1:20" ht="13.5" customHeight="1" x14ac:dyDescent="0.2">
      <c r="D10" s="32" t="s">
        <v>276</v>
      </c>
      <c r="E10" s="32"/>
      <c r="F10" s="32"/>
      <c r="G10" s="32"/>
      <c r="I10" s="211" t="s">
        <v>277</v>
      </c>
      <c r="J10" s="211"/>
      <c r="K10" s="211"/>
      <c r="L10" s="211"/>
    </row>
    <row r="11" spans="1:20" s="204" customFormat="1" ht="13.5" customHeight="1" x14ac:dyDescent="0.2">
      <c r="A11" s="203"/>
      <c r="B11" s="203"/>
      <c r="C11" s="203"/>
      <c r="D11" s="33" t="s">
        <v>266</v>
      </c>
      <c r="E11" s="33"/>
      <c r="F11" s="33"/>
      <c r="G11" s="33"/>
      <c r="I11" s="212" t="s">
        <v>266</v>
      </c>
      <c r="J11" s="212"/>
      <c r="K11" s="212"/>
      <c r="L11" s="212"/>
    </row>
    <row r="12" spans="1:20" s="204" customFormat="1" ht="13.5" customHeight="1" x14ac:dyDescent="0.2">
      <c r="A12" s="203"/>
      <c r="B12" s="203"/>
      <c r="C12" s="203"/>
      <c r="D12" s="30" t="s">
        <v>13</v>
      </c>
      <c r="E12" s="34">
        <v>2023</v>
      </c>
      <c r="F12" s="34">
        <v>2024</v>
      </c>
      <c r="G12" s="34">
        <v>2025</v>
      </c>
      <c r="I12" s="213" t="s">
        <v>13</v>
      </c>
      <c r="J12" s="214">
        <v>2023</v>
      </c>
      <c r="K12" s="214">
        <v>2024</v>
      </c>
      <c r="L12" s="214">
        <v>2025</v>
      </c>
    </row>
    <row r="13" spans="1:20" s="204" customFormat="1" ht="13.5" customHeight="1" x14ac:dyDescent="0.2">
      <c r="A13" s="203"/>
      <c r="B13" s="203"/>
      <c r="C13" s="203"/>
      <c r="D13" s="1" t="s">
        <v>267</v>
      </c>
      <c r="E13" s="1">
        <f>J39</f>
        <v>9.8300118697709564</v>
      </c>
      <c r="F13" s="1">
        <f>K39</f>
        <v>13.57006124484969</v>
      </c>
      <c r="G13" s="1">
        <f>L39</f>
        <v>12.366077404527516</v>
      </c>
      <c r="I13" s="1" t="s">
        <v>267</v>
      </c>
      <c r="J13" s="1">
        <f>J39+Y180</f>
        <v>24.575029674427391</v>
      </c>
      <c r="K13" s="1">
        <f>K39+Z180</f>
        <v>25.512864797964504</v>
      </c>
      <c r="L13" s="1">
        <f>L39+AA180</f>
        <v>21.856631487668864</v>
      </c>
      <c r="Q13" s="1" t="s">
        <v>267</v>
      </c>
      <c r="R13" s="1">
        <v>23.285524324387659</v>
      </c>
      <c r="S13" s="1">
        <v>25.82615905587102</v>
      </c>
      <c r="T13" s="1">
        <v>23.842930070563796</v>
      </c>
    </row>
    <row r="14" spans="1:20" s="1" customFormat="1" ht="13.5" customHeight="1" x14ac:dyDescent="0.2">
      <c r="D14" s="1" t="s">
        <v>268</v>
      </c>
      <c r="E14" s="1">
        <f>M39</f>
        <v>0</v>
      </c>
      <c r="F14" s="1">
        <f>N39</f>
        <v>6.7850306224248449</v>
      </c>
      <c r="G14" s="1">
        <f>O39</f>
        <v>18.549116106791271</v>
      </c>
      <c r="I14" s="1" t="s">
        <v>268</v>
      </c>
      <c r="J14" s="1">
        <f>M39+AB180</f>
        <v>0</v>
      </c>
      <c r="K14" s="1">
        <f>N39+AC180</f>
        <v>6.7850306224248449</v>
      </c>
      <c r="L14" s="1">
        <f>O39+AD180</f>
        <v>18.549116106791271</v>
      </c>
      <c r="Q14" s="1" t="s">
        <v>268</v>
      </c>
      <c r="R14" s="1">
        <v>0</v>
      </c>
      <c r="S14" s="1">
        <v>6.7822939954961452</v>
      </c>
      <c r="T14" s="1">
        <v>19.604109632395357</v>
      </c>
    </row>
    <row r="15" spans="1:20" ht="13.5" customHeight="1" x14ac:dyDescent="0.2">
      <c r="D15" s="1" t="s">
        <v>269</v>
      </c>
      <c r="E15" s="1">
        <f>P39</f>
        <v>0</v>
      </c>
      <c r="F15" s="1">
        <f>Q39</f>
        <v>0</v>
      </c>
      <c r="G15" s="1">
        <f>R39</f>
        <v>0</v>
      </c>
      <c r="I15" s="1" t="s">
        <v>269</v>
      </c>
      <c r="J15" s="1">
        <f>P39+AE180</f>
        <v>0</v>
      </c>
      <c r="K15" s="1">
        <f>Q39+AF180</f>
        <v>0</v>
      </c>
      <c r="L15" s="1">
        <f>R39+AG180</f>
        <v>0</v>
      </c>
      <c r="Q15" s="1" t="s">
        <v>269</v>
      </c>
      <c r="R15" s="1">
        <v>0</v>
      </c>
      <c r="S15" s="1">
        <v>0</v>
      </c>
      <c r="T15" s="1">
        <v>0</v>
      </c>
    </row>
    <row r="16" spans="1:20" ht="13.5" customHeight="1" thickBot="1" x14ac:dyDescent="0.25">
      <c r="D16" s="1" t="s">
        <v>278</v>
      </c>
      <c r="E16" s="1">
        <f>S39</f>
        <v>43.888111818565612</v>
      </c>
      <c r="F16" s="1">
        <f>T39</f>
        <v>57.220424915782871</v>
      </c>
      <c r="G16" s="1">
        <f>U39</f>
        <v>71.104945076033204</v>
      </c>
      <c r="I16" s="1" t="s">
        <v>291</v>
      </c>
      <c r="J16" s="1">
        <f>S39+AH180</f>
        <v>109.72027954641405</v>
      </c>
      <c r="K16" s="1">
        <f>T39+AI180</f>
        <v>110.54153019116018</v>
      </c>
      <c r="L16" s="1">
        <f>U39+AJ180</f>
        <v>113.47747771782309</v>
      </c>
      <c r="Q16" s="1" t="s">
        <v>291</v>
      </c>
      <c r="R16" s="1">
        <v>60.550034080962249</v>
      </c>
      <c r="S16" s="1">
        <v>65.19694370442302</v>
      </c>
      <c r="T16" s="1">
        <v>71.782964760578338</v>
      </c>
    </row>
    <row r="17" spans="1:34" ht="13.5" customHeight="1" thickTop="1" thickBot="1" x14ac:dyDescent="0.25">
      <c r="D17" s="103" t="s">
        <v>272</v>
      </c>
      <c r="E17" s="206">
        <f>SUM(E13:E16)</f>
        <v>53.718123688336568</v>
      </c>
      <c r="F17" s="206">
        <f>SUM(F13:F16)</f>
        <v>77.575516783057409</v>
      </c>
      <c r="G17" s="206">
        <f>SUM(G13:G16)</f>
        <v>102.02013858735199</v>
      </c>
      <c r="I17" s="103" t="s">
        <v>272</v>
      </c>
      <c r="J17" s="215">
        <f>SUM(J13:J16)</f>
        <v>134.29530922084143</v>
      </c>
      <c r="K17" s="215">
        <f>SUM(K13:K16)</f>
        <v>142.83942561154953</v>
      </c>
      <c r="L17" s="215">
        <f>SUM(L13:L16)</f>
        <v>153.88322531228323</v>
      </c>
    </row>
    <row r="18" spans="1:34" s="204" customFormat="1" ht="13.5" customHeight="1" thickTop="1" x14ac:dyDescent="0.2">
      <c r="A18" s="203"/>
      <c r="B18" s="203"/>
      <c r="C18" s="203"/>
      <c r="D18" s="1"/>
      <c r="E18" s="1"/>
      <c r="F18" s="1"/>
      <c r="G18" s="1"/>
      <c r="I18" s="207" t="s">
        <v>279</v>
      </c>
      <c r="J18" s="208">
        <f>E17/J17</f>
        <v>0.39999999999999997</v>
      </c>
      <c r="K18" s="208">
        <f>F17/K17</f>
        <v>0.54309597263449727</v>
      </c>
      <c r="L18" s="208">
        <f>G17/L17</f>
        <v>0.66297114828674286</v>
      </c>
    </row>
    <row r="19" spans="1:34" s="204" customFormat="1" ht="13.5" customHeight="1" x14ac:dyDescent="0.2">
      <c r="A19" s="203"/>
      <c r="B19" s="203"/>
      <c r="C19" s="203"/>
      <c r="D19" s="2"/>
      <c r="E19" s="2"/>
      <c r="F19" s="2"/>
      <c r="G19" s="2"/>
      <c r="I19" s="2"/>
      <c r="J19" s="2"/>
      <c r="K19" s="2"/>
      <c r="L19" s="2"/>
    </row>
    <row r="20" spans="1:34" s="204" customFormat="1" ht="13.5" customHeight="1" x14ac:dyDescent="0.2">
      <c r="A20" s="203"/>
      <c r="B20" s="203"/>
      <c r="C20" s="203"/>
      <c r="D20" s="32" t="s">
        <v>276</v>
      </c>
      <c r="E20" s="32"/>
      <c r="F20" s="32"/>
      <c r="G20" s="32"/>
      <c r="I20" s="211" t="s">
        <v>277</v>
      </c>
      <c r="J20" s="211"/>
      <c r="K20" s="211"/>
      <c r="L20" s="211"/>
    </row>
    <row r="21" spans="1:34" s="1" customFormat="1" ht="13.5" customHeight="1" x14ac:dyDescent="0.2">
      <c r="D21" s="33" t="s">
        <v>266</v>
      </c>
      <c r="E21" s="33"/>
      <c r="F21" s="33"/>
      <c r="G21" s="33"/>
      <c r="I21" s="212" t="s">
        <v>266</v>
      </c>
      <c r="J21" s="212"/>
      <c r="K21" s="212"/>
      <c r="L21" s="212"/>
    </row>
    <row r="22" spans="1:34" s="1" customFormat="1" ht="13.5" customHeight="1" x14ac:dyDescent="0.2">
      <c r="D22" s="30" t="s">
        <v>274</v>
      </c>
      <c r="E22" s="34">
        <v>2023</v>
      </c>
      <c r="F22" s="34">
        <v>2024</v>
      </c>
      <c r="G22" s="34">
        <v>2025</v>
      </c>
      <c r="H22" s="208"/>
      <c r="I22" s="213" t="s">
        <v>274</v>
      </c>
      <c r="J22" s="214">
        <v>2023</v>
      </c>
      <c r="K22" s="214">
        <v>2024</v>
      </c>
      <c r="L22" s="214">
        <v>2025</v>
      </c>
      <c r="M22" s="208"/>
      <c r="N22" s="208"/>
      <c r="O22" s="208"/>
      <c r="P22" s="208"/>
      <c r="R22" s="207"/>
      <c r="S22" s="208"/>
      <c r="T22" s="208"/>
      <c r="U22" s="207"/>
      <c r="V22" s="208"/>
      <c r="W22" s="208"/>
      <c r="X22" s="208"/>
    </row>
    <row r="23" spans="1:34" s="1" customFormat="1" ht="13.5" customHeight="1" x14ac:dyDescent="0.2">
      <c r="D23" s="1" t="s">
        <v>267</v>
      </c>
      <c r="E23" s="1">
        <f>J46</f>
        <v>9.8300118697709564</v>
      </c>
      <c r="F23" s="1">
        <f>K46</f>
        <v>19.452930384675419</v>
      </c>
      <c r="G23" s="1">
        <f>L46</f>
        <v>20.435642129795735</v>
      </c>
      <c r="H23" s="208"/>
      <c r="I23" s="1" t="s">
        <v>267</v>
      </c>
      <c r="J23" s="1">
        <f>J46+Y222</f>
        <v>24.575029674427391</v>
      </c>
      <c r="K23" s="1">
        <f>K46+Z222</f>
        <v>40.916111989757226</v>
      </c>
      <c r="L23" s="1">
        <f>L46+AA222</f>
        <v>48.929205619774621</v>
      </c>
      <c r="M23" s="208"/>
      <c r="N23" s="208"/>
      <c r="O23" s="208"/>
      <c r="P23" s="208"/>
      <c r="R23" s="207"/>
      <c r="S23" s="208"/>
      <c r="T23" s="208"/>
      <c r="U23" s="207"/>
      <c r="V23" s="208"/>
      <c r="W23" s="208"/>
      <c r="X23" s="208"/>
    </row>
    <row r="24" spans="1:34" s="1" customFormat="1" ht="13.5" customHeight="1" x14ac:dyDescent="0.2">
      <c r="D24" s="1" t="s">
        <v>268</v>
      </c>
      <c r="E24" s="1">
        <f>M46</f>
        <v>0</v>
      </c>
      <c r="F24" s="1">
        <f>N46</f>
        <v>9.7264651923377095</v>
      </c>
      <c r="G24" s="1">
        <f>O46</f>
        <v>30.653463194693593</v>
      </c>
      <c r="H24" s="208"/>
      <c r="I24" s="1" t="s">
        <v>268</v>
      </c>
      <c r="J24" s="1">
        <f>M46+AB222</f>
        <v>0</v>
      </c>
      <c r="K24" s="1">
        <f>N46+AC222</f>
        <v>9.7264651923377095</v>
      </c>
      <c r="L24" s="1">
        <f>O46+AD222</f>
        <v>30.653463194693593</v>
      </c>
      <c r="M24" s="208"/>
      <c r="N24" s="208"/>
      <c r="O24" s="208"/>
      <c r="P24" s="208"/>
      <c r="R24" s="207"/>
      <c r="S24" s="208"/>
      <c r="T24" s="208"/>
      <c r="U24" s="207"/>
      <c r="V24" s="208"/>
      <c r="W24" s="208"/>
      <c r="X24" s="208"/>
    </row>
    <row r="25" spans="1:34" s="1" customFormat="1" ht="13.5" customHeight="1" x14ac:dyDescent="0.2">
      <c r="D25" s="1" t="s">
        <v>269</v>
      </c>
      <c r="E25" s="1">
        <f>P46</f>
        <v>0</v>
      </c>
      <c r="F25" s="1">
        <f>Q46</f>
        <v>0</v>
      </c>
      <c r="G25" s="1">
        <f>R46</f>
        <v>0</v>
      </c>
      <c r="H25" s="208"/>
      <c r="I25" s="1" t="s">
        <v>269</v>
      </c>
      <c r="J25" s="1">
        <f>P46+AE222</f>
        <v>0</v>
      </c>
      <c r="K25" s="1">
        <f>Q46+AF222</f>
        <v>0</v>
      </c>
      <c r="L25" s="1">
        <f>R46+AG222</f>
        <v>0</v>
      </c>
      <c r="M25" s="208"/>
      <c r="N25" s="208"/>
      <c r="O25" s="208"/>
      <c r="P25" s="208"/>
      <c r="R25" s="207"/>
      <c r="S25" s="208"/>
      <c r="T25" s="208"/>
      <c r="U25" s="207"/>
      <c r="V25" s="208"/>
      <c r="W25" s="208"/>
      <c r="X25" s="208"/>
    </row>
    <row r="26" spans="1:34" s="204" customFormat="1" ht="13.5" customHeight="1" thickBot="1" x14ac:dyDescent="0.25">
      <c r="D26" s="1" t="s">
        <v>291</v>
      </c>
      <c r="E26" s="1">
        <f>S46</f>
        <v>43.888111818565612</v>
      </c>
      <c r="F26" s="1">
        <f>T46</f>
        <v>82.026523122048033</v>
      </c>
      <c r="G26" s="1">
        <f>U46</f>
        <v>117.50494224632547</v>
      </c>
      <c r="I26" s="1" t="s">
        <v>278</v>
      </c>
      <c r="J26" s="1">
        <f>S46+AH222</f>
        <v>109.72027954641405</v>
      </c>
      <c r="K26" s="1">
        <f>T46+AI222</f>
        <v>177.8533162882662</v>
      </c>
      <c r="L26" s="1">
        <f>U46+AJ222</f>
        <v>244.72032276923116</v>
      </c>
    </row>
    <row r="27" spans="1:34" s="1" customFormat="1" ht="13.5" customHeight="1" thickTop="1" thickBot="1" x14ac:dyDescent="0.25">
      <c r="D27" s="103" t="s">
        <v>272</v>
      </c>
      <c r="E27" s="206">
        <f>SUM(E23:E26)</f>
        <v>53.718123688336568</v>
      </c>
      <c r="F27" s="206">
        <f>SUM(F23:F26)</f>
        <v>111.20591869906116</v>
      </c>
      <c r="G27" s="206">
        <f>SUM(G23:G26)</f>
        <v>168.59404757081478</v>
      </c>
      <c r="H27" s="208"/>
      <c r="I27" s="103" t="s">
        <v>272</v>
      </c>
      <c r="J27" s="215">
        <f>SUM(J23:J26)</f>
        <v>134.29530922084143</v>
      </c>
      <c r="K27" s="215">
        <f>SUM(K23:K26)</f>
        <v>228.49589347036112</v>
      </c>
      <c r="L27" s="215">
        <f>SUM(L23:L26)</f>
        <v>324.3029915836994</v>
      </c>
      <c r="M27" s="2"/>
      <c r="N27" s="2"/>
      <c r="O27" s="2"/>
      <c r="P27" s="2"/>
      <c r="Q27" s="2"/>
      <c r="R27" s="2"/>
      <c r="S27" s="2"/>
      <c r="T27" s="2"/>
      <c r="U27" s="2"/>
      <c r="V27" s="2"/>
      <c r="AC27" s="2"/>
      <c r="AD27" s="2"/>
      <c r="AE27" s="2"/>
      <c r="AF27" s="2"/>
      <c r="AG27" s="2"/>
      <c r="AH27" s="2"/>
    </row>
    <row r="28" spans="1:34" s="204" customFormat="1" ht="13.5" customHeight="1" thickTop="1" x14ac:dyDescent="0.2">
      <c r="I28" s="207" t="s">
        <v>279</v>
      </c>
      <c r="J28" s="208">
        <f>E27/J27</f>
        <v>0.39999999999999997</v>
      </c>
      <c r="K28" s="208">
        <f>F27/K27</f>
        <v>0.48668672775725841</v>
      </c>
      <c r="L28" s="208">
        <f>G27/L27</f>
        <v>0.51986584134640124</v>
      </c>
    </row>
    <row r="29" spans="1:34" s="1" customFormat="1" ht="13.5" customHeight="1" x14ac:dyDescent="0.2">
      <c r="H29" s="208"/>
    </row>
    <row r="30" spans="1:34" s="1" customFormat="1" ht="13.5" customHeight="1" x14ac:dyDescent="0.2"/>
    <row r="31" spans="1:34" s="204" customFormat="1" ht="13.5" customHeight="1" x14ac:dyDescent="0.2"/>
    <row r="32" spans="1:34" s="1" customFormat="1" ht="13.35" customHeight="1" x14ac:dyDescent="0.2"/>
    <row r="33" spans="2:34" s="1" customFormat="1" ht="13.35" customHeight="1" x14ac:dyDescent="0.25">
      <c r="B33" s="29">
        <v>1</v>
      </c>
      <c r="C33" s="2"/>
      <c r="D33" s="28" t="s">
        <v>290</v>
      </c>
    </row>
    <row r="34" spans="2:34" s="1" customFormat="1" ht="12.75" x14ac:dyDescent="0.2">
      <c r="H34" s="208"/>
      <c r="W34" s="32" t="s">
        <v>264</v>
      </c>
      <c r="X34" s="32"/>
      <c r="Y34" s="32"/>
      <c r="Z34" s="32"/>
      <c r="AA34" s="32"/>
      <c r="AB34" s="32"/>
    </row>
    <row r="35" spans="2:34" s="1" customFormat="1" ht="13.5" customHeight="1" x14ac:dyDescent="0.2">
      <c r="D35" s="32" t="s">
        <v>275</v>
      </c>
      <c r="E35" s="32"/>
      <c r="F35" s="32"/>
      <c r="G35" s="32"/>
      <c r="H35" s="208"/>
      <c r="I35" s="32" t="s">
        <v>264</v>
      </c>
      <c r="J35" s="2"/>
      <c r="K35" s="2"/>
      <c r="L35" s="2"/>
      <c r="M35" s="2"/>
      <c r="N35" s="2"/>
      <c r="O35" s="2"/>
      <c r="P35" s="2"/>
      <c r="Q35" s="2"/>
      <c r="R35" s="2"/>
      <c r="S35" s="2"/>
      <c r="T35" s="2"/>
      <c r="U35" s="2"/>
      <c r="V35" s="2"/>
      <c r="W35" s="33" t="s">
        <v>265</v>
      </c>
      <c r="X35" s="33"/>
      <c r="Y35" s="33"/>
      <c r="Z35" s="33"/>
      <c r="AA35" s="33"/>
      <c r="AB35" s="33"/>
      <c r="AC35" s="2"/>
      <c r="AD35" s="2"/>
      <c r="AE35" s="2"/>
      <c r="AF35" s="2"/>
      <c r="AG35" s="2"/>
      <c r="AH35" s="2"/>
    </row>
    <row r="36" spans="2:34" s="1" customFormat="1" ht="13.5" customHeight="1" x14ac:dyDescent="0.2">
      <c r="D36" s="33" t="s">
        <v>266</v>
      </c>
      <c r="E36" s="33"/>
      <c r="F36" s="33"/>
      <c r="G36" s="33"/>
      <c r="H36" s="208"/>
      <c r="I36" s="33" t="s">
        <v>266</v>
      </c>
      <c r="J36" s="202" t="s">
        <v>267</v>
      </c>
      <c r="K36" s="2"/>
      <c r="L36" s="2"/>
      <c r="M36" s="202" t="s">
        <v>268</v>
      </c>
      <c r="N36" s="2"/>
      <c r="O36" s="2"/>
      <c r="P36" s="202" t="s">
        <v>269</v>
      </c>
      <c r="Q36" s="2"/>
      <c r="R36" s="2"/>
      <c r="S36" s="202" t="s">
        <v>291</v>
      </c>
      <c r="T36" s="2"/>
      <c r="U36" s="2"/>
      <c r="V36" s="2"/>
      <c r="W36" s="202" t="s">
        <v>267</v>
      </c>
      <c r="X36" s="2"/>
      <c r="Y36" s="2"/>
      <c r="Z36" s="202" t="s">
        <v>268</v>
      </c>
      <c r="AA36" s="2"/>
      <c r="AB36" s="2"/>
      <c r="AC36" s="202" t="s">
        <v>269</v>
      </c>
      <c r="AD36" s="2"/>
      <c r="AE36" s="2"/>
      <c r="AF36" s="202" t="s">
        <v>291</v>
      </c>
      <c r="AG36" s="2"/>
      <c r="AH36" s="2"/>
    </row>
    <row r="37" spans="2:34" s="1" customFormat="1" ht="13.5" customHeight="1" x14ac:dyDescent="0.2">
      <c r="D37" s="30" t="s">
        <v>13</v>
      </c>
      <c r="E37" s="34">
        <v>2023</v>
      </c>
      <c r="F37" s="34">
        <v>2024</v>
      </c>
      <c r="G37" s="34">
        <v>2025</v>
      </c>
      <c r="H37" s="204"/>
      <c r="I37" s="30" t="s">
        <v>13</v>
      </c>
      <c r="J37" s="34">
        <v>2023</v>
      </c>
      <c r="K37" s="34">
        <v>2024</v>
      </c>
      <c r="L37" s="34">
        <v>2025</v>
      </c>
      <c r="M37" s="34">
        <v>2023</v>
      </c>
      <c r="N37" s="34">
        <v>2024</v>
      </c>
      <c r="O37" s="34">
        <v>2025</v>
      </c>
      <c r="P37" s="34">
        <v>2023</v>
      </c>
      <c r="Q37" s="34">
        <v>2024</v>
      </c>
      <c r="R37" s="34">
        <v>2025</v>
      </c>
      <c r="S37" s="34">
        <v>2023</v>
      </c>
      <c r="T37" s="34">
        <v>2024</v>
      </c>
      <c r="U37" s="34">
        <v>2025</v>
      </c>
      <c r="V37" s="204"/>
      <c r="W37" s="34">
        <v>2023</v>
      </c>
      <c r="X37" s="34">
        <v>2024</v>
      </c>
      <c r="Y37" s="34">
        <v>2025</v>
      </c>
      <c r="Z37" s="34">
        <v>2023</v>
      </c>
      <c r="AA37" s="34">
        <v>2024</v>
      </c>
      <c r="AB37" s="34">
        <v>2025</v>
      </c>
      <c r="AC37" s="34">
        <v>2023</v>
      </c>
      <c r="AD37" s="34">
        <v>2024</v>
      </c>
      <c r="AE37" s="34">
        <v>2025</v>
      </c>
      <c r="AF37" s="34">
        <v>2023</v>
      </c>
      <c r="AG37" s="34">
        <v>2024</v>
      </c>
      <c r="AH37" s="34">
        <v>2025</v>
      </c>
    </row>
    <row r="38" spans="2:34" s="204" customFormat="1" ht="13.5" customHeight="1" thickBot="1" x14ac:dyDescent="0.25">
      <c r="D38" s="1" t="s">
        <v>271</v>
      </c>
      <c r="E38" s="243">
        <f>J38+M38+P38+S38</f>
        <v>53.718123688336568</v>
      </c>
      <c r="F38" s="243">
        <f>K38+N38+Q38+T38</f>
        <v>77.575516783057409</v>
      </c>
      <c r="G38" s="243">
        <f>L38+O38+R38+U38</f>
        <v>102.02013858735199</v>
      </c>
      <c r="H38" s="208"/>
      <c r="I38" s="1" t="s">
        <v>271</v>
      </c>
      <c r="J38" s="243">
        <f t="shared" ref="J38:U38" si="0">Y91</f>
        <v>9.8300118697709564</v>
      </c>
      <c r="K38" s="243">
        <f t="shared" si="0"/>
        <v>13.57006124484969</v>
      </c>
      <c r="L38" s="243">
        <f t="shared" si="0"/>
        <v>12.366077404527516</v>
      </c>
      <c r="M38" s="1">
        <f t="shared" si="0"/>
        <v>0</v>
      </c>
      <c r="N38" s="243">
        <f t="shared" si="0"/>
        <v>6.7850306224248449</v>
      </c>
      <c r="O38" s="243">
        <f t="shared" si="0"/>
        <v>18.549116106791271</v>
      </c>
      <c r="P38" s="243">
        <f t="shared" si="0"/>
        <v>0</v>
      </c>
      <c r="Q38" s="243">
        <f t="shared" si="0"/>
        <v>0</v>
      </c>
      <c r="R38" s="243">
        <f t="shared" si="0"/>
        <v>0</v>
      </c>
      <c r="S38" s="243">
        <f t="shared" si="0"/>
        <v>43.888111818565612</v>
      </c>
      <c r="T38" s="243">
        <f t="shared" si="0"/>
        <v>57.220424915782871</v>
      </c>
      <c r="U38" s="243">
        <f t="shared" si="0"/>
        <v>71.104945076033204</v>
      </c>
      <c r="W38" s="209">
        <f t="shared" ref="W38:Y39" si="1">IFERROR(J38/SUM(J38,M38,P38,S38),0)</f>
        <v>0.18299246501614644</v>
      </c>
      <c r="X38" s="209">
        <f t="shared" si="1"/>
        <v>0.17492711370262387</v>
      </c>
      <c r="Y38" s="209">
        <f t="shared" si="1"/>
        <v>0.12121212121212123</v>
      </c>
      <c r="Z38" s="209">
        <f t="shared" ref="Z38:AB39" si="2">IFERROR(M38/SUM(J38,M38,P38,S38),0)</f>
        <v>0</v>
      </c>
      <c r="AA38" s="209">
        <f t="shared" si="2"/>
        <v>8.7463556851311935E-2</v>
      </c>
      <c r="AB38" s="209">
        <f t="shared" si="2"/>
        <v>0.1818181818181818</v>
      </c>
      <c r="AC38" s="209">
        <f t="shared" ref="AC38:AE39" si="3">IFERROR(P38/SUM(J38,M38,P38,S38),0)</f>
        <v>0</v>
      </c>
      <c r="AD38" s="209">
        <f t="shared" si="3"/>
        <v>0</v>
      </c>
      <c r="AE38" s="209">
        <f t="shared" si="3"/>
        <v>0</v>
      </c>
      <c r="AF38" s="209">
        <f t="shared" ref="AF38:AH39" si="4">IFERROR(S38/SUM(J38,M38,P38,S38),0)</f>
        <v>0.81700753498385359</v>
      </c>
      <c r="AG38" s="209">
        <f t="shared" si="4"/>
        <v>0.73760932944606417</v>
      </c>
      <c r="AH38" s="209">
        <f t="shared" si="4"/>
        <v>0.69696969696969691</v>
      </c>
    </row>
    <row r="39" spans="2:34" s="1" customFormat="1" ht="13.5" customHeight="1" thickTop="1" thickBot="1" x14ac:dyDescent="0.25">
      <c r="D39" s="103" t="s">
        <v>272</v>
      </c>
      <c r="E39" s="244">
        <f>SUM(E38:E38)</f>
        <v>53.718123688336568</v>
      </c>
      <c r="F39" s="244">
        <f>SUM(F38:F38)</f>
        <v>77.575516783057409</v>
      </c>
      <c r="G39" s="244">
        <f>SUM(G38:G38)</f>
        <v>102.02013858735199</v>
      </c>
      <c r="H39" s="208"/>
      <c r="I39" s="103" t="s">
        <v>272</v>
      </c>
      <c r="J39" s="244">
        <f t="shared" ref="J39:U39" si="5">SUM(J38:J38)</f>
        <v>9.8300118697709564</v>
      </c>
      <c r="K39" s="244">
        <f t="shared" si="5"/>
        <v>13.57006124484969</v>
      </c>
      <c r="L39" s="244">
        <f t="shared" si="5"/>
        <v>12.366077404527516</v>
      </c>
      <c r="M39" s="206">
        <f t="shared" si="5"/>
        <v>0</v>
      </c>
      <c r="N39" s="244">
        <f t="shared" si="5"/>
        <v>6.7850306224248449</v>
      </c>
      <c r="O39" s="244">
        <f t="shared" si="5"/>
        <v>18.549116106791271</v>
      </c>
      <c r="P39" s="244">
        <f t="shared" si="5"/>
        <v>0</v>
      </c>
      <c r="Q39" s="244">
        <f t="shared" si="5"/>
        <v>0</v>
      </c>
      <c r="R39" s="244">
        <f t="shared" si="5"/>
        <v>0</v>
      </c>
      <c r="S39" s="244">
        <f t="shared" si="5"/>
        <v>43.888111818565612</v>
      </c>
      <c r="T39" s="244">
        <f t="shared" si="5"/>
        <v>57.220424915782871</v>
      </c>
      <c r="U39" s="244">
        <f t="shared" si="5"/>
        <v>71.104945076033204</v>
      </c>
      <c r="V39" s="204"/>
      <c r="W39" s="249">
        <f t="shared" si="1"/>
        <v>0.18299246501614644</v>
      </c>
      <c r="X39" s="249">
        <f t="shared" si="1"/>
        <v>0.17492711370262387</v>
      </c>
      <c r="Y39" s="249">
        <f t="shared" si="1"/>
        <v>0.12121212121212123</v>
      </c>
      <c r="Z39" s="249">
        <f t="shared" si="2"/>
        <v>0</v>
      </c>
      <c r="AA39" s="249">
        <f t="shared" si="2"/>
        <v>8.7463556851311935E-2</v>
      </c>
      <c r="AB39" s="249">
        <f t="shared" si="2"/>
        <v>0.1818181818181818</v>
      </c>
      <c r="AC39" s="249">
        <f t="shared" si="3"/>
        <v>0</v>
      </c>
      <c r="AD39" s="249">
        <f t="shared" si="3"/>
        <v>0</v>
      </c>
      <c r="AE39" s="249">
        <f t="shared" si="3"/>
        <v>0</v>
      </c>
      <c r="AF39" s="249">
        <f t="shared" si="4"/>
        <v>0.81700753498385359</v>
      </c>
      <c r="AG39" s="249">
        <f t="shared" si="4"/>
        <v>0.73760932944606417</v>
      </c>
      <c r="AH39" s="249">
        <f t="shared" si="4"/>
        <v>0.69696969696969691</v>
      </c>
    </row>
    <row r="40" spans="2:34" s="1" customFormat="1" ht="13.5" customHeight="1" thickTop="1" x14ac:dyDescent="0.2">
      <c r="H40" s="208"/>
      <c r="I40" s="207" t="s">
        <v>273</v>
      </c>
      <c r="J40" s="208"/>
      <c r="K40" s="208"/>
      <c r="L40" s="208"/>
      <c r="M40" s="208"/>
      <c r="N40" s="208"/>
      <c r="O40" s="208"/>
      <c r="P40" s="208"/>
      <c r="Q40" s="208"/>
      <c r="R40" s="208"/>
      <c r="S40" s="208"/>
      <c r="T40" s="208"/>
      <c r="U40" s="208"/>
      <c r="W40" s="209"/>
      <c r="X40" s="209"/>
      <c r="Y40" s="209"/>
      <c r="Z40" s="209"/>
      <c r="AA40" s="209"/>
      <c r="AB40" s="209"/>
      <c r="AC40" s="209"/>
      <c r="AD40" s="209"/>
      <c r="AE40" s="209"/>
      <c r="AF40" s="209"/>
      <c r="AG40" s="209"/>
      <c r="AH40" s="209"/>
    </row>
    <row r="41" spans="2:34" s="1" customFormat="1" ht="13.5" customHeight="1" x14ac:dyDescent="0.2">
      <c r="D41" s="2"/>
      <c r="E41" s="2"/>
      <c r="F41" s="2"/>
      <c r="G41" s="2"/>
      <c r="H41" s="208"/>
      <c r="I41" s="2"/>
      <c r="V41" s="2"/>
      <c r="W41" s="2"/>
      <c r="X41" s="2"/>
      <c r="Y41" s="2"/>
      <c r="Z41" s="2"/>
      <c r="AA41" s="2"/>
      <c r="AB41" s="2"/>
      <c r="AC41" s="2"/>
      <c r="AD41" s="2"/>
      <c r="AE41" s="2"/>
      <c r="AF41" s="2"/>
      <c r="AG41" s="2"/>
      <c r="AH41" s="2"/>
    </row>
    <row r="42" spans="2:34" s="1" customFormat="1" ht="13.5" customHeight="1" x14ac:dyDescent="0.2">
      <c r="D42" s="32" t="s">
        <v>275</v>
      </c>
      <c r="E42" s="32"/>
      <c r="F42" s="32"/>
      <c r="G42" s="32"/>
      <c r="H42" s="208"/>
      <c r="I42" s="32" t="s">
        <v>264</v>
      </c>
      <c r="J42" s="2"/>
      <c r="K42" s="2"/>
      <c r="L42" s="2"/>
      <c r="M42" s="2"/>
      <c r="N42" s="2"/>
      <c r="O42" s="2"/>
      <c r="P42" s="2"/>
      <c r="Q42" s="2"/>
      <c r="R42" s="2"/>
      <c r="S42" s="2"/>
      <c r="T42" s="2"/>
      <c r="U42" s="2"/>
      <c r="V42" s="2"/>
      <c r="W42" s="2"/>
      <c r="X42" s="2"/>
      <c r="Y42" s="2"/>
      <c r="Z42" s="2"/>
      <c r="AA42" s="2"/>
      <c r="AB42" s="2"/>
      <c r="AC42" s="2"/>
      <c r="AD42" s="2"/>
      <c r="AE42" s="2"/>
      <c r="AF42" s="2"/>
      <c r="AG42" s="2"/>
      <c r="AH42" s="2"/>
    </row>
    <row r="43" spans="2:34" s="204" customFormat="1" ht="13.5" customHeight="1" x14ac:dyDescent="0.2">
      <c r="D43" s="33" t="s">
        <v>266</v>
      </c>
      <c r="E43" s="33"/>
      <c r="F43" s="33"/>
      <c r="G43" s="33"/>
      <c r="H43" s="208"/>
      <c r="I43" s="33" t="s">
        <v>266</v>
      </c>
      <c r="J43" s="202" t="s">
        <v>267</v>
      </c>
      <c r="K43" s="2"/>
      <c r="L43" s="2"/>
      <c r="M43" s="202" t="s">
        <v>268</v>
      </c>
      <c r="N43" s="2"/>
      <c r="O43" s="2"/>
      <c r="P43" s="202" t="s">
        <v>269</v>
      </c>
      <c r="Q43" s="2"/>
      <c r="R43" s="2"/>
      <c r="S43" s="202" t="s">
        <v>291</v>
      </c>
      <c r="T43" s="2"/>
      <c r="U43" s="2"/>
      <c r="V43" s="2"/>
      <c r="W43" s="202" t="s">
        <v>267</v>
      </c>
      <c r="X43" s="2"/>
      <c r="Y43" s="2"/>
      <c r="Z43" s="202" t="s">
        <v>268</v>
      </c>
      <c r="AA43" s="2"/>
      <c r="AB43" s="2"/>
      <c r="AC43" s="202" t="s">
        <v>269</v>
      </c>
      <c r="AD43" s="2"/>
      <c r="AE43" s="2"/>
      <c r="AF43" s="202" t="s">
        <v>270</v>
      </c>
      <c r="AG43" s="2"/>
      <c r="AH43" s="2"/>
    </row>
    <row r="44" spans="2:34" s="1" customFormat="1" ht="13.5" customHeight="1" x14ac:dyDescent="0.2">
      <c r="D44" s="30" t="s">
        <v>274</v>
      </c>
      <c r="E44" s="34">
        <v>2023</v>
      </c>
      <c r="F44" s="34">
        <v>2024</v>
      </c>
      <c r="G44" s="34">
        <v>2025</v>
      </c>
      <c r="H44" s="204"/>
      <c r="I44" s="30" t="s">
        <v>274</v>
      </c>
      <c r="J44" s="34">
        <v>2023</v>
      </c>
      <c r="K44" s="34">
        <v>2024</v>
      </c>
      <c r="L44" s="34">
        <v>2025</v>
      </c>
      <c r="M44" s="34">
        <v>2023</v>
      </c>
      <c r="N44" s="34">
        <v>2024</v>
      </c>
      <c r="O44" s="34">
        <v>2025</v>
      </c>
      <c r="P44" s="34">
        <v>2023</v>
      </c>
      <c r="Q44" s="34">
        <v>2024</v>
      </c>
      <c r="R44" s="34">
        <v>2025</v>
      </c>
      <c r="S44" s="34">
        <v>2023</v>
      </c>
      <c r="T44" s="34">
        <v>2024</v>
      </c>
      <c r="U44" s="34">
        <v>2025</v>
      </c>
      <c r="V44" s="204"/>
      <c r="W44" s="34">
        <v>2023</v>
      </c>
      <c r="X44" s="34">
        <v>2024</v>
      </c>
      <c r="Y44" s="34">
        <v>2025</v>
      </c>
      <c r="Z44" s="34">
        <v>2023</v>
      </c>
      <c r="AA44" s="34">
        <v>2024</v>
      </c>
      <c r="AB44" s="34">
        <v>2025</v>
      </c>
      <c r="AC44" s="34">
        <v>2023</v>
      </c>
      <c r="AD44" s="34">
        <v>2024</v>
      </c>
      <c r="AE44" s="34">
        <v>2025</v>
      </c>
      <c r="AF44" s="34">
        <v>2023</v>
      </c>
      <c r="AG44" s="34">
        <v>2024</v>
      </c>
      <c r="AH44" s="34">
        <v>2025</v>
      </c>
    </row>
    <row r="45" spans="2:34" s="1" customFormat="1" ht="13.5" customHeight="1" thickBot="1" x14ac:dyDescent="0.25">
      <c r="D45" s="1" t="s">
        <v>271</v>
      </c>
      <c r="E45" s="243">
        <f>J45+M45+P45+S45</f>
        <v>53.718123688336568</v>
      </c>
      <c r="F45" s="243">
        <f>K45+N45+Q45+T45</f>
        <v>111.20591869906116</v>
      </c>
      <c r="G45" s="243">
        <f>L45+O45+R45+U45</f>
        <v>168.59404757081478</v>
      </c>
      <c r="H45" s="208"/>
      <c r="I45" s="1" t="s">
        <v>271</v>
      </c>
      <c r="J45" s="243">
        <f t="shared" ref="J45:U45" si="6">Y133</f>
        <v>9.8300118697709564</v>
      </c>
      <c r="K45" s="243">
        <f t="shared" si="6"/>
        <v>19.452930384675419</v>
      </c>
      <c r="L45" s="243">
        <f t="shared" si="6"/>
        <v>20.435642129795735</v>
      </c>
      <c r="M45" s="243">
        <f t="shared" si="6"/>
        <v>0</v>
      </c>
      <c r="N45" s="243">
        <f t="shared" si="6"/>
        <v>9.7264651923377095</v>
      </c>
      <c r="O45" s="243">
        <f t="shared" si="6"/>
        <v>30.653463194693593</v>
      </c>
      <c r="P45" s="243">
        <f t="shared" si="6"/>
        <v>0</v>
      </c>
      <c r="Q45" s="243">
        <f t="shared" si="6"/>
        <v>0</v>
      </c>
      <c r="R45" s="243">
        <f t="shared" si="6"/>
        <v>0</v>
      </c>
      <c r="S45" s="243">
        <f t="shared" si="6"/>
        <v>43.888111818565612</v>
      </c>
      <c r="T45" s="243">
        <f t="shared" si="6"/>
        <v>82.026523122048033</v>
      </c>
      <c r="U45" s="243">
        <f t="shared" si="6"/>
        <v>117.50494224632547</v>
      </c>
      <c r="V45" s="204"/>
      <c r="W45" s="209">
        <f t="shared" ref="W45:Y46" si="7">IFERROR(J45/SUM(J45,M45,P45,S45),0)</f>
        <v>0.18299246501614644</v>
      </c>
      <c r="X45" s="209">
        <f t="shared" si="7"/>
        <v>0.1749271137026239</v>
      </c>
      <c r="Y45" s="209">
        <f t="shared" si="7"/>
        <v>0.12121212121212123</v>
      </c>
      <c r="Z45" s="209">
        <f t="shared" ref="Z45:AB46" si="8">IFERROR(M45/SUM(J45,M45,P45,S45),0)</f>
        <v>0</v>
      </c>
      <c r="AA45" s="209">
        <f t="shared" si="8"/>
        <v>8.7463556851311949E-2</v>
      </c>
      <c r="AB45" s="209">
        <f t="shared" si="8"/>
        <v>0.1818181818181818</v>
      </c>
      <c r="AC45" s="209">
        <f t="shared" ref="AC45:AE46" si="9">IFERROR(P45/SUM(J45,M45,P45,S45),0)</f>
        <v>0</v>
      </c>
      <c r="AD45" s="209">
        <f t="shared" si="9"/>
        <v>0</v>
      </c>
      <c r="AE45" s="209">
        <f t="shared" si="9"/>
        <v>0</v>
      </c>
      <c r="AF45" s="209">
        <f t="shared" ref="AF45:AH46" si="10">IFERROR(S45/SUM(J45,M45,P45,S45),0)</f>
        <v>0.81700753498385359</v>
      </c>
      <c r="AG45" s="209">
        <f t="shared" si="10"/>
        <v>0.73760932944606417</v>
      </c>
      <c r="AH45" s="209">
        <f t="shared" si="10"/>
        <v>0.69696969696969702</v>
      </c>
    </row>
    <row r="46" spans="2:34" s="1" customFormat="1" ht="13.5" customHeight="1" thickTop="1" thickBot="1" x14ac:dyDescent="0.25">
      <c r="D46" s="103" t="s">
        <v>272</v>
      </c>
      <c r="E46" s="244">
        <f>SUM(E45:E45)</f>
        <v>53.718123688336568</v>
      </c>
      <c r="F46" s="244">
        <f>SUM(F45:F45)</f>
        <v>111.20591869906116</v>
      </c>
      <c r="G46" s="244">
        <f>SUM(G45:G45)</f>
        <v>168.59404757081478</v>
      </c>
      <c r="H46" s="208"/>
      <c r="I46" s="103" t="s">
        <v>272</v>
      </c>
      <c r="J46" s="244">
        <f t="shared" ref="J46:U46" si="11">SUM(J45:J45)</f>
        <v>9.8300118697709564</v>
      </c>
      <c r="K46" s="244">
        <f t="shared" si="11"/>
        <v>19.452930384675419</v>
      </c>
      <c r="L46" s="244">
        <f t="shared" si="11"/>
        <v>20.435642129795735</v>
      </c>
      <c r="M46" s="244">
        <f t="shared" si="11"/>
        <v>0</v>
      </c>
      <c r="N46" s="244">
        <f t="shared" si="11"/>
        <v>9.7264651923377095</v>
      </c>
      <c r="O46" s="244">
        <f t="shared" si="11"/>
        <v>30.653463194693593</v>
      </c>
      <c r="P46" s="244">
        <f t="shared" si="11"/>
        <v>0</v>
      </c>
      <c r="Q46" s="244">
        <f t="shared" si="11"/>
        <v>0</v>
      </c>
      <c r="R46" s="244">
        <f t="shared" si="11"/>
        <v>0</v>
      </c>
      <c r="S46" s="244">
        <f t="shared" si="11"/>
        <v>43.888111818565612</v>
      </c>
      <c r="T46" s="244">
        <f t="shared" si="11"/>
        <v>82.026523122048033</v>
      </c>
      <c r="U46" s="244">
        <f t="shared" si="11"/>
        <v>117.50494224632547</v>
      </c>
      <c r="V46" s="204"/>
      <c r="W46" s="249">
        <f t="shared" si="7"/>
        <v>0.18299246501614644</v>
      </c>
      <c r="X46" s="249">
        <f t="shared" si="7"/>
        <v>0.1749271137026239</v>
      </c>
      <c r="Y46" s="249">
        <f t="shared" si="7"/>
        <v>0.12121212121212123</v>
      </c>
      <c r="Z46" s="249">
        <f t="shared" si="8"/>
        <v>0</v>
      </c>
      <c r="AA46" s="249">
        <f t="shared" si="8"/>
        <v>8.7463556851311949E-2</v>
      </c>
      <c r="AB46" s="249">
        <f t="shared" si="8"/>
        <v>0.1818181818181818</v>
      </c>
      <c r="AC46" s="249">
        <f t="shared" si="9"/>
        <v>0</v>
      </c>
      <c r="AD46" s="249">
        <f t="shared" si="9"/>
        <v>0</v>
      </c>
      <c r="AE46" s="249">
        <f t="shared" si="9"/>
        <v>0</v>
      </c>
      <c r="AF46" s="249">
        <f t="shared" si="10"/>
        <v>0.81700753498385359</v>
      </c>
      <c r="AG46" s="249">
        <f t="shared" si="10"/>
        <v>0.73760932944606417</v>
      </c>
      <c r="AH46" s="249">
        <f t="shared" si="10"/>
        <v>0.69696969696969702</v>
      </c>
    </row>
    <row r="47" spans="2:34" s="1" customFormat="1" ht="13.5" customHeight="1" thickTop="1" x14ac:dyDescent="0.2">
      <c r="D47" s="102"/>
      <c r="E47" s="210"/>
      <c r="F47" s="210"/>
      <c r="G47" s="210"/>
      <c r="H47" s="208"/>
      <c r="I47" s="207" t="s">
        <v>273</v>
      </c>
      <c r="J47" s="208"/>
      <c r="K47" s="208"/>
      <c r="L47" s="208"/>
      <c r="M47" s="208"/>
      <c r="N47" s="208"/>
      <c r="O47" s="208"/>
      <c r="P47" s="208"/>
      <c r="Q47" s="208"/>
      <c r="R47" s="208"/>
      <c r="S47" s="208"/>
      <c r="T47" s="208"/>
      <c r="U47" s="208"/>
      <c r="W47" s="209"/>
      <c r="X47" s="209"/>
      <c r="Y47" s="209"/>
      <c r="Z47" s="209"/>
      <c r="AA47" s="209"/>
      <c r="AB47" s="209"/>
      <c r="AC47" s="209"/>
      <c r="AD47" s="209"/>
      <c r="AE47" s="209"/>
      <c r="AF47" s="209"/>
      <c r="AG47" s="209"/>
      <c r="AH47" s="209"/>
    </row>
    <row r="48" spans="2:34" s="204" customFormat="1" ht="13.5" customHeight="1" x14ac:dyDescent="0.2">
      <c r="D48" s="1"/>
      <c r="E48" s="1"/>
      <c r="F48" s="1"/>
      <c r="G48" s="1"/>
      <c r="H48" s="208"/>
      <c r="I48" s="208"/>
      <c r="J48" s="208"/>
      <c r="K48" s="208"/>
      <c r="L48" s="208"/>
      <c r="M48" s="208"/>
      <c r="N48" s="208"/>
      <c r="O48" s="208"/>
      <c r="P48" s="208"/>
      <c r="Q48" s="1"/>
      <c r="R48" s="207"/>
      <c r="S48" s="208"/>
      <c r="T48" s="208"/>
      <c r="U48" s="207"/>
      <c r="V48" s="208"/>
      <c r="W48" s="208"/>
      <c r="X48" s="208"/>
      <c r="Y48" s="1"/>
      <c r="Z48" s="1"/>
      <c r="AA48" s="1"/>
      <c r="AB48" s="1"/>
      <c r="AC48" s="1"/>
      <c r="AD48" s="1"/>
      <c r="AE48" s="1"/>
      <c r="AF48" s="1"/>
      <c r="AG48" s="1"/>
      <c r="AH48" s="1"/>
    </row>
    <row r="49" spans="2:36" s="204" customFormat="1" ht="13.5" customHeight="1" x14ac:dyDescent="0.2">
      <c r="D49" s="207"/>
      <c r="E49" s="208"/>
      <c r="F49" s="208"/>
      <c r="G49" s="208"/>
    </row>
    <row r="50" spans="2:36" ht="13.5" customHeight="1" x14ac:dyDescent="0.25">
      <c r="B50" s="29">
        <v>1</v>
      </c>
      <c r="D50" s="28" t="s">
        <v>280</v>
      </c>
    </row>
    <row r="52" spans="2:36" ht="13.5" customHeight="1" x14ac:dyDescent="0.2">
      <c r="D52" s="32" t="s">
        <v>281</v>
      </c>
      <c r="I52" s="32" t="s">
        <v>282</v>
      </c>
      <c r="J52" s="32"/>
      <c r="Y52" s="32" t="s">
        <v>283</v>
      </c>
      <c r="Z52" s="32"/>
    </row>
    <row r="53" spans="2:36" ht="13.5" customHeight="1" x14ac:dyDescent="0.2">
      <c r="D53" s="33" t="s">
        <v>17</v>
      </c>
      <c r="I53" s="33" t="s">
        <v>284</v>
      </c>
      <c r="J53" s="33"/>
      <c r="Y53" s="33" t="s">
        <v>285</v>
      </c>
      <c r="Z53" s="33"/>
    </row>
    <row r="54" spans="2:36" ht="13.5" customHeight="1" x14ac:dyDescent="0.2">
      <c r="E54" s="7"/>
      <c r="F54" s="7"/>
      <c r="G54" s="7"/>
      <c r="H54" s="7"/>
      <c r="I54" s="202" t="s">
        <v>267</v>
      </c>
      <c r="L54" s="202" t="s">
        <v>268</v>
      </c>
      <c r="O54" s="202" t="s">
        <v>269</v>
      </c>
      <c r="R54" s="202" t="s">
        <v>278</v>
      </c>
      <c r="Y54" s="202" t="s">
        <v>267</v>
      </c>
      <c r="AA54" s="216">
        <v>0.46</v>
      </c>
      <c r="AB54" s="202" t="s">
        <v>268</v>
      </c>
      <c r="AD54" s="216">
        <v>0.46</v>
      </c>
      <c r="AE54" s="202" t="s">
        <v>269</v>
      </c>
      <c r="AG54" s="216">
        <v>0.46</v>
      </c>
      <c r="AH54" s="202" t="s">
        <v>291</v>
      </c>
      <c r="AJ54" s="273">
        <v>0.2</v>
      </c>
    </row>
    <row r="55" spans="2:36" ht="13.5" customHeight="1" x14ac:dyDescent="0.2">
      <c r="D55" s="30"/>
      <c r="E55" s="34">
        <v>2023</v>
      </c>
      <c r="F55" s="34">
        <v>2024</v>
      </c>
      <c r="G55" s="34">
        <v>2025</v>
      </c>
      <c r="I55" s="34">
        <v>2023</v>
      </c>
      <c r="J55" s="34">
        <v>2024</v>
      </c>
      <c r="K55" s="34">
        <v>2025</v>
      </c>
      <c r="L55" s="34">
        <v>2023</v>
      </c>
      <c r="M55" s="34">
        <v>2024</v>
      </c>
      <c r="N55" s="34">
        <v>2025</v>
      </c>
      <c r="O55" s="34">
        <v>2023</v>
      </c>
      <c r="P55" s="34">
        <v>2024</v>
      </c>
      <c r="Q55" s="34">
        <v>2025</v>
      </c>
      <c r="R55" s="34">
        <v>2023</v>
      </c>
      <c r="S55" s="34">
        <v>2024</v>
      </c>
      <c r="T55" s="34">
        <v>2025</v>
      </c>
      <c r="Y55" s="34">
        <v>2023</v>
      </c>
      <c r="Z55" s="34">
        <v>2024</v>
      </c>
      <c r="AA55" s="34">
        <v>2025</v>
      </c>
      <c r="AB55" s="34">
        <v>2023</v>
      </c>
      <c r="AC55" s="34">
        <v>2024</v>
      </c>
      <c r="AD55" s="34">
        <v>2025</v>
      </c>
      <c r="AE55" s="34">
        <v>2023</v>
      </c>
      <c r="AF55" s="34">
        <v>2024</v>
      </c>
      <c r="AG55" s="34">
        <v>2025</v>
      </c>
      <c r="AH55" s="34">
        <v>2023</v>
      </c>
      <c r="AI55" s="34">
        <v>2024</v>
      </c>
      <c r="AJ55" s="34">
        <v>2025</v>
      </c>
    </row>
    <row r="56" spans="2:36" ht="13.5" customHeight="1" x14ac:dyDescent="0.2">
      <c r="D56" s="84" t="str">
        <f>ProjectedP205_Consumption!D13</f>
        <v>Bambara beans, dry</v>
      </c>
      <c r="E56" s="105">
        <f>OCPMarketShares!K13</f>
        <v>3.7429374974142192E-2</v>
      </c>
      <c r="F56" s="105">
        <f>OCPMarketShares!L13</f>
        <v>4.5063187374084754E-2</v>
      </c>
      <c r="G56" s="105">
        <f>OCPMarketShares!M13</f>
        <v>5.2620403052425296E-2</v>
      </c>
      <c r="I56" s="217">
        <v>0.34</v>
      </c>
      <c r="J56" s="217">
        <v>0.3</v>
      </c>
      <c r="K56" s="217">
        <v>0.2</v>
      </c>
      <c r="L56" s="217">
        <v>0</v>
      </c>
      <c r="M56" s="217">
        <v>0.15</v>
      </c>
      <c r="N56" s="217">
        <v>0.3</v>
      </c>
      <c r="O56" s="217">
        <v>0</v>
      </c>
      <c r="P56" s="217">
        <v>0</v>
      </c>
      <c r="Q56" s="217">
        <v>0</v>
      </c>
      <c r="R56" s="217">
        <v>0.66</v>
      </c>
      <c r="S56" s="217">
        <v>0.55000000000000004</v>
      </c>
      <c r="T56" s="217">
        <v>0.5</v>
      </c>
      <c r="U56" s="205">
        <f>+R56+O56+L56+I56</f>
        <v>1</v>
      </c>
      <c r="V56" s="205">
        <f t="shared" ref="V56:W56" si="12">+S56+P56+M56+J56</f>
        <v>1</v>
      </c>
      <c r="W56" s="205">
        <f t="shared" si="12"/>
        <v>1</v>
      </c>
      <c r="Y56" s="235">
        <f t="shared" ref="Y56:Y69" si="13">(I56*E56)/$AA$54</f>
        <v>2.766519019827901E-2</v>
      </c>
      <c r="Z56" s="235">
        <f t="shared" ref="Z56:Z69" si="14">(J56*F56)/$AA$54</f>
        <v>2.9389035243968315E-2</v>
      </c>
      <c r="AA56" s="235">
        <f t="shared" ref="AA56:AA69" si="15">(K56*G56)/$AA$54</f>
        <v>2.2878436109750128E-2</v>
      </c>
      <c r="AB56" s="235">
        <f t="shared" ref="AB56:AB69" si="16">(L56*E56)/$AD$54</f>
        <v>0</v>
      </c>
      <c r="AC56" s="235">
        <f t="shared" ref="AC56:AC69" si="17">(M56*F56)/$AD$54</f>
        <v>1.4694517621984158E-2</v>
      </c>
      <c r="AD56" s="235">
        <f t="shared" ref="AD56:AD69" si="18">(N56*G56)/$AD$54</f>
        <v>3.4317654164625191E-2</v>
      </c>
      <c r="AE56" s="235">
        <f t="shared" ref="AE56:AE69" si="19">(O56*E56)/$AG$54</f>
        <v>0</v>
      </c>
      <c r="AF56" s="235">
        <f t="shared" ref="AF56:AF69" si="20">(P56*F56)/$AG$54</f>
        <v>0</v>
      </c>
      <c r="AG56" s="235">
        <f t="shared" ref="AG56:AG69" si="21">(Q56*G56)/$AG$54</f>
        <v>0</v>
      </c>
      <c r="AH56" s="235">
        <f t="shared" ref="AH56:AH69" si="22">(R56*E56)/$AJ$54</f>
        <v>0.12351693741466924</v>
      </c>
      <c r="AI56" s="235">
        <f t="shared" ref="AI56:AI69" si="23">(S56*F56)/$AJ$54</f>
        <v>0.12392376527873307</v>
      </c>
      <c r="AJ56" s="235">
        <f t="shared" ref="AJ56:AJ69" si="24">(T56*G56)/$AJ$54</f>
        <v>0.13155100763106323</v>
      </c>
    </row>
    <row r="57" spans="2:36" ht="13.5" customHeight="1" x14ac:dyDescent="0.2">
      <c r="D57" s="84" t="str">
        <f>ProjectedP205_Consumption!D14</f>
        <v>Beans, dry</v>
      </c>
      <c r="E57" s="105">
        <f>OCPMarketShares!K14</f>
        <v>0.23113644752845885</v>
      </c>
      <c r="F57" s="105">
        <f>OCPMarketShares!L14</f>
        <v>0.2809472327986941</v>
      </c>
      <c r="G57" s="105">
        <f>OCPMarketShares!M14</f>
        <v>0.33121043846564008</v>
      </c>
      <c r="I57" s="217">
        <v>0.34</v>
      </c>
      <c r="J57" s="217">
        <v>0.3</v>
      </c>
      <c r="K57" s="217">
        <v>0.2</v>
      </c>
      <c r="L57" s="217">
        <v>0</v>
      </c>
      <c r="M57" s="217">
        <v>0.15</v>
      </c>
      <c r="N57" s="217">
        <v>0.3</v>
      </c>
      <c r="O57" s="217">
        <v>0</v>
      </c>
      <c r="P57" s="217">
        <v>0</v>
      </c>
      <c r="Q57" s="217">
        <v>0</v>
      </c>
      <c r="R57" s="217">
        <v>0.66</v>
      </c>
      <c r="S57" s="217">
        <v>0.55000000000000004</v>
      </c>
      <c r="T57" s="217">
        <v>0.5</v>
      </c>
      <c r="U57" s="205">
        <f t="shared" ref="U57:U90" si="25">+R57+O57+L57+I57</f>
        <v>1</v>
      </c>
      <c r="V57" s="205">
        <f t="shared" ref="V57:V90" si="26">+S57+P57+M57+J57</f>
        <v>1</v>
      </c>
      <c r="W57" s="205">
        <f t="shared" ref="W57:W90" si="27">+T57+Q57+N57+K57</f>
        <v>1</v>
      </c>
      <c r="Y57" s="235">
        <f t="shared" si="13"/>
        <v>0.17083998295581743</v>
      </c>
      <c r="Z57" s="235">
        <f t="shared" si="14"/>
        <v>0.18322645617306135</v>
      </c>
      <c r="AA57" s="235">
        <f t="shared" si="15"/>
        <v>0.14400453846332179</v>
      </c>
      <c r="AB57" s="235">
        <f t="shared" si="16"/>
        <v>0</v>
      </c>
      <c r="AC57" s="235">
        <f t="shared" si="17"/>
        <v>9.1613228086530676E-2</v>
      </c>
      <c r="AD57" s="235">
        <f t="shared" si="18"/>
        <v>0.21600680769498265</v>
      </c>
      <c r="AE57" s="235">
        <f t="shared" si="19"/>
        <v>0</v>
      </c>
      <c r="AF57" s="235">
        <f t="shared" si="20"/>
        <v>0</v>
      </c>
      <c r="AG57" s="235">
        <f t="shared" si="21"/>
        <v>0</v>
      </c>
      <c r="AH57" s="235">
        <f t="shared" si="22"/>
        <v>0.76275027684391428</v>
      </c>
      <c r="AI57" s="235">
        <f t="shared" si="23"/>
        <v>0.77260489019640888</v>
      </c>
      <c r="AJ57" s="235">
        <f t="shared" si="24"/>
        <v>0.82802609616410017</v>
      </c>
    </row>
    <row r="58" spans="2:36" ht="13.5" customHeight="1" x14ac:dyDescent="0.2">
      <c r="D58" s="84" t="str">
        <f>ProjectedP205_Consumption!D15</f>
        <v>Cassava, fresh</v>
      </c>
      <c r="E58" s="105">
        <f>OCPMarketShares!K15</f>
        <v>0.3427230605847742</v>
      </c>
      <c r="F58" s="105">
        <f>OCPMarketShares!L15</f>
        <v>0.35963421332240197</v>
      </c>
      <c r="G58" s="105">
        <f>OCPMarketShares!M15</f>
        <v>0.37737982139673054</v>
      </c>
      <c r="I58" s="217">
        <v>0.34</v>
      </c>
      <c r="J58" s="217">
        <v>0.3</v>
      </c>
      <c r="K58" s="217">
        <v>0.2</v>
      </c>
      <c r="L58" s="217">
        <v>0</v>
      </c>
      <c r="M58" s="217">
        <v>0.15</v>
      </c>
      <c r="N58" s="217">
        <v>0.3</v>
      </c>
      <c r="O58" s="217">
        <v>0</v>
      </c>
      <c r="P58" s="217">
        <v>0</v>
      </c>
      <c r="Q58" s="217">
        <v>0</v>
      </c>
      <c r="R58" s="217">
        <v>0.66</v>
      </c>
      <c r="S58" s="217">
        <v>0.55000000000000004</v>
      </c>
      <c r="T58" s="217">
        <v>0.5</v>
      </c>
      <c r="U58" s="205">
        <f t="shared" si="25"/>
        <v>1</v>
      </c>
      <c r="V58" s="205">
        <f t="shared" si="26"/>
        <v>1</v>
      </c>
      <c r="W58" s="205">
        <f t="shared" si="27"/>
        <v>1</v>
      </c>
      <c r="Y58" s="235">
        <f t="shared" si="13"/>
        <v>0.25331704478005052</v>
      </c>
      <c r="Z58" s="235">
        <f t="shared" si="14"/>
        <v>0.2345440521667839</v>
      </c>
      <c r="AA58" s="235">
        <f t="shared" si="15"/>
        <v>0.16407818321596979</v>
      </c>
      <c r="AB58" s="235">
        <f t="shared" si="16"/>
        <v>0</v>
      </c>
      <c r="AC58" s="235">
        <f t="shared" si="17"/>
        <v>0.11727202608339195</v>
      </c>
      <c r="AD58" s="235">
        <f t="shared" si="18"/>
        <v>0.24611727482395468</v>
      </c>
      <c r="AE58" s="235">
        <f t="shared" si="19"/>
        <v>0</v>
      </c>
      <c r="AF58" s="235">
        <f t="shared" si="20"/>
        <v>0</v>
      </c>
      <c r="AG58" s="235">
        <f t="shared" si="21"/>
        <v>0</v>
      </c>
      <c r="AH58" s="235">
        <f t="shared" si="22"/>
        <v>1.130986099929755</v>
      </c>
      <c r="AI58" s="235">
        <f t="shared" si="23"/>
        <v>0.98899408663660549</v>
      </c>
      <c r="AJ58" s="235">
        <f t="shared" si="24"/>
        <v>0.94344955349182635</v>
      </c>
    </row>
    <row r="59" spans="2:36" ht="13.5" customHeight="1" x14ac:dyDescent="0.2">
      <c r="D59" s="84" t="str">
        <f>ProjectedP205_Consumption!D16</f>
        <v>Chillies and peppers, dry (Capsicum spp., Pimenta spp.), raw</v>
      </c>
      <c r="E59" s="105">
        <f>OCPMarketShares!K16</f>
        <v>1.2346269194764059E-2</v>
      </c>
      <c r="F59" s="105">
        <f>OCPMarketShares!L16</f>
        <v>1.5347252676122284E-2</v>
      </c>
      <c r="G59" s="105">
        <f>OCPMarketShares!M16</f>
        <v>1.9077679336898978E-2</v>
      </c>
      <c r="I59" s="217">
        <v>0.34</v>
      </c>
      <c r="J59" s="217">
        <v>0.3</v>
      </c>
      <c r="K59" s="217">
        <v>0.2</v>
      </c>
      <c r="L59" s="217">
        <v>0</v>
      </c>
      <c r="M59" s="217">
        <v>0.15</v>
      </c>
      <c r="N59" s="217">
        <v>0.3</v>
      </c>
      <c r="O59" s="217">
        <v>0</v>
      </c>
      <c r="P59" s="217">
        <v>0</v>
      </c>
      <c r="Q59" s="217">
        <v>0</v>
      </c>
      <c r="R59" s="217">
        <v>0.66</v>
      </c>
      <c r="S59" s="217">
        <v>0.55000000000000004</v>
      </c>
      <c r="T59" s="217">
        <v>0.5</v>
      </c>
      <c r="U59" s="205">
        <f t="shared" si="25"/>
        <v>1</v>
      </c>
      <c r="V59" s="205">
        <f t="shared" si="26"/>
        <v>1</v>
      </c>
      <c r="W59" s="205">
        <f t="shared" si="27"/>
        <v>1</v>
      </c>
      <c r="Y59" s="235">
        <f t="shared" si="13"/>
        <v>9.125503317869087E-3</v>
      </c>
      <c r="Z59" s="235">
        <f t="shared" si="14"/>
        <v>1.0009077832253662E-2</v>
      </c>
      <c r="AA59" s="235">
        <f t="shared" si="15"/>
        <v>8.2946431899560778E-3</v>
      </c>
      <c r="AB59" s="235">
        <f t="shared" si="16"/>
        <v>0</v>
      </c>
      <c r="AC59" s="235">
        <f t="shared" si="17"/>
        <v>5.0045389161268309E-3</v>
      </c>
      <c r="AD59" s="235">
        <f t="shared" si="18"/>
        <v>1.2441964784934116E-2</v>
      </c>
      <c r="AE59" s="235">
        <f t="shared" si="19"/>
        <v>0</v>
      </c>
      <c r="AF59" s="235">
        <f t="shared" si="20"/>
        <v>0</v>
      </c>
      <c r="AG59" s="235">
        <f t="shared" si="21"/>
        <v>0</v>
      </c>
      <c r="AH59" s="235">
        <f t="shared" si="22"/>
        <v>4.0742688342721399E-2</v>
      </c>
      <c r="AI59" s="235">
        <f t="shared" si="23"/>
        <v>4.2204944859336284E-2</v>
      </c>
      <c r="AJ59" s="235">
        <f t="shared" si="24"/>
        <v>4.7694198342247439E-2</v>
      </c>
    </row>
    <row r="60" spans="2:36" ht="13.5" customHeight="1" x14ac:dyDescent="0.2">
      <c r="D60" s="84" t="str">
        <f>ProjectedP205_Consumption!D17</f>
        <v>Chillies and peppers, green (Capsicum spp. and Pimenta spp.)</v>
      </c>
      <c r="E60" s="105">
        <f>OCPMarketShares!K17</f>
        <v>2.0508972522346441E-2</v>
      </c>
      <c r="F60" s="105">
        <f>OCPMarketShares!L17</f>
        <v>2.5613862851815335E-2</v>
      </c>
      <c r="G60" s="105">
        <f>OCPMarketShares!M17</f>
        <v>3.1989411925768395E-2</v>
      </c>
      <c r="I60" s="217">
        <v>0.34</v>
      </c>
      <c r="J60" s="217">
        <v>0.3</v>
      </c>
      <c r="K60" s="217">
        <v>0.2</v>
      </c>
      <c r="L60" s="217">
        <v>0</v>
      </c>
      <c r="M60" s="217">
        <v>0.15</v>
      </c>
      <c r="N60" s="217">
        <v>0.3</v>
      </c>
      <c r="O60" s="217">
        <v>0</v>
      </c>
      <c r="P60" s="217">
        <v>0</v>
      </c>
      <c r="Q60" s="217">
        <v>0</v>
      </c>
      <c r="R60" s="217">
        <v>0.66</v>
      </c>
      <c r="S60" s="217">
        <v>0.55000000000000004</v>
      </c>
      <c r="T60" s="217">
        <v>0.5</v>
      </c>
      <c r="U60" s="205">
        <f t="shared" si="25"/>
        <v>1</v>
      </c>
      <c r="V60" s="205">
        <f t="shared" si="26"/>
        <v>1</v>
      </c>
      <c r="W60" s="205">
        <f t="shared" si="27"/>
        <v>1</v>
      </c>
      <c r="Y60" s="235">
        <f t="shared" si="13"/>
        <v>1.51588057773865E-2</v>
      </c>
      <c r="Z60" s="235">
        <f t="shared" si="14"/>
        <v>1.6704693164227392E-2</v>
      </c>
      <c r="AA60" s="235">
        <f t="shared" si="15"/>
        <v>1.3908439967725389E-2</v>
      </c>
      <c r="AB60" s="235">
        <f t="shared" si="16"/>
        <v>0</v>
      </c>
      <c r="AC60" s="235">
        <f t="shared" si="17"/>
        <v>8.3523465821136959E-3</v>
      </c>
      <c r="AD60" s="235">
        <f t="shared" si="18"/>
        <v>2.0862659951588085E-2</v>
      </c>
      <c r="AE60" s="235">
        <f t="shared" si="19"/>
        <v>0</v>
      </c>
      <c r="AF60" s="235">
        <f t="shared" si="20"/>
        <v>0</v>
      </c>
      <c r="AG60" s="235">
        <f t="shared" si="21"/>
        <v>0</v>
      </c>
      <c r="AH60" s="235">
        <f t="shared" si="22"/>
        <v>6.7679609323743256E-2</v>
      </c>
      <c r="AI60" s="235">
        <f t="shared" si="23"/>
        <v>7.0438122842492179E-2</v>
      </c>
      <c r="AJ60" s="235">
        <f t="shared" si="24"/>
        <v>7.9973529814420977E-2</v>
      </c>
    </row>
    <row r="61" spans="2:36" ht="13.5" customHeight="1" x14ac:dyDescent="0.2">
      <c r="D61" s="84" t="str">
        <f>ProjectedP205_Consumption!D18</f>
        <v>Cow peas, dry</v>
      </c>
      <c r="E61" s="105">
        <f>OCPMarketShares!K18</f>
        <v>0.17166833253236655</v>
      </c>
      <c r="F61" s="105">
        <f>OCPMarketShares!L18</f>
        <v>0.20711439593960926</v>
      </c>
      <c r="G61" s="105">
        <f>OCPMarketShares!M18</f>
        <v>0.24235574346516175</v>
      </c>
      <c r="I61" s="217">
        <v>0.34</v>
      </c>
      <c r="J61" s="217">
        <v>0.3</v>
      </c>
      <c r="K61" s="217">
        <v>0.2</v>
      </c>
      <c r="L61" s="217">
        <v>0</v>
      </c>
      <c r="M61" s="217">
        <v>0.15</v>
      </c>
      <c r="N61" s="217">
        <v>0.3</v>
      </c>
      <c r="O61" s="217">
        <v>0</v>
      </c>
      <c r="P61" s="217">
        <v>0</v>
      </c>
      <c r="Q61" s="217">
        <v>0</v>
      </c>
      <c r="R61" s="217">
        <v>0.66</v>
      </c>
      <c r="S61" s="217">
        <v>0.55000000000000004</v>
      </c>
      <c r="T61" s="217">
        <v>0.5</v>
      </c>
      <c r="U61" s="205">
        <f t="shared" si="25"/>
        <v>1</v>
      </c>
      <c r="V61" s="205">
        <f t="shared" si="26"/>
        <v>1</v>
      </c>
      <c r="W61" s="205">
        <f t="shared" si="27"/>
        <v>1</v>
      </c>
      <c r="Y61" s="235">
        <f t="shared" si="13"/>
        <v>0.12688528926305354</v>
      </c>
      <c r="Z61" s="235">
        <f t="shared" si="14"/>
        <v>0.13507460604757124</v>
      </c>
      <c r="AA61" s="235">
        <f t="shared" si="15"/>
        <v>0.10537206237615729</v>
      </c>
      <c r="AB61" s="235">
        <f t="shared" si="16"/>
        <v>0</v>
      </c>
      <c r="AC61" s="235">
        <f t="shared" si="17"/>
        <v>6.7537303023785619E-2</v>
      </c>
      <c r="AD61" s="235">
        <f t="shared" si="18"/>
        <v>0.15805809356423589</v>
      </c>
      <c r="AE61" s="235">
        <f t="shared" si="19"/>
        <v>0</v>
      </c>
      <c r="AF61" s="235">
        <f t="shared" si="20"/>
        <v>0</v>
      </c>
      <c r="AG61" s="235">
        <f t="shared" si="21"/>
        <v>0</v>
      </c>
      <c r="AH61" s="235">
        <f t="shared" si="22"/>
        <v>0.56650549735680955</v>
      </c>
      <c r="AI61" s="235">
        <f t="shared" si="23"/>
        <v>0.56956458883392547</v>
      </c>
      <c r="AJ61" s="235">
        <f t="shared" si="24"/>
        <v>0.60588935866290439</v>
      </c>
    </row>
    <row r="62" spans="2:36" ht="13.5" customHeight="1" x14ac:dyDescent="0.2">
      <c r="D62" s="84" t="str">
        <f>ProjectedP205_Consumption!D19</f>
        <v>Cucumbers and gherkins</v>
      </c>
      <c r="E62" s="105">
        <f>OCPMarketShares!K19</f>
        <v>0.22268488127185446</v>
      </c>
      <c r="F62" s="105">
        <f>OCPMarketShares!L19</f>
        <v>0.27823876432307743</v>
      </c>
      <c r="G62" s="105">
        <f>OCPMarketShares!M19</f>
        <v>0.34765184564785212</v>
      </c>
      <c r="I62" s="217">
        <v>0.34</v>
      </c>
      <c r="J62" s="217">
        <v>0.3</v>
      </c>
      <c r="K62" s="217">
        <v>0.2</v>
      </c>
      <c r="L62" s="217">
        <v>0</v>
      </c>
      <c r="M62" s="217">
        <v>0.15</v>
      </c>
      <c r="N62" s="217">
        <v>0.3</v>
      </c>
      <c r="O62" s="217">
        <v>0</v>
      </c>
      <c r="P62" s="217">
        <v>0</v>
      </c>
      <c r="Q62" s="217">
        <v>0</v>
      </c>
      <c r="R62" s="217">
        <v>0.66</v>
      </c>
      <c r="S62" s="217">
        <v>0.55000000000000004</v>
      </c>
      <c r="T62" s="217">
        <v>0.5</v>
      </c>
      <c r="U62" s="205">
        <f t="shared" si="25"/>
        <v>1</v>
      </c>
      <c r="V62" s="205">
        <f t="shared" si="26"/>
        <v>1</v>
      </c>
      <c r="W62" s="205">
        <f t="shared" si="27"/>
        <v>1</v>
      </c>
      <c r="Y62" s="235">
        <f t="shared" si="13"/>
        <v>0.16459317311397939</v>
      </c>
      <c r="Z62" s="235">
        <f t="shared" si="14"/>
        <v>0.18146006368896353</v>
      </c>
      <c r="AA62" s="235">
        <f t="shared" si="15"/>
        <v>0.15115297636863137</v>
      </c>
      <c r="AB62" s="235">
        <f t="shared" si="16"/>
        <v>0</v>
      </c>
      <c r="AC62" s="235">
        <f t="shared" si="17"/>
        <v>9.0730031844481765E-2</v>
      </c>
      <c r="AD62" s="235">
        <f t="shared" si="18"/>
        <v>0.22672946455294701</v>
      </c>
      <c r="AE62" s="235">
        <f t="shared" si="19"/>
        <v>0</v>
      </c>
      <c r="AF62" s="235">
        <f t="shared" si="20"/>
        <v>0</v>
      </c>
      <c r="AG62" s="235">
        <f t="shared" si="21"/>
        <v>0</v>
      </c>
      <c r="AH62" s="235">
        <f t="shared" si="22"/>
        <v>0.73486010819711967</v>
      </c>
      <c r="AI62" s="235">
        <f t="shared" si="23"/>
        <v>0.76515660188846291</v>
      </c>
      <c r="AJ62" s="235">
        <f t="shared" si="24"/>
        <v>0.8691296141196303</v>
      </c>
    </row>
    <row r="63" spans="2:36" ht="13.5" customHeight="1" x14ac:dyDescent="0.2">
      <c r="D63" s="84" t="str">
        <f>ProjectedP205_Consumption!D20</f>
        <v>Groundnuts, excluding shelled</v>
      </c>
      <c r="E63" s="105">
        <f>OCPMarketShares!K20</f>
        <v>0.3624023519047046</v>
      </c>
      <c r="F63" s="105">
        <f>OCPMarketShares!L20</f>
        <v>0.443500768159859</v>
      </c>
      <c r="G63" s="105">
        <f>OCPMarketShares!M20</f>
        <v>0.52640581395348873</v>
      </c>
      <c r="I63" s="217">
        <v>0.34</v>
      </c>
      <c r="J63" s="217">
        <v>0.3</v>
      </c>
      <c r="K63" s="217">
        <v>0.2</v>
      </c>
      <c r="L63" s="217">
        <v>0</v>
      </c>
      <c r="M63" s="217">
        <v>0.15</v>
      </c>
      <c r="N63" s="217">
        <v>0.3</v>
      </c>
      <c r="O63" s="217">
        <v>0</v>
      </c>
      <c r="P63" s="217">
        <v>0</v>
      </c>
      <c r="Q63" s="217">
        <v>0</v>
      </c>
      <c r="R63" s="217">
        <v>0.66</v>
      </c>
      <c r="S63" s="217">
        <v>0.55000000000000004</v>
      </c>
      <c r="T63" s="217">
        <v>0.5</v>
      </c>
      <c r="U63" s="205">
        <f t="shared" si="25"/>
        <v>1</v>
      </c>
      <c r="V63" s="205">
        <f t="shared" si="26"/>
        <v>1</v>
      </c>
      <c r="W63" s="205">
        <f t="shared" si="27"/>
        <v>1</v>
      </c>
      <c r="Y63" s="235">
        <f t="shared" si="13"/>
        <v>0.26786260792956429</v>
      </c>
      <c r="Z63" s="235">
        <f t="shared" si="14"/>
        <v>0.28923963140860365</v>
      </c>
      <c r="AA63" s="235">
        <f t="shared" si="15"/>
        <v>0.22887209302325598</v>
      </c>
      <c r="AB63" s="235">
        <f t="shared" si="16"/>
        <v>0</v>
      </c>
      <c r="AC63" s="235">
        <f t="shared" si="17"/>
        <v>0.14461981570430182</v>
      </c>
      <c r="AD63" s="235">
        <f t="shared" si="18"/>
        <v>0.34330813953488393</v>
      </c>
      <c r="AE63" s="235">
        <f t="shared" si="19"/>
        <v>0</v>
      </c>
      <c r="AF63" s="235">
        <f t="shared" si="20"/>
        <v>0</v>
      </c>
      <c r="AG63" s="235">
        <f t="shared" si="21"/>
        <v>0</v>
      </c>
      <c r="AH63" s="235">
        <f t="shared" si="22"/>
        <v>1.1959277612855252</v>
      </c>
      <c r="AI63" s="235">
        <f t="shared" si="23"/>
        <v>1.2196271124396123</v>
      </c>
      <c r="AJ63" s="235">
        <f t="shared" si="24"/>
        <v>1.3160145348837218</v>
      </c>
    </row>
    <row r="64" spans="2:36" ht="13.5" customHeight="1" x14ac:dyDescent="0.2">
      <c r="D64" s="84" t="str">
        <f>ProjectedP205_Consumption!D21</f>
        <v>Maize (corn)</v>
      </c>
      <c r="E64" s="105">
        <f>OCPMarketShares!K21</f>
        <v>0.94066429364200566</v>
      </c>
      <c r="F64" s="105">
        <f>OCPMarketShares!L21</f>
        <v>1.1681507689576847</v>
      </c>
      <c r="G64" s="105">
        <f>OCPMarketShares!M21</f>
        <v>1.4506516599382639</v>
      </c>
      <c r="I64" s="217">
        <v>0.34</v>
      </c>
      <c r="J64" s="217">
        <v>0.3</v>
      </c>
      <c r="K64" s="217">
        <v>0.2</v>
      </c>
      <c r="L64" s="217">
        <v>0</v>
      </c>
      <c r="M64" s="217">
        <v>0.15</v>
      </c>
      <c r="N64" s="217">
        <v>0.3</v>
      </c>
      <c r="O64" s="217">
        <v>0</v>
      </c>
      <c r="P64" s="217">
        <v>0</v>
      </c>
      <c r="Q64" s="217">
        <v>0</v>
      </c>
      <c r="R64" s="217">
        <v>0.66</v>
      </c>
      <c r="S64" s="217">
        <v>0.55000000000000004</v>
      </c>
      <c r="T64" s="217">
        <v>0.5</v>
      </c>
      <c r="U64" s="205">
        <f t="shared" si="25"/>
        <v>1</v>
      </c>
      <c r="V64" s="205">
        <f t="shared" si="26"/>
        <v>1</v>
      </c>
      <c r="W64" s="205">
        <f t="shared" si="27"/>
        <v>1</v>
      </c>
      <c r="Y64" s="235">
        <f t="shared" si="13"/>
        <v>0.69527360834409113</v>
      </c>
      <c r="Z64" s="235">
        <f t="shared" si="14"/>
        <v>0.76183745801588121</v>
      </c>
      <c r="AA64" s="235">
        <f t="shared" si="15"/>
        <v>0.63071811301663649</v>
      </c>
      <c r="AB64" s="235">
        <f t="shared" si="16"/>
        <v>0</v>
      </c>
      <c r="AC64" s="235">
        <f t="shared" si="17"/>
        <v>0.3809187290079406</v>
      </c>
      <c r="AD64" s="235">
        <f t="shared" si="18"/>
        <v>0.94607716952495469</v>
      </c>
      <c r="AE64" s="235">
        <f t="shared" si="19"/>
        <v>0</v>
      </c>
      <c r="AF64" s="235">
        <f t="shared" si="20"/>
        <v>0</v>
      </c>
      <c r="AG64" s="235">
        <f t="shared" si="21"/>
        <v>0</v>
      </c>
      <c r="AH64" s="235">
        <f t="shared" si="22"/>
        <v>3.1041921690186185</v>
      </c>
      <c r="AI64" s="235">
        <f t="shared" si="23"/>
        <v>3.2124146146336328</v>
      </c>
      <c r="AJ64" s="235">
        <f t="shared" si="24"/>
        <v>3.6266291498456598</v>
      </c>
    </row>
    <row r="65" spans="4:36" ht="13.5" customHeight="1" x14ac:dyDescent="0.2">
      <c r="D65" s="84" t="str">
        <f>ProjectedP205_Consumption!D22</f>
        <v>Millet</v>
      </c>
      <c r="E65" s="105">
        <f>OCPMarketShares!K22</f>
        <v>5.8632371639182557E-2</v>
      </c>
      <c r="F65" s="105">
        <f>OCPMarketShares!L22</f>
        <v>5.8772018508176233E-2</v>
      </c>
      <c r="G65" s="105">
        <f>OCPMarketShares!M22</f>
        <v>5.891199797923722E-2</v>
      </c>
      <c r="I65" s="217">
        <v>0.34</v>
      </c>
      <c r="J65" s="217">
        <v>0.3</v>
      </c>
      <c r="K65" s="217">
        <v>0.2</v>
      </c>
      <c r="L65" s="217">
        <v>0</v>
      </c>
      <c r="M65" s="217">
        <v>0.15</v>
      </c>
      <c r="N65" s="217">
        <v>0.3</v>
      </c>
      <c r="O65" s="217">
        <v>0</v>
      </c>
      <c r="P65" s="217">
        <v>0</v>
      </c>
      <c r="Q65" s="217">
        <v>0</v>
      </c>
      <c r="R65" s="217">
        <v>0.66</v>
      </c>
      <c r="S65" s="217">
        <v>0.55000000000000004</v>
      </c>
      <c r="T65" s="217">
        <v>0.5</v>
      </c>
      <c r="U65" s="205">
        <f t="shared" si="25"/>
        <v>1</v>
      </c>
      <c r="V65" s="205">
        <f t="shared" si="26"/>
        <v>1</v>
      </c>
      <c r="W65" s="205">
        <f t="shared" si="27"/>
        <v>1</v>
      </c>
      <c r="Y65" s="235">
        <f t="shared" si="13"/>
        <v>4.3336970342004497E-2</v>
      </c>
      <c r="Z65" s="235">
        <f t="shared" si="14"/>
        <v>3.8329577287941022E-2</v>
      </c>
      <c r="AA65" s="235">
        <f t="shared" si="15"/>
        <v>2.561391216488575E-2</v>
      </c>
      <c r="AB65" s="235">
        <f t="shared" si="16"/>
        <v>0</v>
      </c>
      <c r="AC65" s="235">
        <f t="shared" si="17"/>
        <v>1.9164788643970511E-2</v>
      </c>
      <c r="AD65" s="235">
        <f t="shared" si="18"/>
        <v>3.842086824732862E-2</v>
      </c>
      <c r="AE65" s="235">
        <f t="shared" si="19"/>
        <v>0</v>
      </c>
      <c r="AF65" s="235">
        <f t="shared" si="20"/>
        <v>0</v>
      </c>
      <c r="AG65" s="235">
        <f t="shared" si="21"/>
        <v>0</v>
      </c>
      <c r="AH65" s="235">
        <f t="shared" si="22"/>
        <v>0.19348682640930245</v>
      </c>
      <c r="AI65" s="235">
        <f t="shared" si="23"/>
        <v>0.16162305089748463</v>
      </c>
      <c r="AJ65" s="235">
        <f t="shared" si="24"/>
        <v>0.14727999494809305</v>
      </c>
    </row>
    <row r="66" spans="4:36" ht="13.5" customHeight="1" x14ac:dyDescent="0.2">
      <c r="D66" s="84" t="str">
        <f>ProjectedP205_Consumption!D23</f>
        <v>Okra</v>
      </c>
      <c r="E66" s="105">
        <f>OCPMarketShares!K23</f>
        <v>2.4967531785926672E-2</v>
      </c>
      <c r="F66" s="105">
        <f>OCPMarketShares!L23</f>
        <v>3.108638321012739E-2</v>
      </c>
      <c r="G66" s="105">
        <f>OCPMarketShares!M23</f>
        <v>3.8704795867391076E-2</v>
      </c>
      <c r="I66" s="217">
        <v>0.34</v>
      </c>
      <c r="J66" s="217">
        <v>0.3</v>
      </c>
      <c r="K66" s="217">
        <v>0.2</v>
      </c>
      <c r="L66" s="217">
        <v>0</v>
      </c>
      <c r="M66" s="217">
        <v>0.15</v>
      </c>
      <c r="N66" s="217">
        <v>0.3</v>
      </c>
      <c r="O66" s="217">
        <v>0</v>
      </c>
      <c r="P66" s="217">
        <v>0</v>
      </c>
      <c r="Q66" s="217">
        <v>0</v>
      </c>
      <c r="R66" s="217">
        <v>0.66</v>
      </c>
      <c r="S66" s="217">
        <v>0.55000000000000004</v>
      </c>
      <c r="T66" s="217">
        <v>0.5</v>
      </c>
      <c r="U66" s="205">
        <f t="shared" si="25"/>
        <v>1</v>
      </c>
      <c r="V66" s="205">
        <f t="shared" si="26"/>
        <v>1</v>
      </c>
      <c r="W66" s="205">
        <f t="shared" si="27"/>
        <v>1</v>
      </c>
      <c r="Y66" s="235">
        <f t="shared" si="13"/>
        <v>1.8454262624380584E-2</v>
      </c>
      <c r="Z66" s="235">
        <f t="shared" si="14"/>
        <v>2.0273728180517859E-2</v>
      </c>
      <c r="AA66" s="235">
        <f t="shared" si="15"/>
        <v>1.6828172116256989E-2</v>
      </c>
      <c r="AB66" s="235">
        <f t="shared" si="16"/>
        <v>0</v>
      </c>
      <c r="AC66" s="235">
        <f t="shared" si="17"/>
        <v>1.0136864090258929E-2</v>
      </c>
      <c r="AD66" s="235">
        <f t="shared" si="18"/>
        <v>2.5242258174385485E-2</v>
      </c>
      <c r="AE66" s="235">
        <f t="shared" si="19"/>
        <v>0</v>
      </c>
      <c r="AF66" s="235">
        <f t="shared" si="20"/>
        <v>0</v>
      </c>
      <c r="AG66" s="235">
        <f t="shared" si="21"/>
        <v>0</v>
      </c>
      <c r="AH66" s="235">
        <f t="shared" si="22"/>
        <v>8.2392854893558007E-2</v>
      </c>
      <c r="AI66" s="235">
        <f t="shared" si="23"/>
        <v>8.5487553827850324E-2</v>
      </c>
      <c r="AJ66" s="235">
        <f t="shared" si="24"/>
        <v>9.6761989668477683E-2</v>
      </c>
    </row>
    <row r="67" spans="4:36" ht="13.5" customHeight="1" x14ac:dyDescent="0.2">
      <c r="D67" s="84" t="str">
        <f>ProjectedP205_Consumption!D24</f>
        <v>Onions and shallots, dry (excluding dehydrated)</v>
      </c>
      <c r="E67" s="105">
        <f>OCPMarketShares!K24</f>
        <v>1.8509413734404245E-2</v>
      </c>
      <c r="F67" s="105">
        <f>OCPMarketShares!L24</f>
        <v>2.2663949431480101E-2</v>
      </c>
      <c r="G67" s="105">
        <f>OCPMarketShares!M24</f>
        <v>2.7750992613987287E-2</v>
      </c>
      <c r="I67" s="217">
        <v>0.34</v>
      </c>
      <c r="J67" s="217">
        <v>0.3</v>
      </c>
      <c r="K67" s="217">
        <v>0.2</v>
      </c>
      <c r="L67" s="217">
        <v>0</v>
      </c>
      <c r="M67" s="217">
        <v>0.15</v>
      </c>
      <c r="N67" s="217">
        <v>0.3</v>
      </c>
      <c r="O67" s="217">
        <v>0</v>
      </c>
      <c r="P67" s="217">
        <v>0</v>
      </c>
      <c r="Q67" s="217">
        <v>0</v>
      </c>
      <c r="R67" s="217">
        <v>0.66</v>
      </c>
      <c r="S67" s="217">
        <v>0.55000000000000004</v>
      </c>
      <c r="T67" s="217">
        <v>0.5</v>
      </c>
      <c r="U67" s="205">
        <f t="shared" si="25"/>
        <v>1</v>
      </c>
      <c r="V67" s="205">
        <f t="shared" si="26"/>
        <v>1</v>
      </c>
      <c r="W67" s="205">
        <f t="shared" si="27"/>
        <v>1</v>
      </c>
      <c r="Y67" s="235">
        <f t="shared" si="13"/>
        <v>1.3680871021081399E-2</v>
      </c>
      <c r="Z67" s="235">
        <f t="shared" si="14"/>
        <v>1.478083658574789E-2</v>
      </c>
      <c r="AA67" s="235">
        <f t="shared" si="15"/>
        <v>1.2065648962603167E-2</v>
      </c>
      <c r="AB67" s="235">
        <f t="shared" si="16"/>
        <v>0</v>
      </c>
      <c r="AC67" s="235">
        <f t="shared" si="17"/>
        <v>7.3904182928739449E-3</v>
      </c>
      <c r="AD67" s="235">
        <f t="shared" si="18"/>
        <v>1.809847344390475E-2</v>
      </c>
      <c r="AE67" s="235">
        <f t="shared" si="19"/>
        <v>0</v>
      </c>
      <c r="AF67" s="235">
        <f t="shared" si="20"/>
        <v>0</v>
      </c>
      <c r="AG67" s="235">
        <f t="shared" si="21"/>
        <v>0</v>
      </c>
      <c r="AH67" s="235">
        <f t="shared" si="22"/>
        <v>6.1081065323534009E-2</v>
      </c>
      <c r="AI67" s="235">
        <f t="shared" si="23"/>
        <v>6.2325860936570283E-2</v>
      </c>
      <c r="AJ67" s="235">
        <f t="shared" si="24"/>
        <v>6.9377481534968213E-2</v>
      </c>
    </row>
    <row r="68" spans="4:36" ht="13.5" customHeight="1" x14ac:dyDescent="0.2">
      <c r="D68" s="84" t="str">
        <f>ProjectedP205_Consumption!D25</f>
        <v>Other fruits, n.e.c.</v>
      </c>
      <c r="E68" s="105">
        <f>OCPMarketShares!K25</f>
        <v>1.9388704294473022E-2</v>
      </c>
      <c r="F68" s="105">
        <f>OCPMarketShares!L25</f>
        <v>2.4020906089823494E-2</v>
      </c>
      <c r="G68" s="105">
        <f>OCPMarketShares!M25</f>
        <v>2.9759798314145269E-2</v>
      </c>
      <c r="I68" s="217">
        <v>0.34</v>
      </c>
      <c r="J68" s="217">
        <v>0.3</v>
      </c>
      <c r="K68" s="217">
        <v>0.2</v>
      </c>
      <c r="L68" s="217">
        <v>0</v>
      </c>
      <c r="M68" s="217">
        <v>0.15</v>
      </c>
      <c r="N68" s="217">
        <v>0.3</v>
      </c>
      <c r="O68" s="217">
        <v>0</v>
      </c>
      <c r="P68" s="217">
        <v>0</v>
      </c>
      <c r="Q68" s="217">
        <v>0</v>
      </c>
      <c r="R68" s="217">
        <v>0.66</v>
      </c>
      <c r="S68" s="217">
        <v>0.55000000000000004</v>
      </c>
      <c r="T68" s="217">
        <v>0.5</v>
      </c>
      <c r="U68" s="205">
        <f t="shared" si="25"/>
        <v>1</v>
      </c>
      <c r="V68" s="205">
        <f t="shared" si="26"/>
        <v>1</v>
      </c>
      <c r="W68" s="205">
        <f t="shared" si="27"/>
        <v>1</v>
      </c>
      <c r="Y68" s="235">
        <f t="shared" si="13"/>
        <v>1.4330781435045278E-2</v>
      </c>
      <c r="Z68" s="235">
        <f t="shared" si="14"/>
        <v>1.5665808319450102E-2</v>
      </c>
      <c r="AA68" s="235">
        <f t="shared" si="15"/>
        <v>1.2939042745280552E-2</v>
      </c>
      <c r="AB68" s="235">
        <f t="shared" si="16"/>
        <v>0</v>
      </c>
      <c r="AC68" s="235">
        <f t="shared" si="17"/>
        <v>7.8329041597250508E-3</v>
      </c>
      <c r="AD68" s="235">
        <f t="shared" si="18"/>
        <v>1.9408564117920829E-2</v>
      </c>
      <c r="AE68" s="235">
        <f t="shared" si="19"/>
        <v>0</v>
      </c>
      <c r="AF68" s="235">
        <f t="shared" si="20"/>
        <v>0</v>
      </c>
      <c r="AG68" s="235">
        <f t="shared" si="21"/>
        <v>0</v>
      </c>
      <c r="AH68" s="235">
        <f t="shared" si="22"/>
        <v>6.3982724171760971E-2</v>
      </c>
      <c r="AI68" s="235">
        <f t="shared" si="23"/>
        <v>6.6057491747014613E-2</v>
      </c>
      <c r="AJ68" s="235">
        <f t="shared" si="24"/>
        <v>7.4399495785363173E-2</v>
      </c>
    </row>
    <row r="69" spans="4:36" ht="13.5" customHeight="1" x14ac:dyDescent="0.2">
      <c r="D69" s="84" t="str">
        <f>ProjectedP205_Consumption!D26</f>
        <v>Other vegetables, fresh n.e.c.</v>
      </c>
      <c r="E69" s="105">
        <f>OCPMarketShares!K26</f>
        <v>5.6736533252611479E-2</v>
      </c>
      <c r="F69" s="105">
        <f>OCPMarketShares!L26</f>
        <v>7.0344339579199819E-2</v>
      </c>
      <c r="G69" s="105">
        <f>OCPMarketShares!M26</f>
        <v>8.721587004271214E-2</v>
      </c>
      <c r="I69" s="217">
        <v>0.34</v>
      </c>
      <c r="J69" s="217">
        <v>0.3</v>
      </c>
      <c r="K69" s="217">
        <v>0.2</v>
      </c>
      <c r="L69" s="217">
        <v>0</v>
      </c>
      <c r="M69" s="217">
        <v>0.15</v>
      </c>
      <c r="N69" s="217">
        <v>0.3</v>
      </c>
      <c r="O69" s="217">
        <v>0</v>
      </c>
      <c r="P69" s="217">
        <v>0</v>
      </c>
      <c r="Q69" s="217">
        <v>0</v>
      </c>
      <c r="R69" s="217">
        <v>0.66</v>
      </c>
      <c r="S69" s="217">
        <v>0.55000000000000004</v>
      </c>
      <c r="T69" s="217">
        <v>0.5</v>
      </c>
      <c r="U69" s="205">
        <f t="shared" si="25"/>
        <v>1</v>
      </c>
      <c r="V69" s="205">
        <f t="shared" si="26"/>
        <v>1</v>
      </c>
      <c r="W69" s="205">
        <f t="shared" si="27"/>
        <v>1</v>
      </c>
      <c r="Y69" s="235">
        <f t="shared" si="13"/>
        <v>4.1935698491060658E-2</v>
      </c>
      <c r="Z69" s="235">
        <f t="shared" si="14"/>
        <v>4.5876743203825961E-2</v>
      </c>
      <c r="AA69" s="235">
        <f t="shared" si="15"/>
        <v>3.7919943496831365E-2</v>
      </c>
      <c r="AB69" s="235">
        <f t="shared" si="16"/>
        <v>0</v>
      </c>
      <c r="AC69" s="235">
        <f t="shared" si="17"/>
        <v>2.293837160191298E-2</v>
      </c>
      <c r="AD69" s="235">
        <f t="shared" si="18"/>
        <v>5.6879915245247041E-2</v>
      </c>
      <c r="AE69" s="235">
        <f t="shared" si="19"/>
        <v>0</v>
      </c>
      <c r="AF69" s="235">
        <f t="shared" si="20"/>
        <v>0</v>
      </c>
      <c r="AG69" s="235">
        <f t="shared" si="21"/>
        <v>0</v>
      </c>
      <c r="AH69" s="235">
        <f t="shared" si="22"/>
        <v>0.18723055973361788</v>
      </c>
      <c r="AI69" s="235">
        <f t="shared" si="23"/>
        <v>0.19344693384279951</v>
      </c>
      <c r="AJ69" s="235">
        <f t="shared" si="24"/>
        <v>0.21803967510678035</v>
      </c>
    </row>
    <row r="70" spans="4:36" ht="13.5" customHeight="1" x14ac:dyDescent="0.2">
      <c r="D70" s="84" t="str">
        <f>ProjectedP205_Consumption!D27</f>
        <v>Potatoes</v>
      </c>
      <c r="E70" s="105">
        <f>OCPMarketShares!K27</f>
        <v>1.6276751776819001E-2</v>
      </c>
      <c r="F70" s="105">
        <f>OCPMarketShares!L27</f>
        <v>2.0168029327687582E-2</v>
      </c>
      <c r="G70" s="105">
        <f>OCPMarketShares!M27</f>
        <v>2.4989593288616118E-2</v>
      </c>
      <c r="I70" s="217">
        <v>0.34</v>
      </c>
      <c r="J70" s="217">
        <v>0.3</v>
      </c>
      <c r="K70" s="217">
        <v>0.2</v>
      </c>
      <c r="L70" s="217">
        <v>0</v>
      </c>
      <c r="M70" s="217">
        <v>0.15</v>
      </c>
      <c r="N70" s="217">
        <v>0.3</v>
      </c>
      <c r="O70" s="217">
        <v>0</v>
      </c>
      <c r="P70" s="217">
        <v>0</v>
      </c>
      <c r="Q70" s="217">
        <v>0</v>
      </c>
      <c r="R70" s="217">
        <v>0.66</v>
      </c>
      <c r="S70" s="217">
        <v>0.55000000000000004</v>
      </c>
      <c r="T70" s="217">
        <v>0.5</v>
      </c>
      <c r="U70" s="205">
        <f t="shared" si="25"/>
        <v>1</v>
      </c>
      <c r="V70" s="205">
        <f t="shared" si="26"/>
        <v>1</v>
      </c>
      <c r="W70" s="205">
        <f t="shared" si="27"/>
        <v>1</v>
      </c>
      <c r="Y70" s="235">
        <f t="shared" ref="Y70:Y90" si="28">(I70*E70)/$AA$54</f>
        <v>1.2030642617648826E-2</v>
      </c>
      <c r="Z70" s="235">
        <f t="shared" ref="Z70:Z90" si="29">(J70*F70)/$AA$54</f>
        <v>1.315306260501364E-2</v>
      </c>
      <c r="AA70" s="235">
        <f t="shared" ref="AA70:AA90" si="30">(K70*G70)/$AA$54</f>
        <v>1.0865040560267877E-2</v>
      </c>
      <c r="AB70" s="235">
        <f t="shared" ref="AB70:AB90" si="31">(L70*E70)/$AD$54</f>
        <v>0</v>
      </c>
      <c r="AC70" s="235">
        <f t="shared" ref="AC70:AC90" si="32">(M70*F70)/$AD$54</f>
        <v>6.57653130250682E-3</v>
      </c>
      <c r="AD70" s="235">
        <f t="shared" ref="AD70:AD90" si="33">(N70*G70)/$AD$54</f>
        <v>1.6297560840401817E-2</v>
      </c>
      <c r="AE70" s="235">
        <f t="shared" ref="AE70:AE90" si="34">(O70*E70)/$AG$54</f>
        <v>0</v>
      </c>
      <c r="AF70" s="235">
        <f t="shared" ref="AF70:AF90" si="35">(P70*F70)/$AG$54</f>
        <v>0</v>
      </c>
      <c r="AG70" s="235">
        <f t="shared" ref="AG70:AG90" si="36">(Q70*G70)/$AG$54</f>
        <v>0</v>
      </c>
      <c r="AH70" s="235">
        <f t="shared" ref="AH70:AH90" si="37">(R70*E70)/$AJ$54</f>
        <v>5.3713280863502702E-2</v>
      </c>
      <c r="AI70" s="235">
        <f t="shared" ref="AI70:AI90" si="38">(S70*F70)/$AJ$54</f>
        <v>5.5462080651140853E-2</v>
      </c>
      <c r="AJ70" s="235">
        <f t="shared" ref="AJ70:AJ90" si="39">(T70*G70)/$AJ$54</f>
        <v>6.247398322154029E-2</v>
      </c>
    </row>
    <row r="71" spans="4:36" ht="13.5" customHeight="1" x14ac:dyDescent="0.2">
      <c r="D71" s="84" t="str">
        <f>ProjectedP205_Consumption!D28</f>
        <v>Pumpkins, squash and gourds</v>
      </c>
      <c r="E71" s="105">
        <f>OCPMarketShares!K28</f>
        <v>0.12179091698567433</v>
      </c>
      <c r="F71" s="105">
        <f>OCPMarketShares!L28</f>
        <v>0.15104253637550724</v>
      </c>
      <c r="G71" s="105">
        <f>OCPMarketShares!M28</f>
        <v>0.18731978015593648</v>
      </c>
      <c r="I71" s="217">
        <v>0.34</v>
      </c>
      <c r="J71" s="217">
        <v>0.3</v>
      </c>
      <c r="K71" s="217">
        <v>0.2</v>
      </c>
      <c r="L71" s="217">
        <v>0</v>
      </c>
      <c r="M71" s="217">
        <v>0.15</v>
      </c>
      <c r="N71" s="217">
        <v>0.3</v>
      </c>
      <c r="O71" s="217">
        <v>0</v>
      </c>
      <c r="P71" s="217">
        <v>0</v>
      </c>
      <c r="Q71" s="217">
        <v>0</v>
      </c>
      <c r="R71" s="217">
        <v>0.66</v>
      </c>
      <c r="S71" s="217">
        <v>0.55000000000000004</v>
      </c>
      <c r="T71" s="217">
        <v>0.5</v>
      </c>
      <c r="U71" s="205">
        <f t="shared" si="25"/>
        <v>1</v>
      </c>
      <c r="V71" s="205">
        <f t="shared" si="26"/>
        <v>1</v>
      </c>
      <c r="W71" s="205">
        <f t="shared" si="27"/>
        <v>1</v>
      </c>
      <c r="Y71" s="235">
        <f t="shared" si="28"/>
        <v>9.0019373424194069E-2</v>
      </c>
      <c r="Z71" s="235">
        <f t="shared" si="29"/>
        <v>9.8506001984026453E-2</v>
      </c>
      <c r="AA71" s="235">
        <f t="shared" si="30"/>
        <v>8.1443382676494119E-2</v>
      </c>
      <c r="AB71" s="235">
        <f t="shared" si="31"/>
        <v>0</v>
      </c>
      <c r="AC71" s="235">
        <f t="shared" si="32"/>
        <v>4.9253000992013227E-2</v>
      </c>
      <c r="AD71" s="235">
        <f t="shared" si="33"/>
        <v>0.12216507401474118</v>
      </c>
      <c r="AE71" s="235">
        <f t="shared" si="34"/>
        <v>0</v>
      </c>
      <c r="AF71" s="235">
        <f t="shared" si="35"/>
        <v>0</v>
      </c>
      <c r="AG71" s="235">
        <f t="shared" si="36"/>
        <v>0</v>
      </c>
      <c r="AH71" s="235">
        <f t="shared" si="37"/>
        <v>0.4019100260527253</v>
      </c>
      <c r="AI71" s="235">
        <f t="shared" si="38"/>
        <v>0.41536697503264497</v>
      </c>
      <c r="AJ71" s="235">
        <f t="shared" si="39"/>
        <v>0.46829945038984117</v>
      </c>
    </row>
    <row r="72" spans="4:36" ht="13.5" customHeight="1" x14ac:dyDescent="0.2">
      <c r="D72" s="84" t="str">
        <f>ProjectedP205_Consumption!D29</f>
        <v>Rice</v>
      </c>
      <c r="E72" s="105">
        <f>OCPMarketShares!K29</f>
        <v>0.27225256356248762</v>
      </c>
      <c r="F72" s="105">
        <f>OCPMarketShares!L29</f>
        <v>0.3639849532113042</v>
      </c>
      <c r="G72" s="105">
        <f>OCPMarketShares!M29</f>
        <v>0.48662552311955465</v>
      </c>
      <c r="I72" s="217">
        <v>0.34</v>
      </c>
      <c r="J72" s="217">
        <v>0.3</v>
      </c>
      <c r="K72" s="217">
        <v>0.2</v>
      </c>
      <c r="L72" s="217">
        <v>0</v>
      </c>
      <c r="M72" s="217">
        <v>0.15</v>
      </c>
      <c r="N72" s="217">
        <v>0.3</v>
      </c>
      <c r="O72" s="217">
        <v>0</v>
      </c>
      <c r="P72" s="217">
        <v>0</v>
      </c>
      <c r="Q72" s="217">
        <v>0</v>
      </c>
      <c r="R72" s="217">
        <v>0.66</v>
      </c>
      <c r="S72" s="217">
        <v>0.55000000000000004</v>
      </c>
      <c r="T72" s="217">
        <v>0.5</v>
      </c>
      <c r="U72" s="205">
        <f t="shared" si="25"/>
        <v>1</v>
      </c>
      <c r="V72" s="205">
        <f t="shared" si="26"/>
        <v>1</v>
      </c>
      <c r="W72" s="205">
        <f t="shared" si="27"/>
        <v>1</v>
      </c>
      <c r="Y72" s="235">
        <f t="shared" si="28"/>
        <v>0.20123015567662128</v>
      </c>
      <c r="Z72" s="235">
        <f t="shared" si="29"/>
        <v>0.23738149122476357</v>
      </c>
      <c r="AA72" s="235">
        <f t="shared" si="30"/>
        <v>0.21157631439980637</v>
      </c>
      <c r="AB72" s="235">
        <f t="shared" si="31"/>
        <v>0</v>
      </c>
      <c r="AC72" s="235">
        <f t="shared" si="32"/>
        <v>0.11869074561238178</v>
      </c>
      <c r="AD72" s="235">
        <f t="shared" si="33"/>
        <v>0.31736447159970949</v>
      </c>
      <c r="AE72" s="235">
        <f t="shared" si="34"/>
        <v>0</v>
      </c>
      <c r="AF72" s="235">
        <f t="shared" si="35"/>
        <v>0</v>
      </c>
      <c r="AG72" s="235">
        <f t="shared" si="36"/>
        <v>0</v>
      </c>
      <c r="AH72" s="235">
        <f t="shared" si="37"/>
        <v>0.89843345975620914</v>
      </c>
      <c r="AI72" s="235">
        <f t="shared" si="38"/>
        <v>1.0009586213310866</v>
      </c>
      <c r="AJ72" s="235">
        <f t="shared" si="39"/>
        <v>1.2165638077988865</v>
      </c>
    </row>
    <row r="73" spans="4:36" ht="13.5" customHeight="1" x14ac:dyDescent="0.2">
      <c r="D73" s="84" t="str">
        <f>ProjectedP205_Consumption!D30</f>
        <v>Seed cotton, unginned</v>
      </c>
      <c r="E73" s="105">
        <f>OCPMarketShares!K30</f>
        <v>4.7113219009163485</v>
      </c>
      <c r="F73" s="105">
        <f>OCPMarketShares!L30</f>
        <v>8.7060238787304449</v>
      </c>
      <c r="G73" s="105">
        <f>OCPMarketShares!M30</f>
        <v>13.13290615471926</v>
      </c>
      <c r="I73" s="217">
        <v>0.34</v>
      </c>
      <c r="J73" s="217">
        <v>0.3</v>
      </c>
      <c r="K73" s="217">
        <v>0.2</v>
      </c>
      <c r="L73" s="217">
        <v>0</v>
      </c>
      <c r="M73" s="217">
        <v>0.15</v>
      </c>
      <c r="N73" s="217">
        <v>0.3</v>
      </c>
      <c r="O73" s="217">
        <v>0</v>
      </c>
      <c r="P73" s="217">
        <v>0</v>
      </c>
      <c r="Q73" s="217">
        <v>0</v>
      </c>
      <c r="R73" s="217">
        <v>0.66</v>
      </c>
      <c r="S73" s="217">
        <v>0.55000000000000004</v>
      </c>
      <c r="T73" s="217">
        <v>0.5</v>
      </c>
      <c r="U73" s="205">
        <f t="shared" si="25"/>
        <v>1</v>
      </c>
      <c r="V73" s="205">
        <f t="shared" si="26"/>
        <v>1</v>
      </c>
      <c r="W73" s="205">
        <f t="shared" si="27"/>
        <v>1</v>
      </c>
      <c r="Y73" s="235">
        <f t="shared" si="28"/>
        <v>3.4822814050251276</v>
      </c>
      <c r="Z73" s="235">
        <f t="shared" si="29"/>
        <v>5.6778416600415946</v>
      </c>
      <c r="AA73" s="235">
        <f t="shared" si="30"/>
        <v>5.7099591977040269</v>
      </c>
      <c r="AB73" s="235">
        <f t="shared" si="31"/>
        <v>0</v>
      </c>
      <c r="AC73" s="235">
        <f t="shared" si="32"/>
        <v>2.8389208300207973</v>
      </c>
      <c r="AD73" s="235">
        <f t="shared" si="33"/>
        <v>8.5649387965560386</v>
      </c>
      <c r="AE73" s="235">
        <f t="shared" si="34"/>
        <v>0</v>
      </c>
      <c r="AF73" s="235">
        <f t="shared" si="35"/>
        <v>0</v>
      </c>
      <c r="AG73" s="235">
        <f t="shared" si="36"/>
        <v>0</v>
      </c>
      <c r="AH73" s="235">
        <f t="shared" si="37"/>
        <v>15.54736227302395</v>
      </c>
      <c r="AI73" s="235">
        <f t="shared" si="38"/>
        <v>23.941565666508726</v>
      </c>
      <c r="AJ73" s="235">
        <f t="shared" si="39"/>
        <v>32.832265386798149</v>
      </c>
    </row>
    <row r="74" spans="4:36" ht="13.5" customHeight="1" x14ac:dyDescent="0.2">
      <c r="D74" s="84" t="str">
        <f>ProjectedP205_Consumption!D31</f>
        <v>Sesame seed</v>
      </c>
      <c r="E74" s="105">
        <f>OCPMarketShares!K31</f>
        <v>4.4178615565784812E-2</v>
      </c>
      <c r="F74" s="105">
        <f>OCPMarketShares!L31</f>
        <v>5.4492332183101524E-2</v>
      </c>
      <c r="G74" s="105">
        <f>OCPMarketShares!M31</f>
        <v>6.5190096000000017E-2</v>
      </c>
      <c r="I74" s="217">
        <v>0.34</v>
      </c>
      <c r="J74" s="217">
        <v>0.3</v>
      </c>
      <c r="K74" s="217">
        <v>0.2</v>
      </c>
      <c r="L74" s="217">
        <v>0</v>
      </c>
      <c r="M74" s="217">
        <v>0.15</v>
      </c>
      <c r="N74" s="217">
        <v>0.3</v>
      </c>
      <c r="O74" s="217">
        <v>0</v>
      </c>
      <c r="P74" s="217">
        <v>0</v>
      </c>
      <c r="Q74" s="217">
        <v>0</v>
      </c>
      <c r="R74" s="217">
        <v>0.66</v>
      </c>
      <c r="S74" s="217">
        <v>0.55000000000000004</v>
      </c>
      <c r="T74" s="217">
        <v>0.5</v>
      </c>
      <c r="U74" s="205">
        <f t="shared" si="25"/>
        <v>1</v>
      </c>
      <c r="V74" s="205">
        <f t="shared" si="26"/>
        <v>1</v>
      </c>
      <c r="W74" s="205">
        <f t="shared" si="27"/>
        <v>1</v>
      </c>
      <c r="Y74" s="235">
        <f t="shared" si="28"/>
        <v>3.2653759331232254E-2</v>
      </c>
      <c r="Z74" s="235">
        <f t="shared" si="29"/>
        <v>3.5538477510718383E-2</v>
      </c>
      <c r="AA74" s="235">
        <f t="shared" si="30"/>
        <v>2.8343520000000007E-2</v>
      </c>
      <c r="AB74" s="235">
        <f t="shared" si="31"/>
        <v>0</v>
      </c>
      <c r="AC74" s="235">
        <f t="shared" si="32"/>
        <v>1.7769238755359192E-2</v>
      </c>
      <c r="AD74" s="235">
        <f t="shared" si="33"/>
        <v>4.2515280000000009E-2</v>
      </c>
      <c r="AE74" s="235">
        <f t="shared" si="34"/>
        <v>0</v>
      </c>
      <c r="AF74" s="235">
        <f t="shared" si="35"/>
        <v>0</v>
      </c>
      <c r="AG74" s="235">
        <f t="shared" si="36"/>
        <v>0</v>
      </c>
      <c r="AH74" s="235">
        <f t="shared" si="37"/>
        <v>0.14578943136708988</v>
      </c>
      <c r="AI74" s="235">
        <f t="shared" si="38"/>
        <v>0.1498539135035292</v>
      </c>
      <c r="AJ74" s="235">
        <f t="shared" si="39"/>
        <v>0.16297524000000002</v>
      </c>
    </row>
    <row r="75" spans="4:36" ht="13.5" customHeight="1" x14ac:dyDescent="0.2">
      <c r="D75" s="84" t="str">
        <f>ProjectedP205_Consumption!D32</f>
        <v>Sorghum</v>
      </c>
      <c r="E75" s="105">
        <f>OCPMarketShares!K32</f>
        <v>0.55358432584907147</v>
      </c>
      <c r="F75" s="105">
        <f>OCPMarketShares!L32</f>
        <v>0.55963204769206698</v>
      </c>
      <c r="G75" s="105">
        <f>OCPMarketShares!M32</f>
        <v>0.5655246331783953</v>
      </c>
      <c r="I75" s="217">
        <v>0.34</v>
      </c>
      <c r="J75" s="217">
        <v>0.3</v>
      </c>
      <c r="K75" s="217">
        <v>0.2</v>
      </c>
      <c r="L75" s="217">
        <v>0</v>
      </c>
      <c r="M75" s="217">
        <v>0.15</v>
      </c>
      <c r="N75" s="217">
        <v>0.3</v>
      </c>
      <c r="O75" s="217">
        <v>0</v>
      </c>
      <c r="P75" s="217">
        <v>0</v>
      </c>
      <c r="Q75" s="217">
        <v>0</v>
      </c>
      <c r="R75" s="217">
        <v>0.66</v>
      </c>
      <c r="S75" s="217">
        <v>0.55000000000000004</v>
      </c>
      <c r="T75" s="217">
        <v>0.5</v>
      </c>
      <c r="U75" s="205">
        <f t="shared" si="25"/>
        <v>1</v>
      </c>
      <c r="V75" s="205">
        <f t="shared" si="26"/>
        <v>1</v>
      </c>
      <c r="W75" s="205">
        <f t="shared" si="27"/>
        <v>1</v>
      </c>
      <c r="Y75" s="235">
        <f t="shared" si="28"/>
        <v>0.40917102345366152</v>
      </c>
      <c r="Z75" s="235">
        <f t="shared" si="29"/>
        <v>0.36497742240786973</v>
      </c>
      <c r="AA75" s="235">
        <f t="shared" si="30"/>
        <v>0.24588027529495446</v>
      </c>
      <c r="AB75" s="235">
        <f t="shared" si="31"/>
        <v>0</v>
      </c>
      <c r="AC75" s="235">
        <f t="shared" si="32"/>
        <v>0.18248871120393487</v>
      </c>
      <c r="AD75" s="235">
        <f t="shared" si="33"/>
        <v>0.36882041294243167</v>
      </c>
      <c r="AE75" s="235">
        <f t="shared" si="34"/>
        <v>0</v>
      </c>
      <c r="AF75" s="235">
        <f t="shared" si="35"/>
        <v>0</v>
      </c>
      <c r="AG75" s="235">
        <f t="shared" si="36"/>
        <v>0</v>
      </c>
      <c r="AH75" s="235">
        <f t="shared" si="37"/>
        <v>1.826828275301936</v>
      </c>
      <c r="AI75" s="235">
        <f t="shared" si="38"/>
        <v>1.5389881311531843</v>
      </c>
      <c r="AJ75" s="235">
        <f t="shared" si="39"/>
        <v>1.4138115829459881</v>
      </c>
    </row>
    <row r="76" spans="4:36" ht="13.5" customHeight="1" x14ac:dyDescent="0.2">
      <c r="D76" s="84" t="str">
        <f>ProjectedP205_Consumption!D33</f>
        <v>Sugar cane</v>
      </c>
      <c r="E76" s="105">
        <f>OCPMarketShares!K33</f>
        <v>0.10196483554188092</v>
      </c>
      <c r="F76" s="105">
        <f>OCPMarketShares!L33</f>
        <v>0.218818170880692</v>
      </c>
      <c r="G76" s="105">
        <f>OCPMarketShares!M33</f>
        <v>0.34500291493791391</v>
      </c>
      <c r="I76" s="217">
        <v>0.34</v>
      </c>
      <c r="J76" s="217">
        <v>0.3</v>
      </c>
      <c r="K76" s="217">
        <v>0.2</v>
      </c>
      <c r="L76" s="217">
        <v>0</v>
      </c>
      <c r="M76" s="217">
        <v>0.15</v>
      </c>
      <c r="N76" s="217">
        <v>0.3</v>
      </c>
      <c r="O76" s="217">
        <v>0</v>
      </c>
      <c r="P76" s="217">
        <v>0</v>
      </c>
      <c r="Q76" s="217">
        <v>0</v>
      </c>
      <c r="R76" s="217">
        <v>0.66</v>
      </c>
      <c r="S76" s="217">
        <v>0.55000000000000004</v>
      </c>
      <c r="T76" s="217">
        <v>0.5</v>
      </c>
      <c r="U76" s="205">
        <f t="shared" si="25"/>
        <v>1</v>
      </c>
      <c r="V76" s="205">
        <f t="shared" si="26"/>
        <v>1</v>
      </c>
      <c r="W76" s="205">
        <f t="shared" si="27"/>
        <v>1</v>
      </c>
      <c r="Y76" s="235">
        <f t="shared" si="28"/>
        <v>7.5365313226607639E-2</v>
      </c>
      <c r="Z76" s="235">
        <f t="shared" si="29"/>
        <v>0.14270750274827737</v>
      </c>
      <c r="AA76" s="235">
        <f t="shared" si="30"/>
        <v>0.15000126736431038</v>
      </c>
      <c r="AB76" s="235">
        <f t="shared" si="31"/>
        <v>0</v>
      </c>
      <c r="AC76" s="235">
        <f t="shared" si="32"/>
        <v>7.1353751374138685E-2</v>
      </c>
      <c r="AD76" s="235">
        <f t="shared" si="33"/>
        <v>0.22500190104646559</v>
      </c>
      <c r="AE76" s="235">
        <f t="shared" si="34"/>
        <v>0</v>
      </c>
      <c r="AF76" s="235">
        <f t="shared" si="35"/>
        <v>0</v>
      </c>
      <c r="AG76" s="235">
        <f t="shared" si="36"/>
        <v>0</v>
      </c>
      <c r="AH76" s="235">
        <f t="shared" si="37"/>
        <v>0.33648395728820701</v>
      </c>
      <c r="AI76" s="235">
        <f t="shared" si="38"/>
        <v>0.60174996992190299</v>
      </c>
      <c r="AJ76" s="235">
        <f t="shared" si="39"/>
        <v>0.86250728734478477</v>
      </c>
    </row>
    <row r="77" spans="4:36" ht="13.5" customHeight="1" x14ac:dyDescent="0.2">
      <c r="D77" s="84" t="str">
        <f>ProjectedP205_Consumption!D34</f>
        <v>Sweet potatoes</v>
      </c>
      <c r="E77" s="105">
        <f>OCPMarketShares!K34</f>
        <v>5.4432045834981006E-2</v>
      </c>
      <c r="F77" s="105">
        <f>OCPMarketShares!L34</f>
        <v>6.7791855385135977E-2</v>
      </c>
      <c r="G77" s="105">
        <f>OCPMarketShares!M34</f>
        <v>8.4430698608901414E-2</v>
      </c>
      <c r="I77" s="217">
        <v>0.34</v>
      </c>
      <c r="J77" s="217">
        <v>0.3</v>
      </c>
      <c r="K77" s="217">
        <v>0.2</v>
      </c>
      <c r="L77" s="217">
        <v>0</v>
      </c>
      <c r="M77" s="217">
        <v>0.15</v>
      </c>
      <c r="N77" s="217">
        <v>0.3</v>
      </c>
      <c r="O77" s="217">
        <v>0</v>
      </c>
      <c r="P77" s="217">
        <v>0</v>
      </c>
      <c r="Q77" s="217">
        <v>0</v>
      </c>
      <c r="R77" s="217">
        <v>0.66</v>
      </c>
      <c r="S77" s="217">
        <v>0.55000000000000004</v>
      </c>
      <c r="T77" s="217">
        <v>0.5</v>
      </c>
      <c r="U77" s="205">
        <f t="shared" si="25"/>
        <v>1</v>
      </c>
      <c r="V77" s="205">
        <f t="shared" si="26"/>
        <v>1</v>
      </c>
      <c r="W77" s="205">
        <f t="shared" si="27"/>
        <v>1</v>
      </c>
      <c r="Y77" s="235">
        <f t="shared" si="28"/>
        <v>4.0232381704116395E-2</v>
      </c>
      <c r="Z77" s="235">
        <f t="shared" si="29"/>
        <v>4.4212079599001718E-2</v>
      </c>
      <c r="AA77" s="235">
        <f t="shared" si="30"/>
        <v>3.6708999395174524E-2</v>
      </c>
      <c r="AB77" s="235">
        <f t="shared" si="31"/>
        <v>0</v>
      </c>
      <c r="AC77" s="235">
        <f t="shared" si="32"/>
        <v>2.2106039799500859E-2</v>
      </c>
      <c r="AD77" s="235">
        <f t="shared" si="33"/>
        <v>5.5063499092761786E-2</v>
      </c>
      <c r="AE77" s="235">
        <f t="shared" si="34"/>
        <v>0</v>
      </c>
      <c r="AF77" s="235">
        <f t="shared" si="35"/>
        <v>0</v>
      </c>
      <c r="AG77" s="235">
        <f t="shared" si="36"/>
        <v>0</v>
      </c>
      <c r="AH77" s="235">
        <f t="shared" si="37"/>
        <v>0.17962575125543731</v>
      </c>
      <c r="AI77" s="235">
        <f t="shared" si="38"/>
        <v>0.18642760230912395</v>
      </c>
      <c r="AJ77" s="235">
        <f t="shared" si="39"/>
        <v>0.21107674652225353</v>
      </c>
    </row>
    <row r="78" spans="4:36" ht="13.5" customHeight="1" x14ac:dyDescent="0.2">
      <c r="D78" s="84" t="str">
        <f>ProjectedP205_Consumption!D35</f>
        <v>Tomatoes</v>
      </c>
      <c r="E78" s="105">
        <f>OCPMarketShares!K35</f>
        <v>6.9261703968175978E-2</v>
      </c>
      <c r="F78" s="105">
        <f>OCPMarketShares!L35</f>
        <v>8.6401898229117521E-2</v>
      </c>
      <c r="G78" s="105">
        <f>OCPMarketShares!M35</f>
        <v>0.10778377645783728</v>
      </c>
      <c r="I78" s="217">
        <v>0.34</v>
      </c>
      <c r="J78" s="217">
        <v>0.3</v>
      </c>
      <c r="K78" s="217">
        <v>0.2</v>
      </c>
      <c r="L78" s="217">
        <v>0</v>
      </c>
      <c r="M78" s="217">
        <v>0.15</v>
      </c>
      <c r="N78" s="217">
        <v>0.3</v>
      </c>
      <c r="O78" s="217">
        <v>0</v>
      </c>
      <c r="P78" s="217">
        <v>0</v>
      </c>
      <c r="Q78" s="217">
        <v>0</v>
      </c>
      <c r="R78" s="217">
        <v>0.66</v>
      </c>
      <c r="S78" s="217">
        <v>0.55000000000000004</v>
      </c>
      <c r="T78" s="217">
        <v>0.5</v>
      </c>
      <c r="U78" s="205">
        <f t="shared" si="25"/>
        <v>1</v>
      </c>
      <c r="V78" s="205">
        <f t="shared" si="26"/>
        <v>1</v>
      </c>
      <c r="W78" s="205">
        <f t="shared" si="27"/>
        <v>1</v>
      </c>
      <c r="Y78" s="235">
        <f t="shared" si="28"/>
        <v>5.1193433367782246E-2</v>
      </c>
      <c r="Z78" s="235">
        <f t="shared" si="29"/>
        <v>5.6349064062467945E-2</v>
      </c>
      <c r="AA78" s="235">
        <f t="shared" si="30"/>
        <v>4.6862511503407513E-2</v>
      </c>
      <c r="AB78" s="235">
        <f t="shared" si="31"/>
        <v>0</v>
      </c>
      <c r="AC78" s="235">
        <f t="shared" si="32"/>
        <v>2.8174532031233972E-2</v>
      </c>
      <c r="AD78" s="235">
        <f t="shared" si="33"/>
        <v>7.0293767255111272E-2</v>
      </c>
      <c r="AE78" s="235">
        <f t="shared" si="34"/>
        <v>0</v>
      </c>
      <c r="AF78" s="235">
        <f t="shared" si="35"/>
        <v>0</v>
      </c>
      <c r="AG78" s="235">
        <f t="shared" si="36"/>
        <v>0</v>
      </c>
      <c r="AH78" s="235">
        <f t="shared" si="37"/>
        <v>0.22856362309498074</v>
      </c>
      <c r="AI78" s="235">
        <f t="shared" si="38"/>
        <v>0.23760522013007318</v>
      </c>
      <c r="AJ78" s="235">
        <f t="shared" si="39"/>
        <v>0.26945944114459319</v>
      </c>
    </row>
    <row r="79" spans="4:36" ht="13.5" customHeight="1" x14ac:dyDescent="0.2">
      <c r="D79" s="84" t="str">
        <f>ProjectedP205_Consumption!D36</f>
        <v>Avocados</v>
      </c>
      <c r="E79" s="105">
        <f>OCPMarketShares!K36</f>
        <v>1.3562098060614525E-2</v>
      </c>
      <c r="F79" s="105">
        <f>OCPMarketShares!L36</f>
        <v>1.6897832510323847E-2</v>
      </c>
      <c r="G79" s="105">
        <f>OCPMarketShares!M36</f>
        <v>2.1054024404688551E-2</v>
      </c>
      <c r="I79" s="217">
        <v>0.34</v>
      </c>
      <c r="J79" s="217">
        <v>0.3</v>
      </c>
      <c r="K79" s="217">
        <v>0.2</v>
      </c>
      <c r="L79" s="217">
        <v>0</v>
      </c>
      <c r="M79" s="217">
        <v>0.15</v>
      </c>
      <c r="N79" s="217">
        <v>0.3</v>
      </c>
      <c r="O79" s="217">
        <v>0</v>
      </c>
      <c r="P79" s="217">
        <v>0</v>
      </c>
      <c r="Q79" s="217">
        <v>0</v>
      </c>
      <c r="R79" s="217">
        <v>0.66</v>
      </c>
      <c r="S79" s="217">
        <v>0.55000000000000004</v>
      </c>
      <c r="T79" s="217">
        <v>0.5</v>
      </c>
      <c r="U79" s="205">
        <f t="shared" si="25"/>
        <v>1</v>
      </c>
      <c r="V79" s="205">
        <f t="shared" si="26"/>
        <v>1</v>
      </c>
      <c r="W79" s="205">
        <f t="shared" si="27"/>
        <v>1</v>
      </c>
      <c r="Y79" s="235">
        <f t="shared" si="28"/>
        <v>1.0024159436106388E-2</v>
      </c>
      <c r="Z79" s="235">
        <f t="shared" si="29"/>
        <v>1.1020325550211204E-2</v>
      </c>
      <c r="AA79" s="235">
        <f t="shared" si="30"/>
        <v>9.153923654212413E-3</v>
      </c>
      <c r="AB79" s="235">
        <f t="shared" si="31"/>
        <v>0</v>
      </c>
      <c r="AC79" s="235">
        <f t="shared" si="32"/>
        <v>5.510162775105602E-3</v>
      </c>
      <c r="AD79" s="235">
        <f t="shared" si="33"/>
        <v>1.373088548131862E-2</v>
      </c>
      <c r="AE79" s="235">
        <f t="shared" si="34"/>
        <v>0</v>
      </c>
      <c r="AF79" s="235">
        <f t="shared" si="35"/>
        <v>0</v>
      </c>
      <c r="AG79" s="235">
        <f t="shared" si="36"/>
        <v>0</v>
      </c>
      <c r="AH79" s="235">
        <f t="shared" si="37"/>
        <v>4.4754923600027932E-2</v>
      </c>
      <c r="AI79" s="235">
        <f t="shared" si="38"/>
        <v>4.6469039403390582E-2</v>
      </c>
      <c r="AJ79" s="235">
        <f t="shared" si="39"/>
        <v>5.2635061011721378E-2</v>
      </c>
    </row>
    <row r="80" spans="4:36" ht="13.5" customHeight="1" x14ac:dyDescent="0.2">
      <c r="D80" s="84" t="str">
        <f>ProjectedP205_Consumption!D37</f>
        <v>Bananas</v>
      </c>
      <c r="E80" s="105">
        <f>OCPMarketShares!K37</f>
        <v>0.77620808643174666</v>
      </c>
      <c r="F80" s="105">
        <f>OCPMarketShares!L37</f>
        <v>1.6388147176702113</v>
      </c>
      <c r="G80" s="105">
        <f>OCPMarketShares!M37</f>
        <v>2.470229498280951</v>
      </c>
      <c r="I80" s="217">
        <v>0.34</v>
      </c>
      <c r="J80" s="217">
        <v>0.3</v>
      </c>
      <c r="K80" s="217">
        <v>0.2</v>
      </c>
      <c r="L80" s="217">
        <v>0</v>
      </c>
      <c r="M80" s="217">
        <v>0.15</v>
      </c>
      <c r="N80" s="217">
        <v>0.3</v>
      </c>
      <c r="O80" s="217">
        <v>0</v>
      </c>
      <c r="P80" s="217">
        <v>0</v>
      </c>
      <c r="Q80" s="217">
        <v>0</v>
      </c>
      <c r="R80" s="217">
        <v>0.66</v>
      </c>
      <c r="S80" s="217">
        <v>0.55000000000000004</v>
      </c>
      <c r="T80" s="217">
        <v>0.5</v>
      </c>
      <c r="U80" s="205">
        <f t="shared" si="25"/>
        <v>1</v>
      </c>
      <c r="V80" s="205">
        <f t="shared" si="26"/>
        <v>1</v>
      </c>
      <c r="W80" s="205">
        <f t="shared" si="27"/>
        <v>1</v>
      </c>
      <c r="Y80" s="235">
        <f t="shared" si="28"/>
        <v>0.57371902040607359</v>
      </c>
      <c r="Z80" s="235">
        <f t="shared" si="29"/>
        <v>1.0687922071762246</v>
      </c>
      <c r="AA80" s="235">
        <f t="shared" si="30"/>
        <v>1.074012825339544</v>
      </c>
      <c r="AB80" s="235">
        <f t="shared" si="31"/>
        <v>0</v>
      </c>
      <c r="AC80" s="235">
        <f t="shared" si="32"/>
        <v>0.53439610358811229</v>
      </c>
      <c r="AD80" s="235">
        <f t="shared" si="33"/>
        <v>1.6110192380093158</v>
      </c>
      <c r="AE80" s="235">
        <f t="shared" si="34"/>
        <v>0</v>
      </c>
      <c r="AF80" s="235">
        <f t="shared" si="35"/>
        <v>0</v>
      </c>
      <c r="AG80" s="235">
        <f t="shared" si="36"/>
        <v>0</v>
      </c>
      <c r="AH80" s="235">
        <f t="shared" si="37"/>
        <v>2.561486685224764</v>
      </c>
      <c r="AI80" s="235">
        <f t="shared" si="38"/>
        <v>4.5067404735930809</v>
      </c>
      <c r="AJ80" s="235">
        <f t="shared" si="39"/>
        <v>6.1755737457023772</v>
      </c>
    </row>
    <row r="81" spans="4:36" ht="13.5" customHeight="1" x14ac:dyDescent="0.2">
      <c r="D81" s="84" t="str">
        <f>ProjectedP205_Consumption!D38</f>
        <v>Cocoa beans</v>
      </c>
      <c r="E81" s="105">
        <f>OCPMarketShares!K38</f>
        <v>0.59593226996109949</v>
      </c>
      <c r="F81" s="105">
        <f>OCPMarketShares!L38</f>
        <v>0.76496453134992859</v>
      </c>
      <c r="G81" s="105">
        <f>OCPMarketShares!M38</f>
        <v>0.98194167981810088</v>
      </c>
      <c r="I81" s="217">
        <v>0.34</v>
      </c>
      <c r="J81" s="217">
        <v>0.3</v>
      </c>
      <c r="K81" s="217">
        <v>0.2</v>
      </c>
      <c r="L81" s="217">
        <v>0</v>
      </c>
      <c r="M81" s="217">
        <v>0.15</v>
      </c>
      <c r="N81" s="217">
        <v>0.3</v>
      </c>
      <c r="O81" s="217">
        <v>0</v>
      </c>
      <c r="P81" s="217">
        <v>0</v>
      </c>
      <c r="Q81" s="217">
        <v>0</v>
      </c>
      <c r="R81" s="217">
        <v>0.66</v>
      </c>
      <c r="S81" s="217">
        <v>0.55000000000000004</v>
      </c>
      <c r="T81" s="217">
        <v>0.5</v>
      </c>
      <c r="U81" s="205">
        <f t="shared" si="25"/>
        <v>1</v>
      </c>
      <c r="V81" s="205">
        <f t="shared" si="26"/>
        <v>1</v>
      </c>
      <c r="W81" s="205">
        <f t="shared" si="27"/>
        <v>1</v>
      </c>
      <c r="Y81" s="235">
        <f t="shared" si="28"/>
        <v>0.44047167779733443</v>
      </c>
      <c r="Z81" s="235">
        <f t="shared" si="29"/>
        <v>0.49888991174995334</v>
      </c>
      <c r="AA81" s="235">
        <f t="shared" si="30"/>
        <v>0.4269311651383047</v>
      </c>
      <c r="AB81" s="235">
        <f t="shared" si="31"/>
        <v>0</v>
      </c>
      <c r="AC81" s="235">
        <f t="shared" si="32"/>
        <v>0.24944495587497667</v>
      </c>
      <c r="AD81" s="235">
        <f t="shared" si="33"/>
        <v>0.64039674770745703</v>
      </c>
      <c r="AE81" s="235">
        <f t="shared" si="34"/>
        <v>0</v>
      </c>
      <c r="AF81" s="235">
        <f t="shared" si="35"/>
        <v>0</v>
      </c>
      <c r="AG81" s="235">
        <f t="shared" si="36"/>
        <v>0</v>
      </c>
      <c r="AH81" s="235">
        <f t="shared" si="37"/>
        <v>1.9665764908716283</v>
      </c>
      <c r="AI81" s="235">
        <f t="shared" si="38"/>
        <v>2.1036524612123038</v>
      </c>
      <c r="AJ81" s="235">
        <f t="shared" si="39"/>
        <v>2.454854199545252</v>
      </c>
    </row>
    <row r="82" spans="4:36" ht="13.5" customHeight="1" x14ac:dyDescent="0.2">
      <c r="D82" s="84" t="str">
        <f>ProjectedP205_Consumption!D39</f>
        <v>Coffee, green</v>
      </c>
      <c r="E82" s="105">
        <f>OCPMarketShares!K39</f>
        <v>9.0950975275522705E-2</v>
      </c>
      <c r="F82" s="105">
        <f>OCPMarketShares!L39</f>
        <v>0.11220156921895633</v>
      </c>
      <c r="G82" s="105">
        <f>OCPMarketShares!M39</f>
        <v>0.13841734073833875</v>
      </c>
      <c r="I82" s="217">
        <v>0.34</v>
      </c>
      <c r="J82" s="217">
        <v>0.3</v>
      </c>
      <c r="K82" s="217">
        <v>0.2</v>
      </c>
      <c r="L82" s="217">
        <v>0</v>
      </c>
      <c r="M82" s="217">
        <v>0.15</v>
      </c>
      <c r="N82" s="217">
        <v>0.3</v>
      </c>
      <c r="O82" s="217">
        <v>0</v>
      </c>
      <c r="P82" s="217">
        <v>0</v>
      </c>
      <c r="Q82" s="217">
        <v>0</v>
      </c>
      <c r="R82" s="217">
        <v>0.66</v>
      </c>
      <c r="S82" s="217">
        <v>0.55000000000000004</v>
      </c>
      <c r="T82" s="217">
        <v>0.5</v>
      </c>
      <c r="U82" s="205">
        <f t="shared" si="25"/>
        <v>1</v>
      </c>
      <c r="V82" s="205">
        <f t="shared" si="26"/>
        <v>1</v>
      </c>
      <c r="W82" s="205">
        <f t="shared" si="27"/>
        <v>1</v>
      </c>
      <c r="Y82" s="235">
        <f t="shared" si="28"/>
        <v>6.7224633899299391E-2</v>
      </c>
      <c r="Z82" s="235">
        <f t="shared" si="29"/>
        <v>7.3174936447145414E-2</v>
      </c>
      <c r="AA82" s="235">
        <f t="shared" si="30"/>
        <v>6.0181452494929892E-2</v>
      </c>
      <c r="AB82" s="235">
        <f t="shared" si="31"/>
        <v>0</v>
      </c>
      <c r="AC82" s="235">
        <f t="shared" si="32"/>
        <v>3.6587468223572707E-2</v>
      </c>
      <c r="AD82" s="235">
        <f t="shared" si="33"/>
        <v>9.0272178742394835E-2</v>
      </c>
      <c r="AE82" s="235">
        <f t="shared" si="34"/>
        <v>0</v>
      </c>
      <c r="AF82" s="235">
        <f t="shared" si="35"/>
        <v>0</v>
      </c>
      <c r="AG82" s="235">
        <f t="shared" si="36"/>
        <v>0</v>
      </c>
      <c r="AH82" s="235">
        <f t="shared" si="37"/>
        <v>0.30013821840922494</v>
      </c>
      <c r="AI82" s="235">
        <f t="shared" si="38"/>
        <v>0.3085543153521299</v>
      </c>
      <c r="AJ82" s="235">
        <f t="shared" si="39"/>
        <v>0.34604335184584684</v>
      </c>
    </row>
    <row r="83" spans="4:36" ht="13.5" customHeight="1" x14ac:dyDescent="0.2">
      <c r="D83" s="84" t="str">
        <f>ProjectedP205_Consumption!D40</f>
        <v>Kola nuts</v>
      </c>
      <c r="E83" s="105">
        <f>OCPMarketShares!K40</f>
        <v>8.8940320344764137E-2</v>
      </c>
      <c r="F83" s="105">
        <f>OCPMarketShares!L40</f>
        <v>0.11161079456374534</v>
      </c>
      <c r="G83" s="105">
        <f>OCPMarketShares!M40</f>
        <v>0.1400598672780011</v>
      </c>
      <c r="I83" s="217">
        <v>0.34</v>
      </c>
      <c r="J83" s="217">
        <v>0.3</v>
      </c>
      <c r="K83" s="217">
        <v>0.2</v>
      </c>
      <c r="L83" s="217">
        <v>0</v>
      </c>
      <c r="M83" s="217">
        <v>0.15</v>
      </c>
      <c r="N83" s="217">
        <v>0.3</v>
      </c>
      <c r="O83" s="217">
        <v>0</v>
      </c>
      <c r="P83" s="217">
        <v>0</v>
      </c>
      <c r="Q83" s="217">
        <v>0</v>
      </c>
      <c r="R83" s="217">
        <v>0.66</v>
      </c>
      <c r="S83" s="217">
        <v>0.55000000000000004</v>
      </c>
      <c r="T83" s="217">
        <v>0.5</v>
      </c>
      <c r="U83" s="205">
        <f t="shared" si="25"/>
        <v>1</v>
      </c>
      <c r="V83" s="205">
        <f t="shared" si="26"/>
        <v>1</v>
      </c>
      <c r="W83" s="205">
        <f t="shared" si="27"/>
        <v>1</v>
      </c>
      <c r="Y83" s="235">
        <f t="shared" si="28"/>
        <v>6.5738497646130017E-2</v>
      </c>
      <c r="Z83" s="235">
        <f t="shared" si="29"/>
        <v>7.278964862852956E-2</v>
      </c>
      <c r="AA83" s="235">
        <f t="shared" si="30"/>
        <v>6.0895594468696128E-2</v>
      </c>
      <c r="AB83" s="235">
        <f t="shared" si="31"/>
        <v>0</v>
      </c>
      <c r="AC83" s="235">
        <f t="shared" si="32"/>
        <v>3.639482431426478E-2</v>
      </c>
      <c r="AD83" s="235">
        <f t="shared" si="33"/>
        <v>9.1343391703044188E-2</v>
      </c>
      <c r="AE83" s="235">
        <f t="shared" si="34"/>
        <v>0</v>
      </c>
      <c r="AF83" s="235">
        <f t="shared" si="35"/>
        <v>0</v>
      </c>
      <c r="AG83" s="235">
        <f t="shared" si="36"/>
        <v>0</v>
      </c>
      <c r="AH83" s="235">
        <f t="shared" si="37"/>
        <v>0.29350305713772162</v>
      </c>
      <c r="AI83" s="235">
        <f t="shared" si="38"/>
        <v>0.30692968505029966</v>
      </c>
      <c r="AJ83" s="235">
        <f t="shared" si="39"/>
        <v>0.35014966819500271</v>
      </c>
    </row>
    <row r="84" spans="4:36" ht="13.5" customHeight="1" x14ac:dyDescent="0.2">
      <c r="D84" s="84" t="str">
        <f>ProjectedP205_Consumption!D41</f>
        <v>Melonseed</v>
      </c>
      <c r="E84" s="105">
        <f>OCPMarketShares!K41</f>
        <v>9.6454089210083749E-2</v>
      </c>
      <c r="F84" s="105">
        <f>OCPMarketShares!L41</f>
        <v>0.11890557800280893</v>
      </c>
      <c r="G84" s="105">
        <f>OCPMarketShares!M41</f>
        <v>0.1465830696860074</v>
      </c>
      <c r="I84" s="217">
        <v>0.34</v>
      </c>
      <c r="J84" s="217">
        <v>0.3</v>
      </c>
      <c r="K84" s="217">
        <v>0.2</v>
      </c>
      <c r="L84" s="217">
        <v>0</v>
      </c>
      <c r="M84" s="217">
        <v>0.15</v>
      </c>
      <c r="N84" s="217">
        <v>0.3</v>
      </c>
      <c r="O84" s="217">
        <v>0</v>
      </c>
      <c r="P84" s="217">
        <v>0</v>
      </c>
      <c r="Q84" s="217">
        <v>0</v>
      </c>
      <c r="R84" s="217">
        <v>0.66</v>
      </c>
      <c r="S84" s="217">
        <v>0.55000000000000004</v>
      </c>
      <c r="T84" s="217">
        <v>0.5</v>
      </c>
      <c r="U84" s="205">
        <f t="shared" si="25"/>
        <v>1</v>
      </c>
      <c r="V84" s="205">
        <f t="shared" si="26"/>
        <v>1</v>
      </c>
      <c r="W84" s="205">
        <f t="shared" si="27"/>
        <v>1</v>
      </c>
      <c r="Y84" s="235">
        <f t="shared" si="28"/>
        <v>7.1292152894409724E-2</v>
      </c>
      <c r="Z84" s="235">
        <f t="shared" si="29"/>
        <v>7.7547116088788434E-2</v>
      </c>
      <c r="AA84" s="235">
        <f t="shared" si="30"/>
        <v>6.3731769428698876E-2</v>
      </c>
      <c r="AB84" s="235">
        <f t="shared" si="31"/>
        <v>0</v>
      </c>
      <c r="AC84" s="235">
        <f t="shared" si="32"/>
        <v>3.8773558044394217E-2</v>
      </c>
      <c r="AD84" s="235">
        <f t="shared" si="33"/>
        <v>9.55976541430483E-2</v>
      </c>
      <c r="AE84" s="235">
        <f t="shared" si="34"/>
        <v>0</v>
      </c>
      <c r="AF84" s="235">
        <f t="shared" si="35"/>
        <v>0</v>
      </c>
      <c r="AG84" s="235">
        <f t="shared" si="36"/>
        <v>0</v>
      </c>
      <c r="AH84" s="235">
        <f t="shared" si="37"/>
        <v>0.31829849439327634</v>
      </c>
      <c r="AI84" s="235">
        <f t="shared" si="38"/>
        <v>0.32699033950772455</v>
      </c>
      <c r="AJ84" s="235">
        <f t="shared" si="39"/>
        <v>0.36645767421501846</v>
      </c>
    </row>
    <row r="85" spans="4:36" ht="13.5" customHeight="1" x14ac:dyDescent="0.2">
      <c r="D85" s="84" t="str">
        <f>ProjectedP205_Consumption!D42</f>
        <v>Natural rubber in primary forms</v>
      </c>
      <c r="E85" s="105">
        <f>OCPMarketShares!K42</f>
        <v>0.68423382456215431</v>
      </c>
      <c r="F85" s="105">
        <f>OCPMarketShares!L42</f>
        <v>0.69020239887429258</v>
      </c>
      <c r="G85" s="105">
        <f>OCPMarketShares!M42</f>
        <v>0.69622303708336308</v>
      </c>
      <c r="I85" s="217">
        <v>0.34</v>
      </c>
      <c r="J85" s="217">
        <v>0.3</v>
      </c>
      <c r="K85" s="217">
        <v>0.2</v>
      </c>
      <c r="L85" s="217">
        <v>0</v>
      </c>
      <c r="M85" s="217">
        <v>0.15</v>
      </c>
      <c r="N85" s="217">
        <v>0.3</v>
      </c>
      <c r="O85" s="217">
        <v>0</v>
      </c>
      <c r="P85" s="217">
        <v>0</v>
      </c>
      <c r="Q85" s="217">
        <v>0</v>
      </c>
      <c r="R85" s="217">
        <v>0.66</v>
      </c>
      <c r="S85" s="217">
        <v>0.55000000000000004</v>
      </c>
      <c r="T85" s="217">
        <v>0.5</v>
      </c>
      <c r="U85" s="205">
        <f t="shared" si="25"/>
        <v>1</v>
      </c>
      <c r="V85" s="205">
        <f t="shared" si="26"/>
        <v>1</v>
      </c>
      <c r="W85" s="205">
        <f t="shared" si="27"/>
        <v>1</v>
      </c>
      <c r="Y85" s="235">
        <f t="shared" si="28"/>
        <v>0.5057380442415923</v>
      </c>
      <c r="Z85" s="235">
        <f t="shared" si="29"/>
        <v>0.45013199926584291</v>
      </c>
      <c r="AA85" s="235">
        <f t="shared" si="30"/>
        <v>0.30270566829711443</v>
      </c>
      <c r="AB85" s="235">
        <f t="shared" si="31"/>
        <v>0</v>
      </c>
      <c r="AC85" s="235">
        <f t="shared" si="32"/>
        <v>0.22506599963292145</v>
      </c>
      <c r="AD85" s="235">
        <f t="shared" si="33"/>
        <v>0.45405850244567153</v>
      </c>
      <c r="AE85" s="235">
        <f t="shared" si="34"/>
        <v>0</v>
      </c>
      <c r="AF85" s="235">
        <f t="shared" si="35"/>
        <v>0</v>
      </c>
      <c r="AG85" s="235">
        <f t="shared" si="36"/>
        <v>0</v>
      </c>
      <c r="AH85" s="235">
        <f t="shared" si="37"/>
        <v>2.2579716210551091</v>
      </c>
      <c r="AI85" s="235">
        <f t="shared" si="38"/>
        <v>1.8980565969043046</v>
      </c>
      <c r="AJ85" s="235">
        <f t="shared" si="39"/>
        <v>1.7405575927084076</v>
      </c>
    </row>
    <row r="86" spans="4:36" ht="13.5" customHeight="1" x14ac:dyDescent="0.2">
      <c r="D86" s="84" t="str">
        <f>ProjectedP205_Consumption!D43</f>
        <v>Oil palm fruit</v>
      </c>
      <c r="E86" s="105">
        <f>OCPMarketShares!K43</f>
        <v>1.9957467976140482</v>
      </c>
      <c r="F86" s="105">
        <f>OCPMarketShares!L43</f>
        <v>3.4860247281216035</v>
      </c>
      <c r="G86" s="105">
        <f>OCPMarketShares!M43</f>
        <v>4.473648999776521</v>
      </c>
      <c r="I86" s="217">
        <v>0.34</v>
      </c>
      <c r="J86" s="217">
        <v>0.3</v>
      </c>
      <c r="K86" s="217">
        <v>0.2</v>
      </c>
      <c r="L86" s="217">
        <v>0</v>
      </c>
      <c r="M86" s="217">
        <v>0.15</v>
      </c>
      <c r="N86" s="217">
        <v>0.3</v>
      </c>
      <c r="O86" s="217">
        <v>0</v>
      </c>
      <c r="P86" s="217">
        <v>0</v>
      </c>
      <c r="Q86" s="217">
        <v>0</v>
      </c>
      <c r="R86" s="217">
        <v>0.66</v>
      </c>
      <c r="S86" s="217">
        <v>0.55000000000000004</v>
      </c>
      <c r="T86" s="217">
        <v>0.5</v>
      </c>
      <c r="U86" s="205">
        <f t="shared" si="25"/>
        <v>1</v>
      </c>
      <c r="V86" s="205">
        <f t="shared" si="26"/>
        <v>1</v>
      </c>
      <c r="W86" s="205">
        <f t="shared" si="27"/>
        <v>1</v>
      </c>
      <c r="Y86" s="235">
        <f t="shared" si="28"/>
        <v>1.4751171982364704</v>
      </c>
      <c r="Z86" s="235">
        <f t="shared" si="29"/>
        <v>2.2734943879053935</v>
      </c>
      <c r="AA86" s="235">
        <f t="shared" si="30"/>
        <v>1.9450647825115308</v>
      </c>
      <c r="AB86" s="235">
        <f t="shared" si="31"/>
        <v>0</v>
      </c>
      <c r="AC86" s="235">
        <f t="shared" si="32"/>
        <v>1.1367471939526967</v>
      </c>
      <c r="AD86" s="235">
        <f t="shared" si="33"/>
        <v>2.9175971737672959</v>
      </c>
      <c r="AE86" s="235">
        <f t="shared" si="34"/>
        <v>0</v>
      </c>
      <c r="AF86" s="235">
        <f t="shared" si="35"/>
        <v>0</v>
      </c>
      <c r="AG86" s="235">
        <f t="shared" si="36"/>
        <v>0</v>
      </c>
      <c r="AH86" s="235">
        <f t="shared" si="37"/>
        <v>6.5859644321263584</v>
      </c>
      <c r="AI86" s="235">
        <f t="shared" si="38"/>
        <v>9.5865680023344098</v>
      </c>
      <c r="AJ86" s="235">
        <f t="shared" si="39"/>
        <v>11.184122499441301</v>
      </c>
    </row>
    <row r="87" spans="4:36" ht="13.5" customHeight="1" x14ac:dyDescent="0.2">
      <c r="D87" s="84" t="str">
        <f>ProjectedP205_Consumption!D44</f>
        <v>Plantains and cooking bananas</v>
      </c>
      <c r="E87" s="105">
        <f>OCPMarketShares!K44</f>
        <v>0.24178884511813883</v>
      </c>
      <c r="F87" s="105">
        <f>OCPMarketShares!L44</f>
        <v>0.29570013683738156</v>
      </c>
      <c r="G87" s="105">
        <f>OCPMarketShares!M44</f>
        <v>0.36163194742471838</v>
      </c>
      <c r="I87" s="217">
        <v>0.34</v>
      </c>
      <c r="J87" s="217">
        <v>0.3</v>
      </c>
      <c r="K87" s="217">
        <v>0.2</v>
      </c>
      <c r="L87" s="217">
        <v>0</v>
      </c>
      <c r="M87" s="217">
        <v>0.15</v>
      </c>
      <c r="N87" s="217">
        <v>0.3</v>
      </c>
      <c r="O87" s="217">
        <v>0</v>
      </c>
      <c r="P87" s="217">
        <v>0</v>
      </c>
      <c r="Q87" s="217">
        <v>0</v>
      </c>
      <c r="R87" s="217">
        <v>0.66</v>
      </c>
      <c r="S87" s="217">
        <v>0.55000000000000004</v>
      </c>
      <c r="T87" s="217">
        <v>0.5</v>
      </c>
      <c r="U87" s="205">
        <f t="shared" si="25"/>
        <v>1</v>
      </c>
      <c r="V87" s="205">
        <f t="shared" si="26"/>
        <v>1</v>
      </c>
      <c r="W87" s="205">
        <f t="shared" si="27"/>
        <v>1</v>
      </c>
      <c r="Y87" s="235">
        <f t="shared" si="28"/>
        <v>0.17871349421775479</v>
      </c>
      <c r="Z87" s="235">
        <f t="shared" si="29"/>
        <v>0.19284791532872708</v>
      </c>
      <c r="AA87" s="235">
        <f t="shared" si="30"/>
        <v>0.15723128148900797</v>
      </c>
      <c r="AB87" s="235">
        <f t="shared" si="31"/>
        <v>0</v>
      </c>
      <c r="AC87" s="235">
        <f t="shared" si="32"/>
        <v>9.6423957664363541E-2</v>
      </c>
      <c r="AD87" s="235">
        <f t="shared" si="33"/>
        <v>0.23584692223351197</v>
      </c>
      <c r="AE87" s="235">
        <f t="shared" si="34"/>
        <v>0</v>
      </c>
      <c r="AF87" s="235">
        <f t="shared" si="35"/>
        <v>0</v>
      </c>
      <c r="AG87" s="235">
        <f t="shared" si="36"/>
        <v>0</v>
      </c>
      <c r="AH87" s="235">
        <f t="shared" si="37"/>
        <v>0.79790318888985812</v>
      </c>
      <c r="AI87" s="235">
        <f t="shared" si="38"/>
        <v>0.81317537630279935</v>
      </c>
      <c r="AJ87" s="235">
        <f t="shared" si="39"/>
        <v>0.9040798685617959</v>
      </c>
    </row>
    <row r="88" spans="4:36" ht="13.5" customHeight="1" x14ac:dyDescent="0.2">
      <c r="D88" s="84" t="str">
        <f>ProjectedP205_Consumption!D45</f>
        <v>Soya beans</v>
      </c>
      <c r="E88" s="105">
        <f>OCPMarketShares!K45</f>
        <v>1.319293982416235E-2</v>
      </c>
      <c r="F88" s="105">
        <f>OCPMarketShares!L45</f>
        <v>1.6345467431511339E-2</v>
      </c>
      <c r="G88" s="105">
        <f>OCPMarketShares!M45</f>
        <v>1.9641562790218739E-2</v>
      </c>
      <c r="I88" s="217">
        <v>0.34</v>
      </c>
      <c r="J88" s="217">
        <v>0.3</v>
      </c>
      <c r="K88" s="217">
        <v>0.2</v>
      </c>
      <c r="L88" s="217">
        <v>0</v>
      </c>
      <c r="M88" s="217">
        <v>0.15</v>
      </c>
      <c r="N88" s="217">
        <v>0.3</v>
      </c>
      <c r="O88" s="217">
        <v>0</v>
      </c>
      <c r="P88" s="217">
        <v>0</v>
      </c>
      <c r="Q88" s="217">
        <v>0</v>
      </c>
      <c r="R88" s="217">
        <v>0.66</v>
      </c>
      <c r="S88" s="217">
        <v>0.55000000000000004</v>
      </c>
      <c r="T88" s="217">
        <v>0.5</v>
      </c>
      <c r="U88" s="205">
        <f t="shared" si="25"/>
        <v>1</v>
      </c>
      <c r="V88" s="205">
        <f t="shared" si="26"/>
        <v>1</v>
      </c>
      <c r="W88" s="205">
        <f t="shared" si="27"/>
        <v>1</v>
      </c>
      <c r="Y88" s="235">
        <f t="shared" si="28"/>
        <v>9.7513033482939122E-3</v>
      </c>
      <c r="Z88" s="235">
        <f t="shared" si="29"/>
        <v>1.0660087455333481E-2</v>
      </c>
      <c r="AA88" s="235">
        <f t="shared" si="30"/>
        <v>8.5398099087907568E-3</v>
      </c>
      <c r="AB88" s="235">
        <f t="shared" si="31"/>
        <v>0</v>
      </c>
      <c r="AC88" s="235">
        <f t="shared" si="32"/>
        <v>5.3300437276667407E-3</v>
      </c>
      <c r="AD88" s="235">
        <f t="shared" si="33"/>
        <v>1.2809714863186134E-2</v>
      </c>
      <c r="AE88" s="235">
        <f t="shared" si="34"/>
        <v>0</v>
      </c>
      <c r="AF88" s="235">
        <f t="shared" si="35"/>
        <v>0</v>
      </c>
      <c r="AG88" s="235">
        <f t="shared" si="36"/>
        <v>0</v>
      </c>
      <c r="AH88" s="235">
        <f t="shared" si="37"/>
        <v>4.3536701419735757E-2</v>
      </c>
      <c r="AI88" s="235">
        <f t="shared" si="38"/>
        <v>4.4950035436656183E-2</v>
      </c>
      <c r="AJ88" s="235">
        <f t="shared" si="39"/>
        <v>4.9103906975546847E-2</v>
      </c>
    </row>
    <row r="89" spans="4:36" ht="13.5" customHeight="1" x14ac:dyDescent="0.2">
      <c r="D89" s="84" t="str">
        <f>ProjectedP205_Consumption!D46</f>
        <v>Taro</v>
      </c>
      <c r="E89" s="105">
        <f>OCPMarketShares!K46</f>
        <v>0.19397482121172091</v>
      </c>
      <c r="F89" s="105">
        <f>OCPMarketShares!L46</f>
        <v>0.24278889409885529</v>
      </c>
      <c r="G89" s="105">
        <f>OCPMarketShares!M46</f>
        <v>0.3038871062208941</v>
      </c>
      <c r="I89" s="217">
        <v>0.34</v>
      </c>
      <c r="J89" s="217">
        <v>0.3</v>
      </c>
      <c r="K89" s="217">
        <v>0.2</v>
      </c>
      <c r="L89" s="217">
        <v>0</v>
      </c>
      <c r="M89" s="217">
        <v>0.15</v>
      </c>
      <c r="N89" s="217">
        <v>0.3</v>
      </c>
      <c r="O89" s="217">
        <v>0</v>
      </c>
      <c r="P89" s="217">
        <v>0</v>
      </c>
      <c r="Q89" s="217">
        <v>0</v>
      </c>
      <c r="R89" s="217">
        <v>0.66</v>
      </c>
      <c r="S89" s="217">
        <v>0.55000000000000004</v>
      </c>
      <c r="T89" s="217">
        <v>0.5</v>
      </c>
      <c r="U89" s="205">
        <f t="shared" si="25"/>
        <v>1</v>
      </c>
      <c r="V89" s="205">
        <f t="shared" si="26"/>
        <v>1</v>
      </c>
      <c r="W89" s="205">
        <f t="shared" si="27"/>
        <v>1</v>
      </c>
      <c r="Y89" s="235">
        <f t="shared" si="28"/>
        <v>0.14337269393909807</v>
      </c>
      <c r="Z89" s="235">
        <f t="shared" si="29"/>
        <v>0.15834058310794907</v>
      </c>
      <c r="AA89" s="235">
        <f t="shared" si="30"/>
        <v>0.13212482879169307</v>
      </c>
      <c r="AB89" s="235">
        <f t="shared" si="31"/>
        <v>0</v>
      </c>
      <c r="AC89" s="235">
        <f t="shared" si="32"/>
        <v>7.9170291553974537E-2</v>
      </c>
      <c r="AD89" s="235">
        <f t="shared" si="33"/>
        <v>0.19818724318753961</v>
      </c>
      <c r="AE89" s="235">
        <f t="shared" si="34"/>
        <v>0</v>
      </c>
      <c r="AF89" s="235">
        <f t="shared" si="35"/>
        <v>0</v>
      </c>
      <c r="AG89" s="235">
        <f t="shared" si="36"/>
        <v>0</v>
      </c>
      <c r="AH89" s="235">
        <f t="shared" si="37"/>
        <v>0.64011690999867898</v>
      </c>
      <c r="AI89" s="235">
        <f t="shared" si="38"/>
        <v>0.66766945877185202</v>
      </c>
      <c r="AJ89" s="235">
        <f t="shared" si="39"/>
        <v>0.75971776555223525</v>
      </c>
    </row>
    <row r="90" spans="4:36" ht="13.5" customHeight="1" x14ac:dyDescent="0.2">
      <c r="D90" s="84" t="str">
        <f>ProjectedP205_Consumption!D47</f>
        <v>Yams</v>
      </c>
      <c r="E90" s="105">
        <f>OCPMarketShares!K47</f>
        <v>4.3580557330467673E-2</v>
      </c>
      <c r="F90" s="105">
        <f>OCPMarketShares!L47</f>
        <v>5.4116848186027848E-2</v>
      </c>
      <c r="G90" s="105">
        <f>OCPMarketShares!M47</f>
        <v>6.7200454445362101E-2</v>
      </c>
      <c r="I90" s="217">
        <v>0.34</v>
      </c>
      <c r="J90" s="217">
        <v>0.3</v>
      </c>
      <c r="K90" s="217">
        <v>0.2</v>
      </c>
      <c r="L90" s="217">
        <v>0</v>
      </c>
      <c r="M90" s="217">
        <v>0.15</v>
      </c>
      <c r="N90" s="217">
        <v>0.3</v>
      </c>
      <c r="O90" s="217">
        <v>0</v>
      </c>
      <c r="P90" s="217">
        <v>0</v>
      </c>
      <c r="Q90" s="217">
        <v>0</v>
      </c>
      <c r="R90" s="217">
        <v>0.66</v>
      </c>
      <c r="S90" s="217">
        <v>0.55000000000000004</v>
      </c>
      <c r="T90" s="217">
        <v>0.5</v>
      </c>
      <c r="U90" s="205">
        <f t="shared" si="25"/>
        <v>1</v>
      </c>
      <c r="V90" s="205">
        <f t="shared" si="26"/>
        <v>1</v>
      </c>
      <c r="W90" s="205">
        <f t="shared" si="27"/>
        <v>1</v>
      </c>
      <c r="Y90" s="235">
        <f t="shared" si="28"/>
        <v>3.2211716287736974E-2</v>
      </c>
      <c r="Z90" s="235">
        <f t="shared" si="29"/>
        <v>3.5293596643061642E-2</v>
      </c>
      <c r="AA90" s="235">
        <f t="shared" si="30"/>
        <v>2.9217588889287872E-2</v>
      </c>
      <c r="AB90" s="235">
        <f t="shared" si="31"/>
        <v>0</v>
      </c>
      <c r="AC90" s="235">
        <f t="shared" si="32"/>
        <v>1.7646798321530821E-2</v>
      </c>
      <c r="AD90" s="235">
        <f t="shared" si="33"/>
        <v>4.3826383333931802E-2</v>
      </c>
      <c r="AE90" s="235">
        <f t="shared" si="34"/>
        <v>0</v>
      </c>
      <c r="AF90" s="235">
        <f t="shared" si="35"/>
        <v>0</v>
      </c>
      <c r="AG90" s="235">
        <f t="shared" si="36"/>
        <v>0</v>
      </c>
      <c r="AH90" s="235">
        <f t="shared" si="37"/>
        <v>0.1438158391905433</v>
      </c>
      <c r="AI90" s="235">
        <f t="shared" si="38"/>
        <v>0.14882133251157659</v>
      </c>
      <c r="AJ90" s="235">
        <f t="shared" si="39"/>
        <v>0.16800113611340525</v>
      </c>
    </row>
    <row r="91" spans="4:36" ht="13.5" customHeight="1" thickBot="1" x14ac:dyDescent="0.25">
      <c r="D91" s="85" t="s">
        <v>11</v>
      </c>
      <c r="E91" s="107">
        <f>SUM(E56:E90)</f>
        <v>13.299427823807763</v>
      </c>
      <c r="F91" s="107">
        <f>SUM(F56:F90)</f>
        <v>20.807427242102857</v>
      </c>
      <c r="G91" s="107">
        <f>SUM(G56:G90)</f>
        <v>28.441978030413281</v>
      </c>
      <c r="Y91" s="234">
        <f t="shared" ref="Y91:AJ91" si="40">SUM(Y56:Y90)</f>
        <v>9.8300118697709564</v>
      </c>
      <c r="Z91" s="234">
        <f t="shared" si="40"/>
        <v>13.57006124484969</v>
      </c>
      <c r="AA91" s="234">
        <f t="shared" si="40"/>
        <v>12.366077404527516</v>
      </c>
      <c r="AB91" s="234">
        <f t="shared" si="40"/>
        <v>0</v>
      </c>
      <c r="AC91" s="234">
        <f t="shared" si="40"/>
        <v>6.7850306224248449</v>
      </c>
      <c r="AD91" s="234">
        <f t="shared" si="40"/>
        <v>18.549116106791271</v>
      </c>
      <c r="AE91" s="234">
        <f t="shared" si="40"/>
        <v>0</v>
      </c>
      <c r="AF91" s="234">
        <f t="shared" si="40"/>
        <v>0</v>
      </c>
      <c r="AG91" s="234">
        <f t="shared" si="40"/>
        <v>0</v>
      </c>
      <c r="AH91" s="234">
        <f t="shared" si="40"/>
        <v>43.888111818565612</v>
      </c>
      <c r="AI91" s="234">
        <f t="shared" si="40"/>
        <v>57.220424915782871</v>
      </c>
      <c r="AJ91" s="234">
        <f t="shared" si="40"/>
        <v>71.104945076033204</v>
      </c>
    </row>
    <row r="92" spans="4:36" ht="13.5" customHeight="1" thickTop="1" thickBot="1" x14ac:dyDescent="0.25">
      <c r="D92" s="141" t="s">
        <v>15</v>
      </c>
      <c r="E92" s="111">
        <f>E91/$AA$54</f>
        <v>28.911799616973397</v>
      </c>
      <c r="F92" s="111">
        <f t="shared" ref="F92:G92" si="41">F91/$AA$54</f>
        <v>45.233537482832297</v>
      </c>
      <c r="G92" s="111">
        <f t="shared" si="41"/>
        <v>61.830387022637566</v>
      </c>
    </row>
    <row r="93" spans="4:36" ht="13.5" customHeight="1" thickTop="1" x14ac:dyDescent="0.2">
      <c r="E93" s="37"/>
      <c r="F93" s="37"/>
      <c r="G93" s="37"/>
    </row>
    <row r="94" spans="4:36" ht="13.5" customHeight="1" x14ac:dyDescent="0.2">
      <c r="D94" s="32" t="s">
        <v>19</v>
      </c>
      <c r="E94" s="7"/>
      <c r="F94" s="7"/>
      <c r="G94" s="218"/>
      <c r="I94" s="32" t="s">
        <v>282</v>
      </c>
      <c r="J94" s="32"/>
      <c r="Y94" s="32" t="s">
        <v>283</v>
      </c>
      <c r="Z94" s="32"/>
    </row>
    <row r="95" spans="4:36" ht="13.5" customHeight="1" x14ac:dyDescent="0.2">
      <c r="D95" s="33" t="s">
        <v>17</v>
      </c>
      <c r="I95" s="33" t="s">
        <v>284</v>
      </c>
      <c r="J95" s="33"/>
      <c r="Y95" s="33" t="s">
        <v>285</v>
      </c>
      <c r="Z95" s="33"/>
    </row>
    <row r="96" spans="4:36" ht="13.5" customHeight="1" x14ac:dyDescent="0.2">
      <c r="I96" s="202" t="s">
        <v>267</v>
      </c>
      <c r="L96" s="202" t="s">
        <v>268</v>
      </c>
      <c r="O96" s="202" t="s">
        <v>269</v>
      </c>
      <c r="R96" s="202" t="s">
        <v>291</v>
      </c>
      <c r="Y96" s="202" t="s">
        <v>267</v>
      </c>
      <c r="AA96" s="216">
        <v>0.46</v>
      </c>
      <c r="AB96" s="202" t="s">
        <v>268</v>
      </c>
      <c r="AD96" s="216">
        <v>0.46</v>
      </c>
      <c r="AE96" s="202" t="s">
        <v>269</v>
      </c>
      <c r="AG96" s="216">
        <v>0.46</v>
      </c>
      <c r="AH96" s="202" t="s">
        <v>291</v>
      </c>
      <c r="AJ96" s="273">
        <v>0.2</v>
      </c>
    </row>
    <row r="97" spans="4:36" ht="13.5" customHeight="1" x14ac:dyDescent="0.2">
      <c r="D97" s="30"/>
      <c r="E97" s="34">
        <v>2023</v>
      </c>
      <c r="F97" s="34">
        <v>2024</v>
      </c>
      <c r="G97" s="34">
        <v>2025</v>
      </c>
      <c r="I97" s="34">
        <v>2023</v>
      </c>
      <c r="J97" s="34">
        <v>2024</v>
      </c>
      <c r="K97" s="34">
        <v>2025</v>
      </c>
      <c r="L97" s="34">
        <v>2023</v>
      </c>
      <c r="M97" s="34">
        <v>2024</v>
      </c>
      <c r="N97" s="34">
        <v>2025</v>
      </c>
      <c r="O97" s="34">
        <v>2023</v>
      </c>
      <c r="P97" s="34">
        <v>2024</v>
      </c>
      <c r="Q97" s="34">
        <v>2025</v>
      </c>
      <c r="R97" s="34">
        <v>2023</v>
      </c>
      <c r="S97" s="34">
        <v>2024</v>
      </c>
      <c r="T97" s="34">
        <v>2025</v>
      </c>
      <c r="Y97" s="34">
        <v>2023</v>
      </c>
      <c r="Z97" s="34">
        <v>2024</v>
      </c>
      <c r="AA97" s="34">
        <v>2025</v>
      </c>
      <c r="AB97" s="34">
        <v>2023</v>
      </c>
      <c r="AC97" s="34">
        <v>2024</v>
      </c>
      <c r="AD97" s="34">
        <v>2025</v>
      </c>
      <c r="AE97" s="34">
        <v>2023</v>
      </c>
      <c r="AF97" s="34">
        <v>2024</v>
      </c>
      <c r="AG97" s="34">
        <v>2025</v>
      </c>
      <c r="AH97" s="34">
        <v>2023</v>
      </c>
      <c r="AI97" s="34">
        <v>2024</v>
      </c>
      <c r="AJ97" s="34">
        <v>2025</v>
      </c>
    </row>
    <row r="98" spans="4:36" ht="13.5" customHeight="1" x14ac:dyDescent="0.2">
      <c r="D98" s="84" t="str">
        <f>ProjectedP205_Consumption!D13</f>
        <v>Bambara beans, dry</v>
      </c>
      <c r="E98" s="105">
        <f>OCPMarketShares!K52</f>
        <v>3.7429374974142192E-2</v>
      </c>
      <c r="F98" s="105">
        <f>OCPMarketShares!L52</f>
        <v>4.5063187374084754E-2</v>
      </c>
      <c r="G98" s="105">
        <f>OCPMarketShares!M52</f>
        <v>5.2620403052425296E-2</v>
      </c>
      <c r="I98" s="217">
        <v>0.34</v>
      </c>
      <c r="J98" s="217">
        <v>0.3</v>
      </c>
      <c r="K98" s="217">
        <v>0.2</v>
      </c>
      <c r="L98" s="217">
        <v>0</v>
      </c>
      <c r="M98" s="217">
        <v>0.15</v>
      </c>
      <c r="N98" s="217">
        <v>0.3</v>
      </c>
      <c r="O98" s="217">
        <v>0</v>
      </c>
      <c r="P98" s="217">
        <v>0</v>
      </c>
      <c r="Q98" s="217">
        <v>0</v>
      </c>
      <c r="R98" s="217">
        <v>0.66</v>
      </c>
      <c r="S98" s="217">
        <v>0.55000000000000004</v>
      </c>
      <c r="T98" s="217">
        <v>0.5</v>
      </c>
      <c r="U98" s="205">
        <f>+R98+O98+L98+I98</f>
        <v>1</v>
      </c>
      <c r="V98" s="205">
        <f t="shared" ref="V98:V132" si="42">+S98+P98+M98+J98</f>
        <v>1</v>
      </c>
      <c r="W98" s="205">
        <f t="shared" ref="W98:W132" si="43">+T98+Q98+N98+K98</f>
        <v>1</v>
      </c>
      <c r="Y98" s="235">
        <f t="shared" ref="Y98:Y132" si="44">(I98*E98)/$AA$54</f>
        <v>2.766519019827901E-2</v>
      </c>
      <c r="Z98" s="235">
        <f t="shared" ref="Z98:Z132" si="45">(J98*F98)/$AA$54</f>
        <v>2.9389035243968315E-2</v>
      </c>
      <c r="AA98" s="235">
        <f t="shared" ref="AA98:AA132" si="46">(K98*G98)/$AA$54</f>
        <v>2.2878436109750128E-2</v>
      </c>
      <c r="AB98" s="235">
        <f t="shared" ref="AB98:AB132" si="47">(L98*E98)/$AD$54</f>
        <v>0</v>
      </c>
      <c r="AC98" s="235">
        <f t="shared" ref="AC98:AC132" si="48">(M98*F98)/$AD$54</f>
        <v>1.4694517621984158E-2</v>
      </c>
      <c r="AD98" s="235">
        <f t="shared" ref="AD98:AD132" si="49">(N98*G98)/$AD$54</f>
        <v>3.4317654164625191E-2</v>
      </c>
      <c r="AE98" s="235">
        <f t="shared" ref="AE98:AE132" si="50">(O98*E98)/$AG$54</f>
        <v>0</v>
      </c>
      <c r="AF98" s="235">
        <f t="shared" ref="AF98:AF132" si="51">(P98*F98)/$AG$54</f>
        <v>0</v>
      </c>
      <c r="AG98" s="235">
        <f t="shared" ref="AG98:AG132" si="52">(Q98*G98)/$AG$54</f>
        <v>0</v>
      </c>
      <c r="AH98" s="235">
        <f t="shared" ref="AH98:AH132" si="53">(R98*E98)/$AJ$54</f>
        <v>0.12351693741466924</v>
      </c>
      <c r="AI98" s="235">
        <f t="shared" ref="AI98:AI132" si="54">(S98*F98)/$AJ$54</f>
        <v>0.12392376527873307</v>
      </c>
      <c r="AJ98" s="235">
        <f t="shared" ref="AJ98:AJ132" si="55">(T98*G98)/$AJ$54</f>
        <v>0.13155100763106323</v>
      </c>
    </row>
    <row r="99" spans="4:36" ht="13.5" customHeight="1" x14ac:dyDescent="0.2">
      <c r="D99" s="84" t="str">
        <f>ProjectedP205_Consumption!D14</f>
        <v>Beans, dry</v>
      </c>
      <c r="E99" s="105">
        <f>OCPMarketShares!K53</f>
        <v>0.23113644752845885</v>
      </c>
      <c r="F99" s="105">
        <f>OCPMarketShares!L53</f>
        <v>0.2809472327986941</v>
      </c>
      <c r="G99" s="105">
        <f>OCPMarketShares!M53</f>
        <v>0.33121043846564008</v>
      </c>
      <c r="I99" s="217">
        <v>0.34</v>
      </c>
      <c r="J99" s="217">
        <v>0.3</v>
      </c>
      <c r="K99" s="217">
        <v>0.2</v>
      </c>
      <c r="L99" s="217">
        <v>0</v>
      </c>
      <c r="M99" s="217">
        <v>0.15</v>
      </c>
      <c r="N99" s="217">
        <v>0.3</v>
      </c>
      <c r="O99" s="217">
        <v>0</v>
      </c>
      <c r="P99" s="217">
        <v>0</v>
      </c>
      <c r="Q99" s="217">
        <v>0</v>
      </c>
      <c r="R99" s="217">
        <v>0.66</v>
      </c>
      <c r="S99" s="217">
        <v>0.55000000000000004</v>
      </c>
      <c r="T99" s="217">
        <v>0.5</v>
      </c>
      <c r="U99" s="205">
        <f t="shared" ref="U99:U132" si="56">+R99+O99+L99+I99</f>
        <v>1</v>
      </c>
      <c r="V99" s="205">
        <f t="shared" si="42"/>
        <v>1</v>
      </c>
      <c r="W99" s="205">
        <f t="shared" si="43"/>
        <v>1</v>
      </c>
      <c r="Y99" s="235">
        <f t="shared" si="44"/>
        <v>0.17083998295581743</v>
      </c>
      <c r="Z99" s="235">
        <f t="shared" si="45"/>
        <v>0.18322645617306135</v>
      </c>
      <c r="AA99" s="235">
        <f t="shared" si="46"/>
        <v>0.14400453846332179</v>
      </c>
      <c r="AB99" s="235">
        <f t="shared" si="47"/>
        <v>0</v>
      </c>
      <c r="AC99" s="235">
        <f t="shared" si="48"/>
        <v>9.1613228086530676E-2</v>
      </c>
      <c r="AD99" s="235">
        <f t="shared" si="49"/>
        <v>0.21600680769498265</v>
      </c>
      <c r="AE99" s="235">
        <f t="shared" si="50"/>
        <v>0</v>
      </c>
      <c r="AF99" s="235">
        <f t="shared" si="51"/>
        <v>0</v>
      </c>
      <c r="AG99" s="235">
        <f t="shared" si="52"/>
        <v>0</v>
      </c>
      <c r="AH99" s="235">
        <f t="shared" si="53"/>
        <v>0.76275027684391428</v>
      </c>
      <c r="AI99" s="235">
        <f t="shared" si="54"/>
        <v>0.77260489019640888</v>
      </c>
      <c r="AJ99" s="235">
        <f t="shared" si="55"/>
        <v>0.82802609616410017</v>
      </c>
    </row>
    <row r="100" spans="4:36" ht="13.5" customHeight="1" x14ac:dyDescent="0.2">
      <c r="D100" s="84" t="str">
        <f>ProjectedP205_Consumption!D15</f>
        <v>Cassava, fresh</v>
      </c>
      <c r="E100" s="105">
        <f>OCPMarketShares!K54</f>
        <v>0.3427230605847742</v>
      </c>
      <c r="F100" s="105">
        <f>OCPMarketShares!L54</f>
        <v>0.35963421332240197</v>
      </c>
      <c r="G100" s="105">
        <f>OCPMarketShares!M54</f>
        <v>0.37737982139673054</v>
      </c>
      <c r="I100" s="217">
        <v>0.34</v>
      </c>
      <c r="J100" s="217">
        <v>0.3</v>
      </c>
      <c r="K100" s="217">
        <v>0.2</v>
      </c>
      <c r="L100" s="217">
        <v>0</v>
      </c>
      <c r="M100" s="217">
        <v>0.15</v>
      </c>
      <c r="N100" s="217">
        <v>0.3</v>
      </c>
      <c r="O100" s="217">
        <v>0</v>
      </c>
      <c r="P100" s="217">
        <v>0</v>
      </c>
      <c r="Q100" s="217">
        <v>0</v>
      </c>
      <c r="R100" s="217">
        <v>0.66</v>
      </c>
      <c r="S100" s="217">
        <v>0.55000000000000004</v>
      </c>
      <c r="T100" s="217">
        <v>0.5</v>
      </c>
      <c r="U100" s="205">
        <f t="shared" si="56"/>
        <v>1</v>
      </c>
      <c r="V100" s="205">
        <f t="shared" si="42"/>
        <v>1</v>
      </c>
      <c r="W100" s="205">
        <f t="shared" si="43"/>
        <v>1</v>
      </c>
      <c r="Y100" s="235">
        <f t="shared" si="44"/>
        <v>0.25331704478005052</v>
      </c>
      <c r="Z100" s="235">
        <f t="shared" si="45"/>
        <v>0.2345440521667839</v>
      </c>
      <c r="AA100" s="235">
        <f t="shared" si="46"/>
        <v>0.16407818321596979</v>
      </c>
      <c r="AB100" s="235">
        <f t="shared" si="47"/>
        <v>0</v>
      </c>
      <c r="AC100" s="235">
        <f t="shared" si="48"/>
        <v>0.11727202608339195</v>
      </c>
      <c r="AD100" s="235">
        <f t="shared" si="49"/>
        <v>0.24611727482395468</v>
      </c>
      <c r="AE100" s="235">
        <f t="shared" si="50"/>
        <v>0</v>
      </c>
      <c r="AF100" s="235">
        <f t="shared" si="51"/>
        <v>0</v>
      </c>
      <c r="AG100" s="235">
        <f t="shared" si="52"/>
        <v>0</v>
      </c>
      <c r="AH100" s="235">
        <f t="shared" si="53"/>
        <v>1.130986099929755</v>
      </c>
      <c r="AI100" s="235">
        <f t="shared" si="54"/>
        <v>0.98899408663660549</v>
      </c>
      <c r="AJ100" s="235">
        <f t="shared" si="55"/>
        <v>0.94344955349182635</v>
      </c>
    </row>
    <row r="101" spans="4:36" ht="13.5" customHeight="1" x14ac:dyDescent="0.2">
      <c r="D101" s="84" t="str">
        <f>ProjectedP205_Consumption!D16</f>
        <v>Chillies and peppers, dry (Capsicum spp., Pimenta spp.), raw</v>
      </c>
      <c r="E101" s="105">
        <f>OCPMarketShares!K55</f>
        <v>1.2346269194764059E-2</v>
      </c>
      <c r="F101" s="105">
        <f>OCPMarketShares!L55</f>
        <v>4.6846479961985835E-2</v>
      </c>
      <c r="G101" s="105">
        <f>OCPMarketShares!M55</f>
        <v>8.1667640896734894E-2</v>
      </c>
      <c r="I101" s="217">
        <v>0.34</v>
      </c>
      <c r="J101" s="217">
        <v>0.3</v>
      </c>
      <c r="K101" s="217">
        <v>0.2</v>
      </c>
      <c r="L101" s="217">
        <v>0</v>
      </c>
      <c r="M101" s="217">
        <v>0.15</v>
      </c>
      <c r="N101" s="217">
        <v>0.3</v>
      </c>
      <c r="O101" s="217">
        <v>0</v>
      </c>
      <c r="P101" s="217">
        <v>0</v>
      </c>
      <c r="Q101" s="217">
        <v>0</v>
      </c>
      <c r="R101" s="217">
        <v>0.66</v>
      </c>
      <c r="S101" s="217">
        <v>0.55000000000000004</v>
      </c>
      <c r="T101" s="217">
        <v>0.5</v>
      </c>
      <c r="U101" s="205">
        <f t="shared" si="56"/>
        <v>1</v>
      </c>
      <c r="V101" s="205">
        <f t="shared" si="42"/>
        <v>1</v>
      </c>
      <c r="W101" s="205">
        <f t="shared" si="43"/>
        <v>1</v>
      </c>
      <c r="Y101" s="235">
        <f t="shared" si="44"/>
        <v>9.125503317869087E-3</v>
      </c>
      <c r="Z101" s="235">
        <f t="shared" si="45"/>
        <v>3.0552052149121194E-2</v>
      </c>
      <c r="AA101" s="235">
        <f t="shared" si="46"/>
        <v>3.5507669955102128E-2</v>
      </c>
      <c r="AB101" s="235">
        <f t="shared" si="47"/>
        <v>0</v>
      </c>
      <c r="AC101" s="235">
        <f t="shared" si="48"/>
        <v>1.5276026074560597E-2</v>
      </c>
      <c r="AD101" s="235">
        <f t="shared" si="49"/>
        <v>5.3261504932653192E-2</v>
      </c>
      <c r="AE101" s="235">
        <f t="shared" si="50"/>
        <v>0</v>
      </c>
      <c r="AF101" s="235">
        <f t="shared" si="51"/>
        <v>0</v>
      </c>
      <c r="AG101" s="235">
        <f t="shared" si="52"/>
        <v>0</v>
      </c>
      <c r="AH101" s="235">
        <f t="shared" si="53"/>
        <v>4.0742688342721399E-2</v>
      </c>
      <c r="AI101" s="235">
        <f t="shared" si="54"/>
        <v>0.12882781989546105</v>
      </c>
      <c r="AJ101" s="235">
        <f t="shared" si="55"/>
        <v>0.20416910224183724</v>
      </c>
    </row>
    <row r="102" spans="4:36" ht="13.5" customHeight="1" x14ac:dyDescent="0.2">
      <c r="D102" s="84" t="str">
        <f>ProjectedP205_Consumption!D17</f>
        <v>Chillies and peppers, green (Capsicum spp. and Pimenta spp.)</v>
      </c>
      <c r="E102" s="105">
        <f>OCPMarketShares!K56</f>
        <v>2.0508972522346441E-2</v>
      </c>
      <c r="F102" s="105">
        <f>OCPMarketShares!L56</f>
        <v>7.8184632660899034E-2</v>
      </c>
      <c r="G102" s="105">
        <f>OCPMarketShares!M56</f>
        <v>0.1369401256576544</v>
      </c>
      <c r="I102" s="217">
        <v>0.34</v>
      </c>
      <c r="J102" s="217">
        <v>0.3</v>
      </c>
      <c r="K102" s="217">
        <v>0.2</v>
      </c>
      <c r="L102" s="217">
        <v>0</v>
      </c>
      <c r="M102" s="217">
        <v>0.15</v>
      </c>
      <c r="N102" s="217">
        <v>0.3</v>
      </c>
      <c r="O102" s="217">
        <v>0</v>
      </c>
      <c r="P102" s="217">
        <v>0</v>
      </c>
      <c r="Q102" s="217">
        <v>0</v>
      </c>
      <c r="R102" s="217">
        <v>0.66</v>
      </c>
      <c r="S102" s="217">
        <v>0.55000000000000004</v>
      </c>
      <c r="T102" s="217">
        <v>0.5</v>
      </c>
      <c r="U102" s="205">
        <f t="shared" si="56"/>
        <v>1</v>
      </c>
      <c r="V102" s="205">
        <f t="shared" si="42"/>
        <v>1</v>
      </c>
      <c r="W102" s="205">
        <f t="shared" si="43"/>
        <v>1</v>
      </c>
      <c r="Y102" s="235">
        <f t="shared" si="44"/>
        <v>1.51588057773865E-2</v>
      </c>
      <c r="Z102" s="235">
        <f t="shared" si="45"/>
        <v>5.0989977822325457E-2</v>
      </c>
      <c r="AA102" s="235">
        <f t="shared" si="46"/>
        <v>5.9539185068545386E-2</v>
      </c>
      <c r="AB102" s="235">
        <f t="shared" si="47"/>
        <v>0</v>
      </c>
      <c r="AC102" s="235">
        <f t="shared" si="48"/>
        <v>2.5494988911162728E-2</v>
      </c>
      <c r="AD102" s="235">
        <f t="shared" si="49"/>
        <v>8.9308777602818079E-2</v>
      </c>
      <c r="AE102" s="235">
        <f t="shared" si="50"/>
        <v>0</v>
      </c>
      <c r="AF102" s="235">
        <f t="shared" si="51"/>
        <v>0</v>
      </c>
      <c r="AG102" s="235">
        <f t="shared" si="52"/>
        <v>0</v>
      </c>
      <c r="AH102" s="235">
        <f t="shared" si="53"/>
        <v>6.7679609323743256E-2</v>
      </c>
      <c r="AI102" s="235">
        <f t="shared" si="54"/>
        <v>0.21500773981747234</v>
      </c>
      <c r="AJ102" s="235">
        <f t="shared" si="55"/>
        <v>0.34235031414413597</v>
      </c>
    </row>
    <row r="103" spans="4:36" ht="13.5" customHeight="1" x14ac:dyDescent="0.2">
      <c r="D103" s="84" t="str">
        <f>ProjectedP205_Consumption!D18</f>
        <v>Cow peas, dry</v>
      </c>
      <c r="E103" s="105">
        <f>OCPMarketShares!K57</f>
        <v>0.17166833253236655</v>
      </c>
      <c r="F103" s="105">
        <f>OCPMarketShares!L57</f>
        <v>0.20711439593960926</v>
      </c>
      <c r="G103" s="105">
        <f>OCPMarketShares!M57</f>
        <v>0.24235574346516175</v>
      </c>
      <c r="I103" s="217">
        <v>0.34</v>
      </c>
      <c r="J103" s="217">
        <v>0.3</v>
      </c>
      <c r="K103" s="217">
        <v>0.2</v>
      </c>
      <c r="L103" s="217">
        <v>0</v>
      </c>
      <c r="M103" s="217">
        <v>0.15</v>
      </c>
      <c r="N103" s="217">
        <v>0.3</v>
      </c>
      <c r="O103" s="217">
        <v>0</v>
      </c>
      <c r="P103" s="217">
        <v>0</v>
      </c>
      <c r="Q103" s="217">
        <v>0</v>
      </c>
      <c r="R103" s="217">
        <v>0.66</v>
      </c>
      <c r="S103" s="217">
        <v>0.55000000000000004</v>
      </c>
      <c r="T103" s="217">
        <v>0.5</v>
      </c>
      <c r="U103" s="205">
        <f t="shared" si="56"/>
        <v>1</v>
      </c>
      <c r="V103" s="205">
        <f t="shared" si="42"/>
        <v>1</v>
      </c>
      <c r="W103" s="205">
        <f t="shared" si="43"/>
        <v>1</v>
      </c>
      <c r="Y103" s="235">
        <f t="shared" si="44"/>
        <v>0.12688528926305354</v>
      </c>
      <c r="Z103" s="235">
        <f t="shared" si="45"/>
        <v>0.13507460604757124</v>
      </c>
      <c r="AA103" s="235">
        <f t="shared" si="46"/>
        <v>0.10537206237615729</v>
      </c>
      <c r="AB103" s="235">
        <f t="shared" si="47"/>
        <v>0</v>
      </c>
      <c r="AC103" s="235">
        <f t="shared" si="48"/>
        <v>6.7537303023785619E-2</v>
      </c>
      <c r="AD103" s="235">
        <f t="shared" si="49"/>
        <v>0.15805809356423589</v>
      </c>
      <c r="AE103" s="235">
        <f t="shared" si="50"/>
        <v>0</v>
      </c>
      <c r="AF103" s="235">
        <f t="shared" si="51"/>
        <v>0</v>
      </c>
      <c r="AG103" s="235">
        <f t="shared" si="52"/>
        <v>0</v>
      </c>
      <c r="AH103" s="235">
        <f t="shared" si="53"/>
        <v>0.56650549735680955</v>
      </c>
      <c r="AI103" s="235">
        <f t="shared" si="54"/>
        <v>0.56956458883392547</v>
      </c>
      <c r="AJ103" s="235">
        <f t="shared" si="55"/>
        <v>0.60588935866290439</v>
      </c>
    </row>
    <row r="104" spans="4:36" ht="13.5" customHeight="1" x14ac:dyDescent="0.2">
      <c r="D104" s="84" t="str">
        <f>ProjectedP205_Consumption!D19</f>
        <v>Cucumbers and gherkins</v>
      </c>
      <c r="E104" s="105">
        <f>OCPMarketShares!K58</f>
        <v>0.22268488127185446</v>
      </c>
      <c r="F104" s="105">
        <f>OCPMarketShares!L58</f>
        <v>0.84930553842957313</v>
      </c>
      <c r="G104" s="105">
        <f>OCPMarketShares!M58</f>
        <v>1.488226402492355</v>
      </c>
      <c r="I104" s="217">
        <v>0.34</v>
      </c>
      <c r="J104" s="217">
        <v>0.3</v>
      </c>
      <c r="K104" s="217">
        <v>0.2</v>
      </c>
      <c r="L104" s="217">
        <v>0</v>
      </c>
      <c r="M104" s="217">
        <v>0.15</v>
      </c>
      <c r="N104" s="217">
        <v>0.3</v>
      </c>
      <c r="O104" s="217">
        <v>0</v>
      </c>
      <c r="P104" s="217">
        <v>0</v>
      </c>
      <c r="Q104" s="217">
        <v>0</v>
      </c>
      <c r="R104" s="217">
        <v>0.66</v>
      </c>
      <c r="S104" s="217">
        <v>0.55000000000000004</v>
      </c>
      <c r="T104" s="217">
        <v>0.5</v>
      </c>
      <c r="U104" s="205">
        <f t="shared" si="56"/>
        <v>1</v>
      </c>
      <c r="V104" s="205">
        <f t="shared" si="42"/>
        <v>1</v>
      </c>
      <c r="W104" s="205">
        <f t="shared" si="43"/>
        <v>1</v>
      </c>
      <c r="Y104" s="235">
        <f t="shared" si="44"/>
        <v>0.16459317311397939</v>
      </c>
      <c r="Z104" s="235">
        <f t="shared" si="45"/>
        <v>0.55389491636711286</v>
      </c>
      <c r="AA104" s="235">
        <f t="shared" si="46"/>
        <v>0.64705495760537168</v>
      </c>
      <c r="AB104" s="235">
        <f t="shared" si="47"/>
        <v>0</v>
      </c>
      <c r="AC104" s="235">
        <f t="shared" si="48"/>
        <v>0.27694745818355643</v>
      </c>
      <c r="AD104" s="235">
        <f t="shared" si="49"/>
        <v>0.97058243640805764</v>
      </c>
      <c r="AE104" s="235">
        <f t="shared" si="50"/>
        <v>0</v>
      </c>
      <c r="AF104" s="235">
        <f t="shared" si="51"/>
        <v>0</v>
      </c>
      <c r="AG104" s="235">
        <f t="shared" si="52"/>
        <v>0</v>
      </c>
      <c r="AH104" s="235">
        <f t="shared" si="53"/>
        <v>0.73486010819711967</v>
      </c>
      <c r="AI104" s="235">
        <f t="shared" si="54"/>
        <v>2.3355902306813259</v>
      </c>
      <c r="AJ104" s="235">
        <f t="shared" si="55"/>
        <v>3.7205660062308876</v>
      </c>
    </row>
    <row r="105" spans="4:36" ht="13.5" customHeight="1" x14ac:dyDescent="0.2">
      <c r="D105" s="84" t="str">
        <f>ProjectedP205_Consumption!D20</f>
        <v>Groundnuts, excluding shelled</v>
      </c>
      <c r="E105" s="105">
        <f>OCPMarketShares!K59</f>
        <v>0.3624023519047046</v>
      </c>
      <c r="F105" s="105">
        <f>OCPMarketShares!L59</f>
        <v>0.443500768159859</v>
      </c>
      <c r="G105" s="105">
        <f>OCPMarketShares!M59</f>
        <v>0.52640581395348873</v>
      </c>
      <c r="I105" s="217">
        <v>0.34</v>
      </c>
      <c r="J105" s="217">
        <v>0.3</v>
      </c>
      <c r="K105" s="217">
        <v>0.2</v>
      </c>
      <c r="L105" s="217">
        <v>0</v>
      </c>
      <c r="M105" s="217">
        <v>0.15</v>
      </c>
      <c r="N105" s="217">
        <v>0.3</v>
      </c>
      <c r="O105" s="217">
        <v>0</v>
      </c>
      <c r="P105" s="217">
        <v>0</v>
      </c>
      <c r="Q105" s="217">
        <v>0</v>
      </c>
      <c r="R105" s="217">
        <v>0.66</v>
      </c>
      <c r="S105" s="217">
        <v>0.55000000000000004</v>
      </c>
      <c r="T105" s="217">
        <v>0.5</v>
      </c>
      <c r="U105" s="205">
        <f t="shared" si="56"/>
        <v>1</v>
      </c>
      <c r="V105" s="205">
        <f t="shared" si="42"/>
        <v>1</v>
      </c>
      <c r="W105" s="205">
        <f t="shared" si="43"/>
        <v>1</v>
      </c>
      <c r="Y105" s="235">
        <f t="shared" si="44"/>
        <v>0.26786260792956429</v>
      </c>
      <c r="Z105" s="235">
        <f t="shared" si="45"/>
        <v>0.28923963140860365</v>
      </c>
      <c r="AA105" s="235">
        <f t="shared" si="46"/>
        <v>0.22887209302325598</v>
      </c>
      <c r="AB105" s="235">
        <f t="shared" si="47"/>
        <v>0</v>
      </c>
      <c r="AC105" s="235">
        <f t="shared" si="48"/>
        <v>0.14461981570430182</v>
      </c>
      <c r="AD105" s="235">
        <f t="shared" si="49"/>
        <v>0.34330813953488393</v>
      </c>
      <c r="AE105" s="235">
        <f t="shared" si="50"/>
        <v>0</v>
      </c>
      <c r="AF105" s="235">
        <f t="shared" si="51"/>
        <v>0</v>
      </c>
      <c r="AG105" s="235">
        <f t="shared" si="52"/>
        <v>0</v>
      </c>
      <c r="AH105" s="235">
        <f t="shared" si="53"/>
        <v>1.1959277612855252</v>
      </c>
      <c r="AI105" s="235">
        <f t="shared" si="54"/>
        <v>1.2196271124396123</v>
      </c>
      <c r="AJ105" s="235">
        <f t="shared" si="55"/>
        <v>1.3160145348837218</v>
      </c>
    </row>
    <row r="106" spans="4:36" ht="13.5" customHeight="1" x14ac:dyDescent="0.2">
      <c r="D106" s="84" t="str">
        <f>ProjectedP205_Consumption!D21</f>
        <v>Maize (corn)</v>
      </c>
      <c r="E106" s="105">
        <f>OCPMarketShares!K60</f>
        <v>0.94066429364200566</v>
      </c>
      <c r="F106" s="105">
        <f>OCPMarketShares!L60</f>
        <v>1.4412081581044769</v>
      </c>
      <c r="G106" s="105">
        <f>OCPMarketShares!M60</f>
        <v>1.9454029497237326</v>
      </c>
      <c r="I106" s="217">
        <v>0.34</v>
      </c>
      <c r="J106" s="217">
        <v>0.3</v>
      </c>
      <c r="K106" s="217">
        <v>0.2</v>
      </c>
      <c r="L106" s="217">
        <v>0</v>
      </c>
      <c r="M106" s="217">
        <v>0.15</v>
      </c>
      <c r="N106" s="217">
        <v>0.3</v>
      </c>
      <c r="O106" s="217">
        <v>0</v>
      </c>
      <c r="P106" s="217">
        <v>0</v>
      </c>
      <c r="Q106" s="217">
        <v>0</v>
      </c>
      <c r="R106" s="217">
        <v>0.66</v>
      </c>
      <c r="S106" s="217">
        <v>0.55000000000000004</v>
      </c>
      <c r="T106" s="217">
        <v>0.5</v>
      </c>
      <c r="U106" s="205">
        <f t="shared" si="56"/>
        <v>1</v>
      </c>
      <c r="V106" s="205">
        <f t="shared" si="42"/>
        <v>1</v>
      </c>
      <c r="W106" s="205">
        <f t="shared" si="43"/>
        <v>1</v>
      </c>
      <c r="Y106" s="235">
        <f t="shared" si="44"/>
        <v>0.69527360834409113</v>
      </c>
      <c r="Z106" s="235">
        <f t="shared" si="45"/>
        <v>0.93991836398118056</v>
      </c>
      <c r="AA106" s="235">
        <f t="shared" si="46"/>
        <v>0.84582736944510117</v>
      </c>
      <c r="AB106" s="235">
        <f t="shared" si="47"/>
        <v>0</v>
      </c>
      <c r="AC106" s="235">
        <f t="shared" si="48"/>
        <v>0.46995918199059028</v>
      </c>
      <c r="AD106" s="235">
        <f t="shared" si="49"/>
        <v>1.2687410541676516</v>
      </c>
      <c r="AE106" s="235">
        <f t="shared" si="50"/>
        <v>0</v>
      </c>
      <c r="AF106" s="235">
        <f t="shared" si="51"/>
        <v>0</v>
      </c>
      <c r="AG106" s="235">
        <f t="shared" si="52"/>
        <v>0</v>
      </c>
      <c r="AH106" s="235">
        <f t="shared" si="53"/>
        <v>3.1041921690186185</v>
      </c>
      <c r="AI106" s="235">
        <f t="shared" si="54"/>
        <v>3.9633224347873117</v>
      </c>
      <c r="AJ106" s="235">
        <f t="shared" si="55"/>
        <v>4.8635073743093313</v>
      </c>
    </row>
    <row r="107" spans="4:36" ht="13.5" customHeight="1" x14ac:dyDescent="0.2">
      <c r="D107" s="84" t="str">
        <f>ProjectedP205_Consumption!D22</f>
        <v>Millet</v>
      </c>
      <c r="E107" s="105">
        <f>OCPMarketShares!K61</f>
        <v>5.8632371639182557E-2</v>
      </c>
      <c r="F107" s="105">
        <f>OCPMarketShares!L61</f>
        <v>5.8772018508176233E-2</v>
      </c>
      <c r="G107" s="105">
        <f>OCPMarketShares!M61</f>
        <v>5.891199797923722E-2</v>
      </c>
      <c r="I107" s="217">
        <v>0.34</v>
      </c>
      <c r="J107" s="217">
        <v>0.3</v>
      </c>
      <c r="K107" s="217">
        <v>0.2</v>
      </c>
      <c r="L107" s="217">
        <v>0</v>
      </c>
      <c r="M107" s="217">
        <v>0.15</v>
      </c>
      <c r="N107" s="217">
        <v>0.3</v>
      </c>
      <c r="O107" s="217">
        <v>0</v>
      </c>
      <c r="P107" s="217">
        <v>0</v>
      </c>
      <c r="Q107" s="217">
        <v>0</v>
      </c>
      <c r="R107" s="217">
        <v>0.66</v>
      </c>
      <c r="S107" s="217">
        <v>0.55000000000000004</v>
      </c>
      <c r="T107" s="217">
        <v>0.5</v>
      </c>
      <c r="U107" s="205">
        <f t="shared" si="56"/>
        <v>1</v>
      </c>
      <c r="V107" s="205">
        <f t="shared" si="42"/>
        <v>1</v>
      </c>
      <c r="W107" s="205">
        <f t="shared" si="43"/>
        <v>1</v>
      </c>
      <c r="Y107" s="235">
        <f t="shared" si="44"/>
        <v>4.3336970342004497E-2</v>
      </c>
      <c r="Z107" s="235">
        <f t="shared" si="45"/>
        <v>3.8329577287941022E-2</v>
      </c>
      <c r="AA107" s="235">
        <f t="shared" si="46"/>
        <v>2.561391216488575E-2</v>
      </c>
      <c r="AB107" s="235">
        <f t="shared" si="47"/>
        <v>0</v>
      </c>
      <c r="AC107" s="235">
        <f t="shared" si="48"/>
        <v>1.9164788643970511E-2</v>
      </c>
      <c r="AD107" s="235">
        <f t="shared" si="49"/>
        <v>3.842086824732862E-2</v>
      </c>
      <c r="AE107" s="235">
        <f t="shared" si="50"/>
        <v>0</v>
      </c>
      <c r="AF107" s="235">
        <f t="shared" si="51"/>
        <v>0</v>
      </c>
      <c r="AG107" s="235">
        <f t="shared" si="52"/>
        <v>0</v>
      </c>
      <c r="AH107" s="235">
        <f t="shared" si="53"/>
        <v>0.19348682640930245</v>
      </c>
      <c r="AI107" s="235">
        <f t="shared" si="54"/>
        <v>0.16162305089748463</v>
      </c>
      <c r="AJ107" s="235">
        <f t="shared" si="55"/>
        <v>0.14727999494809305</v>
      </c>
    </row>
    <row r="108" spans="4:36" ht="13.5" customHeight="1" x14ac:dyDescent="0.2">
      <c r="D108" s="84" t="str">
        <f>ProjectedP205_Consumption!D23</f>
        <v>Okra</v>
      </c>
      <c r="E108" s="105">
        <f>OCPMarketShares!K62</f>
        <v>2.4967531785926672E-2</v>
      </c>
      <c r="F108" s="105">
        <f>OCPMarketShares!L62</f>
        <v>9.4889141325572968E-2</v>
      </c>
      <c r="G108" s="105">
        <f>OCPMarketShares!M62</f>
        <v>0.16568730997411366</v>
      </c>
      <c r="I108" s="217">
        <v>0.34</v>
      </c>
      <c r="J108" s="217">
        <v>0.3</v>
      </c>
      <c r="K108" s="217">
        <v>0.2</v>
      </c>
      <c r="L108" s="217">
        <v>0</v>
      </c>
      <c r="M108" s="217">
        <v>0.15</v>
      </c>
      <c r="N108" s="217">
        <v>0.3</v>
      </c>
      <c r="O108" s="217">
        <v>0</v>
      </c>
      <c r="P108" s="217">
        <v>0</v>
      </c>
      <c r="Q108" s="217">
        <v>0</v>
      </c>
      <c r="R108" s="217">
        <v>0.66</v>
      </c>
      <c r="S108" s="217">
        <v>0.55000000000000004</v>
      </c>
      <c r="T108" s="217">
        <v>0.5</v>
      </c>
      <c r="U108" s="205">
        <f t="shared" si="56"/>
        <v>1</v>
      </c>
      <c r="V108" s="205">
        <f t="shared" si="42"/>
        <v>1</v>
      </c>
      <c r="W108" s="205">
        <f t="shared" si="43"/>
        <v>1</v>
      </c>
      <c r="Y108" s="235">
        <f t="shared" si="44"/>
        <v>1.8454262624380584E-2</v>
      </c>
      <c r="Z108" s="235">
        <f t="shared" si="45"/>
        <v>6.1884222603634534E-2</v>
      </c>
      <c r="AA108" s="235">
        <f t="shared" si="46"/>
        <v>7.2037960858310282E-2</v>
      </c>
      <c r="AB108" s="235">
        <f t="shared" si="47"/>
        <v>0</v>
      </c>
      <c r="AC108" s="235">
        <f t="shared" si="48"/>
        <v>3.0942111301817267E-2</v>
      </c>
      <c r="AD108" s="235">
        <f t="shared" si="49"/>
        <v>0.10805694128746542</v>
      </c>
      <c r="AE108" s="235">
        <f t="shared" si="50"/>
        <v>0</v>
      </c>
      <c r="AF108" s="235">
        <f t="shared" si="51"/>
        <v>0</v>
      </c>
      <c r="AG108" s="235">
        <f t="shared" si="52"/>
        <v>0</v>
      </c>
      <c r="AH108" s="235">
        <f t="shared" si="53"/>
        <v>8.2392854893558007E-2</v>
      </c>
      <c r="AI108" s="235">
        <f t="shared" si="54"/>
        <v>0.26094513864532565</v>
      </c>
      <c r="AJ108" s="235">
        <f t="shared" si="55"/>
        <v>0.41421827493528413</v>
      </c>
    </row>
    <row r="109" spans="4:36" ht="13.5" customHeight="1" x14ac:dyDescent="0.2">
      <c r="D109" s="84" t="str">
        <f>ProjectedP205_Consumption!D24</f>
        <v>Onions and shallots, dry (excluding dehydrated)</v>
      </c>
      <c r="E109" s="105">
        <f>OCPMarketShares!K63</f>
        <v>1.8509413734404245E-2</v>
      </c>
      <c r="F109" s="105">
        <f>OCPMarketShares!L63</f>
        <v>6.9180215854083002E-2</v>
      </c>
      <c r="G109" s="105">
        <f>OCPMarketShares!M63</f>
        <v>0.11879631999808248</v>
      </c>
      <c r="I109" s="217">
        <v>0.34</v>
      </c>
      <c r="J109" s="217">
        <v>0.3</v>
      </c>
      <c r="K109" s="217">
        <v>0.2</v>
      </c>
      <c r="L109" s="217">
        <v>0</v>
      </c>
      <c r="M109" s="217">
        <v>0.15</v>
      </c>
      <c r="N109" s="217">
        <v>0.3</v>
      </c>
      <c r="O109" s="217">
        <v>0</v>
      </c>
      <c r="P109" s="217">
        <v>0</v>
      </c>
      <c r="Q109" s="217">
        <v>0</v>
      </c>
      <c r="R109" s="217">
        <v>0.66</v>
      </c>
      <c r="S109" s="217">
        <v>0.55000000000000004</v>
      </c>
      <c r="T109" s="217">
        <v>0.5</v>
      </c>
      <c r="U109" s="205">
        <f t="shared" si="56"/>
        <v>1</v>
      </c>
      <c r="V109" s="205">
        <f t="shared" si="42"/>
        <v>1</v>
      </c>
      <c r="W109" s="205">
        <f t="shared" si="43"/>
        <v>1</v>
      </c>
      <c r="Y109" s="235">
        <f t="shared" si="44"/>
        <v>1.3680871021081399E-2</v>
      </c>
      <c r="Z109" s="235">
        <f t="shared" si="45"/>
        <v>4.5117532078749786E-2</v>
      </c>
      <c r="AA109" s="235">
        <f t="shared" si="46"/>
        <v>5.1650573912209771E-2</v>
      </c>
      <c r="AB109" s="235">
        <f t="shared" si="47"/>
        <v>0</v>
      </c>
      <c r="AC109" s="235">
        <f t="shared" si="48"/>
        <v>2.2558766039374893E-2</v>
      </c>
      <c r="AD109" s="235">
        <f t="shared" si="49"/>
        <v>7.747586086831465E-2</v>
      </c>
      <c r="AE109" s="235">
        <f t="shared" si="50"/>
        <v>0</v>
      </c>
      <c r="AF109" s="235">
        <f t="shared" si="51"/>
        <v>0</v>
      </c>
      <c r="AG109" s="235">
        <f t="shared" si="52"/>
        <v>0</v>
      </c>
      <c r="AH109" s="235">
        <f t="shared" si="53"/>
        <v>6.1081065323534009E-2</v>
      </c>
      <c r="AI109" s="235">
        <f t="shared" si="54"/>
        <v>0.19024559359872825</v>
      </c>
      <c r="AJ109" s="235">
        <f t="shared" si="55"/>
        <v>0.29699079999520617</v>
      </c>
    </row>
    <row r="110" spans="4:36" ht="13.5" customHeight="1" x14ac:dyDescent="0.2">
      <c r="D110" s="84" t="str">
        <f>ProjectedP205_Consumption!D25</f>
        <v>Other fruits, n.e.c.</v>
      </c>
      <c r="E110" s="105">
        <f>OCPMarketShares!K64</f>
        <v>1.9388704294473022E-2</v>
      </c>
      <c r="F110" s="105">
        <f>OCPMarketShares!L64</f>
        <v>7.3322236855878908E-2</v>
      </c>
      <c r="G110" s="105">
        <f>OCPMarketShares!M64</f>
        <v>0.12739560608811082</v>
      </c>
      <c r="I110" s="217">
        <v>0.34</v>
      </c>
      <c r="J110" s="217">
        <v>0.3</v>
      </c>
      <c r="K110" s="217">
        <v>0.2</v>
      </c>
      <c r="L110" s="217">
        <v>0</v>
      </c>
      <c r="M110" s="217">
        <v>0.15</v>
      </c>
      <c r="N110" s="217">
        <v>0.3</v>
      </c>
      <c r="O110" s="217">
        <v>0</v>
      </c>
      <c r="P110" s="217">
        <v>0</v>
      </c>
      <c r="Q110" s="217">
        <v>0</v>
      </c>
      <c r="R110" s="217">
        <v>0.66</v>
      </c>
      <c r="S110" s="217">
        <v>0.55000000000000004</v>
      </c>
      <c r="T110" s="217">
        <v>0.5</v>
      </c>
      <c r="U110" s="205">
        <f t="shared" si="56"/>
        <v>1</v>
      </c>
      <c r="V110" s="205">
        <f t="shared" si="42"/>
        <v>1</v>
      </c>
      <c r="W110" s="205">
        <f t="shared" si="43"/>
        <v>1</v>
      </c>
      <c r="Y110" s="235">
        <f t="shared" si="44"/>
        <v>1.4330781435045278E-2</v>
      </c>
      <c r="Z110" s="235">
        <f t="shared" si="45"/>
        <v>4.7818850123399287E-2</v>
      </c>
      <c r="AA110" s="235">
        <f t="shared" si="46"/>
        <v>5.5389393951352527E-2</v>
      </c>
      <c r="AB110" s="235">
        <f t="shared" si="47"/>
        <v>0</v>
      </c>
      <c r="AC110" s="235">
        <f t="shared" si="48"/>
        <v>2.3909425061699643E-2</v>
      </c>
      <c r="AD110" s="235">
        <f t="shared" si="49"/>
        <v>8.3084090927028786E-2</v>
      </c>
      <c r="AE110" s="235">
        <f t="shared" si="50"/>
        <v>0</v>
      </c>
      <c r="AF110" s="235">
        <f t="shared" si="51"/>
        <v>0</v>
      </c>
      <c r="AG110" s="235">
        <f t="shared" si="52"/>
        <v>0</v>
      </c>
      <c r="AH110" s="235">
        <f t="shared" si="53"/>
        <v>6.3982724171760971E-2</v>
      </c>
      <c r="AI110" s="235">
        <f t="shared" si="54"/>
        <v>0.201636151353667</v>
      </c>
      <c r="AJ110" s="235">
        <f t="shared" si="55"/>
        <v>0.31848901522027701</v>
      </c>
    </row>
    <row r="111" spans="4:36" ht="13.5" customHeight="1" x14ac:dyDescent="0.2">
      <c r="D111" s="84" t="str">
        <f>ProjectedP205_Consumption!D26</f>
        <v>Other vegetables, fresh n.e.c.</v>
      </c>
      <c r="E111" s="105">
        <f>OCPMarketShares!K65</f>
        <v>5.6736533252611479E-2</v>
      </c>
      <c r="F111" s="105">
        <f>OCPMarketShares!L65</f>
        <v>0.21472147257099441</v>
      </c>
      <c r="G111" s="105">
        <f>OCPMarketShares!M65</f>
        <v>0.37335329047952709</v>
      </c>
      <c r="I111" s="217">
        <v>0.34</v>
      </c>
      <c r="J111" s="217">
        <v>0.3</v>
      </c>
      <c r="K111" s="217">
        <v>0.2</v>
      </c>
      <c r="L111" s="217">
        <v>0</v>
      </c>
      <c r="M111" s="217">
        <v>0.15</v>
      </c>
      <c r="N111" s="217">
        <v>0.3</v>
      </c>
      <c r="O111" s="217">
        <v>0</v>
      </c>
      <c r="P111" s="217">
        <v>0</v>
      </c>
      <c r="Q111" s="217">
        <v>0</v>
      </c>
      <c r="R111" s="217">
        <v>0.66</v>
      </c>
      <c r="S111" s="217">
        <v>0.55000000000000004</v>
      </c>
      <c r="T111" s="217">
        <v>0.5</v>
      </c>
      <c r="U111" s="205">
        <f t="shared" si="56"/>
        <v>1</v>
      </c>
      <c r="V111" s="205">
        <f t="shared" si="42"/>
        <v>1</v>
      </c>
      <c r="W111" s="205">
        <f t="shared" si="43"/>
        <v>1</v>
      </c>
      <c r="Y111" s="235">
        <f t="shared" si="44"/>
        <v>4.1935698491060658E-2</v>
      </c>
      <c r="Z111" s="235">
        <f t="shared" si="45"/>
        <v>0.14003574298108329</v>
      </c>
      <c r="AA111" s="235">
        <f t="shared" si="46"/>
        <v>0.16232751759979439</v>
      </c>
      <c r="AB111" s="235">
        <f t="shared" si="47"/>
        <v>0</v>
      </c>
      <c r="AC111" s="235">
        <f t="shared" si="48"/>
        <v>7.0017871490541644E-2</v>
      </c>
      <c r="AD111" s="235">
        <f t="shared" si="49"/>
        <v>0.24349127639969156</v>
      </c>
      <c r="AE111" s="235">
        <f t="shared" si="50"/>
        <v>0</v>
      </c>
      <c r="AF111" s="235">
        <f t="shared" si="51"/>
        <v>0</v>
      </c>
      <c r="AG111" s="235">
        <f t="shared" si="52"/>
        <v>0</v>
      </c>
      <c r="AH111" s="235">
        <f t="shared" si="53"/>
        <v>0.18723055973361788</v>
      </c>
      <c r="AI111" s="235">
        <f t="shared" si="54"/>
        <v>0.59048404957023459</v>
      </c>
      <c r="AJ111" s="235">
        <f t="shared" si="55"/>
        <v>0.93338322619881764</v>
      </c>
    </row>
    <row r="112" spans="4:36" ht="13.5" customHeight="1" x14ac:dyDescent="0.2">
      <c r="D112" s="84" t="str">
        <f>ProjectedP205_Consumption!D27</f>
        <v>Potatoes</v>
      </c>
      <c r="E112" s="105">
        <f>OCPMarketShares!K66</f>
        <v>1.6276751776819001E-2</v>
      </c>
      <c r="F112" s="105">
        <f>OCPMarketShares!L66</f>
        <v>3.8862227376543879E-2</v>
      </c>
      <c r="G112" s="105">
        <f>OCPMarketShares!M66</f>
        <v>6.1511983731932909E-2</v>
      </c>
      <c r="I112" s="217">
        <v>0.34</v>
      </c>
      <c r="J112" s="217">
        <v>0.3</v>
      </c>
      <c r="K112" s="217">
        <v>0.2</v>
      </c>
      <c r="L112" s="217">
        <v>0</v>
      </c>
      <c r="M112" s="217">
        <v>0.15</v>
      </c>
      <c r="N112" s="217">
        <v>0.3</v>
      </c>
      <c r="O112" s="217">
        <v>0</v>
      </c>
      <c r="P112" s="217">
        <v>0</v>
      </c>
      <c r="Q112" s="217">
        <v>0</v>
      </c>
      <c r="R112" s="217">
        <v>0.66</v>
      </c>
      <c r="S112" s="217">
        <v>0.55000000000000004</v>
      </c>
      <c r="T112" s="217">
        <v>0.5</v>
      </c>
      <c r="U112" s="205">
        <f t="shared" si="56"/>
        <v>1</v>
      </c>
      <c r="V112" s="205">
        <f t="shared" si="42"/>
        <v>1</v>
      </c>
      <c r="W112" s="205">
        <f t="shared" si="43"/>
        <v>1</v>
      </c>
      <c r="Y112" s="235">
        <f t="shared" si="44"/>
        <v>1.2030642617648826E-2</v>
      </c>
      <c r="Z112" s="235">
        <f t="shared" si="45"/>
        <v>2.5344930897746008E-2</v>
      </c>
      <c r="AA112" s="235">
        <f t="shared" si="46"/>
        <v>2.6744340753014309E-2</v>
      </c>
      <c r="AB112" s="235">
        <f t="shared" si="47"/>
        <v>0</v>
      </c>
      <c r="AC112" s="235">
        <f t="shared" si="48"/>
        <v>1.2672465448873004E-2</v>
      </c>
      <c r="AD112" s="235">
        <f t="shared" si="49"/>
        <v>4.0116511129521464E-2</v>
      </c>
      <c r="AE112" s="235">
        <f t="shared" si="50"/>
        <v>0</v>
      </c>
      <c r="AF112" s="235">
        <f t="shared" si="51"/>
        <v>0</v>
      </c>
      <c r="AG112" s="235">
        <f t="shared" si="52"/>
        <v>0</v>
      </c>
      <c r="AH112" s="235">
        <f t="shared" si="53"/>
        <v>5.3713280863502702E-2</v>
      </c>
      <c r="AI112" s="235">
        <f t="shared" si="54"/>
        <v>0.10687112528549567</v>
      </c>
      <c r="AJ112" s="235">
        <f t="shared" si="55"/>
        <v>0.15377995932983227</v>
      </c>
    </row>
    <row r="113" spans="4:36" ht="13.5" customHeight="1" x14ac:dyDescent="0.2">
      <c r="D113" s="84" t="str">
        <f>ProjectedP205_Consumption!D28</f>
        <v>Pumpkins, squash and gourds</v>
      </c>
      <c r="E113" s="105">
        <f>OCPMarketShares!K67</f>
        <v>0.12179091698567433</v>
      </c>
      <c r="F113" s="105">
        <f>OCPMarketShares!L67</f>
        <v>0.461047413699748</v>
      </c>
      <c r="G113" s="105">
        <f>OCPMarketShares!M67</f>
        <v>0.80187764289768126</v>
      </c>
      <c r="I113" s="217">
        <v>0.34</v>
      </c>
      <c r="J113" s="217">
        <v>0.3</v>
      </c>
      <c r="K113" s="217">
        <v>0.2</v>
      </c>
      <c r="L113" s="217">
        <v>0</v>
      </c>
      <c r="M113" s="217">
        <v>0.15</v>
      </c>
      <c r="N113" s="217">
        <v>0.3</v>
      </c>
      <c r="O113" s="217">
        <v>0</v>
      </c>
      <c r="P113" s="217">
        <v>0</v>
      </c>
      <c r="Q113" s="217">
        <v>0</v>
      </c>
      <c r="R113" s="217">
        <v>0.66</v>
      </c>
      <c r="S113" s="217">
        <v>0.55000000000000004</v>
      </c>
      <c r="T113" s="217">
        <v>0.5</v>
      </c>
      <c r="U113" s="205">
        <f t="shared" si="56"/>
        <v>1</v>
      </c>
      <c r="V113" s="205">
        <f t="shared" si="42"/>
        <v>1</v>
      </c>
      <c r="W113" s="205">
        <f t="shared" si="43"/>
        <v>1</v>
      </c>
      <c r="Y113" s="235">
        <f t="shared" si="44"/>
        <v>9.0019373424194069E-2</v>
      </c>
      <c r="Z113" s="235">
        <f t="shared" si="45"/>
        <v>0.30068309589113995</v>
      </c>
      <c r="AA113" s="235">
        <f t="shared" si="46"/>
        <v>0.34864245343377448</v>
      </c>
      <c r="AB113" s="235">
        <f t="shared" si="47"/>
        <v>0</v>
      </c>
      <c r="AC113" s="235">
        <f t="shared" si="48"/>
        <v>0.15034154794556998</v>
      </c>
      <c r="AD113" s="235">
        <f t="shared" si="49"/>
        <v>0.52296368015066164</v>
      </c>
      <c r="AE113" s="235">
        <f t="shared" si="50"/>
        <v>0</v>
      </c>
      <c r="AF113" s="235">
        <f t="shared" si="51"/>
        <v>0</v>
      </c>
      <c r="AG113" s="235">
        <f t="shared" si="52"/>
        <v>0</v>
      </c>
      <c r="AH113" s="235">
        <f t="shared" si="53"/>
        <v>0.4019100260527253</v>
      </c>
      <c r="AI113" s="235">
        <f t="shared" si="54"/>
        <v>1.2678803876743072</v>
      </c>
      <c r="AJ113" s="235">
        <f t="shared" si="55"/>
        <v>2.004694107244203</v>
      </c>
    </row>
    <row r="114" spans="4:36" ht="13.35" customHeight="1" x14ac:dyDescent="0.2">
      <c r="D114" s="84" t="str">
        <f>ProjectedP205_Consumption!D29</f>
        <v>Rice</v>
      </c>
      <c r="E114" s="105">
        <f>OCPMarketShares!K68</f>
        <v>0.27225256356248762</v>
      </c>
      <c r="F114" s="105">
        <f>OCPMarketShares!L68</f>
        <v>0.49589046706137041</v>
      </c>
      <c r="G114" s="105">
        <f>OCPMarketShares!M68</f>
        <v>0.75377870187724827</v>
      </c>
      <c r="I114" s="217">
        <v>0.34</v>
      </c>
      <c r="J114" s="217">
        <v>0.3</v>
      </c>
      <c r="K114" s="217">
        <v>0.2</v>
      </c>
      <c r="L114" s="217">
        <v>0</v>
      </c>
      <c r="M114" s="217">
        <v>0.15</v>
      </c>
      <c r="N114" s="217">
        <v>0.3</v>
      </c>
      <c r="O114" s="217">
        <v>0</v>
      </c>
      <c r="P114" s="217">
        <v>0</v>
      </c>
      <c r="Q114" s="217">
        <v>0</v>
      </c>
      <c r="R114" s="217">
        <v>0.66</v>
      </c>
      <c r="S114" s="217">
        <v>0.55000000000000004</v>
      </c>
      <c r="T114" s="217">
        <v>0.5</v>
      </c>
      <c r="U114" s="205">
        <f t="shared" si="56"/>
        <v>1</v>
      </c>
      <c r="V114" s="205">
        <f t="shared" si="42"/>
        <v>1</v>
      </c>
      <c r="W114" s="205">
        <f t="shared" si="43"/>
        <v>1</v>
      </c>
      <c r="Y114" s="235">
        <f t="shared" si="44"/>
        <v>0.20123015567662128</v>
      </c>
      <c r="Z114" s="235">
        <f t="shared" si="45"/>
        <v>0.32340682634437196</v>
      </c>
      <c r="AA114" s="235">
        <f t="shared" si="46"/>
        <v>0.32772987038141232</v>
      </c>
      <c r="AB114" s="235">
        <f t="shared" si="47"/>
        <v>0</v>
      </c>
      <c r="AC114" s="235">
        <f t="shared" si="48"/>
        <v>0.16170341317218598</v>
      </c>
      <c r="AD114" s="235">
        <f t="shared" si="49"/>
        <v>0.49159480557211838</v>
      </c>
      <c r="AE114" s="235">
        <f t="shared" si="50"/>
        <v>0</v>
      </c>
      <c r="AF114" s="235">
        <f t="shared" si="51"/>
        <v>0</v>
      </c>
      <c r="AG114" s="235">
        <f t="shared" si="52"/>
        <v>0</v>
      </c>
      <c r="AH114" s="235">
        <f t="shared" si="53"/>
        <v>0.89843345975620914</v>
      </c>
      <c r="AI114" s="235">
        <f t="shared" si="54"/>
        <v>1.3636987844187687</v>
      </c>
      <c r="AJ114" s="235">
        <f t="shared" si="55"/>
        <v>1.8844467546931205</v>
      </c>
    </row>
    <row r="115" spans="4:36" ht="13.5" customHeight="1" x14ac:dyDescent="0.2">
      <c r="D115" s="84" t="str">
        <f>ProjectedP205_Consumption!D30</f>
        <v>Seed cotton, unginned</v>
      </c>
      <c r="E115" s="105">
        <f>OCPMarketShares!K69</f>
        <v>4.7113219009163485</v>
      </c>
      <c r="F115" s="105">
        <f>OCPMarketShares!L69</f>
        <v>8.7060238787304449</v>
      </c>
      <c r="G115" s="105">
        <f>OCPMarketShares!M69</f>
        <v>13.13290615471926</v>
      </c>
      <c r="I115" s="217">
        <v>0.34</v>
      </c>
      <c r="J115" s="217">
        <v>0.3</v>
      </c>
      <c r="K115" s="217">
        <v>0.2</v>
      </c>
      <c r="L115" s="217">
        <v>0</v>
      </c>
      <c r="M115" s="217">
        <v>0.15</v>
      </c>
      <c r="N115" s="217">
        <v>0.3</v>
      </c>
      <c r="O115" s="217">
        <v>0</v>
      </c>
      <c r="P115" s="217">
        <v>0</v>
      </c>
      <c r="Q115" s="217">
        <v>0</v>
      </c>
      <c r="R115" s="217">
        <v>0.66</v>
      </c>
      <c r="S115" s="217">
        <v>0.55000000000000004</v>
      </c>
      <c r="T115" s="217">
        <v>0.5</v>
      </c>
      <c r="U115" s="205">
        <f t="shared" si="56"/>
        <v>1</v>
      </c>
      <c r="V115" s="205">
        <f t="shared" si="42"/>
        <v>1</v>
      </c>
      <c r="W115" s="205">
        <f t="shared" si="43"/>
        <v>1</v>
      </c>
      <c r="Y115" s="235">
        <f t="shared" si="44"/>
        <v>3.4822814050251276</v>
      </c>
      <c r="Z115" s="235">
        <f t="shared" si="45"/>
        <v>5.6778416600415946</v>
      </c>
      <c r="AA115" s="235">
        <f t="shared" si="46"/>
        <v>5.7099591977040269</v>
      </c>
      <c r="AB115" s="235">
        <f t="shared" si="47"/>
        <v>0</v>
      </c>
      <c r="AC115" s="235">
        <f t="shared" si="48"/>
        <v>2.8389208300207973</v>
      </c>
      <c r="AD115" s="235">
        <f t="shared" si="49"/>
        <v>8.5649387965560386</v>
      </c>
      <c r="AE115" s="235">
        <f t="shared" si="50"/>
        <v>0</v>
      </c>
      <c r="AF115" s="235">
        <f t="shared" si="51"/>
        <v>0</v>
      </c>
      <c r="AG115" s="235">
        <f t="shared" si="52"/>
        <v>0</v>
      </c>
      <c r="AH115" s="235">
        <f t="shared" si="53"/>
        <v>15.54736227302395</v>
      </c>
      <c r="AI115" s="235">
        <f t="shared" si="54"/>
        <v>23.941565666508726</v>
      </c>
      <c r="AJ115" s="235">
        <f t="shared" si="55"/>
        <v>32.832265386798149</v>
      </c>
    </row>
    <row r="116" spans="4:36" ht="13.5" customHeight="1" x14ac:dyDescent="0.2">
      <c r="D116" s="84" t="str">
        <f>ProjectedP205_Consumption!D31</f>
        <v>Sesame seed</v>
      </c>
      <c r="E116" s="105">
        <f>OCPMarketShares!K70</f>
        <v>4.4178615565784812E-2</v>
      </c>
      <c r="F116" s="105">
        <f>OCPMarketShares!L70</f>
        <v>5.4492332183101524E-2</v>
      </c>
      <c r="G116" s="105">
        <f>OCPMarketShares!M70</f>
        <v>6.5190096000000017E-2</v>
      </c>
      <c r="I116" s="217">
        <v>0.34</v>
      </c>
      <c r="J116" s="217">
        <v>0.3</v>
      </c>
      <c r="K116" s="217">
        <v>0.2</v>
      </c>
      <c r="L116" s="217">
        <v>0</v>
      </c>
      <c r="M116" s="217">
        <v>0.15</v>
      </c>
      <c r="N116" s="217">
        <v>0.3</v>
      </c>
      <c r="O116" s="217">
        <v>0</v>
      </c>
      <c r="P116" s="217">
        <v>0</v>
      </c>
      <c r="Q116" s="217">
        <v>0</v>
      </c>
      <c r="R116" s="217">
        <v>0.66</v>
      </c>
      <c r="S116" s="217">
        <v>0.55000000000000004</v>
      </c>
      <c r="T116" s="217">
        <v>0.5</v>
      </c>
      <c r="U116" s="205">
        <f t="shared" si="56"/>
        <v>1</v>
      </c>
      <c r="V116" s="205">
        <f t="shared" si="42"/>
        <v>1</v>
      </c>
      <c r="W116" s="205">
        <f t="shared" si="43"/>
        <v>1</v>
      </c>
      <c r="Y116" s="235">
        <f t="shared" si="44"/>
        <v>3.2653759331232254E-2</v>
      </c>
      <c r="Z116" s="235">
        <f t="shared" si="45"/>
        <v>3.5538477510718383E-2</v>
      </c>
      <c r="AA116" s="235">
        <f t="shared" si="46"/>
        <v>2.8343520000000007E-2</v>
      </c>
      <c r="AB116" s="235">
        <f t="shared" si="47"/>
        <v>0</v>
      </c>
      <c r="AC116" s="235">
        <f t="shared" si="48"/>
        <v>1.7769238755359192E-2</v>
      </c>
      <c r="AD116" s="235">
        <f t="shared" si="49"/>
        <v>4.2515280000000009E-2</v>
      </c>
      <c r="AE116" s="235">
        <f t="shared" si="50"/>
        <v>0</v>
      </c>
      <c r="AF116" s="235">
        <f t="shared" si="51"/>
        <v>0</v>
      </c>
      <c r="AG116" s="235">
        <f t="shared" si="52"/>
        <v>0</v>
      </c>
      <c r="AH116" s="235">
        <f t="shared" si="53"/>
        <v>0.14578943136708988</v>
      </c>
      <c r="AI116" s="235">
        <f t="shared" si="54"/>
        <v>0.1498539135035292</v>
      </c>
      <c r="AJ116" s="235">
        <f t="shared" si="55"/>
        <v>0.16297524000000002</v>
      </c>
    </row>
    <row r="117" spans="4:36" ht="13.5" customHeight="1" x14ac:dyDescent="0.2">
      <c r="D117" s="84" t="str">
        <f>ProjectedP205_Consumption!D32</f>
        <v>Sorghum</v>
      </c>
      <c r="E117" s="105">
        <f>OCPMarketShares!K71</f>
        <v>0.55358432584907147</v>
      </c>
      <c r="F117" s="105">
        <f>OCPMarketShares!L71</f>
        <v>0.55963204769206698</v>
      </c>
      <c r="G117" s="105">
        <f>OCPMarketShares!M71</f>
        <v>0.5655246331783953</v>
      </c>
      <c r="I117" s="217">
        <v>0.34</v>
      </c>
      <c r="J117" s="217">
        <v>0.3</v>
      </c>
      <c r="K117" s="217">
        <v>0.2</v>
      </c>
      <c r="L117" s="217">
        <v>0</v>
      </c>
      <c r="M117" s="217">
        <v>0.15</v>
      </c>
      <c r="N117" s="217">
        <v>0.3</v>
      </c>
      <c r="O117" s="217">
        <v>0</v>
      </c>
      <c r="P117" s="217">
        <v>0</v>
      </c>
      <c r="Q117" s="217">
        <v>0</v>
      </c>
      <c r="R117" s="217">
        <v>0.66</v>
      </c>
      <c r="S117" s="217">
        <v>0.55000000000000004</v>
      </c>
      <c r="T117" s="217">
        <v>0.5</v>
      </c>
      <c r="U117" s="205">
        <f t="shared" si="56"/>
        <v>1</v>
      </c>
      <c r="V117" s="205">
        <f t="shared" si="42"/>
        <v>1</v>
      </c>
      <c r="W117" s="205">
        <f t="shared" si="43"/>
        <v>1</v>
      </c>
      <c r="Y117" s="235">
        <f t="shared" si="44"/>
        <v>0.40917102345366152</v>
      </c>
      <c r="Z117" s="235">
        <f t="shared" si="45"/>
        <v>0.36497742240786973</v>
      </c>
      <c r="AA117" s="235">
        <f t="shared" si="46"/>
        <v>0.24588027529495446</v>
      </c>
      <c r="AB117" s="235">
        <f t="shared" si="47"/>
        <v>0</v>
      </c>
      <c r="AC117" s="235">
        <f t="shared" si="48"/>
        <v>0.18248871120393487</v>
      </c>
      <c r="AD117" s="235">
        <f t="shared" si="49"/>
        <v>0.36882041294243167</v>
      </c>
      <c r="AE117" s="235">
        <f t="shared" si="50"/>
        <v>0</v>
      </c>
      <c r="AF117" s="235">
        <f t="shared" si="51"/>
        <v>0</v>
      </c>
      <c r="AG117" s="235">
        <f t="shared" si="52"/>
        <v>0</v>
      </c>
      <c r="AH117" s="235">
        <f t="shared" si="53"/>
        <v>1.826828275301936</v>
      </c>
      <c r="AI117" s="235">
        <f t="shared" si="54"/>
        <v>1.5389881311531843</v>
      </c>
      <c r="AJ117" s="235">
        <f t="shared" si="55"/>
        <v>1.4138115829459881</v>
      </c>
    </row>
    <row r="118" spans="4:36" ht="13.5" customHeight="1" x14ac:dyDescent="0.2">
      <c r="D118" s="84" t="str">
        <f>ProjectedP205_Consumption!D33</f>
        <v>Sugar cane</v>
      </c>
      <c r="E118" s="105">
        <f>OCPMarketShares!K72</f>
        <v>0.10196483554188092</v>
      </c>
      <c r="F118" s="105">
        <f>OCPMarketShares!L72</f>
        <v>0.8255665411051275</v>
      </c>
      <c r="G118" s="105">
        <f>OCPMarketShares!M72</f>
        <v>1.8786348820789036</v>
      </c>
      <c r="I118" s="217">
        <v>0.34</v>
      </c>
      <c r="J118" s="217">
        <v>0.3</v>
      </c>
      <c r="K118" s="217">
        <v>0.2</v>
      </c>
      <c r="L118" s="217">
        <v>0</v>
      </c>
      <c r="M118" s="217">
        <v>0.15</v>
      </c>
      <c r="N118" s="217">
        <v>0.3</v>
      </c>
      <c r="O118" s="217">
        <v>0</v>
      </c>
      <c r="P118" s="217">
        <v>0</v>
      </c>
      <c r="Q118" s="217">
        <v>0</v>
      </c>
      <c r="R118" s="217">
        <v>0.66</v>
      </c>
      <c r="S118" s="217">
        <v>0.55000000000000004</v>
      </c>
      <c r="T118" s="217">
        <v>0.5</v>
      </c>
      <c r="U118" s="205">
        <f t="shared" si="56"/>
        <v>1</v>
      </c>
      <c r="V118" s="205">
        <f t="shared" si="42"/>
        <v>1</v>
      </c>
      <c r="W118" s="205">
        <f t="shared" si="43"/>
        <v>1</v>
      </c>
      <c r="Y118" s="235">
        <f t="shared" si="44"/>
        <v>7.5365313226607639E-2</v>
      </c>
      <c r="Z118" s="235">
        <f t="shared" si="45"/>
        <v>0.5384129615903005</v>
      </c>
      <c r="AA118" s="235">
        <f t="shared" si="46"/>
        <v>0.81679777481691462</v>
      </c>
      <c r="AB118" s="235">
        <f t="shared" si="47"/>
        <v>0</v>
      </c>
      <c r="AC118" s="235">
        <f t="shared" si="48"/>
        <v>0.26920648079515025</v>
      </c>
      <c r="AD118" s="235">
        <f t="shared" si="49"/>
        <v>1.2251966622253718</v>
      </c>
      <c r="AE118" s="235">
        <f t="shared" si="50"/>
        <v>0</v>
      </c>
      <c r="AF118" s="235">
        <f t="shared" si="51"/>
        <v>0</v>
      </c>
      <c r="AG118" s="235">
        <f t="shared" si="52"/>
        <v>0</v>
      </c>
      <c r="AH118" s="235">
        <f t="shared" si="53"/>
        <v>0.33648395728820701</v>
      </c>
      <c r="AI118" s="235">
        <f t="shared" si="54"/>
        <v>2.2703079880391006</v>
      </c>
      <c r="AJ118" s="235">
        <f t="shared" si="55"/>
        <v>4.6965872051972584</v>
      </c>
    </row>
    <row r="119" spans="4:36" ht="13.5" customHeight="1" x14ac:dyDescent="0.2">
      <c r="D119" s="84" t="str">
        <f>ProjectedP205_Consumption!D34</f>
        <v>Sweet potatoes</v>
      </c>
      <c r="E119" s="105">
        <f>OCPMarketShares!K73</f>
        <v>5.4432045834981006E-2</v>
      </c>
      <c r="F119" s="105">
        <f>OCPMarketShares!L73</f>
        <v>0.13062964434696231</v>
      </c>
      <c r="G119" s="105">
        <f>OCPMarketShares!M73</f>
        <v>0.20782650198922392</v>
      </c>
      <c r="I119" s="217">
        <v>0.34</v>
      </c>
      <c r="J119" s="217">
        <v>0.3</v>
      </c>
      <c r="K119" s="217">
        <v>0.2</v>
      </c>
      <c r="L119" s="217">
        <v>0</v>
      </c>
      <c r="M119" s="217">
        <v>0.15</v>
      </c>
      <c r="N119" s="217">
        <v>0.3</v>
      </c>
      <c r="O119" s="217">
        <v>0</v>
      </c>
      <c r="P119" s="217">
        <v>0</v>
      </c>
      <c r="Q119" s="217">
        <v>0</v>
      </c>
      <c r="R119" s="217">
        <v>0.66</v>
      </c>
      <c r="S119" s="217">
        <v>0.55000000000000004</v>
      </c>
      <c r="T119" s="217">
        <v>0.5</v>
      </c>
      <c r="U119" s="205">
        <f t="shared" si="56"/>
        <v>1</v>
      </c>
      <c r="V119" s="205">
        <f t="shared" si="42"/>
        <v>1</v>
      </c>
      <c r="W119" s="205">
        <f t="shared" si="43"/>
        <v>1</v>
      </c>
      <c r="Y119" s="235">
        <f t="shared" si="44"/>
        <v>4.0232381704116395E-2</v>
      </c>
      <c r="Z119" s="235">
        <f t="shared" si="45"/>
        <v>8.5193246313236284E-2</v>
      </c>
      <c r="AA119" s="235">
        <f t="shared" si="46"/>
        <v>9.0359348690966915E-2</v>
      </c>
      <c r="AB119" s="235">
        <f t="shared" si="47"/>
        <v>0</v>
      </c>
      <c r="AC119" s="235">
        <f t="shared" si="48"/>
        <v>4.2596623156618142E-2</v>
      </c>
      <c r="AD119" s="235">
        <f t="shared" si="49"/>
        <v>0.13553902303645038</v>
      </c>
      <c r="AE119" s="235">
        <f t="shared" si="50"/>
        <v>0</v>
      </c>
      <c r="AF119" s="235">
        <f t="shared" si="51"/>
        <v>0</v>
      </c>
      <c r="AG119" s="235">
        <f t="shared" si="52"/>
        <v>0</v>
      </c>
      <c r="AH119" s="235">
        <f t="shared" si="53"/>
        <v>0.17962575125543731</v>
      </c>
      <c r="AI119" s="235">
        <f t="shared" si="54"/>
        <v>0.35923152195414632</v>
      </c>
      <c r="AJ119" s="235">
        <f t="shared" si="55"/>
        <v>0.51956625497305975</v>
      </c>
    </row>
    <row r="120" spans="4:36" ht="13.5" customHeight="1" x14ac:dyDescent="0.2">
      <c r="D120" s="84" t="str">
        <f>ProjectedP205_Consumption!D35</f>
        <v>Tomatoes</v>
      </c>
      <c r="E120" s="105">
        <f>OCPMarketShares!K74</f>
        <v>6.9261703968175978E-2</v>
      </c>
      <c r="F120" s="105">
        <f>OCPMarketShares!L74</f>
        <v>0.26373611482694287</v>
      </c>
      <c r="G120" s="105">
        <f>OCPMarketShares!M74</f>
        <v>0.46140028851556414</v>
      </c>
      <c r="I120" s="217">
        <v>0.34</v>
      </c>
      <c r="J120" s="217">
        <v>0.3</v>
      </c>
      <c r="K120" s="217">
        <v>0.2</v>
      </c>
      <c r="L120" s="217">
        <v>0</v>
      </c>
      <c r="M120" s="217">
        <v>0.15</v>
      </c>
      <c r="N120" s="217">
        <v>0.3</v>
      </c>
      <c r="O120" s="217">
        <v>0</v>
      </c>
      <c r="P120" s="217">
        <v>0</v>
      </c>
      <c r="Q120" s="217">
        <v>0</v>
      </c>
      <c r="R120" s="217">
        <v>0.66</v>
      </c>
      <c r="S120" s="217">
        <v>0.55000000000000004</v>
      </c>
      <c r="T120" s="217">
        <v>0.5</v>
      </c>
      <c r="U120" s="205">
        <f t="shared" si="56"/>
        <v>1</v>
      </c>
      <c r="V120" s="205">
        <f t="shared" si="42"/>
        <v>1</v>
      </c>
      <c r="W120" s="205">
        <f t="shared" si="43"/>
        <v>1</v>
      </c>
      <c r="Y120" s="235">
        <f t="shared" si="44"/>
        <v>5.1193433367782246E-2</v>
      </c>
      <c r="Z120" s="235">
        <f t="shared" si="45"/>
        <v>0.17200181401757145</v>
      </c>
      <c r="AA120" s="235">
        <f t="shared" si="46"/>
        <v>0.20060882109372355</v>
      </c>
      <c r="AB120" s="235">
        <f t="shared" si="47"/>
        <v>0</v>
      </c>
      <c r="AC120" s="235">
        <f t="shared" si="48"/>
        <v>8.6000907008785724E-2</v>
      </c>
      <c r="AD120" s="235">
        <f t="shared" si="49"/>
        <v>0.30091323164058525</v>
      </c>
      <c r="AE120" s="235">
        <f t="shared" si="50"/>
        <v>0</v>
      </c>
      <c r="AF120" s="235">
        <f t="shared" si="51"/>
        <v>0</v>
      </c>
      <c r="AG120" s="235">
        <f t="shared" si="52"/>
        <v>0</v>
      </c>
      <c r="AH120" s="235">
        <f t="shared" si="53"/>
        <v>0.22856362309498074</v>
      </c>
      <c r="AI120" s="235">
        <f t="shared" si="54"/>
        <v>0.72527431577409285</v>
      </c>
      <c r="AJ120" s="235">
        <f t="shared" si="55"/>
        <v>1.1535007212889103</v>
      </c>
    </row>
    <row r="121" spans="4:36" ht="13.5" customHeight="1" x14ac:dyDescent="0.2">
      <c r="D121" s="84" t="str">
        <f>ProjectedP205_Consumption!D36</f>
        <v>Avocados</v>
      </c>
      <c r="E121" s="105">
        <f>OCPMarketShares!K75</f>
        <v>1.3562098060614525E-2</v>
      </c>
      <c r="F121" s="105">
        <f>OCPMarketShares!L75</f>
        <v>5.1579522980518856E-2</v>
      </c>
      <c r="G121" s="105">
        <f>OCPMarketShares!M75</f>
        <v>9.0127969662828322E-2</v>
      </c>
      <c r="I121" s="217">
        <v>0.34</v>
      </c>
      <c r="J121" s="217">
        <v>0.3</v>
      </c>
      <c r="K121" s="217">
        <v>0.2</v>
      </c>
      <c r="L121" s="217">
        <v>0</v>
      </c>
      <c r="M121" s="217">
        <v>0.15</v>
      </c>
      <c r="N121" s="217">
        <v>0.3</v>
      </c>
      <c r="O121" s="217">
        <v>0</v>
      </c>
      <c r="P121" s="217">
        <v>0</v>
      </c>
      <c r="Q121" s="217">
        <v>0</v>
      </c>
      <c r="R121" s="217">
        <v>0.66</v>
      </c>
      <c r="S121" s="217">
        <v>0.55000000000000004</v>
      </c>
      <c r="T121" s="217">
        <v>0.5</v>
      </c>
      <c r="U121" s="205">
        <f t="shared" si="56"/>
        <v>1</v>
      </c>
      <c r="V121" s="205">
        <f t="shared" si="42"/>
        <v>1</v>
      </c>
      <c r="W121" s="205">
        <f t="shared" si="43"/>
        <v>1</v>
      </c>
      <c r="Y121" s="235">
        <f t="shared" si="44"/>
        <v>1.0024159436106388E-2</v>
      </c>
      <c r="Z121" s="235">
        <f t="shared" si="45"/>
        <v>3.3638819335120994E-2</v>
      </c>
      <c r="AA121" s="235">
        <f t="shared" si="46"/>
        <v>3.9186073766447102E-2</v>
      </c>
      <c r="AB121" s="235">
        <f t="shared" si="47"/>
        <v>0</v>
      </c>
      <c r="AC121" s="235">
        <f t="shared" si="48"/>
        <v>1.6819409667560497E-2</v>
      </c>
      <c r="AD121" s="235">
        <f t="shared" si="49"/>
        <v>5.8779110649670639E-2</v>
      </c>
      <c r="AE121" s="235">
        <f t="shared" si="50"/>
        <v>0</v>
      </c>
      <c r="AF121" s="235">
        <f t="shared" si="51"/>
        <v>0</v>
      </c>
      <c r="AG121" s="235">
        <f t="shared" si="52"/>
        <v>0</v>
      </c>
      <c r="AH121" s="235">
        <f t="shared" si="53"/>
        <v>4.4754923600027932E-2</v>
      </c>
      <c r="AI121" s="235">
        <f t="shared" si="54"/>
        <v>0.14184368819642684</v>
      </c>
      <c r="AJ121" s="235">
        <f t="shared" si="55"/>
        <v>0.22531992415707081</v>
      </c>
    </row>
    <row r="122" spans="4:36" ht="13.5" customHeight="1" x14ac:dyDescent="0.2">
      <c r="D122" s="84" t="str">
        <f>ProjectedP205_Consumption!D37</f>
        <v>Bananas</v>
      </c>
      <c r="E122" s="105">
        <f>OCPMarketShares!K76</f>
        <v>0.77620808643174666</v>
      </c>
      <c r="F122" s="105">
        <f>OCPMarketShares!L76</f>
        <v>1.6388147176702113</v>
      </c>
      <c r="G122" s="105">
        <f>OCPMarketShares!M76</f>
        <v>2.470229498280951</v>
      </c>
      <c r="I122" s="217">
        <v>0.34</v>
      </c>
      <c r="J122" s="217">
        <v>0.3</v>
      </c>
      <c r="K122" s="217">
        <v>0.2</v>
      </c>
      <c r="L122" s="217">
        <v>0</v>
      </c>
      <c r="M122" s="217">
        <v>0.15</v>
      </c>
      <c r="N122" s="217">
        <v>0.3</v>
      </c>
      <c r="O122" s="217">
        <v>0</v>
      </c>
      <c r="P122" s="217">
        <v>0</v>
      </c>
      <c r="Q122" s="217">
        <v>0</v>
      </c>
      <c r="R122" s="217">
        <v>0.66</v>
      </c>
      <c r="S122" s="217">
        <v>0.55000000000000004</v>
      </c>
      <c r="T122" s="217">
        <v>0.5</v>
      </c>
      <c r="U122" s="205">
        <f t="shared" si="56"/>
        <v>1</v>
      </c>
      <c r="V122" s="205">
        <f t="shared" si="42"/>
        <v>1</v>
      </c>
      <c r="W122" s="205">
        <f t="shared" si="43"/>
        <v>1</v>
      </c>
      <c r="Y122" s="235">
        <f t="shared" si="44"/>
        <v>0.57371902040607359</v>
      </c>
      <c r="Z122" s="235">
        <f t="shared" si="45"/>
        <v>1.0687922071762246</v>
      </c>
      <c r="AA122" s="235">
        <f t="shared" si="46"/>
        <v>1.074012825339544</v>
      </c>
      <c r="AB122" s="235">
        <f t="shared" si="47"/>
        <v>0</v>
      </c>
      <c r="AC122" s="235">
        <f t="shared" si="48"/>
        <v>0.53439610358811229</v>
      </c>
      <c r="AD122" s="235">
        <f t="shared" si="49"/>
        <v>1.6110192380093158</v>
      </c>
      <c r="AE122" s="235">
        <f t="shared" si="50"/>
        <v>0</v>
      </c>
      <c r="AF122" s="235">
        <f t="shared" si="51"/>
        <v>0</v>
      </c>
      <c r="AG122" s="235">
        <f t="shared" si="52"/>
        <v>0</v>
      </c>
      <c r="AH122" s="235">
        <f t="shared" si="53"/>
        <v>2.561486685224764</v>
      </c>
      <c r="AI122" s="235">
        <f t="shared" si="54"/>
        <v>4.5067404735930809</v>
      </c>
      <c r="AJ122" s="235">
        <f t="shared" si="55"/>
        <v>6.1755737457023772</v>
      </c>
    </row>
    <row r="123" spans="4:36" ht="13.5" customHeight="1" x14ac:dyDescent="0.2">
      <c r="D123" s="84" t="str">
        <f>ProjectedP205_Consumption!D38</f>
        <v>Cocoa beans</v>
      </c>
      <c r="E123" s="105">
        <f>OCPMarketShares!K77</f>
        <v>0.59593226996109949</v>
      </c>
      <c r="F123" s="105">
        <f>OCPMarketShares!L77</f>
        <v>5.5112082543579017</v>
      </c>
      <c r="G123" s="105">
        <f>OCPMarketShares!M77</f>
        <v>10.793788572990859</v>
      </c>
      <c r="I123" s="217">
        <v>0.34</v>
      </c>
      <c r="J123" s="217">
        <v>0.3</v>
      </c>
      <c r="K123" s="217">
        <v>0.2</v>
      </c>
      <c r="L123" s="217">
        <v>0</v>
      </c>
      <c r="M123" s="217">
        <v>0.15</v>
      </c>
      <c r="N123" s="217">
        <v>0.3</v>
      </c>
      <c r="O123" s="217">
        <v>0</v>
      </c>
      <c r="P123" s="217">
        <v>0</v>
      </c>
      <c r="Q123" s="217">
        <v>0</v>
      </c>
      <c r="R123" s="217">
        <v>0.66</v>
      </c>
      <c r="S123" s="217">
        <v>0.55000000000000004</v>
      </c>
      <c r="T123" s="217">
        <v>0.5</v>
      </c>
      <c r="U123" s="205">
        <f t="shared" si="56"/>
        <v>1</v>
      </c>
      <c r="V123" s="205">
        <f t="shared" si="42"/>
        <v>1</v>
      </c>
      <c r="W123" s="205">
        <f t="shared" si="43"/>
        <v>1</v>
      </c>
      <c r="Y123" s="235">
        <f t="shared" si="44"/>
        <v>0.44047167779733443</v>
      </c>
      <c r="Z123" s="235">
        <f t="shared" si="45"/>
        <v>3.5942662528421097</v>
      </c>
      <c r="AA123" s="235">
        <f t="shared" si="46"/>
        <v>4.6929515534742867</v>
      </c>
      <c r="AB123" s="235">
        <f t="shared" si="47"/>
        <v>0</v>
      </c>
      <c r="AC123" s="235">
        <f t="shared" si="48"/>
        <v>1.7971331264210548</v>
      </c>
      <c r="AD123" s="235">
        <f t="shared" si="49"/>
        <v>7.0394273302114296</v>
      </c>
      <c r="AE123" s="235">
        <f t="shared" si="50"/>
        <v>0</v>
      </c>
      <c r="AF123" s="235">
        <f t="shared" si="51"/>
        <v>0</v>
      </c>
      <c r="AG123" s="235">
        <f t="shared" si="52"/>
        <v>0</v>
      </c>
      <c r="AH123" s="235">
        <f t="shared" si="53"/>
        <v>1.9665764908716283</v>
      </c>
      <c r="AI123" s="235">
        <f t="shared" si="54"/>
        <v>15.155822699484231</v>
      </c>
      <c r="AJ123" s="235">
        <f t="shared" si="55"/>
        <v>26.984471432477147</v>
      </c>
    </row>
    <row r="124" spans="4:36" ht="13.5" customHeight="1" x14ac:dyDescent="0.2">
      <c r="D124" s="84" t="str">
        <f>ProjectedP205_Consumption!D39</f>
        <v>Coffee, green</v>
      </c>
      <c r="E124" s="105">
        <f>OCPMarketShares!K78</f>
        <v>9.0950975275522705E-2</v>
      </c>
      <c r="F124" s="105">
        <f>OCPMarketShares!L78</f>
        <v>0.80835932790268616</v>
      </c>
      <c r="G124" s="105">
        <f>OCPMarketShares!M78</f>
        <v>1.5215236724059078</v>
      </c>
      <c r="I124" s="217">
        <v>0.34</v>
      </c>
      <c r="J124" s="217">
        <v>0.3</v>
      </c>
      <c r="K124" s="217">
        <v>0.2</v>
      </c>
      <c r="L124" s="217">
        <v>0</v>
      </c>
      <c r="M124" s="217">
        <v>0.15</v>
      </c>
      <c r="N124" s="217">
        <v>0.3</v>
      </c>
      <c r="O124" s="217">
        <v>0</v>
      </c>
      <c r="P124" s="217">
        <v>0</v>
      </c>
      <c r="Q124" s="217">
        <v>0</v>
      </c>
      <c r="R124" s="217">
        <v>0.66</v>
      </c>
      <c r="S124" s="217">
        <v>0.55000000000000004</v>
      </c>
      <c r="T124" s="217">
        <v>0.5</v>
      </c>
      <c r="U124" s="205">
        <f t="shared" si="56"/>
        <v>1</v>
      </c>
      <c r="V124" s="205">
        <f t="shared" si="42"/>
        <v>1</v>
      </c>
      <c r="W124" s="205">
        <f t="shared" si="43"/>
        <v>1</v>
      </c>
      <c r="Y124" s="235">
        <f t="shared" si="44"/>
        <v>6.7224633899299391E-2</v>
      </c>
      <c r="Z124" s="235">
        <f t="shared" si="45"/>
        <v>0.52719086602349086</v>
      </c>
      <c r="AA124" s="235">
        <f t="shared" si="46"/>
        <v>0.6615320314808294</v>
      </c>
      <c r="AB124" s="235">
        <f t="shared" si="47"/>
        <v>0</v>
      </c>
      <c r="AC124" s="235">
        <f t="shared" si="48"/>
        <v>0.26359543301174543</v>
      </c>
      <c r="AD124" s="235">
        <f t="shared" si="49"/>
        <v>0.99229804722124415</v>
      </c>
      <c r="AE124" s="235">
        <f t="shared" si="50"/>
        <v>0</v>
      </c>
      <c r="AF124" s="235">
        <f t="shared" si="51"/>
        <v>0</v>
      </c>
      <c r="AG124" s="235">
        <f t="shared" si="52"/>
        <v>0</v>
      </c>
      <c r="AH124" s="235">
        <f t="shared" si="53"/>
        <v>0.30013821840922494</v>
      </c>
      <c r="AI124" s="235">
        <f t="shared" si="54"/>
        <v>2.2229881517323871</v>
      </c>
      <c r="AJ124" s="235">
        <f t="shared" si="55"/>
        <v>3.8038091810147692</v>
      </c>
    </row>
    <row r="125" spans="4:36" ht="13.5" customHeight="1" x14ac:dyDescent="0.2">
      <c r="D125" s="84" t="str">
        <f>ProjectedP205_Consumption!D40</f>
        <v>Kola nuts</v>
      </c>
      <c r="E125" s="105">
        <f>OCPMarketShares!K79</f>
        <v>8.8940320344764137E-2</v>
      </c>
      <c r="F125" s="105">
        <f>OCPMarketShares!L79</f>
        <v>0.17043150304443089</v>
      </c>
      <c r="G125" s="105">
        <f>OCPMarketShares!M79</f>
        <v>0.25422138080113066</v>
      </c>
      <c r="I125" s="217">
        <v>0.34</v>
      </c>
      <c r="J125" s="217">
        <v>0.3</v>
      </c>
      <c r="K125" s="217">
        <v>0.2</v>
      </c>
      <c r="L125" s="217">
        <v>0</v>
      </c>
      <c r="M125" s="217">
        <v>0.15</v>
      </c>
      <c r="N125" s="217">
        <v>0.3</v>
      </c>
      <c r="O125" s="217">
        <v>0</v>
      </c>
      <c r="P125" s="217">
        <v>0</v>
      </c>
      <c r="Q125" s="217">
        <v>0</v>
      </c>
      <c r="R125" s="217">
        <v>0.66</v>
      </c>
      <c r="S125" s="217">
        <v>0.55000000000000004</v>
      </c>
      <c r="T125" s="217">
        <v>0.5</v>
      </c>
      <c r="U125" s="205">
        <f t="shared" si="56"/>
        <v>1</v>
      </c>
      <c r="V125" s="205">
        <f t="shared" si="42"/>
        <v>1</v>
      </c>
      <c r="W125" s="205">
        <f t="shared" si="43"/>
        <v>1</v>
      </c>
      <c r="Y125" s="235">
        <f t="shared" si="44"/>
        <v>6.5738497646130017E-2</v>
      </c>
      <c r="Z125" s="235">
        <f t="shared" si="45"/>
        <v>0.11115098024636796</v>
      </c>
      <c r="AA125" s="235">
        <f t="shared" si="46"/>
        <v>0.11053103513092637</v>
      </c>
      <c r="AB125" s="235">
        <f t="shared" si="47"/>
        <v>0</v>
      </c>
      <c r="AC125" s="235">
        <f t="shared" si="48"/>
        <v>5.5575490123183982E-2</v>
      </c>
      <c r="AD125" s="235">
        <f t="shared" si="49"/>
        <v>0.16579655269638954</v>
      </c>
      <c r="AE125" s="235">
        <f t="shared" si="50"/>
        <v>0</v>
      </c>
      <c r="AF125" s="235">
        <f t="shared" si="51"/>
        <v>0</v>
      </c>
      <c r="AG125" s="235">
        <f t="shared" si="52"/>
        <v>0</v>
      </c>
      <c r="AH125" s="235">
        <f t="shared" si="53"/>
        <v>0.29350305713772162</v>
      </c>
      <c r="AI125" s="235">
        <f t="shared" si="54"/>
        <v>0.46868663337218497</v>
      </c>
      <c r="AJ125" s="235">
        <f t="shared" si="55"/>
        <v>0.63555345200282665</v>
      </c>
    </row>
    <row r="126" spans="4:36" ht="13.5" customHeight="1" x14ac:dyDescent="0.2">
      <c r="D126" s="84" t="str">
        <f>ProjectedP205_Consumption!D41</f>
        <v>Melonseed</v>
      </c>
      <c r="E126" s="105">
        <f>OCPMarketShares!K80</f>
        <v>9.6454089210083749E-2</v>
      </c>
      <c r="F126" s="105">
        <f>OCPMarketShares!L80</f>
        <v>0.18157075629285349</v>
      </c>
      <c r="G126" s="105">
        <f>OCPMarketShares!M80</f>
        <v>0.26606158567664306</v>
      </c>
      <c r="I126" s="217">
        <v>0.34</v>
      </c>
      <c r="J126" s="217">
        <v>0.3</v>
      </c>
      <c r="K126" s="217">
        <v>0.2</v>
      </c>
      <c r="L126" s="217">
        <v>0</v>
      </c>
      <c r="M126" s="217">
        <v>0.15</v>
      </c>
      <c r="N126" s="217">
        <v>0.3</v>
      </c>
      <c r="O126" s="217">
        <v>0</v>
      </c>
      <c r="P126" s="217">
        <v>0</v>
      </c>
      <c r="Q126" s="217">
        <v>0</v>
      </c>
      <c r="R126" s="217">
        <v>0.66</v>
      </c>
      <c r="S126" s="217">
        <v>0.55000000000000004</v>
      </c>
      <c r="T126" s="217">
        <v>0.5</v>
      </c>
      <c r="U126" s="205">
        <f t="shared" si="56"/>
        <v>1</v>
      </c>
      <c r="V126" s="205">
        <f t="shared" si="42"/>
        <v>1</v>
      </c>
      <c r="W126" s="205">
        <f t="shared" si="43"/>
        <v>1</v>
      </c>
      <c r="Y126" s="235">
        <f t="shared" si="44"/>
        <v>7.1292152894409724E-2</v>
      </c>
      <c r="Z126" s="235">
        <f t="shared" si="45"/>
        <v>0.118415710625774</v>
      </c>
      <c r="AA126" s="235">
        <f t="shared" si="46"/>
        <v>0.11567895029419265</v>
      </c>
      <c r="AB126" s="235">
        <f t="shared" si="47"/>
        <v>0</v>
      </c>
      <c r="AC126" s="235">
        <f t="shared" si="48"/>
        <v>5.9207855312886998E-2</v>
      </c>
      <c r="AD126" s="235">
        <f t="shared" si="49"/>
        <v>0.17351842544128893</v>
      </c>
      <c r="AE126" s="235">
        <f t="shared" si="50"/>
        <v>0</v>
      </c>
      <c r="AF126" s="235">
        <f t="shared" si="51"/>
        <v>0</v>
      </c>
      <c r="AG126" s="235">
        <f t="shared" si="52"/>
        <v>0</v>
      </c>
      <c r="AH126" s="235">
        <f t="shared" si="53"/>
        <v>0.31829849439327634</v>
      </c>
      <c r="AI126" s="235">
        <f t="shared" si="54"/>
        <v>0.49931957980534714</v>
      </c>
      <c r="AJ126" s="235">
        <f t="shared" si="55"/>
        <v>0.66515396419160766</v>
      </c>
    </row>
    <row r="127" spans="4:36" ht="13.5" customHeight="1" x14ac:dyDescent="0.2">
      <c r="D127" s="84" t="str">
        <f>ProjectedP205_Consumption!D42</f>
        <v>Natural rubber in primary forms</v>
      </c>
      <c r="E127" s="105">
        <f>OCPMarketShares!K81</f>
        <v>0.68423382456215431</v>
      </c>
      <c r="F127" s="105">
        <f>OCPMarketShares!L81</f>
        <v>0.69020239887429258</v>
      </c>
      <c r="G127" s="105">
        <f>OCPMarketShares!M81</f>
        <v>0.69622303708336308</v>
      </c>
      <c r="I127" s="217">
        <v>0.34</v>
      </c>
      <c r="J127" s="217">
        <v>0.3</v>
      </c>
      <c r="K127" s="217">
        <v>0.2</v>
      </c>
      <c r="L127" s="217">
        <v>0</v>
      </c>
      <c r="M127" s="217">
        <v>0.15</v>
      </c>
      <c r="N127" s="217">
        <v>0.3</v>
      </c>
      <c r="O127" s="217">
        <v>0</v>
      </c>
      <c r="P127" s="217">
        <v>0</v>
      </c>
      <c r="Q127" s="217">
        <v>0</v>
      </c>
      <c r="R127" s="217">
        <v>0.66</v>
      </c>
      <c r="S127" s="217">
        <v>0.55000000000000004</v>
      </c>
      <c r="T127" s="217">
        <v>0.5</v>
      </c>
      <c r="U127" s="205">
        <f t="shared" si="56"/>
        <v>1</v>
      </c>
      <c r="V127" s="205">
        <f t="shared" si="42"/>
        <v>1</v>
      </c>
      <c r="W127" s="205">
        <f t="shared" si="43"/>
        <v>1</v>
      </c>
      <c r="Y127" s="235">
        <f t="shared" si="44"/>
        <v>0.5057380442415923</v>
      </c>
      <c r="Z127" s="235">
        <f t="shared" si="45"/>
        <v>0.45013199926584291</v>
      </c>
      <c r="AA127" s="235">
        <f t="shared" si="46"/>
        <v>0.30270566829711443</v>
      </c>
      <c r="AB127" s="235">
        <f t="shared" si="47"/>
        <v>0</v>
      </c>
      <c r="AC127" s="235">
        <f t="shared" si="48"/>
        <v>0.22506599963292145</v>
      </c>
      <c r="AD127" s="235">
        <f t="shared" si="49"/>
        <v>0.45405850244567153</v>
      </c>
      <c r="AE127" s="235">
        <f t="shared" si="50"/>
        <v>0</v>
      </c>
      <c r="AF127" s="235">
        <f t="shared" si="51"/>
        <v>0</v>
      </c>
      <c r="AG127" s="235">
        <f t="shared" si="52"/>
        <v>0</v>
      </c>
      <c r="AH127" s="235">
        <f t="shared" si="53"/>
        <v>2.2579716210551091</v>
      </c>
      <c r="AI127" s="235">
        <f t="shared" si="54"/>
        <v>1.8980565969043046</v>
      </c>
      <c r="AJ127" s="235">
        <f t="shared" si="55"/>
        <v>1.7405575927084076</v>
      </c>
    </row>
    <row r="128" spans="4:36" ht="13.5" customHeight="1" x14ac:dyDescent="0.2">
      <c r="D128" s="84" t="str">
        <f>ProjectedP205_Consumption!D43</f>
        <v>Oil palm fruit</v>
      </c>
      <c r="E128" s="105">
        <f>OCPMarketShares!K82</f>
        <v>1.9957467976140482</v>
      </c>
      <c r="F128" s="105">
        <f>OCPMarketShares!L82</f>
        <v>3.4860247281216035</v>
      </c>
      <c r="G128" s="105">
        <f>OCPMarketShares!M82</f>
        <v>4.473648999776521</v>
      </c>
      <c r="I128" s="217">
        <v>0.34</v>
      </c>
      <c r="J128" s="217">
        <v>0.3</v>
      </c>
      <c r="K128" s="217">
        <v>0.2</v>
      </c>
      <c r="L128" s="217">
        <v>0</v>
      </c>
      <c r="M128" s="217">
        <v>0.15</v>
      </c>
      <c r="N128" s="217">
        <v>0.3</v>
      </c>
      <c r="O128" s="217">
        <v>0</v>
      </c>
      <c r="P128" s="217">
        <v>0</v>
      </c>
      <c r="Q128" s="217">
        <v>0</v>
      </c>
      <c r="R128" s="217">
        <v>0.66</v>
      </c>
      <c r="S128" s="217">
        <v>0.55000000000000004</v>
      </c>
      <c r="T128" s="217">
        <v>0.5</v>
      </c>
      <c r="U128" s="205">
        <f t="shared" si="56"/>
        <v>1</v>
      </c>
      <c r="V128" s="205">
        <f t="shared" si="42"/>
        <v>1</v>
      </c>
      <c r="W128" s="205">
        <f t="shared" si="43"/>
        <v>1</v>
      </c>
      <c r="Y128" s="235">
        <f t="shared" si="44"/>
        <v>1.4751171982364704</v>
      </c>
      <c r="Z128" s="235">
        <f t="shared" si="45"/>
        <v>2.2734943879053935</v>
      </c>
      <c r="AA128" s="235">
        <f t="shared" si="46"/>
        <v>1.9450647825115308</v>
      </c>
      <c r="AB128" s="235">
        <f t="shared" si="47"/>
        <v>0</v>
      </c>
      <c r="AC128" s="235">
        <f t="shared" si="48"/>
        <v>1.1367471939526967</v>
      </c>
      <c r="AD128" s="235">
        <f t="shared" si="49"/>
        <v>2.9175971737672959</v>
      </c>
      <c r="AE128" s="235">
        <f t="shared" si="50"/>
        <v>0</v>
      </c>
      <c r="AF128" s="235">
        <f t="shared" si="51"/>
        <v>0</v>
      </c>
      <c r="AG128" s="235">
        <f t="shared" si="52"/>
        <v>0</v>
      </c>
      <c r="AH128" s="235">
        <f t="shared" si="53"/>
        <v>6.5859644321263584</v>
      </c>
      <c r="AI128" s="235">
        <f t="shared" si="54"/>
        <v>9.5865680023344098</v>
      </c>
      <c r="AJ128" s="235">
        <f t="shared" si="55"/>
        <v>11.184122499441301</v>
      </c>
    </row>
    <row r="129" spans="2:36" ht="13.5" customHeight="1" x14ac:dyDescent="0.2">
      <c r="D129" s="84" t="str">
        <f>ProjectedP205_Consumption!D44</f>
        <v>Plantains and cooking bananas</v>
      </c>
      <c r="E129" s="105">
        <f>OCPMarketShares!K83</f>
        <v>0.24178884511813883</v>
      </c>
      <c r="F129" s="105">
        <f>OCPMarketShares!L83</f>
        <v>0.90260523022866579</v>
      </c>
      <c r="G129" s="105">
        <f>OCPMarketShares!M83</f>
        <v>1.5480723570998771</v>
      </c>
      <c r="I129" s="217">
        <v>0.34</v>
      </c>
      <c r="J129" s="217">
        <v>0.3</v>
      </c>
      <c r="K129" s="217">
        <v>0.2</v>
      </c>
      <c r="L129" s="217">
        <v>0</v>
      </c>
      <c r="M129" s="217">
        <v>0.15</v>
      </c>
      <c r="N129" s="217">
        <v>0.3</v>
      </c>
      <c r="O129" s="217">
        <v>0</v>
      </c>
      <c r="P129" s="217">
        <v>0</v>
      </c>
      <c r="Q129" s="217">
        <v>0</v>
      </c>
      <c r="R129" s="217">
        <v>0.66</v>
      </c>
      <c r="S129" s="217">
        <v>0.55000000000000004</v>
      </c>
      <c r="T129" s="217">
        <v>0.5</v>
      </c>
      <c r="U129" s="205">
        <f t="shared" si="56"/>
        <v>1</v>
      </c>
      <c r="V129" s="205">
        <f t="shared" si="42"/>
        <v>1</v>
      </c>
      <c r="W129" s="205">
        <f t="shared" si="43"/>
        <v>1</v>
      </c>
      <c r="Y129" s="235">
        <f t="shared" si="44"/>
        <v>0.17871349421775479</v>
      </c>
      <c r="Z129" s="235">
        <f t="shared" si="45"/>
        <v>0.58865558493173853</v>
      </c>
      <c r="AA129" s="235">
        <f t="shared" si="46"/>
        <v>0.67307493786951178</v>
      </c>
      <c r="AB129" s="235">
        <f t="shared" si="47"/>
        <v>0</v>
      </c>
      <c r="AC129" s="235">
        <f t="shared" si="48"/>
        <v>0.29432779246586926</v>
      </c>
      <c r="AD129" s="235">
        <f t="shared" si="49"/>
        <v>1.0096124068042676</v>
      </c>
      <c r="AE129" s="235">
        <f t="shared" si="50"/>
        <v>0</v>
      </c>
      <c r="AF129" s="235">
        <f t="shared" si="51"/>
        <v>0</v>
      </c>
      <c r="AG129" s="235">
        <f t="shared" si="52"/>
        <v>0</v>
      </c>
      <c r="AH129" s="235">
        <f t="shared" si="53"/>
        <v>0.79790318888985812</v>
      </c>
      <c r="AI129" s="235">
        <f t="shared" si="54"/>
        <v>2.4821643831288309</v>
      </c>
      <c r="AJ129" s="235">
        <f t="shared" si="55"/>
        <v>3.8701808927496928</v>
      </c>
    </row>
    <row r="130" spans="2:36" ht="13.5" customHeight="1" x14ac:dyDescent="0.2">
      <c r="D130" s="84" t="str">
        <f>ProjectedP205_Consumption!D45</f>
        <v>Soya beans</v>
      </c>
      <c r="E130" s="105">
        <f>OCPMarketShares!K84</f>
        <v>1.319293982416235E-2</v>
      </c>
      <c r="F130" s="105">
        <f>OCPMarketShares!L84</f>
        <v>1.6345467431511339E-2</v>
      </c>
      <c r="G130" s="105">
        <f>OCPMarketShares!M84</f>
        <v>1.9641562790218739E-2</v>
      </c>
      <c r="I130" s="217">
        <v>0.34</v>
      </c>
      <c r="J130" s="217">
        <v>0.3</v>
      </c>
      <c r="K130" s="217">
        <v>0.2</v>
      </c>
      <c r="L130" s="217">
        <v>0</v>
      </c>
      <c r="M130" s="217">
        <v>0.15</v>
      </c>
      <c r="N130" s="217">
        <v>0.3</v>
      </c>
      <c r="O130" s="217">
        <v>0</v>
      </c>
      <c r="P130" s="217">
        <v>0</v>
      </c>
      <c r="Q130" s="217">
        <v>0</v>
      </c>
      <c r="R130" s="217">
        <v>0.66</v>
      </c>
      <c r="S130" s="217">
        <v>0.55000000000000004</v>
      </c>
      <c r="T130" s="217">
        <v>0.5</v>
      </c>
      <c r="U130" s="205">
        <f t="shared" si="56"/>
        <v>1</v>
      </c>
      <c r="V130" s="205">
        <f t="shared" si="42"/>
        <v>1</v>
      </c>
      <c r="W130" s="205">
        <f t="shared" si="43"/>
        <v>1</v>
      </c>
      <c r="Y130" s="235">
        <f t="shared" si="44"/>
        <v>9.7513033482939122E-3</v>
      </c>
      <c r="Z130" s="235">
        <f t="shared" si="45"/>
        <v>1.0660087455333481E-2</v>
      </c>
      <c r="AA130" s="235">
        <f t="shared" si="46"/>
        <v>8.5398099087907568E-3</v>
      </c>
      <c r="AB130" s="235">
        <f t="shared" si="47"/>
        <v>0</v>
      </c>
      <c r="AC130" s="235">
        <f t="shared" si="48"/>
        <v>5.3300437276667407E-3</v>
      </c>
      <c r="AD130" s="235">
        <f t="shared" si="49"/>
        <v>1.2809714863186134E-2</v>
      </c>
      <c r="AE130" s="235">
        <f t="shared" si="50"/>
        <v>0</v>
      </c>
      <c r="AF130" s="235">
        <f t="shared" si="51"/>
        <v>0</v>
      </c>
      <c r="AG130" s="235">
        <f t="shared" si="52"/>
        <v>0</v>
      </c>
      <c r="AH130" s="235">
        <f t="shared" si="53"/>
        <v>4.3536701419735757E-2</v>
      </c>
      <c r="AI130" s="235">
        <f t="shared" si="54"/>
        <v>4.4950035436656183E-2</v>
      </c>
      <c r="AJ130" s="235">
        <f t="shared" si="55"/>
        <v>4.9103906975546847E-2</v>
      </c>
    </row>
    <row r="131" spans="2:36" ht="13.5" customHeight="1" x14ac:dyDescent="0.2">
      <c r="D131" s="84" t="str">
        <f>ProjectedP205_Consumption!D46</f>
        <v>Taro</v>
      </c>
      <c r="E131" s="105">
        <f>OCPMarketShares!K85</f>
        <v>0.19397482121172091</v>
      </c>
      <c r="F131" s="105">
        <f>OCPMarketShares!L85</f>
        <v>0.46783535732051496</v>
      </c>
      <c r="G131" s="105">
        <f>OCPMarketShares!M85</f>
        <v>0.74801932621765277</v>
      </c>
      <c r="I131" s="217">
        <v>0.34</v>
      </c>
      <c r="J131" s="217">
        <v>0.3</v>
      </c>
      <c r="K131" s="217">
        <v>0.2</v>
      </c>
      <c r="L131" s="217">
        <v>0</v>
      </c>
      <c r="M131" s="217">
        <v>0.15</v>
      </c>
      <c r="N131" s="217">
        <v>0.3</v>
      </c>
      <c r="O131" s="217">
        <v>0</v>
      </c>
      <c r="P131" s="217">
        <v>0</v>
      </c>
      <c r="Q131" s="217">
        <v>0</v>
      </c>
      <c r="R131" s="217">
        <v>0.66</v>
      </c>
      <c r="S131" s="217">
        <v>0.55000000000000004</v>
      </c>
      <c r="T131" s="217">
        <v>0.5</v>
      </c>
      <c r="U131" s="205">
        <f t="shared" si="56"/>
        <v>1</v>
      </c>
      <c r="V131" s="205">
        <f t="shared" si="42"/>
        <v>1</v>
      </c>
      <c r="W131" s="205">
        <f t="shared" si="43"/>
        <v>1</v>
      </c>
      <c r="Y131" s="235">
        <f t="shared" si="44"/>
        <v>0.14337269393909807</v>
      </c>
      <c r="Z131" s="235">
        <f t="shared" si="45"/>
        <v>0.30511001564381407</v>
      </c>
      <c r="AA131" s="235">
        <f t="shared" si="46"/>
        <v>0.3252257940076751</v>
      </c>
      <c r="AB131" s="235">
        <f t="shared" si="47"/>
        <v>0</v>
      </c>
      <c r="AC131" s="235">
        <f t="shared" si="48"/>
        <v>0.15255500782190703</v>
      </c>
      <c r="AD131" s="235">
        <f t="shared" si="49"/>
        <v>0.48783869101151262</v>
      </c>
      <c r="AE131" s="235">
        <f t="shared" si="50"/>
        <v>0</v>
      </c>
      <c r="AF131" s="235">
        <f t="shared" si="51"/>
        <v>0</v>
      </c>
      <c r="AG131" s="235">
        <f t="shared" si="52"/>
        <v>0</v>
      </c>
      <c r="AH131" s="235">
        <f t="shared" si="53"/>
        <v>0.64011690999867898</v>
      </c>
      <c r="AI131" s="235">
        <f t="shared" si="54"/>
        <v>1.286547232631416</v>
      </c>
      <c r="AJ131" s="235">
        <f t="shared" si="55"/>
        <v>1.8700483155441319</v>
      </c>
    </row>
    <row r="132" spans="2:36" ht="13.5" customHeight="1" x14ac:dyDescent="0.2">
      <c r="D132" s="84" t="str">
        <f>ProjectedP205_Consumption!D47</f>
        <v>Yams</v>
      </c>
      <c r="E132" s="105">
        <f>OCPMarketShares!K86</f>
        <v>4.3580557330467673E-2</v>
      </c>
      <c r="F132" s="105">
        <f>OCPMarketShares!L86</f>
        <v>0.10427896672185455</v>
      </c>
      <c r="G132" s="105">
        <f>OCPMarketShares!M86</f>
        <v>0.16541418713303624</v>
      </c>
      <c r="I132" s="217">
        <v>0.34</v>
      </c>
      <c r="J132" s="217">
        <v>0.3</v>
      </c>
      <c r="K132" s="217">
        <v>0.2</v>
      </c>
      <c r="L132" s="217">
        <v>0</v>
      </c>
      <c r="M132" s="217">
        <v>0.15</v>
      </c>
      <c r="N132" s="217">
        <v>0.3</v>
      </c>
      <c r="O132" s="217">
        <v>0</v>
      </c>
      <c r="P132" s="217">
        <v>0</v>
      </c>
      <c r="Q132" s="217">
        <v>0</v>
      </c>
      <c r="R132" s="217">
        <v>0.66</v>
      </c>
      <c r="S132" s="217">
        <v>0.55000000000000004</v>
      </c>
      <c r="T132" s="217">
        <v>0.5</v>
      </c>
      <c r="U132" s="205">
        <f t="shared" si="56"/>
        <v>1</v>
      </c>
      <c r="V132" s="205">
        <f t="shared" si="42"/>
        <v>1</v>
      </c>
      <c r="W132" s="205">
        <f t="shared" si="43"/>
        <v>1</v>
      </c>
      <c r="Y132" s="235">
        <f t="shared" si="44"/>
        <v>3.2211716287736974E-2</v>
      </c>
      <c r="Z132" s="235">
        <f t="shared" si="45"/>
        <v>6.8008021775122524E-2</v>
      </c>
      <c r="AA132" s="235">
        <f t="shared" si="46"/>
        <v>7.1919211796972277E-2</v>
      </c>
      <c r="AB132" s="235">
        <f t="shared" si="47"/>
        <v>0</v>
      </c>
      <c r="AC132" s="235">
        <f t="shared" si="48"/>
        <v>3.4004010887561262E-2</v>
      </c>
      <c r="AD132" s="235">
        <f t="shared" si="49"/>
        <v>0.10787881769545841</v>
      </c>
      <c r="AE132" s="235">
        <f t="shared" si="50"/>
        <v>0</v>
      </c>
      <c r="AF132" s="235">
        <f t="shared" si="51"/>
        <v>0</v>
      </c>
      <c r="AG132" s="235">
        <f t="shared" si="52"/>
        <v>0</v>
      </c>
      <c r="AH132" s="235">
        <f t="shared" si="53"/>
        <v>0.1438158391905433</v>
      </c>
      <c r="AI132" s="235">
        <f t="shared" si="54"/>
        <v>0.28676715848510004</v>
      </c>
      <c r="AJ132" s="235">
        <f t="shared" si="55"/>
        <v>0.4135354678325906</v>
      </c>
    </row>
    <row r="133" spans="2:36" ht="13.5" customHeight="1" thickBot="1" x14ac:dyDescent="0.25">
      <c r="D133" s="85" t="s">
        <v>11</v>
      </c>
      <c r="E133" s="107">
        <f>SUM(E98:E132)</f>
        <v>13.299427823807763</v>
      </c>
      <c r="F133" s="107">
        <f>SUM(F98:F132)</f>
        <v>29.827826589835638</v>
      </c>
      <c r="G133" s="107">
        <f>SUM(G98:G132)</f>
        <v>47.001976898530195</v>
      </c>
      <c r="Y133" s="144">
        <f t="shared" ref="Y133:AJ133" si="57">SUM(Y98:Y132)</f>
        <v>9.8300118697709564</v>
      </c>
      <c r="Z133" s="144">
        <f t="shared" si="57"/>
        <v>19.452930384675419</v>
      </c>
      <c r="AA133" s="144">
        <f t="shared" si="57"/>
        <v>20.435642129795735</v>
      </c>
      <c r="AB133" s="144">
        <f t="shared" si="57"/>
        <v>0</v>
      </c>
      <c r="AC133" s="144">
        <f t="shared" si="57"/>
        <v>9.7264651923377095</v>
      </c>
      <c r="AD133" s="144">
        <f t="shared" si="57"/>
        <v>30.653463194693593</v>
      </c>
      <c r="AE133" s="144">
        <f t="shared" si="57"/>
        <v>0</v>
      </c>
      <c r="AF133" s="144">
        <f t="shared" si="57"/>
        <v>0</v>
      </c>
      <c r="AG133" s="144">
        <f t="shared" si="57"/>
        <v>0</v>
      </c>
      <c r="AH133" s="144">
        <f t="shared" si="57"/>
        <v>43.888111818565612</v>
      </c>
      <c r="AI133" s="144">
        <f t="shared" si="57"/>
        <v>82.026523122048033</v>
      </c>
      <c r="AJ133" s="144">
        <f t="shared" si="57"/>
        <v>117.50494224632547</v>
      </c>
    </row>
    <row r="134" spans="2:36" ht="13.5" customHeight="1" thickTop="1" thickBot="1" x14ac:dyDescent="0.25">
      <c r="D134" s="141" t="s">
        <v>15</v>
      </c>
      <c r="E134" s="111">
        <f t="shared" ref="E134:G134" si="58">E133/46%</f>
        <v>28.911799616973397</v>
      </c>
      <c r="F134" s="111">
        <f t="shared" si="58"/>
        <v>64.843101282251382</v>
      </c>
      <c r="G134" s="111">
        <f t="shared" si="58"/>
        <v>102.17821064897868</v>
      </c>
    </row>
    <row r="135" spans="2:36" ht="13.5" customHeight="1" thickTop="1" x14ac:dyDescent="0.2"/>
    <row r="139" spans="2:36" ht="13.5" customHeight="1" x14ac:dyDescent="0.25">
      <c r="B139" s="219">
        <v>0</v>
      </c>
      <c r="D139" s="220" t="s">
        <v>287</v>
      </c>
    </row>
    <row r="141" spans="2:36" ht="13.5" customHeight="1" x14ac:dyDescent="0.2">
      <c r="D141" s="211" t="s">
        <v>288</v>
      </c>
      <c r="I141" s="211" t="s">
        <v>286</v>
      </c>
      <c r="J141" s="211"/>
      <c r="Y141" s="211" t="s">
        <v>283</v>
      </c>
      <c r="Z141" s="211"/>
    </row>
    <row r="142" spans="2:36" ht="13.5" customHeight="1" x14ac:dyDescent="0.2">
      <c r="D142" s="212" t="s">
        <v>17</v>
      </c>
      <c r="I142" s="212" t="s">
        <v>284</v>
      </c>
      <c r="J142" s="212"/>
      <c r="Y142" s="212" t="s">
        <v>285</v>
      </c>
      <c r="Z142" s="212"/>
    </row>
    <row r="143" spans="2:36" ht="13.5" customHeight="1" x14ac:dyDescent="0.2">
      <c r="E143" s="7"/>
      <c r="F143" s="7"/>
      <c r="G143" s="7"/>
      <c r="H143" s="7"/>
      <c r="I143" s="202" t="s">
        <v>267</v>
      </c>
      <c r="L143" s="202" t="s">
        <v>268</v>
      </c>
      <c r="O143" s="202" t="s">
        <v>269</v>
      </c>
      <c r="R143" s="202" t="s">
        <v>291</v>
      </c>
      <c r="Y143" s="202" t="s">
        <v>267</v>
      </c>
      <c r="AA143" s="216">
        <v>0.46</v>
      </c>
      <c r="AB143" s="202" t="s">
        <v>268</v>
      </c>
      <c r="AD143" s="216">
        <v>0.46</v>
      </c>
      <c r="AE143" s="202" t="s">
        <v>269</v>
      </c>
      <c r="AG143" s="216">
        <v>0.46</v>
      </c>
      <c r="AH143" s="202" t="s">
        <v>291</v>
      </c>
      <c r="AJ143" s="273">
        <v>0.2</v>
      </c>
    </row>
    <row r="144" spans="2:36" ht="13.5" customHeight="1" x14ac:dyDescent="0.2">
      <c r="D144" s="213"/>
      <c r="E144" s="214">
        <v>2023</v>
      </c>
      <c r="F144" s="214">
        <v>2024</v>
      </c>
      <c r="G144" s="214">
        <v>2025</v>
      </c>
      <c r="I144" s="214">
        <v>2023</v>
      </c>
      <c r="J144" s="214">
        <v>2024</v>
      </c>
      <c r="K144" s="214">
        <v>2025</v>
      </c>
      <c r="L144" s="214">
        <v>2023</v>
      </c>
      <c r="M144" s="214">
        <v>2024</v>
      </c>
      <c r="N144" s="214">
        <v>2025</v>
      </c>
      <c r="O144" s="214">
        <v>2023</v>
      </c>
      <c r="P144" s="214">
        <v>2024</v>
      </c>
      <c r="Q144" s="214">
        <v>2025</v>
      </c>
      <c r="R144" s="214">
        <v>2023</v>
      </c>
      <c r="S144" s="214">
        <v>2024</v>
      </c>
      <c r="T144" s="214">
        <v>2025</v>
      </c>
      <c r="Y144" s="214">
        <v>2023</v>
      </c>
      <c r="Z144" s="214">
        <v>2024</v>
      </c>
      <c r="AA144" s="214">
        <v>2025</v>
      </c>
      <c r="AB144" s="214">
        <v>2023</v>
      </c>
      <c r="AC144" s="214">
        <v>2024</v>
      </c>
      <c r="AD144" s="214">
        <v>2025</v>
      </c>
      <c r="AE144" s="214">
        <v>2023</v>
      </c>
      <c r="AF144" s="214">
        <v>2024</v>
      </c>
      <c r="AG144" s="214">
        <v>2025</v>
      </c>
      <c r="AH144" s="214">
        <v>2023</v>
      </c>
      <c r="AI144" s="214">
        <v>2024</v>
      </c>
      <c r="AJ144" s="214">
        <v>2025</v>
      </c>
    </row>
    <row r="145" spans="4:36" ht="13.5" customHeight="1" x14ac:dyDescent="0.2">
      <c r="D145" s="84" t="str">
        <f>OCPMarketShares!D13</f>
        <v>Bambara beans, dry</v>
      </c>
      <c r="E145" s="221">
        <f>ProjectedP205_Consumption!K13-SUM(E56)</f>
        <v>5.6144062461213277E-2</v>
      </c>
      <c r="F145" s="221">
        <f>ProjectedP205_Consumption!L13-SUM(F56)</f>
        <v>6.7594781061127124E-2</v>
      </c>
      <c r="G145" s="221">
        <f>ProjectedP205_Consumption!M13-SUM(G56)</f>
        <v>7.8930604578637931E-2</v>
      </c>
      <c r="I145" s="217">
        <v>0.34</v>
      </c>
      <c r="J145" s="217">
        <v>0.34</v>
      </c>
      <c r="K145" s="217">
        <v>0.34</v>
      </c>
      <c r="L145" s="217">
        <v>0</v>
      </c>
      <c r="M145" s="217">
        <v>0</v>
      </c>
      <c r="N145" s="217">
        <v>0</v>
      </c>
      <c r="O145" s="217">
        <v>0</v>
      </c>
      <c r="P145" s="217">
        <v>0</v>
      </c>
      <c r="Q145" s="217">
        <v>0</v>
      </c>
      <c r="R145" s="217">
        <v>0.66</v>
      </c>
      <c r="S145" s="217">
        <v>0.66</v>
      </c>
      <c r="T145" s="217">
        <v>0.66</v>
      </c>
      <c r="U145" s="205">
        <f>+R145+O145+L145+I145</f>
        <v>1</v>
      </c>
      <c r="V145" s="205">
        <f t="shared" ref="V145:V179" si="59">+S145+P145+M145+J145</f>
        <v>1</v>
      </c>
      <c r="W145" s="205">
        <f t="shared" ref="W145:W179" si="60">+T145+Q145+N145+K145</f>
        <v>1</v>
      </c>
      <c r="Y145" s="221">
        <f t="shared" ref="Y145:AA163" si="61">(I145*E145)/$AA$54</f>
        <v>4.1497785297418509E-2</v>
      </c>
      <c r="Z145" s="221">
        <f t="shared" si="61"/>
        <v>4.9961359914746137E-2</v>
      </c>
      <c r="AA145" s="221">
        <f t="shared" si="61"/>
        <v>5.8340012079862814E-2</v>
      </c>
      <c r="AB145" s="221">
        <f t="shared" ref="AB145:AD163" si="62">(L145*E145)/$AD$54</f>
        <v>0</v>
      </c>
      <c r="AC145" s="221">
        <f t="shared" si="62"/>
        <v>0</v>
      </c>
      <c r="AD145" s="221">
        <f t="shared" si="62"/>
        <v>0</v>
      </c>
      <c r="AE145" s="221">
        <f t="shared" ref="AE145:AG163" si="63">(O145*E145)/$AG$54</f>
        <v>0</v>
      </c>
      <c r="AF145" s="221">
        <f t="shared" si="63"/>
        <v>0</v>
      </c>
      <c r="AG145" s="221">
        <f t="shared" si="63"/>
        <v>0</v>
      </c>
      <c r="AH145" s="221">
        <f t="shared" ref="AH145:AJ163" si="64">(R145*E145)/$AJ$54</f>
        <v>0.18527540612200383</v>
      </c>
      <c r="AI145" s="221">
        <f t="shared" si="64"/>
        <v>0.22306277750171952</v>
      </c>
      <c r="AJ145" s="221">
        <f t="shared" si="64"/>
        <v>0.26047099510950517</v>
      </c>
    </row>
    <row r="146" spans="4:36" ht="13.5" customHeight="1" x14ac:dyDescent="0.2">
      <c r="D146" s="84" t="str">
        <f>OCPMarketShares!D14</f>
        <v>Beans, dry</v>
      </c>
      <c r="E146" s="221">
        <f>ProjectedP205_Consumption!K14-SUM(E57)</f>
        <v>0.34670467129268823</v>
      </c>
      <c r="F146" s="221">
        <f>ProjectedP205_Consumption!L14-SUM(F57)</f>
        <v>0.42142084919804118</v>
      </c>
      <c r="G146" s="221">
        <f>ProjectedP205_Consumption!M14-SUM(G57)</f>
        <v>0.49681565769846009</v>
      </c>
      <c r="I146" s="217">
        <v>0.34</v>
      </c>
      <c r="J146" s="217">
        <v>0.34</v>
      </c>
      <c r="K146" s="217">
        <v>0.34</v>
      </c>
      <c r="L146" s="217">
        <v>0</v>
      </c>
      <c r="M146" s="217">
        <v>0</v>
      </c>
      <c r="N146" s="217">
        <v>0</v>
      </c>
      <c r="O146" s="217">
        <v>0</v>
      </c>
      <c r="P146" s="217">
        <v>0</v>
      </c>
      <c r="Q146" s="217">
        <v>0</v>
      </c>
      <c r="R146" s="217">
        <v>0.66</v>
      </c>
      <c r="S146" s="217">
        <v>0.66</v>
      </c>
      <c r="T146" s="217">
        <v>0.66</v>
      </c>
      <c r="U146" s="205">
        <f t="shared" ref="U146:U179" si="65">+R146+O146+L146+I146</f>
        <v>1</v>
      </c>
      <c r="V146" s="205">
        <f t="shared" si="59"/>
        <v>1</v>
      </c>
      <c r="W146" s="205">
        <f t="shared" si="60"/>
        <v>1</v>
      </c>
      <c r="Y146" s="221">
        <f t="shared" si="61"/>
        <v>0.25625997443372606</v>
      </c>
      <c r="Z146" s="221">
        <f t="shared" si="61"/>
        <v>0.31148497549420434</v>
      </c>
      <c r="AA146" s="221">
        <f t="shared" si="61"/>
        <v>0.36721157308147051</v>
      </c>
      <c r="AB146" s="221">
        <f t="shared" si="62"/>
        <v>0</v>
      </c>
      <c r="AC146" s="221">
        <f t="shared" si="62"/>
        <v>0</v>
      </c>
      <c r="AD146" s="221">
        <f t="shared" si="62"/>
        <v>0</v>
      </c>
      <c r="AE146" s="221">
        <f t="shared" si="63"/>
        <v>0</v>
      </c>
      <c r="AF146" s="221">
        <f t="shared" si="63"/>
        <v>0</v>
      </c>
      <c r="AG146" s="221">
        <f t="shared" si="63"/>
        <v>0</v>
      </c>
      <c r="AH146" s="221">
        <f t="shared" si="64"/>
        <v>1.1441254152658711</v>
      </c>
      <c r="AI146" s="221">
        <f t="shared" si="64"/>
        <v>1.390688802353536</v>
      </c>
      <c r="AJ146" s="221">
        <f t="shared" si="64"/>
        <v>1.6394916704049183</v>
      </c>
    </row>
    <row r="147" spans="4:36" ht="13.5" customHeight="1" x14ac:dyDescent="0.2">
      <c r="D147" s="84" t="str">
        <f>OCPMarketShares!D15</f>
        <v>Cassava, fresh</v>
      </c>
      <c r="E147" s="221">
        <f>ProjectedP205_Consumption!K15-SUM(E58)</f>
        <v>0.51408459087716118</v>
      </c>
      <c r="F147" s="221">
        <f>ProjectedP205_Consumption!L15-SUM(F58)</f>
        <v>0.53945131998360285</v>
      </c>
      <c r="G147" s="221">
        <f>ProjectedP205_Consumption!M15-SUM(G58)</f>
        <v>0.5660697320950957</v>
      </c>
      <c r="I147" s="217">
        <v>0.34</v>
      </c>
      <c r="J147" s="217">
        <v>0.34</v>
      </c>
      <c r="K147" s="217">
        <v>0.34</v>
      </c>
      <c r="L147" s="217">
        <v>0</v>
      </c>
      <c r="M147" s="217">
        <v>0</v>
      </c>
      <c r="N147" s="217">
        <v>0</v>
      </c>
      <c r="O147" s="217">
        <v>0</v>
      </c>
      <c r="P147" s="217">
        <v>0</v>
      </c>
      <c r="Q147" s="217">
        <v>0</v>
      </c>
      <c r="R147" s="217">
        <v>0.66</v>
      </c>
      <c r="S147" s="217">
        <v>0.66</v>
      </c>
      <c r="T147" s="217">
        <v>0.66</v>
      </c>
      <c r="U147" s="205">
        <f t="shared" si="65"/>
        <v>1</v>
      </c>
      <c r="V147" s="205">
        <f t="shared" si="59"/>
        <v>1</v>
      </c>
      <c r="W147" s="205">
        <f t="shared" si="60"/>
        <v>1</v>
      </c>
      <c r="Y147" s="221">
        <f t="shared" si="61"/>
        <v>0.37997556717007563</v>
      </c>
      <c r="Z147" s="221">
        <f t="shared" si="61"/>
        <v>0.39872488868353256</v>
      </c>
      <c r="AA147" s="221">
        <f t="shared" si="61"/>
        <v>0.4183993672007229</v>
      </c>
      <c r="AB147" s="221">
        <f t="shared" si="62"/>
        <v>0</v>
      </c>
      <c r="AC147" s="221">
        <f t="shared" si="62"/>
        <v>0</v>
      </c>
      <c r="AD147" s="221">
        <f t="shared" si="62"/>
        <v>0</v>
      </c>
      <c r="AE147" s="221">
        <f t="shared" si="63"/>
        <v>0</v>
      </c>
      <c r="AF147" s="221">
        <f t="shared" si="63"/>
        <v>0</v>
      </c>
      <c r="AG147" s="221">
        <f t="shared" si="63"/>
        <v>0</v>
      </c>
      <c r="AH147" s="221">
        <f t="shared" si="64"/>
        <v>1.6964791498946319</v>
      </c>
      <c r="AI147" s="221">
        <f t="shared" si="64"/>
        <v>1.7801893559458895</v>
      </c>
      <c r="AJ147" s="221">
        <f t="shared" si="64"/>
        <v>1.868030115913816</v>
      </c>
    </row>
    <row r="148" spans="4:36" ht="13.5" customHeight="1" x14ac:dyDescent="0.2">
      <c r="D148" s="84" t="str">
        <f>OCPMarketShares!D16</f>
        <v>Chillies and peppers, dry (Capsicum spp., Pimenta spp.), raw</v>
      </c>
      <c r="E148" s="221">
        <f>ProjectedP205_Consumption!K16-SUM(E59)</f>
        <v>1.8519403792146085E-2</v>
      </c>
      <c r="F148" s="221">
        <f>ProjectedP205_Consumption!L16-SUM(F59)</f>
        <v>2.3020879014183426E-2</v>
      </c>
      <c r="G148" s="221">
        <f>ProjectedP205_Consumption!M16-SUM(G59)</f>
        <v>2.8616519005348461E-2</v>
      </c>
      <c r="I148" s="217">
        <v>0.34</v>
      </c>
      <c r="J148" s="217">
        <v>0.34</v>
      </c>
      <c r="K148" s="217">
        <v>0.34</v>
      </c>
      <c r="L148" s="217">
        <v>0</v>
      </c>
      <c r="M148" s="217">
        <v>0</v>
      </c>
      <c r="N148" s="217">
        <v>0</v>
      </c>
      <c r="O148" s="217">
        <v>0</v>
      </c>
      <c r="P148" s="217">
        <v>0</v>
      </c>
      <c r="Q148" s="217">
        <v>0</v>
      </c>
      <c r="R148" s="217">
        <v>0.66</v>
      </c>
      <c r="S148" s="217">
        <v>0.66</v>
      </c>
      <c r="T148" s="217">
        <v>0.66</v>
      </c>
      <c r="U148" s="205">
        <f t="shared" si="65"/>
        <v>1</v>
      </c>
      <c r="V148" s="205">
        <f t="shared" si="59"/>
        <v>1</v>
      </c>
      <c r="W148" s="205">
        <f t="shared" si="60"/>
        <v>1</v>
      </c>
      <c r="Y148" s="221">
        <f t="shared" si="61"/>
        <v>1.368825497680363E-2</v>
      </c>
      <c r="Z148" s="221">
        <f t="shared" si="61"/>
        <v>1.7015432314831231E-2</v>
      </c>
      <c r="AA148" s="221">
        <f t="shared" si="61"/>
        <v>2.1151340134387995E-2</v>
      </c>
      <c r="AB148" s="221">
        <f t="shared" si="62"/>
        <v>0</v>
      </c>
      <c r="AC148" s="221">
        <f t="shared" si="62"/>
        <v>0</v>
      </c>
      <c r="AD148" s="221">
        <f t="shared" si="62"/>
        <v>0</v>
      </c>
      <c r="AE148" s="221">
        <f t="shared" si="63"/>
        <v>0</v>
      </c>
      <c r="AF148" s="221">
        <f t="shared" si="63"/>
        <v>0</v>
      </c>
      <c r="AG148" s="221">
        <f t="shared" si="63"/>
        <v>0</v>
      </c>
      <c r="AH148" s="221">
        <f t="shared" si="64"/>
        <v>6.1114032514082081E-2</v>
      </c>
      <c r="AI148" s="221">
        <f t="shared" si="64"/>
        <v>7.5968900746805304E-2</v>
      </c>
      <c r="AJ148" s="221">
        <f t="shared" si="64"/>
        <v>9.4434512717649924E-2</v>
      </c>
    </row>
    <row r="149" spans="4:36" ht="13.5" customHeight="1" x14ac:dyDescent="0.2">
      <c r="D149" s="84" t="str">
        <f>OCPMarketShares!D17</f>
        <v>Chillies and peppers, green (Capsicum spp. and Pimenta spp.)</v>
      </c>
      <c r="E149" s="221">
        <f>ProjectedP205_Consumption!K17-SUM(E60)</f>
        <v>3.0763458783519656E-2</v>
      </c>
      <c r="F149" s="221">
        <f>ProjectedP205_Consumption!L17-SUM(F60)</f>
        <v>3.8420794277722999E-2</v>
      </c>
      <c r="G149" s="221">
        <f>ProjectedP205_Consumption!M17-SUM(G60)</f>
        <v>4.7984117888652582E-2</v>
      </c>
      <c r="I149" s="217">
        <v>0.34</v>
      </c>
      <c r="J149" s="217">
        <v>0.34</v>
      </c>
      <c r="K149" s="217">
        <v>0.34</v>
      </c>
      <c r="L149" s="217">
        <v>0</v>
      </c>
      <c r="M149" s="217">
        <v>0</v>
      </c>
      <c r="N149" s="217">
        <v>0</v>
      </c>
      <c r="O149" s="217">
        <v>0</v>
      </c>
      <c r="P149" s="217">
        <v>0</v>
      </c>
      <c r="Q149" s="217">
        <v>0</v>
      </c>
      <c r="R149" s="217">
        <v>0.66</v>
      </c>
      <c r="S149" s="217">
        <v>0.66</v>
      </c>
      <c r="T149" s="217">
        <v>0.66</v>
      </c>
      <c r="U149" s="205">
        <f t="shared" si="65"/>
        <v>1</v>
      </c>
      <c r="V149" s="205">
        <f t="shared" si="59"/>
        <v>1</v>
      </c>
      <c r="W149" s="205">
        <f t="shared" si="60"/>
        <v>1</v>
      </c>
      <c r="Y149" s="221">
        <f t="shared" si="61"/>
        <v>2.2738208666079746E-2</v>
      </c>
      <c r="Z149" s="221">
        <f t="shared" si="61"/>
        <v>2.8397978379186565E-2</v>
      </c>
      <c r="AA149" s="221">
        <f t="shared" si="61"/>
        <v>3.5466521917699736E-2</v>
      </c>
      <c r="AB149" s="221">
        <f t="shared" si="62"/>
        <v>0</v>
      </c>
      <c r="AC149" s="221">
        <f t="shared" si="62"/>
        <v>0</v>
      </c>
      <c r="AD149" s="221">
        <f t="shared" si="62"/>
        <v>0</v>
      </c>
      <c r="AE149" s="221">
        <f t="shared" si="63"/>
        <v>0</v>
      </c>
      <c r="AF149" s="221">
        <f t="shared" si="63"/>
        <v>0</v>
      </c>
      <c r="AG149" s="221">
        <f t="shared" si="63"/>
        <v>0</v>
      </c>
      <c r="AH149" s="221">
        <f t="shared" si="64"/>
        <v>0.10151941398561487</v>
      </c>
      <c r="AI149" s="221">
        <f t="shared" si="64"/>
        <v>0.12678862111648589</v>
      </c>
      <c r="AJ149" s="221">
        <f t="shared" si="64"/>
        <v>0.15834758903255353</v>
      </c>
    </row>
    <row r="150" spans="4:36" ht="13.5" customHeight="1" x14ac:dyDescent="0.2">
      <c r="D150" s="84" t="str">
        <f>OCPMarketShares!D18</f>
        <v>Cow peas, dry</v>
      </c>
      <c r="E150" s="221">
        <f>ProjectedP205_Consumption!K18-SUM(E61)</f>
        <v>0.25750249879854981</v>
      </c>
      <c r="F150" s="221">
        <f>ProjectedP205_Consumption!L18-SUM(F61)</f>
        <v>0.3106715939094139</v>
      </c>
      <c r="G150" s="221">
        <f>ProjectedP205_Consumption!M18-SUM(G61)</f>
        <v>0.36353361519774263</v>
      </c>
      <c r="I150" s="217">
        <v>0.34</v>
      </c>
      <c r="J150" s="217">
        <v>0.34</v>
      </c>
      <c r="K150" s="217">
        <v>0.34</v>
      </c>
      <c r="L150" s="217">
        <v>0</v>
      </c>
      <c r="M150" s="217">
        <v>0</v>
      </c>
      <c r="N150" s="217">
        <v>0</v>
      </c>
      <c r="O150" s="217">
        <v>0</v>
      </c>
      <c r="P150" s="217">
        <v>0</v>
      </c>
      <c r="Q150" s="217">
        <v>0</v>
      </c>
      <c r="R150" s="217">
        <v>0.66</v>
      </c>
      <c r="S150" s="217">
        <v>0.66</v>
      </c>
      <c r="T150" s="217">
        <v>0.66</v>
      </c>
      <c r="U150" s="205">
        <f t="shared" si="65"/>
        <v>1</v>
      </c>
      <c r="V150" s="205">
        <f t="shared" si="59"/>
        <v>1</v>
      </c>
      <c r="W150" s="205">
        <f t="shared" si="60"/>
        <v>1</v>
      </c>
      <c r="Y150" s="221">
        <f t="shared" si="61"/>
        <v>0.1903279338945803</v>
      </c>
      <c r="Z150" s="221">
        <f t="shared" si="61"/>
        <v>0.22962683028087114</v>
      </c>
      <c r="AA150" s="221">
        <f t="shared" si="61"/>
        <v>0.2686987590592011</v>
      </c>
      <c r="AB150" s="221">
        <f t="shared" si="62"/>
        <v>0</v>
      </c>
      <c r="AC150" s="221">
        <f t="shared" si="62"/>
        <v>0</v>
      </c>
      <c r="AD150" s="221">
        <f t="shared" si="62"/>
        <v>0</v>
      </c>
      <c r="AE150" s="221">
        <f t="shared" si="63"/>
        <v>0</v>
      </c>
      <c r="AF150" s="221">
        <f t="shared" si="63"/>
        <v>0</v>
      </c>
      <c r="AG150" s="221">
        <f t="shared" si="63"/>
        <v>0</v>
      </c>
      <c r="AH150" s="221">
        <f t="shared" si="64"/>
        <v>0.84975824603521444</v>
      </c>
      <c r="AI150" s="221">
        <f t="shared" si="64"/>
        <v>1.0252162599010659</v>
      </c>
      <c r="AJ150" s="221">
        <f t="shared" si="64"/>
        <v>1.1996609301525507</v>
      </c>
    </row>
    <row r="151" spans="4:36" ht="13.5" customHeight="1" x14ac:dyDescent="0.2">
      <c r="D151" s="84" t="str">
        <f>OCPMarketShares!D19</f>
        <v>Cucumbers and gherkins</v>
      </c>
      <c r="E151" s="221">
        <f>ProjectedP205_Consumption!K19-SUM(E62)</f>
        <v>0.33402732190778162</v>
      </c>
      <c r="F151" s="221">
        <f>ProjectedP205_Consumption!L19-SUM(F62)</f>
        <v>0.41735814648461605</v>
      </c>
      <c r="G151" s="221">
        <f>ProjectedP205_Consumption!M19-SUM(G62)</f>
        <v>0.52147776847177807</v>
      </c>
      <c r="I151" s="217">
        <v>0.34</v>
      </c>
      <c r="J151" s="217">
        <v>0.34</v>
      </c>
      <c r="K151" s="217">
        <v>0.34</v>
      </c>
      <c r="L151" s="217">
        <v>0</v>
      </c>
      <c r="M151" s="217">
        <v>0</v>
      </c>
      <c r="N151" s="217">
        <v>0</v>
      </c>
      <c r="O151" s="217">
        <v>0</v>
      </c>
      <c r="P151" s="217">
        <v>0</v>
      </c>
      <c r="Q151" s="217">
        <v>0</v>
      </c>
      <c r="R151" s="217">
        <v>0.66</v>
      </c>
      <c r="S151" s="217">
        <v>0.66</v>
      </c>
      <c r="T151" s="217">
        <v>0.66</v>
      </c>
      <c r="U151" s="205">
        <f t="shared" si="65"/>
        <v>1</v>
      </c>
      <c r="V151" s="205">
        <f t="shared" si="59"/>
        <v>1</v>
      </c>
      <c r="W151" s="205">
        <f t="shared" si="60"/>
        <v>1</v>
      </c>
      <c r="Y151" s="221">
        <f t="shared" si="61"/>
        <v>0.24688975967096904</v>
      </c>
      <c r="Z151" s="221">
        <f t="shared" si="61"/>
        <v>0.30848210827123795</v>
      </c>
      <c r="AA151" s="221">
        <f t="shared" si="61"/>
        <v>0.38544008974000993</v>
      </c>
      <c r="AB151" s="221">
        <f t="shared" si="62"/>
        <v>0</v>
      </c>
      <c r="AC151" s="221">
        <f t="shared" si="62"/>
        <v>0</v>
      </c>
      <c r="AD151" s="221">
        <f t="shared" si="62"/>
        <v>0</v>
      </c>
      <c r="AE151" s="221">
        <f t="shared" si="63"/>
        <v>0</v>
      </c>
      <c r="AF151" s="221">
        <f t="shared" si="63"/>
        <v>0</v>
      </c>
      <c r="AG151" s="221">
        <f t="shared" si="63"/>
        <v>0</v>
      </c>
      <c r="AH151" s="221">
        <f t="shared" si="64"/>
        <v>1.1022901622956793</v>
      </c>
      <c r="AI151" s="221">
        <f t="shared" si="64"/>
        <v>1.3772818833992331</v>
      </c>
      <c r="AJ151" s="221">
        <f t="shared" si="64"/>
        <v>1.7208766359568677</v>
      </c>
    </row>
    <row r="152" spans="4:36" ht="13.5" customHeight="1" x14ac:dyDescent="0.2">
      <c r="D152" s="84" t="str">
        <f>OCPMarketShares!D20</f>
        <v>Groundnuts, excluding shelled</v>
      </c>
      <c r="E152" s="221">
        <f>ProjectedP205_Consumption!K20-SUM(E63)</f>
        <v>0.5436035278570569</v>
      </c>
      <c r="F152" s="221">
        <f>ProjectedP205_Consumption!L20-SUM(F63)</f>
        <v>0.66525115223978837</v>
      </c>
      <c r="G152" s="221">
        <f>ProjectedP205_Consumption!M20-SUM(G63)</f>
        <v>0.78960872093023304</v>
      </c>
      <c r="I152" s="217">
        <v>0.34</v>
      </c>
      <c r="J152" s="217">
        <v>0.34</v>
      </c>
      <c r="K152" s="217">
        <v>0.34</v>
      </c>
      <c r="L152" s="217">
        <v>0</v>
      </c>
      <c r="M152" s="217">
        <v>0</v>
      </c>
      <c r="N152" s="217">
        <v>0</v>
      </c>
      <c r="O152" s="217">
        <v>0</v>
      </c>
      <c r="P152" s="217">
        <v>0</v>
      </c>
      <c r="Q152" s="217">
        <v>0</v>
      </c>
      <c r="R152" s="217">
        <v>0.66</v>
      </c>
      <c r="S152" s="217">
        <v>0.66</v>
      </c>
      <c r="T152" s="217">
        <v>0.66</v>
      </c>
      <c r="U152" s="205">
        <f t="shared" si="65"/>
        <v>1</v>
      </c>
      <c r="V152" s="205">
        <f t="shared" si="59"/>
        <v>1</v>
      </c>
      <c r="W152" s="205">
        <f t="shared" si="60"/>
        <v>1</v>
      </c>
      <c r="Y152" s="221">
        <f t="shared" si="61"/>
        <v>0.40179391189434643</v>
      </c>
      <c r="Z152" s="221">
        <f t="shared" si="61"/>
        <v>0.49170737339462617</v>
      </c>
      <c r="AA152" s="221">
        <f t="shared" si="61"/>
        <v>0.58362383720930278</v>
      </c>
      <c r="AB152" s="221">
        <f t="shared" si="62"/>
        <v>0</v>
      </c>
      <c r="AC152" s="221">
        <f t="shared" si="62"/>
        <v>0</v>
      </c>
      <c r="AD152" s="221">
        <f t="shared" si="62"/>
        <v>0</v>
      </c>
      <c r="AE152" s="221">
        <f t="shared" si="63"/>
        <v>0</v>
      </c>
      <c r="AF152" s="221">
        <f t="shared" si="63"/>
        <v>0</v>
      </c>
      <c r="AG152" s="221">
        <f t="shared" si="63"/>
        <v>0</v>
      </c>
      <c r="AH152" s="221">
        <f t="shared" si="64"/>
        <v>1.793891641928288</v>
      </c>
      <c r="AI152" s="221">
        <f t="shared" si="64"/>
        <v>2.1953288023913018</v>
      </c>
      <c r="AJ152" s="221">
        <f t="shared" si="64"/>
        <v>2.6057087790697691</v>
      </c>
    </row>
    <row r="153" spans="4:36" ht="13.5" customHeight="1" x14ac:dyDescent="0.2">
      <c r="D153" s="84" t="str">
        <f>OCPMarketShares!D21</f>
        <v>Maize (corn)</v>
      </c>
      <c r="E153" s="221">
        <f>ProjectedP205_Consumption!K21-SUM(E64)</f>
        <v>1.4109964404630082</v>
      </c>
      <c r="F153" s="221">
        <f>ProjectedP205_Consumption!L21-SUM(F64)</f>
        <v>1.7522261534365267</v>
      </c>
      <c r="G153" s="221">
        <f>ProjectedP205_Consumption!M21-SUM(G64)</f>
        <v>2.175977489907396</v>
      </c>
      <c r="I153" s="217">
        <v>0.34</v>
      </c>
      <c r="J153" s="217">
        <v>0.34</v>
      </c>
      <c r="K153" s="217">
        <v>0.34</v>
      </c>
      <c r="L153" s="217">
        <v>0</v>
      </c>
      <c r="M153" s="217">
        <v>0</v>
      </c>
      <c r="N153" s="217">
        <v>0</v>
      </c>
      <c r="O153" s="217">
        <v>0</v>
      </c>
      <c r="P153" s="217">
        <v>0</v>
      </c>
      <c r="Q153" s="217">
        <v>0</v>
      </c>
      <c r="R153" s="217">
        <v>0.66</v>
      </c>
      <c r="S153" s="217">
        <v>0.66</v>
      </c>
      <c r="T153" s="217">
        <v>0.66</v>
      </c>
      <c r="U153" s="205">
        <f t="shared" si="65"/>
        <v>1</v>
      </c>
      <c r="V153" s="205">
        <f t="shared" si="59"/>
        <v>1</v>
      </c>
      <c r="W153" s="205">
        <f t="shared" si="60"/>
        <v>1</v>
      </c>
      <c r="Y153" s="221">
        <f t="shared" si="61"/>
        <v>1.0429104125161366</v>
      </c>
      <c r="Z153" s="221">
        <f t="shared" si="61"/>
        <v>1.295123678626998</v>
      </c>
      <c r="AA153" s="221">
        <f t="shared" si="61"/>
        <v>1.6083311881924232</v>
      </c>
      <c r="AB153" s="221">
        <f t="shared" si="62"/>
        <v>0</v>
      </c>
      <c r="AC153" s="221">
        <f t="shared" si="62"/>
        <v>0</v>
      </c>
      <c r="AD153" s="221">
        <f t="shared" si="62"/>
        <v>0</v>
      </c>
      <c r="AE153" s="221">
        <f t="shared" si="63"/>
        <v>0</v>
      </c>
      <c r="AF153" s="221">
        <f t="shared" si="63"/>
        <v>0</v>
      </c>
      <c r="AG153" s="221">
        <f t="shared" si="63"/>
        <v>0</v>
      </c>
      <c r="AH153" s="221">
        <f t="shared" si="64"/>
        <v>4.6562882535279266</v>
      </c>
      <c r="AI153" s="221">
        <f t="shared" si="64"/>
        <v>5.7823463063405374</v>
      </c>
      <c r="AJ153" s="221">
        <f t="shared" si="64"/>
        <v>7.1807257166944067</v>
      </c>
    </row>
    <row r="154" spans="4:36" ht="13.5" customHeight="1" x14ac:dyDescent="0.2">
      <c r="D154" s="84" t="str">
        <f>OCPMarketShares!D22</f>
        <v>Millet</v>
      </c>
      <c r="E154" s="221">
        <f>ProjectedP205_Consumption!K22-SUM(E65)</f>
        <v>8.7948557458773835E-2</v>
      </c>
      <c r="F154" s="221">
        <f>ProjectedP205_Consumption!L22-SUM(F65)</f>
        <v>8.8158027762264335E-2</v>
      </c>
      <c r="G154" s="221">
        <f>ProjectedP205_Consumption!M22-SUM(G65)</f>
        <v>8.8367996968855833E-2</v>
      </c>
      <c r="I154" s="217">
        <v>0.34</v>
      </c>
      <c r="J154" s="217">
        <v>0.34</v>
      </c>
      <c r="K154" s="217">
        <v>0.34</v>
      </c>
      <c r="L154" s="217">
        <v>0</v>
      </c>
      <c r="M154" s="217">
        <v>0</v>
      </c>
      <c r="N154" s="217">
        <v>0</v>
      </c>
      <c r="O154" s="217">
        <v>0</v>
      </c>
      <c r="P154" s="217">
        <v>0</v>
      </c>
      <c r="Q154" s="217">
        <v>0</v>
      </c>
      <c r="R154" s="217">
        <v>0.66</v>
      </c>
      <c r="S154" s="217">
        <v>0.66</v>
      </c>
      <c r="T154" s="217">
        <v>0.66</v>
      </c>
      <c r="U154" s="205">
        <f t="shared" si="65"/>
        <v>1</v>
      </c>
      <c r="V154" s="205">
        <f t="shared" si="59"/>
        <v>1</v>
      </c>
      <c r="W154" s="205">
        <f t="shared" si="60"/>
        <v>1</v>
      </c>
      <c r="Y154" s="221">
        <f t="shared" si="61"/>
        <v>6.5005455513006752E-2</v>
      </c>
      <c r="Z154" s="221">
        <f t="shared" si="61"/>
        <v>6.5160281389499725E-2</v>
      </c>
      <c r="AA154" s="221">
        <f t="shared" si="61"/>
        <v>6.531547602045866E-2</v>
      </c>
      <c r="AB154" s="221">
        <f t="shared" si="62"/>
        <v>0</v>
      </c>
      <c r="AC154" s="221">
        <f t="shared" si="62"/>
        <v>0</v>
      </c>
      <c r="AD154" s="221">
        <f t="shared" si="62"/>
        <v>0</v>
      </c>
      <c r="AE154" s="221">
        <f t="shared" si="63"/>
        <v>0</v>
      </c>
      <c r="AF154" s="221">
        <f t="shared" si="63"/>
        <v>0</v>
      </c>
      <c r="AG154" s="221">
        <f t="shared" si="63"/>
        <v>0</v>
      </c>
      <c r="AH154" s="221">
        <f t="shared" si="64"/>
        <v>0.29023023961395367</v>
      </c>
      <c r="AI154" s="221">
        <f t="shared" si="64"/>
        <v>0.29092149161547232</v>
      </c>
      <c r="AJ154" s="221">
        <f t="shared" si="64"/>
        <v>0.29161438999722428</v>
      </c>
    </row>
    <row r="155" spans="4:36" ht="13.5" customHeight="1" x14ac:dyDescent="0.2">
      <c r="D155" s="84" t="str">
        <f>OCPMarketShares!D23</f>
        <v>Okra</v>
      </c>
      <c r="E155" s="221">
        <f>ProjectedP205_Consumption!K23-SUM(E66)</f>
        <v>3.7451297678890008E-2</v>
      </c>
      <c r="F155" s="221">
        <f>ProjectedP205_Consumption!L23-SUM(F66)</f>
        <v>4.6629574815191081E-2</v>
      </c>
      <c r="G155" s="221">
        <f>ProjectedP205_Consumption!M23-SUM(G66)</f>
        <v>5.8057193801086607E-2</v>
      </c>
      <c r="I155" s="217">
        <v>0.34</v>
      </c>
      <c r="J155" s="217">
        <v>0.34</v>
      </c>
      <c r="K155" s="217">
        <v>0.34</v>
      </c>
      <c r="L155" s="217">
        <v>0</v>
      </c>
      <c r="M155" s="217">
        <v>0</v>
      </c>
      <c r="N155" s="217">
        <v>0</v>
      </c>
      <c r="O155" s="217">
        <v>0</v>
      </c>
      <c r="P155" s="217">
        <v>0</v>
      </c>
      <c r="Q155" s="217">
        <v>0</v>
      </c>
      <c r="R155" s="217">
        <v>0.66</v>
      </c>
      <c r="S155" s="217">
        <v>0.66</v>
      </c>
      <c r="T155" s="217">
        <v>0.66</v>
      </c>
      <c r="U155" s="205">
        <f t="shared" si="65"/>
        <v>1</v>
      </c>
      <c r="V155" s="205">
        <f t="shared" si="59"/>
        <v>1</v>
      </c>
      <c r="W155" s="205">
        <f t="shared" si="60"/>
        <v>1</v>
      </c>
      <c r="Y155" s="221">
        <f t="shared" si="61"/>
        <v>2.7681393936570878E-2</v>
      </c>
      <c r="Z155" s="221">
        <f t="shared" si="61"/>
        <v>3.4465337906880368E-2</v>
      </c>
      <c r="AA155" s="221">
        <f t="shared" si="61"/>
        <v>4.291183889645532E-2</v>
      </c>
      <c r="AB155" s="221">
        <f t="shared" si="62"/>
        <v>0</v>
      </c>
      <c r="AC155" s="221">
        <f t="shared" si="62"/>
        <v>0</v>
      </c>
      <c r="AD155" s="221">
        <f t="shared" si="62"/>
        <v>0</v>
      </c>
      <c r="AE155" s="221">
        <f t="shared" si="63"/>
        <v>0</v>
      </c>
      <c r="AF155" s="221">
        <f t="shared" si="63"/>
        <v>0</v>
      </c>
      <c r="AG155" s="221">
        <f t="shared" si="63"/>
        <v>0</v>
      </c>
      <c r="AH155" s="221">
        <f t="shared" si="64"/>
        <v>0.12358928234033703</v>
      </c>
      <c r="AI155" s="221">
        <f t="shared" si="64"/>
        <v>0.15387759689013056</v>
      </c>
      <c r="AJ155" s="221">
        <f t="shared" si="64"/>
        <v>0.1915887395435858</v>
      </c>
    </row>
    <row r="156" spans="4:36" ht="13.5" customHeight="1" x14ac:dyDescent="0.2">
      <c r="D156" s="84" t="str">
        <f>OCPMarketShares!D24</f>
        <v>Onions and shallots, dry (excluding dehydrated)</v>
      </c>
      <c r="E156" s="221">
        <f>ProjectedP205_Consumption!K24-SUM(E67)</f>
        <v>2.7764120601606362E-2</v>
      </c>
      <c r="F156" s="221">
        <f>ProjectedP205_Consumption!L24-SUM(F67)</f>
        <v>3.399592414722015E-2</v>
      </c>
      <c r="G156" s="221">
        <f>ProjectedP205_Consumption!M24-SUM(G67)</f>
        <v>4.1626488920980927E-2</v>
      </c>
      <c r="I156" s="217">
        <v>0.34</v>
      </c>
      <c r="J156" s="217">
        <v>0.34</v>
      </c>
      <c r="K156" s="217">
        <v>0.34</v>
      </c>
      <c r="L156" s="217">
        <v>0</v>
      </c>
      <c r="M156" s="217">
        <v>0</v>
      </c>
      <c r="N156" s="217">
        <v>0</v>
      </c>
      <c r="O156" s="217">
        <v>0</v>
      </c>
      <c r="P156" s="217">
        <v>0</v>
      </c>
      <c r="Q156" s="217">
        <v>0</v>
      </c>
      <c r="R156" s="217">
        <v>0.66</v>
      </c>
      <c r="S156" s="217">
        <v>0.66</v>
      </c>
      <c r="T156" s="217">
        <v>0.66</v>
      </c>
      <c r="U156" s="205">
        <f t="shared" si="65"/>
        <v>1</v>
      </c>
      <c r="V156" s="205">
        <f t="shared" si="59"/>
        <v>1</v>
      </c>
      <c r="W156" s="205">
        <f t="shared" si="60"/>
        <v>1</v>
      </c>
      <c r="Y156" s="221">
        <f t="shared" si="61"/>
        <v>2.0521306531622093E-2</v>
      </c>
      <c r="Z156" s="221">
        <f t="shared" si="61"/>
        <v>2.5127422195771416E-2</v>
      </c>
      <c r="AA156" s="221">
        <f t="shared" si="61"/>
        <v>3.0767404854638077E-2</v>
      </c>
      <c r="AB156" s="221">
        <f t="shared" si="62"/>
        <v>0</v>
      </c>
      <c r="AC156" s="221">
        <f t="shared" si="62"/>
        <v>0</v>
      </c>
      <c r="AD156" s="221">
        <f t="shared" si="62"/>
        <v>0</v>
      </c>
      <c r="AE156" s="221">
        <f t="shared" si="63"/>
        <v>0</v>
      </c>
      <c r="AF156" s="221">
        <f t="shared" si="63"/>
        <v>0</v>
      </c>
      <c r="AG156" s="221">
        <f t="shared" si="63"/>
        <v>0</v>
      </c>
      <c r="AH156" s="221">
        <f t="shared" si="64"/>
        <v>9.1621597985300993E-2</v>
      </c>
      <c r="AI156" s="221">
        <f t="shared" si="64"/>
        <v>0.11218654968582649</v>
      </c>
      <c r="AJ156" s="221">
        <f t="shared" si="64"/>
        <v>0.13736741343923706</v>
      </c>
    </row>
    <row r="157" spans="4:36" ht="13.5" customHeight="1" x14ac:dyDescent="0.2">
      <c r="D157" s="84" t="str">
        <f>OCPMarketShares!D25</f>
        <v>Other fruits, n.e.c.</v>
      </c>
      <c r="E157" s="221">
        <f>ProjectedP205_Consumption!K25-SUM(E68)</f>
        <v>2.9083056441709526E-2</v>
      </c>
      <c r="F157" s="221">
        <f>ProjectedP205_Consumption!L25-SUM(F68)</f>
        <v>3.6031359134735236E-2</v>
      </c>
      <c r="G157" s="221">
        <f>ProjectedP205_Consumption!M25-SUM(G68)</f>
        <v>4.4639697471217904E-2</v>
      </c>
      <c r="I157" s="217">
        <v>0.34</v>
      </c>
      <c r="J157" s="217">
        <v>0.34</v>
      </c>
      <c r="K157" s="217">
        <v>0.34</v>
      </c>
      <c r="L157" s="217">
        <v>0</v>
      </c>
      <c r="M157" s="217">
        <v>0</v>
      </c>
      <c r="N157" s="217">
        <v>0</v>
      </c>
      <c r="O157" s="217">
        <v>0</v>
      </c>
      <c r="P157" s="217">
        <v>0</v>
      </c>
      <c r="Q157" s="217">
        <v>0</v>
      </c>
      <c r="R157" s="217">
        <v>0.66</v>
      </c>
      <c r="S157" s="217">
        <v>0.66</v>
      </c>
      <c r="T157" s="217">
        <v>0.66</v>
      </c>
      <c r="U157" s="205">
        <f t="shared" si="65"/>
        <v>1</v>
      </c>
      <c r="V157" s="205">
        <f t="shared" si="59"/>
        <v>1</v>
      </c>
      <c r="W157" s="205">
        <f t="shared" si="60"/>
        <v>1</v>
      </c>
      <c r="Y157" s="221">
        <f t="shared" si="61"/>
        <v>2.1496172152567911E-2</v>
      </c>
      <c r="Z157" s="221">
        <f t="shared" si="61"/>
        <v>2.6631874143065174E-2</v>
      </c>
      <c r="AA157" s="221">
        <f t="shared" si="61"/>
        <v>3.2994559000465405E-2</v>
      </c>
      <c r="AB157" s="221">
        <f t="shared" si="62"/>
        <v>0</v>
      </c>
      <c r="AC157" s="221">
        <f t="shared" si="62"/>
        <v>0</v>
      </c>
      <c r="AD157" s="221">
        <f t="shared" si="62"/>
        <v>0</v>
      </c>
      <c r="AE157" s="221">
        <f t="shared" si="63"/>
        <v>0</v>
      </c>
      <c r="AF157" s="221">
        <f t="shared" si="63"/>
        <v>0</v>
      </c>
      <c r="AG157" s="221">
        <f t="shared" si="63"/>
        <v>0</v>
      </c>
      <c r="AH157" s="221">
        <f t="shared" si="64"/>
        <v>9.5974086257641436E-2</v>
      </c>
      <c r="AI157" s="221">
        <f t="shared" si="64"/>
        <v>0.11890348514462629</v>
      </c>
      <c r="AJ157" s="221">
        <f t="shared" si="64"/>
        <v>0.14731100165501909</v>
      </c>
    </row>
    <row r="158" spans="4:36" ht="13.5" customHeight="1" x14ac:dyDescent="0.2">
      <c r="D158" s="84" t="str">
        <f>OCPMarketShares!D26</f>
        <v>Other vegetables, fresh n.e.c.</v>
      </c>
      <c r="E158" s="221">
        <f>ProjectedP205_Consumption!K26-SUM(E69)</f>
        <v>8.5104799878917212E-2</v>
      </c>
      <c r="F158" s="221">
        <f>ProjectedP205_Consumption!L26-SUM(F69)</f>
        <v>0.10551650936879971</v>
      </c>
      <c r="G158" s="221">
        <f>ProjectedP205_Consumption!M26-SUM(G69)</f>
        <v>0.13082380506406818</v>
      </c>
      <c r="I158" s="217">
        <v>0.34</v>
      </c>
      <c r="J158" s="217">
        <v>0.34</v>
      </c>
      <c r="K158" s="217">
        <v>0.34</v>
      </c>
      <c r="L158" s="217">
        <v>0</v>
      </c>
      <c r="M158" s="217">
        <v>0</v>
      </c>
      <c r="N158" s="217">
        <v>0</v>
      </c>
      <c r="O158" s="217">
        <v>0</v>
      </c>
      <c r="P158" s="217">
        <v>0</v>
      </c>
      <c r="Q158" s="217">
        <v>0</v>
      </c>
      <c r="R158" s="217">
        <v>0.66</v>
      </c>
      <c r="S158" s="217">
        <v>0.66</v>
      </c>
      <c r="T158" s="217">
        <v>0.66</v>
      </c>
      <c r="U158" s="205">
        <f t="shared" si="65"/>
        <v>1</v>
      </c>
      <c r="V158" s="205">
        <f t="shared" si="59"/>
        <v>1</v>
      </c>
      <c r="W158" s="205">
        <f t="shared" si="60"/>
        <v>1</v>
      </c>
      <c r="Y158" s="221">
        <f t="shared" si="61"/>
        <v>6.2903547736590987E-2</v>
      </c>
      <c r="Z158" s="221">
        <f t="shared" si="61"/>
        <v>7.7990463446504135E-2</v>
      </c>
      <c r="AA158" s="221">
        <f t="shared" si="61"/>
        <v>9.6695855916919968E-2</v>
      </c>
      <c r="AB158" s="221">
        <f t="shared" si="62"/>
        <v>0</v>
      </c>
      <c r="AC158" s="221">
        <f t="shared" si="62"/>
        <v>0</v>
      </c>
      <c r="AD158" s="221">
        <f t="shared" si="62"/>
        <v>0</v>
      </c>
      <c r="AE158" s="221">
        <f t="shared" si="63"/>
        <v>0</v>
      </c>
      <c r="AF158" s="221">
        <f t="shared" si="63"/>
        <v>0</v>
      </c>
      <c r="AG158" s="221">
        <f t="shared" si="63"/>
        <v>0</v>
      </c>
      <c r="AH158" s="221">
        <f t="shared" si="64"/>
        <v>0.28084583960042681</v>
      </c>
      <c r="AI158" s="221">
        <f t="shared" si="64"/>
        <v>0.34820448091703904</v>
      </c>
      <c r="AJ158" s="221">
        <f t="shared" si="64"/>
        <v>0.43171855671142501</v>
      </c>
    </row>
    <row r="159" spans="4:36" ht="13.5" customHeight="1" x14ac:dyDescent="0.2">
      <c r="D159" s="84" t="str">
        <f>OCPMarketShares!D27</f>
        <v>Potatoes</v>
      </c>
      <c r="E159" s="221">
        <f>ProjectedP205_Consumption!K27-SUM(E70)</f>
        <v>2.4415127665228496E-2</v>
      </c>
      <c r="F159" s="221">
        <f>ProjectedP205_Consumption!L27-SUM(F70)</f>
        <v>3.025204399153137E-2</v>
      </c>
      <c r="G159" s="221">
        <f>ProjectedP205_Consumption!M27-SUM(G70)</f>
        <v>3.7484389932924175E-2</v>
      </c>
      <c r="I159" s="217">
        <v>0.34</v>
      </c>
      <c r="J159" s="217">
        <v>0.34</v>
      </c>
      <c r="K159" s="217">
        <v>0.34</v>
      </c>
      <c r="L159" s="217">
        <v>0</v>
      </c>
      <c r="M159" s="217">
        <v>0</v>
      </c>
      <c r="N159" s="217">
        <v>0</v>
      </c>
      <c r="O159" s="217">
        <v>0</v>
      </c>
      <c r="P159" s="217">
        <v>0</v>
      </c>
      <c r="Q159" s="217">
        <v>0</v>
      </c>
      <c r="R159" s="217">
        <v>0.66</v>
      </c>
      <c r="S159" s="217">
        <v>0.66</v>
      </c>
      <c r="T159" s="217">
        <v>0.66</v>
      </c>
      <c r="U159" s="205">
        <f t="shared" si="65"/>
        <v>1</v>
      </c>
      <c r="V159" s="205">
        <f t="shared" si="59"/>
        <v>1</v>
      </c>
      <c r="W159" s="205">
        <f t="shared" si="60"/>
        <v>1</v>
      </c>
      <c r="Y159" s="221">
        <f t="shared" si="61"/>
        <v>1.8045963926473237E-2</v>
      </c>
      <c r="Z159" s="221">
        <f t="shared" si="61"/>
        <v>2.236020642852319E-2</v>
      </c>
      <c r="AA159" s="221">
        <f t="shared" si="61"/>
        <v>2.7705853428683085E-2</v>
      </c>
      <c r="AB159" s="221">
        <f t="shared" si="62"/>
        <v>0</v>
      </c>
      <c r="AC159" s="221">
        <f t="shared" si="62"/>
        <v>0</v>
      </c>
      <c r="AD159" s="221">
        <f t="shared" si="62"/>
        <v>0</v>
      </c>
      <c r="AE159" s="221">
        <f t="shared" si="63"/>
        <v>0</v>
      </c>
      <c r="AF159" s="221">
        <f t="shared" si="63"/>
        <v>0</v>
      </c>
      <c r="AG159" s="221">
        <f t="shared" si="63"/>
        <v>0</v>
      </c>
      <c r="AH159" s="221">
        <f t="shared" si="64"/>
        <v>8.0569921295254032E-2</v>
      </c>
      <c r="AI159" s="221">
        <f t="shared" si="64"/>
        <v>9.9831745172053524E-2</v>
      </c>
      <c r="AJ159" s="221">
        <f t="shared" si="64"/>
        <v>0.12369848677864978</v>
      </c>
    </row>
    <row r="160" spans="4:36" ht="13.5" customHeight="1" x14ac:dyDescent="0.2">
      <c r="D160" s="84" t="str">
        <f>OCPMarketShares!D28</f>
        <v>Pumpkins, squash and gourds</v>
      </c>
      <c r="E160" s="221">
        <f>ProjectedP205_Consumption!K28-SUM(E71)</f>
        <v>0.18268637547851146</v>
      </c>
      <c r="F160" s="221">
        <f>ProjectedP205_Consumption!L28-SUM(F71)</f>
        <v>0.22656380456326081</v>
      </c>
      <c r="G160" s="221">
        <f>ProjectedP205_Consumption!M28-SUM(G71)</f>
        <v>0.28097967023390469</v>
      </c>
      <c r="I160" s="217">
        <v>0.34</v>
      </c>
      <c r="J160" s="217">
        <v>0.34</v>
      </c>
      <c r="K160" s="217">
        <v>0.34</v>
      </c>
      <c r="L160" s="217">
        <v>0</v>
      </c>
      <c r="M160" s="217">
        <v>0</v>
      </c>
      <c r="N160" s="217">
        <v>0</v>
      </c>
      <c r="O160" s="217">
        <v>0</v>
      </c>
      <c r="P160" s="217">
        <v>0</v>
      </c>
      <c r="Q160" s="217">
        <v>0</v>
      </c>
      <c r="R160" s="217">
        <v>0.66</v>
      </c>
      <c r="S160" s="217">
        <v>0.66</v>
      </c>
      <c r="T160" s="217">
        <v>0.66</v>
      </c>
      <c r="U160" s="205">
        <f t="shared" si="65"/>
        <v>1</v>
      </c>
      <c r="V160" s="205">
        <f t="shared" si="59"/>
        <v>1</v>
      </c>
      <c r="W160" s="205">
        <f t="shared" si="60"/>
        <v>1</v>
      </c>
      <c r="Y160" s="221">
        <f t="shared" si="61"/>
        <v>0.1350290601362911</v>
      </c>
      <c r="Z160" s="221">
        <f t="shared" si="61"/>
        <v>0.16746020337284495</v>
      </c>
      <c r="AA160" s="221">
        <f t="shared" si="61"/>
        <v>0.20768062582506</v>
      </c>
      <c r="AB160" s="221">
        <f t="shared" si="62"/>
        <v>0</v>
      </c>
      <c r="AC160" s="221">
        <f t="shared" si="62"/>
        <v>0</v>
      </c>
      <c r="AD160" s="221">
        <f t="shared" si="62"/>
        <v>0</v>
      </c>
      <c r="AE160" s="221">
        <f t="shared" si="63"/>
        <v>0</v>
      </c>
      <c r="AF160" s="221">
        <f t="shared" si="63"/>
        <v>0</v>
      </c>
      <c r="AG160" s="221">
        <f t="shared" si="63"/>
        <v>0</v>
      </c>
      <c r="AH160" s="221">
        <f t="shared" si="64"/>
        <v>0.60286503907908784</v>
      </c>
      <c r="AI160" s="221">
        <f t="shared" si="64"/>
        <v>0.74766055505876072</v>
      </c>
      <c r="AJ160" s="221">
        <f t="shared" si="64"/>
        <v>0.92723291177188549</v>
      </c>
    </row>
    <row r="161" spans="4:36" ht="13.5" customHeight="1" x14ac:dyDescent="0.2">
      <c r="D161" s="84" t="str">
        <f>OCPMarketShares!D29</f>
        <v>Rice</v>
      </c>
      <c r="E161" s="221">
        <f>ProjectedP205_Consumption!K29-SUM(E72)</f>
        <v>0.40837884534373137</v>
      </c>
      <c r="F161" s="221">
        <f>ProjectedP205_Consumption!L29-SUM(F72)</f>
        <v>0.54597742981695618</v>
      </c>
      <c r="G161" s="221">
        <f>ProjectedP205_Consumption!M29-SUM(G72)</f>
        <v>0.72993828467933186</v>
      </c>
      <c r="I161" s="217">
        <v>0.34</v>
      </c>
      <c r="J161" s="217">
        <v>0.34</v>
      </c>
      <c r="K161" s="217">
        <v>0.34</v>
      </c>
      <c r="L161" s="217">
        <v>0</v>
      </c>
      <c r="M161" s="217">
        <v>0</v>
      </c>
      <c r="N161" s="217">
        <v>0</v>
      </c>
      <c r="O161" s="217">
        <v>0</v>
      </c>
      <c r="P161" s="217">
        <v>0</v>
      </c>
      <c r="Q161" s="217">
        <v>0</v>
      </c>
      <c r="R161" s="217">
        <v>0.66</v>
      </c>
      <c r="S161" s="217">
        <v>0.66</v>
      </c>
      <c r="T161" s="217">
        <v>0.66</v>
      </c>
      <c r="U161" s="205">
        <f t="shared" si="65"/>
        <v>1</v>
      </c>
      <c r="V161" s="205">
        <f t="shared" si="59"/>
        <v>1</v>
      </c>
      <c r="W161" s="205">
        <f t="shared" si="60"/>
        <v>1</v>
      </c>
      <c r="Y161" s="221">
        <f t="shared" si="61"/>
        <v>0.30184523351493187</v>
      </c>
      <c r="Z161" s="221">
        <f t="shared" si="61"/>
        <v>0.40354853508209809</v>
      </c>
      <c r="AA161" s="221">
        <f t="shared" si="61"/>
        <v>0.53951960171950619</v>
      </c>
      <c r="AB161" s="221">
        <f t="shared" si="62"/>
        <v>0</v>
      </c>
      <c r="AC161" s="221">
        <f t="shared" si="62"/>
        <v>0</v>
      </c>
      <c r="AD161" s="221">
        <f t="shared" si="62"/>
        <v>0</v>
      </c>
      <c r="AE161" s="221">
        <f t="shared" si="63"/>
        <v>0</v>
      </c>
      <c r="AF161" s="221">
        <f t="shared" si="63"/>
        <v>0</v>
      </c>
      <c r="AG161" s="221">
        <f t="shared" si="63"/>
        <v>0</v>
      </c>
      <c r="AH161" s="221">
        <f t="shared" si="64"/>
        <v>1.3476501896343134</v>
      </c>
      <c r="AI161" s="221">
        <f t="shared" si="64"/>
        <v>1.8017255183959553</v>
      </c>
      <c r="AJ161" s="221">
        <f t="shared" si="64"/>
        <v>2.4087963394417953</v>
      </c>
    </row>
    <row r="162" spans="4:36" ht="13.5" customHeight="1" x14ac:dyDescent="0.2">
      <c r="D162" s="84" t="str">
        <f>OCPMarketShares!D30</f>
        <v>Seed cotton, unginned</v>
      </c>
      <c r="E162" s="221">
        <f>ProjectedP205_Consumption!K30-SUM(E73)</f>
        <v>7.0669828513745232</v>
      </c>
      <c r="F162" s="221">
        <f>ProjectedP205_Consumption!L30-SUM(F73)</f>
        <v>3.7311530908844777</v>
      </c>
      <c r="G162" s="221">
        <f>ProjectedP205_Consumption!M30-SUM(G73)</f>
        <v>0</v>
      </c>
      <c r="I162" s="217">
        <v>0.34</v>
      </c>
      <c r="J162" s="217">
        <v>0.34</v>
      </c>
      <c r="K162" s="217">
        <v>0.34</v>
      </c>
      <c r="L162" s="217">
        <v>0</v>
      </c>
      <c r="M162" s="217">
        <v>0</v>
      </c>
      <c r="N162" s="217">
        <v>0</v>
      </c>
      <c r="O162" s="217">
        <v>0</v>
      </c>
      <c r="P162" s="217">
        <v>0</v>
      </c>
      <c r="Q162" s="217">
        <v>0</v>
      </c>
      <c r="R162" s="217">
        <v>0.66</v>
      </c>
      <c r="S162" s="217">
        <v>0.66</v>
      </c>
      <c r="T162" s="217">
        <v>0.66</v>
      </c>
      <c r="U162" s="205">
        <f t="shared" si="65"/>
        <v>1</v>
      </c>
      <c r="V162" s="205">
        <f t="shared" si="59"/>
        <v>1</v>
      </c>
      <c r="W162" s="205">
        <f t="shared" si="60"/>
        <v>1</v>
      </c>
      <c r="Y162" s="221">
        <f t="shared" si="61"/>
        <v>5.223422107537691</v>
      </c>
      <c r="Z162" s="221">
        <f t="shared" si="61"/>
        <v>2.7578088063059183</v>
      </c>
      <c r="AA162" s="221">
        <f t="shared" si="61"/>
        <v>0</v>
      </c>
      <c r="AB162" s="221">
        <f t="shared" si="62"/>
        <v>0</v>
      </c>
      <c r="AC162" s="221">
        <f t="shared" si="62"/>
        <v>0</v>
      </c>
      <c r="AD162" s="221">
        <f t="shared" si="62"/>
        <v>0</v>
      </c>
      <c r="AE162" s="221">
        <f t="shared" si="63"/>
        <v>0</v>
      </c>
      <c r="AF162" s="221">
        <f t="shared" si="63"/>
        <v>0</v>
      </c>
      <c r="AG162" s="221">
        <f t="shared" si="63"/>
        <v>0</v>
      </c>
      <c r="AH162" s="221">
        <f t="shared" si="64"/>
        <v>23.321043409535925</v>
      </c>
      <c r="AI162" s="221">
        <f t="shared" si="64"/>
        <v>12.312805199918776</v>
      </c>
      <c r="AJ162" s="221">
        <f t="shared" si="64"/>
        <v>0</v>
      </c>
    </row>
    <row r="163" spans="4:36" ht="13.5" customHeight="1" x14ac:dyDescent="0.2">
      <c r="D163" s="84" t="str">
        <f>OCPMarketShares!D31</f>
        <v>Sesame seed</v>
      </c>
      <c r="E163" s="221">
        <f>ProjectedP205_Consumption!K31-SUM(E74)</f>
        <v>6.6267923348677205E-2</v>
      </c>
      <c r="F163" s="221">
        <f>ProjectedP205_Consumption!L31-SUM(F74)</f>
        <v>8.173849827465228E-2</v>
      </c>
      <c r="G163" s="221">
        <f>ProjectedP205_Consumption!M31-SUM(G74)</f>
        <v>9.7785144000000004E-2</v>
      </c>
      <c r="I163" s="217">
        <v>0.34</v>
      </c>
      <c r="J163" s="217">
        <v>0.34</v>
      </c>
      <c r="K163" s="217">
        <v>0.34</v>
      </c>
      <c r="L163" s="217">
        <v>0</v>
      </c>
      <c r="M163" s="217">
        <v>0</v>
      </c>
      <c r="N163" s="217">
        <v>0</v>
      </c>
      <c r="O163" s="217">
        <v>0</v>
      </c>
      <c r="P163" s="217">
        <v>0</v>
      </c>
      <c r="Q163" s="217">
        <v>0</v>
      </c>
      <c r="R163" s="217">
        <v>0.66</v>
      </c>
      <c r="S163" s="217">
        <v>0.66</v>
      </c>
      <c r="T163" s="217">
        <v>0.66</v>
      </c>
      <c r="U163" s="205">
        <f t="shared" si="65"/>
        <v>1</v>
      </c>
      <c r="V163" s="205">
        <f t="shared" si="59"/>
        <v>1</v>
      </c>
      <c r="W163" s="205">
        <f t="shared" si="60"/>
        <v>1</v>
      </c>
      <c r="Y163" s="221">
        <f t="shared" si="61"/>
        <v>4.8980638996848368E-2</v>
      </c>
      <c r="Z163" s="221">
        <f t="shared" si="61"/>
        <v>6.0415411768221253E-2</v>
      </c>
      <c r="AA163" s="221">
        <f t="shared" si="61"/>
        <v>7.2275976000000006E-2</v>
      </c>
      <c r="AB163" s="221">
        <f t="shared" si="62"/>
        <v>0</v>
      </c>
      <c r="AC163" s="221">
        <f t="shared" si="62"/>
        <v>0</v>
      </c>
      <c r="AD163" s="221">
        <f t="shared" si="62"/>
        <v>0</v>
      </c>
      <c r="AE163" s="221">
        <f t="shared" si="63"/>
        <v>0</v>
      </c>
      <c r="AF163" s="221">
        <f t="shared" si="63"/>
        <v>0</v>
      </c>
      <c r="AG163" s="221">
        <f t="shared" si="63"/>
        <v>0</v>
      </c>
      <c r="AH163" s="221">
        <f t="shared" si="64"/>
        <v>0.21868414705063477</v>
      </c>
      <c r="AI163" s="221">
        <f t="shared" si="64"/>
        <v>0.26973704430635254</v>
      </c>
      <c r="AJ163" s="221">
        <f t="shared" si="64"/>
        <v>0.32269097520000001</v>
      </c>
    </row>
    <row r="164" spans="4:36" ht="13.5" customHeight="1" x14ac:dyDescent="0.2">
      <c r="D164" s="84" t="str">
        <f>OCPMarketShares!D32</f>
        <v>Sorghum</v>
      </c>
      <c r="E164" s="221">
        <f>ProjectedP205_Consumption!K32-SUM(E75)</f>
        <v>0.83037648877360726</v>
      </c>
      <c r="F164" s="221">
        <f>ProjectedP205_Consumption!L32-SUM(F75)</f>
        <v>0.83944807153810042</v>
      </c>
      <c r="G164" s="221">
        <f>ProjectedP205_Consumption!M32-SUM(G75)</f>
        <v>0.848286949767593</v>
      </c>
      <c r="I164" s="217">
        <v>0.34</v>
      </c>
      <c r="J164" s="217">
        <v>0.34</v>
      </c>
      <c r="K164" s="217">
        <v>0.34</v>
      </c>
      <c r="L164" s="217">
        <v>0</v>
      </c>
      <c r="M164" s="217">
        <v>0</v>
      </c>
      <c r="N164" s="217">
        <v>0</v>
      </c>
      <c r="O164" s="217">
        <v>0</v>
      </c>
      <c r="P164" s="217">
        <v>0</v>
      </c>
      <c r="Q164" s="217">
        <v>0</v>
      </c>
      <c r="R164" s="217">
        <v>0.66</v>
      </c>
      <c r="S164" s="217">
        <v>0.66</v>
      </c>
      <c r="T164" s="217">
        <v>0.66</v>
      </c>
      <c r="U164" s="205">
        <f t="shared" si="65"/>
        <v>1</v>
      </c>
      <c r="V164" s="205">
        <f t="shared" si="59"/>
        <v>1</v>
      </c>
      <c r="W164" s="205">
        <f t="shared" si="60"/>
        <v>1</v>
      </c>
      <c r="Y164" s="221">
        <f t="shared" ref="Y164:Y179" si="66">(I164*E164)/$AA$54</f>
        <v>0.61375653518049234</v>
      </c>
      <c r="Z164" s="221">
        <f t="shared" ref="Z164:Z179" si="67">(J164*F164)/$AA$54</f>
        <v>0.62046161809337852</v>
      </c>
      <c r="AA164" s="221">
        <f t="shared" ref="AA164:AA179" si="68">(K164*G164)/$AA$54</f>
        <v>0.62699470200213392</v>
      </c>
      <c r="AB164" s="221">
        <f t="shared" ref="AB164:AB179" si="69">(L164*E164)/$AD$54</f>
        <v>0</v>
      </c>
      <c r="AC164" s="221">
        <f t="shared" ref="AC164:AC179" si="70">(M164*F164)/$AD$54</f>
        <v>0</v>
      </c>
      <c r="AD164" s="221">
        <f t="shared" ref="AD164:AD179" si="71">(N164*G164)/$AD$54</f>
        <v>0</v>
      </c>
      <c r="AE164" s="221">
        <f t="shared" ref="AE164:AE179" si="72">(O164*E164)/$AG$54</f>
        <v>0</v>
      </c>
      <c r="AF164" s="221">
        <f t="shared" ref="AF164:AF179" si="73">(P164*F164)/$AG$54</f>
        <v>0</v>
      </c>
      <c r="AG164" s="221">
        <f t="shared" ref="AG164:AG179" si="74">(Q164*G164)/$AG$54</f>
        <v>0</v>
      </c>
      <c r="AH164" s="221">
        <f t="shared" ref="AH164:AH179" si="75">(R164*E164)/$AJ$54</f>
        <v>2.7402424129529037</v>
      </c>
      <c r="AI164" s="221">
        <f t="shared" ref="AI164:AI179" si="76">(S164*F164)/$AJ$54</f>
        <v>2.7701786360757312</v>
      </c>
      <c r="AJ164" s="221">
        <f t="shared" ref="AJ164:AJ179" si="77">(T164*G164)/$AJ$54</f>
        <v>2.7993469342330566</v>
      </c>
    </row>
    <row r="165" spans="4:36" ht="13.5" customHeight="1" x14ac:dyDescent="0.2">
      <c r="D165" s="84" t="str">
        <f>OCPMarketShares!D33</f>
        <v>Sugar cane</v>
      </c>
      <c r="E165" s="221">
        <f>ProjectedP205_Consumption!K33-SUM(E76)</f>
        <v>0.15294725331282139</v>
      </c>
      <c r="F165" s="221">
        <f>ProjectedP205_Consumption!L33-SUM(F76)</f>
        <v>9.3779216091725182E-2</v>
      </c>
      <c r="G165" s="221">
        <f>ProjectedP205_Consumption!M33-SUM(G76)</f>
        <v>3.833365721532378E-2</v>
      </c>
      <c r="I165" s="217">
        <v>0.34</v>
      </c>
      <c r="J165" s="217">
        <v>0.34</v>
      </c>
      <c r="K165" s="217">
        <v>0.34</v>
      </c>
      <c r="L165" s="217">
        <v>0</v>
      </c>
      <c r="M165" s="217">
        <v>0</v>
      </c>
      <c r="N165" s="217">
        <v>0</v>
      </c>
      <c r="O165" s="217">
        <v>0</v>
      </c>
      <c r="P165" s="217">
        <v>0</v>
      </c>
      <c r="Q165" s="217">
        <v>0</v>
      </c>
      <c r="R165" s="217">
        <v>0.66</v>
      </c>
      <c r="S165" s="217">
        <v>0.66</v>
      </c>
      <c r="T165" s="217">
        <v>0.66</v>
      </c>
      <c r="U165" s="205">
        <f t="shared" si="65"/>
        <v>1</v>
      </c>
      <c r="V165" s="205">
        <f t="shared" si="59"/>
        <v>1</v>
      </c>
      <c r="W165" s="205">
        <f t="shared" si="60"/>
        <v>1</v>
      </c>
      <c r="Y165" s="221">
        <f t="shared" si="66"/>
        <v>0.11304796983991147</v>
      </c>
      <c r="Z165" s="221">
        <f t="shared" si="67"/>
        <v>6.9315072763449059E-2</v>
      </c>
      <c r="AA165" s="221">
        <f t="shared" si="68"/>
        <v>2.8333572724369753E-2</v>
      </c>
      <c r="AB165" s="221">
        <f t="shared" si="69"/>
        <v>0</v>
      </c>
      <c r="AC165" s="221">
        <f t="shared" si="70"/>
        <v>0</v>
      </c>
      <c r="AD165" s="221">
        <f t="shared" si="71"/>
        <v>0</v>
      </c>
      <c r="AE165" s="221">
        <f t="shared" si="72"/>
        <v>0</v>
      </c>
      <c r="AF165" s="221">
        <f t="shared" si="73"/>
        <v>0</v>
      </c>
      <c r="AG165" s="221">
        <f t="shared" si="74"/>
        <v>0</v>
      </c>
      <c r="AH165" s="221">
        <f t="shared" si="75"/>
        <v>0.50472593593231052</v>
      </c>
      <c r="AI165" s="221">
        <f t="shared" si="76"/>
        <v>0.3094714131026931</v>
      </c>
      <c r="AJ165" s="221">
        <f t="shared" si="77"/>
        <v>0.12650106881056847</v>
      </c>
    </row>
    <row r="166" spans="4:36" ht="13.5" customHeight="1" x14ac:dyDescent="0.2">
      <c r="D166" s="84" t="str">
        <f>OCPMarketShares!D34</f>
        <v>Sweet potatoes</v>
      </c>
      <c r="E166" s="221">
        <f>ProjectedP205_Consumption!K34-SUM(E77)</f>
        <v>8.1648068752471492E-2</v>
      </c>
      <c r="F166" s="221">
        <f>ProjectedP205_Consumption!L34-SUM(F77)</f>
        <v>0.10168778307770394</v>
      </c>
      <c r="G166" s="221">
        <f>ProjectedP205_Consumption!M34-SUM(G77)</f>
        <v>0.1266460479133521</v>
      </c>
      <c r="I166" s="217">
        <v>0.34</v>
      </c>
      <c r="J166" s="217">
        <v>0.34</v>
      </c>
      <c r="K166" s="217">
        <v>0.34</v>
      </c>
      <c r="L166" s="217">
        <v>0</v>
      </c>
      <c r="M166" s="217">
        <v>0</v>
      </c>
      <c r="N166" s="217">
        <v>0</v>
      </c>
      <c r="O166" s="217">
        <v>0</v>
      </c>
      <c r="P166" s="217">
        <v>0</v>
      </c>
      <c r="Q166" s="217">
        <v>0</v>
      </c>
      <c r="R166" s="217">
        <v>0.66</v>
      </c>
      <c r="S166" s="217">
        <v>0.66</v>
      </c>
      <c r="T166" s="217">
        <v>0.66</v>
      </c>
      <c r="U166" s="205">
        <f t="shared" si="65"/>
        <v>1</v>
      </c>
      <c r="V166" s="205">
        <f t="shared" si="59"/>
        <v>1</v>
      </c>
      <c r="W166" s="205">
        <f t="shared" si="60"/>
        <v>1</v>
      </c>
      <c r="Y166" s="221">
        <f t="shared" si="66"/>
        <v>6.0348572556174582E-2</v>
      </c>
      <c r="Z166" s="221">
        <f t="shared" si="67"/>
        <v>7.5160535318302912E-2</v>
      </c>
      <c r="AA166" s="221">
        <f t="shared" si="68"/>
        <v>9.3607948457695031E-2</v>
      </c>
      <c r="AB166" s="221">
        <f t="shared" si="69"/>
        <v>0</v>
      </c>
      <c r="AC166" s="221">
        <f t="shared" si="70"/>
        <v>0</v>
      </c>
      <c r="AD166" s="221">
        <f t="shared" si="71"/>
        <v>0</v>
      </c>
      <c r="AE166" s="221">
        <f t="shared" si="72"/>
        <v>0</v>
      </c>
      <c r="AF166" s="221">
        <f t="shared" si="73"/>
        <v>0</v>
      </c>
      <c r="AG166" s="221">
        <f t="shared" si="74"/>
        <v>0</v>
      </c>
      <c r="AH166" s="221">
        <f t="shared" si="75"/>
        <v>0.26943862688315595</v>
      </c>
      <c r="AI166" s="221">
        <f t="shared" si="76"/>
        <v>0.33556968415642302</v>
      </c>
      <c r="AJ166" s="221">
        <f t="shared" si="77"/>
        <v>0.41793195811406197</v>
      </c>
    </row>
    <row r="167" spans="4:36" ht="13.5" customHeight="1" x14ac:dyDescent="0.2">
      <c r="D167" s="84" t="str">
        <f>OCPMarketShares!D35</f>
        <v>Tomatoes</v>
      </c>
      <c r="E167" s="221">
        <f>ProjectedP205_Consumption!K35-SUM(E78)</f>
        <v>0.10389255595226395</v>
      </c>
      <c r="F167" s="221">
        <f>ProjectedP205_Consumption!L35-SUM(F78)</f>
        <v>0.12960284734367628</v>
      </c>
      <c r="G167" s="221">
        <f>ProjectedP205_Consumption!M35-SUM(G78)</f>
        <v>0.16167566468675593</v>
      </c>
      <c r="I167" s="217">
        <v>0.34</v>
      </c>
      <c r="J167" s="217">
        <v>0.34</v>
      </c>
      <c r="K167" s="217">
        <v>0.34</v>
      </c>
      <c r="L167" s="217">
        <v>0</v>
      </c>
      <c r="M167" s="217">
        <v>0</v>
      </c>
      <c r="N167" s="217">
        <v>0</v>
      </c>
      <c r="O167" s="217">
        <v>0</v>
      </c>
      <c r="P167" s="217">
        <v>0</v>
      </c>
      <c r="Q167" s="217">
        <v>0</v>
      </c>
      <c r="R167" s="217">
        <v>0.66</v>
      </c>
      <c r="S167" s="217">
        <v>0.66</v>
      </c>
      <c r="T167" s="217">
        <v>0.66</v>
      </c>
      <c r="U167" s="205">
        <f t="shared" si="65"/>
        <v>1</v>
      </c>
      <c r="V167" s="205">
        <f t="shared" si="59"/>
        <v>1</v>
      </c>
      <c r="W167" s="205">
        <f t="shared" si="60"/>
        <v>1</v>
      </c>
      <c r="Y167" s="221">
        <f t="shared" si="66"/>
        <v>7.6790150051673361E-2</v>
      </c>
      <c r="Z167" s="221">
        <f t="shared" si="67"/>
        <v>9.5793408906195504E-2</v>
      </c>
      <c r="AA167" s="221">
        <f t="shared" si="68"/>
        <v>0.11949940433368916</v>
      </c>
      <c r="AB167" s="221">
        <f t="shared" si="69"/>
        <v>0</v>
      </c>
      <c r="AC167" s="221">
        <f t="shared" si="70"/>
        <v>0</v>
      </c>
      <c r="AD167" s="221">
        <f t="shared" si="71"/>
        <v>0</v>
      </c>
      <c r="AE167" s="221">
        <f t="shared" si="72"/>
        <v>0</v>
      </c>
      <c r="AF167" s="221">
        <f t="shared" si="73"/>
        <v>0</v>
      </c>
      <c r="AG167" s="221">
        <f t="shared" si="74"/>
        <v>0</v>
      </c>
      <c r="AH167" s="221">
        <f t="shared" si="75"/>
        <v>0.34284543464247103</v>
      </c>
      <c r="AI167" s="221">
        <f t="shared" si="76"/>
        <v>0.42768939623413171</v>
      </c>
      <c r="AJ167" s="221">
        <f t="shared" si="77"/>
        <v>0.53352969346629453</v>
      </c>
    </row>
    <row r="168" spans="4:36" ht="13.5" customHeight="1" x14ac:dyDescent="0.2">
      <c r="D168" s="84" t="str">
        <f>OCPMarketShares!D36</f>
        <v>Avocados</v>
      </c>
      <c r="E168" s="221">
        <f>ProjectedP205_Consumption!K36-SUM(E79)</f>
        <v>2.0343147090921786E-2</v>
      </c>
      <c r="F168" s="221">
        <f>ProjectedP205_Consumption!L36-SUM(F79)</f>
        <v>2.5346748765485767E-2</v>
      </c>
      <c r="G168" s="221">
        <f>ProjectedP205_Consumption!M36-SUM(G79)</f>
        <v>3.158103660703282E-2</v>
      </c>
      <c r="I168" s="217">
        <v>0.34</v>
      </c>
      <c r="J168" s="217">
        <v>0.34</v>
      </c>
      <c r="K168" s="217">
        <v>0.34</v>
      </c>
      <c r="L168" s="217">
        <v>0</v>
      </c>
      <c r="M168" s="217">
        <v>0</v>
      </c>
      <c r="N168" s="217">
        <v>0</v>
      </c>
      <c r="O168" s="217">
        <v>0</v>
      </c>
      <c r="P168" s="217">
        <v>0</v>
      </c>
      <c r="Q168" s="217">
        <v>0</v>
      </c>
      <c r="R168" s="217">
        <v>0.66</v>
      </c>
      <c r="S168" s="217">
        <v>0.66</v>
      </c>
      <c r="T168" s="217">
        <v>0.66</v>
      </c>
      <c r="U168" s="205">
        <f t="shared" si="65"/>
        <v>1</v>
      </c>
      <c r="V168" s="205">
        <f t="shared" si="59"/>
        <v>1</v>
      </c>
      <c r="W168" s="205">
        <f t="shared" si="60"/>
        <v>1</v>
      </c>
      <c r="Y168" s="221">
        <f t="shared" si="66"/>
        <v>1.5036239154159583E-2</v>
      </c>
      <c r="Z168" s="221">
        <f t="shared" si="67"/>
        <v>1.8734553435359045E-2</v>
      </c>
      <c r="AA168" s="221">
        <f t="shared" si="68"/>
        <v>2.3342505318241651E-2</v>
      </c>
      <c r="AB168" s="221">
        <f t="shared" si="69"/>
        <v>0</v>
      </c>
      <c r="AC168" s="221">
        <f t="shared" si="70"/>
        <v>0</v>
      </c>
      <c r="AD168" s="221">
        <f t="shared" si="71"/>
        <v>0</v>
      </c>
      <c r="AE168" s="221">
        <f t="shared" si="72"/>
        <v>0</v>
      </c>
      <c r="AF168" s="221">
        <f t="shared" si="73"/>
        <v>0</v>
      </c>
      <c r="AG168" s="221">
        <f t="shared" si="74"/>
        <v>0</v>
      </c>
      <c r="AH168" s="221">
        <f t="shared" si="75"/>
        <v>6.7132385400041891E-2</v>
      </c>
      <c r="AI168" s="221">
        <f t="shared" si="76"/>
        <v>8.3644270926103034E-2</v>
      </c>
      <c r="AJ168" s="221">
        <f t="shared" si="77"/>
        <v>0.10421742080320831</v>
      </c>
    </row>
    <row r="169" spans="4:36" ht="13.5" customHeight="1" x14ac:dyDescent="0.2">
      <c r="D169" s="84" t="str">
        <f>OCPMarketShares!D37</f>
        <v>Bananas</v>
      </c>
      <c r="E169" s="221">
        <f>ProjectedP205_Consumption!K37-SUM(E80)</f>
        <v>1.16431212964762</v>
      </c>
      <c r="F169" s="221">
        <f>ProjectedP205_Consumption!L37-SUM(F80)</f>
        <v>0.70234916471580489</v>
      </c>
      <c r="G169" s="221">
        <f>ProjectedP205_Consumption!M37-SUM(G80)</f>
        <v>0.27446994425343885</v>
      </c>
      <c r="I169" s="217">
        <v>0.34</v>
      </c>
      <c r="J169" s="217">
        <v>0.34</v>
      </c>
      <c r="K169" s="217">
        <v>0.34</v>
      </c>
      <c r="L169" s="217">
        <v>0</v>
      </c>
      <c r="M169" s="217">
        <v>0</v>
      </c>
      <c r="N169" s="217">
        <v>0</v>
      </c>
      <c r="O169" s="217">
        <v>0</v>
      </c>
      <c r="P169" s="217">
        <v>0</v>
      </c>
      <c r="Q169" s="217">
        <v>0</v>
      </c>
      <c r="R169" s="217">
        <v>0.66</v>
      </c>
      <c r="S169" s="217">
        <v>0.66</v>
      </c>
      <c r="T169" s="217">
        <v>0.66</v>
      </c>
      <c r="U169" s="205">
        <f t="shared" si="65"/>
        <v>1</v>
      </c>
      <c r="V169" s="205">
        <f t="shared" si="59"/>
        <v>1</v>
      </c>
      <c r="W169" s="205">
        <f t="shared" si="60"/>
        <v>1</v>
      </c>
      <c r="Y169" s="221">
        <f t="shared" si="66"/>
        <v>0.86057853060911049</v>
      </c>
      <c r="Z169" s="221">
        <f t="shared" si="67"/>
        <v>0.51912764348559493</v>
      </c>
      <c r="AA169" s="221">
        <f t="shared" si="68"/>
        <v>0.20286908923080263</v>
      </c>
      <c r="AB169" s="221">
        <f t="shared" si="69"/>
        <v>0</v>
      </c>
      <c r="AC169" s="221">
        <f t="shared" si="70"/>
        <v>0</v>
      </c>
      <c r="AD169" s="221">
        <f t="shared" si="71"/>
        <v>0</v>
      </c>
      <c r="AE169" s="221">
        <f t="shared" si="72"/>
        <v>0</v>
      </c>
      <c r="AF169" s="221">
        <f t="shared" si="73"/>
        <v>0</v>
      </c>
      <c r="AG169" s="221">
        <f t="shared" si="74"/>
        <v>0</v>
      </c>
      <c r="AH169" s="221">
        <f t="shared" si="75"/>
        <v>3.8422300278371462</v>
      </c>
      <c r="AI169" s="221">
        <f t="shared" si="76"/>
        <v>2.3177522435621558</v>
      </c>
      <c r="AJ169" s="221">
        <f t="shared" si="77"/>
        <v>0.90575081603634822</v>
      </c>
    </row>
    <row r="170" spans="4:36" ht="13.5" customHeight="1" x14ac:dyDescent="0.2">
      <c r="D170" s="84" t="str">
        <f>OCPMarketShares!D38</f>
        <v>Cocoa beans</v>
      </c>
      <c r="E170" s="221">
        <f>ProjectedP205_Consumption!K38-SUM(E81)</f>
        <v>0.89389840494164907</v>
      </c>
      <c r="F170" s="221">
        <f>ProjectedP205_Consumption!L38-SUM(F81)</f>
        <v>1.1474467970248927</v>
      </c>
      <c r="G170" s="221">
        <f>ProjectedP205_Consumption!M38-SUM(G81)</f>
        <v>1.4729125197271511</v>
      </c>
      <c r="I170" s="217">
        <v>0.34</v>
      </c>
      <c r="J170" s="217">
        <v>0.34</v>
      </c>
      <c r="K170" s="217">
        <v>0.34</v>
      </c>
      <c r="L170" s="217">
        <v>0</v>
      </c>
      <c r="M170" s="217">
        <v>0</v>
      </c>
      <c r="N170" s="217">
        <v>0</v>
      </c>
      <c r="O170" s="217">
        <v>0</v>
      </c>
      <c r="P170" s="217">
        <v>0</v>
      </c>
      <c r="Q170" s="217">
        <v>0</v>
      </c>
      <c r="R170" s="217">
        <v>0.66</v>
      </c>
      <c r="S170" s="217">
        <v>0.66</v>
      </c>
      <c r="T170" s="217">
        <v>0.66</v>
      </c>
      <c r="U170" s="205">
        <f t="shared" si="65"/>
        <v>1</v>
      </c>
      <c r="V170" s="205">
        <f t="shared" si="59"/>
        <v>1</v>
      </c>
      <c r="W170" s="205">
        <f t="shared" si="60"/>
        <v>1</v>
      </c>
      <c r="Y170" s="221">
        <f t="shared" si="66"/>
        <v>0.66070751669600147</v>
      </c>
      <c r="Z170" s="221">
        <f t="shared" si="67"/>
        <v>0.84811284997492076</v>
      </c>
      <c r="AA170" s="221">
        <f t="shared" si="68"/>
        <v>1.088674471102677</v>
      </c>
      <c r="AB170" s="221">
        <f t="shared" si="69"/>
        <v>0</v>
      </c>
      <c r="AC170" s="221">
        <f t="shared" si="70"/>
        <v>0</v>
      </c>
      <c r="AD170" s="221">
        <f t="shared" si="71"/>
        <v>0</v>
      </c>
      <c r="AE170" s="221">
        <f t="shared" si="72"/>
        <v>0</v>
      </c>
      <c r="AF170" s="221">
        <f t="shared" si="73"/>
        <v>0</v>
      </c>
      <c r="AG170" s="221">
        <f t="shared" si="74"/>
        <v>0</v>
      </c>
      <c r="AH170" s="221">
        <f t="shared" si="75"/>
        <v>2.9498647363074419</v>
      </c>
      <c r="AI170" s="221">
        <f t="shared" si="76"/>
        <v>3.7865744301821462</v>
      </c>
      <c r="AJ170" s="221">
        <f t="shared" si="77"/>
        <v>4.8606113150995984</v>
      </c>
    </row>
    <row r="171" spans="4:36" ht="13.5" customHeight="1" x14ac:dyDescent="0.2">
      <c r="D171" s="84" t="str">
        <f>OCPMarketShares!D39</f>
        <v>Coffee, green</v>
      </c>
      <c r="E171" s="221">
        <f>ProjectedP205_Consumption!K39-SUM(E82)</f>
        <v>0.13642646291328406</v>
      </c>
      <c r="F171" s="221">
        <f>ProjectedP205_Consumption!L39-SUM(F82)</f>
        <v>0.16830235382843448</v>
      </c>
      <c r="G171" s="221">
        <f>ProjectedP205_Consumption!M39-SUM(G82)</f>
        <v>0.20762601110750808</v>
      </c>
      <c r="I171" s="217">
        <v>0.34</v>
      </c>
      <c r="J171" s="217">
        <v>0.34</v>
      </c>
      <c r="K171" s="217">
        <v>0.34</v>
      </c>
      <c r="L171" s="217">
        <v>0</v>
      </c>
      <c r="M171" s="217">
        <v>0</v>
      </c>
      <c r="N171" s="217">
        <v>0</v>
      </c>
      <c r="O171" s="217">
        <v>0</v>
      </c>
      <c r="P171" s="217">
        <v>0</v>
      </c>
      <c r="Q171" s="217">
        <v>0</v>
      </c>
      <c r="R171" s="217">
        <v>0.66</v>
      </c>
      <c r="S171" s="217">
        <v>0.66</v>
      </c>
      <c r="T171" s="217">
        <v>0.66</v>
      </c>
      <c r="U171" s="205">
        <f t="shared" si="65"/>
        <v>1</v>
      </c>
      <c r="V171" s="205">
        <f t="shared" si="59"/>
        <v>1</v>
      </c>
      <c r="W171" s="205">
        <f t="shared" si="60"/>
        <v>1</v>
      </c>
      <c r="Y171" s="221">
        <f t="shared" si="66"/>
        <v>0.10083695084894909</v>
      </c>
      <c r="Z171" s="221">
        <f t="shared" si="67"/>
        <v>0.12439739196014722</v>
      </c>
      <c r="AA171" s="221">
        <f t="shared" si="68"/>
        <v>0.1534627038620712</v>
      </c>
      <c r="AB171" s="221">
        <f t="shared" si="69"/>
        <v>0</v>
      </c>
      <c r="AC171" s="221">
        <f t="shared" si="70"/>
        <v>0</v>
      </c>
      <c r="AD171" s="221">
        <f t="shared" si="71"/>
        <v>0</v>
      </c>
      <c r="AE171" s="221">
        <f t="shared" si="72"/>
        <v>0</v>
      </c>
      <c r="AF171" s="221">
        <f t="shared" si="73"/>
        <v>0</v>
      </c>
      <c r="AG171" s="221">
        <f t="shared" si="74"/>
        <v>0</v>
      </c>
      <c r="AH171" s="221">
        <f t="shared" si="75"/>
        <v>0.45020732761383742</v>
      </c>
      <c r="AI171" s="221">
        <f t="shared" si="76"/>
        <v>0.55539776763383375</v>
      </c>
      <c r="AJ171" s="221">
        <f t="shared" si="77"/>
        <v>0.68516583665477659</v>
      </c>
    </row>
    <row r="172" spans="4:36" ht="13.5" customHeight="1" x14ac:dyDescent="0.2">
      <c r="D172" s="84" t="str">
        <f>OCPMarketShares!D40</f>
        <v>Kola nuts</v>
      </c>
      <c r="E172" s="221">
        <f>ProjectedP205_Consumption!K40-SUM(E83)</f>
        <v>0.13341048051714621</v>
      </c>
      <c r="F172" s="221">
        <f>ProjectedP205_Consumption!L40-SUM(F83)</f>
        <v>0.16741619184561801</v>
      </c>
      <c r="G172" s="221">
        <f>ProjectedP205_Consumption!M40-SUM(G83)</f>
        <v>0.21008980091700166</v>
      </c>
      <c r="I172" s="217">
        <v>0.34</v>
      </c>
      <c r="J172" s="217">
        <v>0.34</v>
      </c>
      <c r="K172" s="217">
        <v>0.34</v>
      </c>
      <c r="L172" s="217">
        <v>0</v>
      </c>
      <c r="M172" s="217">
        <v>0</v>
      </c>
      <c r="N172" s="217">
        <v>0</v>
      </c>
      <c r="O172" s="217">
        <v>0</v>
      </c>
      <c r="P172" s="217">
        <v>0</v>
      </c>
      <c r="Q172" s="217">
        <v>0</v>
      </c>
      <c r="R172" s="217">
        <v>0.66</v>
      </c>
      <c r="S172" s="217">
        <v>0.66</v>
      </c>
      <c r="T172" s="217">
        <v>0.66</v>
      </c>
      <c r="U172" s="205">
        <f t="shared" si="65"/>
        <v>1</v>
      </c>
      <c r="V172" s="205">
        <f t="shared" si="59"/>
        <v>1</v>
      </c>
      <c r="W172" s="205">
        <f t="shared" si="60"/>
        <v>1</v>
      </c>
      <c r="Y172" s="221">
        <f t="shared" si="66"/>
        <v>9.8607746469195026E-2</v>
      </c>
      <c r="Z172" s="221">
        <f t="shared" si="67"/>
        <v>0.12374240266850027</v>
      </c>
      <c r="AA172" s="221">
        <f t="shared" si="68"/>
        <v>0.15528376589517515</v>
      </c>
      <c r="AB172" s="221">
        <f t="shared" si="69"/>
        <v>0</v>
      </c>
      <c r="AC172" s="221">
        <f t="shared" si="70"/>
        <v>0</v>
      </c>
      <c r="AD172" s="221">
        <f t="shared" si="71"/>
        <v>0</v>
      </c>
      <c r="AE172" s="221">
        <f t="shared" si="72"/>
        <v>0</v>
      </c>
      <c r="AF172" s="221">
        <f t="shared" si="73"/>
        <v>0</v>
      </c>
      <c r="AG172" s="221">
        <f t="shared" si="74"/>
        <v>0</v>
      </c>
      <c r="AH172" s="221">
        <f t="shared" si="75"/>
        <v>0.44025458570658249</v>
      </c>
      <c r="AI172" s="221">
        <f t="shared" si="76"/>
        <v>0.55247343309053942</v>
      </c>
      <c r="AJ172" s="221">
        <f t="shared" si="77"/>
        <v>0.69329634302610543</v>
      </c>
    </row>
    <row r="173" spans="4:36" ht="13.5" customHeight="1" x14ac:dyDescent="0.2">
      <c r="D173" s="84" t="str">
        <f>OCPMarketShares!D41</f>
        <v>Melonseed</v>
      </c>
      <c r="E173" s="221">
        <f>ProjectedP205_Consumption!K41-SUM(E84)</f>
        <v>0.1446811338151256</v>
      </c>
      <c r="F173" s="221">
        <f>ProjectedP205_Consumption!L41-SUM(F84)</f>
        <v>0.17835836700421337</v>
      </c>
      <c r="G173" s="221">
        <f>ProjectedP205_Consumption!M41-SUM(G84)</f>
        <v>0.21987460452901106</v>
      </c>
      <c r="I173" s="217">
        <v>0.34</v>
      </c>
      <c r="J173" s="217">
        <v>0.34</v>
      </c>
      <c r="K173" s="217">
        <v>0.34</v>
      </c>
      <c r="L173" s="217">
        <v>0</v>
      </c>
      <c r="M173" s="217">
        <v>0</v>
      </c>
      <c r="N173" s="217">
        <v>0</v>
      </c>
      <c r="O173" s="217">
        <v>0</v>
      </c>
      <c r="P173" s="217">
        <v>0</v>
      </c>
      <c r="Q173" s="217">
        <v>0</v>
      </c>
      <c r="R173" s="217">
        <v>0.66</v>
      </c>
      <c r="S173" s="217">
        <v>0.66</v>
      </c>
      <c r="T173" s="217">
        <v>0.66</v>
      </c>
      <c r="U173" s="205">
        <f t="shared" si="65"/>
        <v>1</v>
      </c>
      <c r="V173" s="205">
        <f t="shared" si="59"/>
        <v>1</v>
      </c>
      <c r="W173" s="205">
        <f t="shared" si="60"/>
        <v>1</v>
      </c>
      <c r="Y173" s="221">
        <f t="shared" si="66"/>
        <v>0.10693822934161457</v>
      </c>
      <c r="Z173" s="221">
        <f t="shared" si="67"/>
        <v>0.13183009735094031</v>
      </c>
      <c r="AA173" s="221">
        <f t="shared" si="68"/>
        <v>0.16251601204318211</v>
      </c>
      <c r="AB173" s="221">
        <f t="shared" si="69"/>
        <v>0</v>
      </c>
      <c r="AC173" s="221">
        <f t="shared" si="70"/>
        <v>0</v>
      </c>
      <c r="AD173" s="221">
        <f t="shared" si="71"/>
        <v>0</v>
      </c>
      <c r="AE173" s="221">
        <f t="shared" si="72"/>
        <v>0</v>
      </c>
      <c r="AF173" s="221">
        <f t="shared" si="73"/>
        <v>0</v>
      </c>
      <c r="AG173" s="221">
        <f t="shared" si="74"/>
        <v>0</v>
      </c>
      <c r="AH173" s="221">
        <f t="shared" si="75"/>
        <v>0.47744774158991449</v>
      </c>
      <c r="AI173" s="221">
        <f t="shared" si="76"/>
        <v>0.58858261111390409</v>
      </c>
      <c r="AJ173" s="221">
        <f t="shared" si="77"/>
        <v>0.72558619494573651</v>
      </c>
    </row>
    <row r="174" spans="4:36" ht="13.5" customHeight="1" x14ac:dyDescent="0.2">
      <c r="D174" s="84" t="str">
        <f>OCPMarketShares!D42</f>
        <v>Natural rubber in primary forms</v>
      </c>
      <c r="E174" s="221">
        <f>ProjectedP205_Consumption!K42-SUM(E85)</f>
        <v>1.0263507368432312</v>
      </c>
      <c r="F174" s="221">
        <f>ProjectedP205_Consumption!L42-SUM(F85)</f>
        <v>1.0353035983114389</v>
      </c>
      <c r="G174" s="221">
        <f>ProjectedP205_Consumption!M42-SUM(G85)</f>
        <v>1.0443345556250445</v>
      </c>
      <c r="I174" s="217">
        <v>0.34</v>
      </c>
      <c r="J174" s="217">
        <v>0.34</v>
      </c>
      <c r="K174" s="217">
        <v>0.34</v>
      </c>
      <c r="L174" s="217">
        <v>0</v>
      </c>
      <c r="M174" s="217">
        <v>0</v>
      </c>
      <c r="N174" s="217">
        <v>0</v>
      </c>
      <c r="O174" s="217">
        <v>0</v>
      </c>
      <c r="P174" s="217">
        <v>0</v>
      </c>
      <c r="Q174" s="217">
        <v>0</v>
      </c>
      <c r="R174" s="217">
        <v>0.66</v>
      </c>
      <c r="S174" s="217">
        <v>0.66</v>
      </c>
      <c r="T174" s="217">
        <v>0.66</v>
      </c>
      <c r="U174" s="205">
        <f t="shared" si="65"/>
        <v>1</v>
      </c>
      <c r="V174" s="205">
        <f t="shared" si="59"/>
        <v>1</v>
      </c>
      <c r="W174" s="205">
        <f t="shared" si="60"/>
        <v>1</v>
      </c>
      <c r="Y174" s="221">
        <f t="shared" si="66"/>
        <v>0.75860706636238828</v>
      </c>
      <c r="Z174" s="221">
        <f t="shared" si="67"/>
        <v>0.76522439875193315</v>
      </c>
      <c r="AA174" s="221">
        <f t="shared" si="68"/>
        <v>0.77189945415764161</v>
      </c>
      <c r="AB174" s="221">
        <f t="shared" si="69"/>
        <v>0</v>
      </c>
      <c r="AC174" s="221">
        <f t="shared" si="70"/>
        <v>0</v>
      </c>
      <c r="AD174" s="221">
        <f t="shared" si="71"/>
        <v>0</v>
      </c>
      <c r="AE174" s="221">
        <f t="shared" si="72"/>
        <v>0</v>
      </c>
      <c r="AF174" s="221">
        <f t="shared" si="73"/>
        <v>0</v>
      </c>
      <c r="AG174" s="221">
        <f t="shared" si="74"/>
        <v>0</v>
      </c>
      <c r="AH174" s="221">
        <f t="shared" si="75"/>
        <v>3.3869574315826627</v>
      </c>
      <c r="AI174" s="221">
        <f t="shared" si="76"/>
        <v>3.4165018744277487</v>
      </c>
      <c r="AJ174" s="221">
        <f t="shared" si="77"/>
        <v>3.4463040335626469</v>
      </c>
    </row>
    <row r="175" spans="4:36" ht="13.5" customHeight="1" x14ac:dyDescent="0.2">
      <c r="D175" s="84" t="str">
        <f>OCPMarketShares!D43</f>
        <v>Oil palm fruit</v>
      </c>
      <c r="E175" s="221">
        <f>ProjectedP205_Consumption!K43-SUM(E86)</f>
        <v>2.9936201964210722</v>
      </c>
      <c r="F175" s="221">
        <f>ProjectedP205_Consumption!L43-SUM(F86)</f>
        <v>1.494010597766402</v>
      </c>
      <c r="G175" s="221">
        <f>ProjectedP205_Consumption!M43-SUM(G86)</f>
        <v>0.49707211108627991</v>
      </c>
      <c r="I175" s="217">
        <v>0.34</v>
      </c>
      <c r="J175" s="217">
        <v>0.34</v>
      </c>
      <c r="K175" s="217">
        <v>0.34</v>
      </c>
      <c r="L175" s="217">
        <v>0</v>
      </c>
      <c r="M175" s="217">
        <v>0</v>
      </c>
      <c r="N175" s="217">
        <v>0</v>
      </c>
      <c r="O175" s="217">
        <v>0</v>
      </c>
      <c r="P175" s="217">
        <v>0</v>
      </c>
      <c r="Q175" s="217">
        <v>0</v>
      </c>
      <c r="R175" s="217">
        <v>0.66</v>
      </c>
      <c r="S175" s="217">
        <v>0.66</v>
      </c>
      <c r="T175" s="217">
        <v>0.66</v>
      </c>
      <c r="U175" s="205">
        <f t="shared" si="65"/>
        <v>1</v>
      </c>
      <c r="V175" s="205">
        <f t="shared" si="59"/>
        <v>1</v>
      </c>
      <c r="W175" s="205">
        <f t="shared" si="60"/>
        <v>1</v>
      </c>
      <c r="Y175" s="221">
        <f t="shared" si="66"/>
        <v>2.2126757973547053</v>
      </c>
      <c r="Z175" s="221">
        <f t="shared" si="67"/>
        <v>1.104268702696906</v>
      </c>
      <c r="AA175" s="221">
        <f t="shared" si="68"/>
        <v>0.36740112558551125</v>
      </c>
      <c r="AB175" s="221">
        <f t="shared" si="69"/>
        <v>0</v>
      </c>
      <c r="AC175" s="221">
        <f t="shared" si="70"/>
        <v>0</v>
      </c>
      <c r="AD175" s="221">
        <f t="shared" si="71"/>
        <v>0</v>
      </c>
      <c r="AE175" s="221">
        <f t="shared" si="72"/>
        <v>0</v>
      </c>
      <c r="AF175" s="221">
        <f t="shared" si="73"/>
        <v>0</v>
      </c>
      <c r="AG175" s="221">
        <f t="shared" si="74"/>
        <v>0</v>
      </c>
      <c r="AH175" s="221">
        <f t="shared" si="75"/>
        <v>9.8789466481895385</v>
      </c>
      <c r="AI175" s="221">
        <f t="shared" si="76"/>
        <v>4.9302349726291261</v>
      </c>
      <c r="AJ175" s="221">
        <f t="shared" si="77"/>
        <v>1.6403379665847235</v>
      </c>
    </row>
    <row r="176" spans="4:36" ht="13.5" customHeight="1" x14ac:dyDescent="0.2">
      <c r="D176" s="84" t="str">
        <f>OCPMarketShares!D44</f>
        <v>Plantains and cooking bananas</v>
      </c>
      <c r="E176" s="221">
        <f>ProjectedP205_Consumption!K44-SUM(E87)</f>
        <v>0.36268326767720827</v>
      </c>
      <c r="F176" s="221">
        <f>ProjectedP205_Consumption!L44-SUM(F87)</f>
        <v>0.44355020525607231</v>
      </c>
      <c r="G176" s="221">
        <f>ProjectedP205_Consumption!M44-SUM(G87)</f>
        <v>0.54244792113707752</v>
      </c>
      <c r="I176" s="217">
        <v>0.34</v>
      </c>
      <c r="J176" s="217">
        <v>0.34</v>
      </c>
      <c r="K176" s="217">
        <v>0.34</v>
      </c>
      <c r="L176" s="217">
        <v>0</v>
      </c>
      <c r="M176" s="217">
        <v>0</v>
      </c>
      <c r="N176" s="217">
        <v>0</v>
      </c>
      <c r="O176" s="217">
        <v>0</v>
      </c>
      <c r="P176" s="217">
        <v>0</v>
      </c>
      <c r="Q176" s="217">
        <v>0</v>
      </c>
      <c r="R176" s="217">
        <v>0.66</v>
      </c>
      <c r="S176" s="217">
        <v>0.66</v>
      </c>
      <c r="T176" s="217">
        <v>0.66</v>
      </c>
      <c r="U176" s="205">
        <f t="shared" si="65"/>
        <v>1</v>
      </c>
      <c r="V176" s="205">
        <f t="shared" si="59"/>
        <v>1</v>
      </c>
      <c r="W176" s="205">
        <f t="shared" si="60"/>
        <v>1</v>
      </c>
      <c r="Y176" s="221">
        <f t="shared" si="66"/>
        <v>0.26807024132663221</v>
      </c>
      <c r="Z176" s="221">
        <f t="shared" si="67"/>
        <v>0.32784145605883608</v>
      </c>
      <c r="AA176" s="221">
        <f t="shared" si="68"/>
        <v>0.40093976779697033</v>
      </c>
      <c r="AB176" s="221">
        <f t="shared" si="69"/>
        <v>0</v>
      </c>
      <c r="AC176" s="221">
        <f t="shared" si="70"/>
        <v>0</v>
      </c>
      <c r="AD176" s="221">
        <f t="shared" si="71"/>
        <v>0</v>
      </c>
      <c r="AE176" s="221">
        <f t="shared" si="72"/>
        <v>0</v>
      </c>
      <c r="AF176" s="221">
        <f t="shared" si="73"/>
        <v>0</v>
      </c>
      <c r="AG176" s="221">
        <f t="shared" si="74"/>
        <v>0</v>
      </c>
      <c r="AH176" s="221">
        <f t="shared" si="75"/>
        <v>1.1968547833347871</v>
      </c>
      <c r="AI176" s="221">
        <f t="shared" si="76"/>
        <v>1.4637156773450384</v>
      </c>
      <c r="AJ176" s="221">
        <f t="shared" si="77"/>
        <v>1.790078139752356</v>
      </c>
    </row>
    <row r="177" spans="4:36" ht="13.5" customHeight="1" x14ac:dyDescent="0.2">
      <c r="D177" s="84" t="str">
        <f>OCPMarketShares!D45</f>
        <v>Soya beans</v>
      </c>
      <c r="E177" s="221">
        <f>ProjectedP205_Consumption!K45-SUM(E88)</f>
        <v>1.9789409736243525E-2</v>
      </c>
      <c r="F177" s="221">
        <f>ProjectedP205_Consumption!L45-SUM(F88)</f>
        <v>2.4518201147267011E-2</v>
      </c>
      <c r="G177" s="221">
        <f>ProjectedP205_Consumption!M45-SUM(G88)</f>
        <v>2.9462344185328108E-2</v>
      </c>
      <c r="I177" s="217">
        <v>0.34</v>
      </c>
      <c r="J177" s="217">
        <v>0.34</v>
      </c>
      <c r="K177" s="217">
        <v>0.34</v>
      </c>
      <c r="L177" s="217">
        <v>0</v>
      </c>
      <c r="M177" s="217">
        <v>0</v>
      </c>
      <c r="N177" s="217">
        <v>0</v>
      </c>
      <c r="O177" s="217">
        <v>0</v>
      </c>
      <c r="P177" s="217">
        <v>0</v>
      </c>
      <c r="Q177" s="217">
        <v>0</v>
      </c>
      <c r="R177" s="217">
        <v>0.66</v>
      </c>
      <c r="S177" s="217">
        <v>0.66</v>
      </c>
      <c r="T177" s="217">
        <v>0.66</v>
      </c>
      <c r="U177" s="205">
        <f t="shared" si="65"/>
        <v>1</v>
      </c>
      <c r="V177" s="205">
        <f t="shared" si="59"/>
        <v>1</v>
      </c>
      <c r="W177" s="205">
        <f t="shared" si="60"/>
        <v>1</v>
      </c>
      <c r="Y177" s="221">
        <f t="shared" si="66"/>
        <v>1.4626955022440867E-2</v>
      </c>
      <c r="Z177" s="221">
        <f t="shared" si="67"/>
        <v>1.8122148674066921E-2</v>
      </c>
      <c r="AA177" s="221">
        <f t="shared" si="68"/>
        <v>2.1776515267416429E-2</v>
      </c>
      <c r="AB177" s="221">
        <f t="shared" si="69"/>
        <v>0</v>
      </c>
      <c r="AC177" s="221">
        <f t="shared" si="70"/>
        <v>0</v>
      </c>
      <c r="AD177" s="221">
        <f t="shared" si="71"/>
        <v>0</v>
      </c>
      <c r="AE177" s="221">
        <f t="shared" si="72"/>
        <v>0</v>
      </c>
      <c r="AF177" s="221">
        <f t="shared" si="73"/>
        <v>0</v>
      </c>
      <c r="AG177" s="221">
        <f t="shared" si="74"/>
        <v>0</v>
      </c>
      <c r="AH177" s="221">
        <f t="shared" si="75"/>
        <v>6.5305052129603636E-2</v>
      </c>
      <c r="AI177" s="221">
        <f t="shared" si="76"/>
        <v>8.0910063785981132E-2</v>
      </c>
      <c r="AJ177" s="221">
        <f t="shared" si="77"/>
        <v>9.7225735811582753E-2</v>
      </c>
    </row>
    <row r="178" spans="4:36" ht="13.5" customHeight="1" x14ac:dyDescent="0.2">
      <c r="D178" s="84" t="str">
        <f>OCPMarketShares!D46</f>
        <v>Taro</v>
      </c>
      <c r="E178" s="221">
        <f>ProjectedP205_Consumption!K46-SUM(E89)</f>
        <v>0.2909622318175813</v>
      </c>
      <c r="F178" s="221">
        <f>ProjectedP205_Consumption!L46-SUM(F89)</f>
        <v>0.36418334114828288</v>
      </c>
      <c r="G178" s="221">
        <f>ProjectedP205_Consumption!M46-SUM(G89)</f>
        <v>0.45583065933134115</v>
      </c>
      <c r="I178" s="217">
        <v>0.34</v>
      </c>
      <c r="J178" s="217">
        <v>0.34</v>
      </c>
      <c r="K178" s="217">
        <v>0.34</v>
      </c>
      <c r="L178" s="217">
        <v>0</v>
      </c>
      <c r="M178" s="217">
        <v>0</v>
      </c>
      <c r="N178" s="217">
        <v>0</v>
      </c>
      <c r="O178" s="217">
        <v>0</v>
      </c>
      <c r="P178" s="217">
        <v>0</v>
      </c>
      <c r="Q178" s="217">
        <v>0</v>
      </c>
      <c r="R178" s="217">
        <v>0.66</v>
      </c>
      <c r="S178" s="217">
        <v>0.66</v>
      </c>
      <c r="T178" s="217">
        <v>0.66</v>
      </c>
      <c r="U178" s="205">
        <f t="shared" si="65"/>
        <v>1</v>
      </c>
      <c r="V178" s="205">
        <f t="shared" si="59"/>
        <v>1</v>
      </c>
      <c r="W178" s="205">
        <f t="shared" si="60"/>
        <v>1</v>
      </c>
      <c r="Y178" s="221">
        <f t="shared" si="66"/>
        <v>0.21505904090864705</v>
      </c>
      <c r="Z178" s="221">
        <f t="shared" si="67"/>
        <v>0.26917899128351341</v>
      </c>
      <c r="AA178" s="221">
        <f t="shared" si="68"/>
        <v>0.33691831341881739</v>
      </c>
      <c r="AB178" s="221">
        <f t="shared" si="69"/>
        <v>0</v>
      </c>
      <c r="AC178" s="221">
        <f t="shared" si="70"/>
        <v>0</v>
      </c>
      <c r="AD178" s="221">
        <f t="shared" si="71"/>
        <v>0</v>
      </c>
      <c r="AE178" s="221">
        <f t="shared" si="72"/>
        <v>0</v>
      </c>
      <c r="AF178" s="221">
        <f t="shared" si="73"/>
        <v>0</v>
      </c>
      <c r="AG178" s="221">
        <f t="shared" si="74"/>
        <v>0</v>
      </c>
      <c r="AH178" s="221">
        <f t="shared" si="75"/>
        <v>0.96017536499801825</v>
      </c>
      <c r="AI178" s="221">
        <f t="shared" si="76"/>
        <v>1.2018050257893336</v>
      </c>
      <c r="AJ178" s="221">
        <f t="shared" si="77"/>
        <v>1.504241175793426</v>
      </c>
    </row>
    <row r="179" spans="4:36" ht="13.5" customHeight="1" x14ac:dyDescent="0.2">
      <c r="D179" s="84" t="str">
        <f>OCPMarketShares!D47</f>
        <v>Yams</v>
      </c>
      <c r="E179" s="221">
        <f>ProjectedP205_Consumption!K47-SUM(E90)</f>
        <v>6.5370835995701509E-2</v>
      </c>
      <c r="F179" s="221">
        <f>ProjectedP205_Consumption!L47-SUM(F90)</f>
        <v>8.1175272279041755E-2</v>
      </c>
      <c r="G179" s="221">
        <f>ProjectedP205_Consumption!M47-SUM(G90)</f>
        <v>0.10080068166804315</v>
      </c>
      <c r="I179" s="217">
        <v>0.34</v>
      </c>
      <c r="J179" s="217">
        <v>0.34</v>
      </c>
      <c r="K179" s="217">
        <v>0.34</v>
      </c>
      <c r="L179" s="217">
        <v>0</v>
      </c>
      <c r="M179" s="217">
        <v>0</v>
      </c>
      <c r="N179" s="217">
        <v>0</v>
      </c>
      <c r="O179" s="217">
        <v>0</v>
      </c>
      <c r="P179" s="217">
        <v>0</v>
      </c>
      <c r="Q179" s="217">
        <v>0</v>
      </c>
      <c r="R179" s="217">
        <v>0.66</v>
      </c>
      <c r="S179" s="217">
        <v>0.66</v>
      </c>
      <c r="T179" s="217">
        <v>0.66</v>
      </c>
      <c r="U179" s="205">
        <f t="shared" si="65"/>
        <v>1</v>
      </c>
      <c r="V179" s="205">
        <f t="shared" si="59"/>
        <v>1</v>
      </c>
      <c r="W179" s="205">
        <f t="shared" si="60"/>
        <v>1</v>
      </c>
      <c r="Y179" s="221">
        <f t="shared" si="66"/>
        <v>4.8317574431605469E-2</v>
      </c>
      <c r="Z179" s="221">
        <f t="shared" si="67"/>
        <v>5.9999114293204779E-2</v>
      </c>
      <c r="AA179" s="221">
        <f t="shared" si="68"/>
        <v>7.4504851667684072E-2</v>
      </c>
      <c r="AB179" s="221">
        <f t="shared" si="69"/>
        <v>0</v>
      </c>
      <c r="AC179" s="221">
        <f t="shared" si="70"/>
        <v>0</v>
      </c>
      <c r="AD179" s="221">
        <f t="shared" si="71"/>
        <v>0</v>
      </c>
      <c r="AE179" s="221">
        <f t="shared" si="72"/>
        <v>0</v>
      </c>
      <c r="AF179" s="221">
        <f t="shared" si="73"/>
        <v>0</v>
      </c>
      <c r="AG179" s="221">
        <f t="shared" si="74"/>
        <v>0</v>
      </c>
      <c r="AH179" s="221">
        <f t="shared" si="75"/>
        <v>0.21572375878581498</v>
      </c>
      <c r="AI179" s="221">
        <f t="shared" si="76"/>
        <v>0.26787839852083778</v>
      </c>
      <c r="AJ179" s="221">
        <f t="shared" si="77"/>
        <v>0.33264224950454241</v>
      </c>
    </row>
    <row r="180" spans="4:36" ht="13.5" customHeight="1" thickBot="1" x14ac:dyDescent="0.25">
      <c r="D180" s="85" t="s">
        <v>11</v>
      </c>
      <c r="E180" s="222">
        <f>SUM(E145:E179)</f>
        <v>19.949141735711642</v>
      </c>
      <c r="F180" s="222">
        <f>SUM(F145:F179)</f>
        <v>16.157910689508267</v>
      </c>
      <c r="G180" s="222">
        <f>SUM(G145:G179)</f>
        <v>12.840161406602997</v>
      </c>
      <c r="Y180" s="144">
        <f t="shared" ref="Y180:AJ180" si="78">SUM(Y145:Y179)</f>
        <v>14.745017804656433</v>
      </c>
      <c r="Z180" s="144">
        <f t="shared" si="78"/>
        <v>11.942803553114812</v>
      </c>
      <c r="AA180" s="144">
        <f t="shared" si="78"/>
        <v>9.4905540831413493</v>
      </c>
      <c r="AB180" s="144">
        <f t="shared" si="78"/>
        <v>0</v>
      </c>
      <c r="AC180" s="144">
        <f t="shared" si="78"/>
        <v>0</v>
      </c>
      <c r="AD180" s="144">
        <f t="shared" si="78"/>
        <v>0</v>
      </c>
      <c r="AE180" s="144">
        <f t="shared" si="78"/>
        <v>0</v>
      </c>
      <c r="AF180" s="144">
        <f t="shared" si="78"/>
        <v>0</v>
      </c>
      <c r="AG180" s="144">
        <f t="shared" si="78"/>
        <v>0</v>
      </c>
      <c r="AH180" s="144">
        <f t="shared" si="78"/>
        <v>65.832167727848429</v>
      </c>
      <c r="AI180" s="144">
        <f t="shared" si="78"/>
        <v>53.321105275377299</v>
      </c>
      <c r="AJ180" s="144">
        <f t="shared" si="78"/>
        <v>42.372532641789888</v>
      </c>
    </row>
    <row r="181" spans="4:36" ht="13.5" customHeight="1" thickTop="1" thickBot="1" x14ac:dyDescent="0.25">
      <c r="D181" s="141" t="s">
        <v>15</v>
      </c>
      <c r="E181" s="223">
        <f t="shared" ref="E181:G181" si="79">E180/46%</f>
        <v>43.367699425460088</v>
      </c>
      <c r="F181" s="223">
        <f t="shared" si="79"/>
        <v>35.125892803278838</v>
      </c>
      <c r="G181" s="223">
        <f t="shared" si="79"/>
        <v>27.913394362180426</v>
      </c>
    </row>
    <row r="182" spans="4:36" ht="13.5" customHeight="1" thickTop="1" x14ac:dyDescent="0.2">
      <c r="E182" s="37"/>
      <c r="F182" s="37"/>
      <c r="G182" s="37"/>
    </row>
    <row r="183" spans="4:36" ht="13.5" customHeight="1" x14ac:dyDescent="0.2">
      <c r="D183" s="211" t="s">
        <v>289</v>
      </c>
      <c r="E183" s="7"/>
      <c r="F183" s="7"/>
      <c r="G183" s="218"/>
      <c r="I183" s="211" t="s">
        <v>286</v>
      </c>
      <c r="J183" s="211"/>
      <c r="Y183" s="211" t="s">
        <v>283</v>
      </c>
      <c r="Z183" s="211"/>
    </row>
    <row r="184" spans="4:36" ht="13.5" customHeight="1" x14ac:dyDescent="0.2">
      <c r="D184" s="212" t="s">
        <v>17</v>
      </c>
      <c r="I184" s="212" t="s">
        <v>284</v>
      </c>
      <c r="J184" s="212"/>
      <c r="Y184" s="212" t="s">
        <v>285</v>
      </c>
      <c r="Z184" s="212"/>
    </row>
    <row r="185" spans="4:36" ht="13.5" customHeight="1" x14ac:dyDescent="0.2">
      <c r="I185" s="202" t="s">
        <v>267</v>
      </c>
      <c r="L185" s="202" t="s">
        <v>268</v>
      </c>
      <c r="O185" s="202" t="s">
        <v>269</v>
      </c>
      <c r="R185" s="202" t="s">
        <v>291</v>
      </c>
      <c r="Y185" s="202" t="s">
        <v>267</v>
      </c>
      <c r="AA185" s="216">
        <v>0.46</v>
      </c>
      <c r="AB185" s="202" t="s">
        <v>268</v>
      </c>
      <c r="AD185" s="216">
        <v>0.46</v>
      </c>
      <c r="AE185" s="202" t="s">
        <v>269</v>
      </c>
      <c r="AG185" s="216">
        <v>0.46</v>
      </c>
      <c r="AH185" s="202" t="s">
        <v>291</v>
      </c>
      <c r="AJ185" s="273">
        <v>0.2</v>
      </c>
    </row>
    <row r="186" spans="4:36" ht="13.5" customHeight="1" x14ac:dyDescent="0.2">
      <c r="D186" s="213"/>
      <c r="E186" s="214">
        <v>2023</v>
      </c>
      <c r="F186" s="214">
        <v>2024</v>
      </c>
      <c r="G186" s="214">
        <v>2025</v>
      </c>
      <c r="I186" s="214">
        <v>2023</v>
      </c>
      <c r="J186" s="214">
        <v>2024</v>
      </c>
      <c r="K186" s="214">
        <v>2025</v>
      </c>
      <c r="L186" s="214">
        <v>2023</v>
      </c>
      <c r="M186" s="214">
        <v>2024</v>
      </c>
      <c r="N186" s="214">
        <v>2025</v>
      </c>
      <c r="O186" s="214">
        <v>2023</v>
      </c>
      <c r="P186" s="214">
        <v>2024</v>
      </c>
      <c r="Q186" s="214">
        <v>2025</v>
      </c>
      <c r="R186" s="214">
        <v>2023</v>
      </c>
      <c r="S186" s="214">
        <v>2024</v>
      </c>
      <c r="T186" s="214">
        <v>2025</v>
      </c>
      <c r="Y186" s="214">
        <v>2023</v>
      </c>
      <c r="Z186" s="214">
        <v>2024</v>
      </c>
      <c r="AA186" s="214">
        <v>2025</v>
      </c>
      <c r="AB186" s="214">
        <v>2023</v>
      </c>
      <c r="AC186" s="214">
        <v>2024</v>
      </c>
      <c r="AD186" s="214">
        <v>2025</v>
      </c>
      <c r="AE186" s="214">
        <v>2023</v>
      </c>
      <c r="AF186" s="214">
        <v>2024</v>
      </c>
      <c r="AG186" s="214">
        <v>2025</v>
      </c>
      <c r="AH186" s="214">
        <v>2023</v>
      </c>
      <c r="AI186" s="214">
        <v>2024</v>
      </c>
      <c r="AJ186" s="214">
        <v>2025</v>
      </c>
    </row>
    <row r="187" spans="4:36" ht="13.5" customHeight="1" x14ac:dyDescent="0.2">
      <c r="D187" s="84" t="str">
        <f>OCPMarketShares!D13</f>
        <v>Bambara beans, dry</v>
      </c>
      <c r="E187" s="221">
        <f>ProjectedP205_Consumption!K55-SUM(E98)</f>
        <v>5.6144062461213277E-2</v>
      </c>
      <c r="F187" s="221">
        <f>ProjectedP205_Consumption!L55-SUM(F98)</f>
        <v>6.7594781061127124E-2</v>
      </c>
      <c r="G187" s="221">
        <f>ProjectedP205_Consumption!M55-SUM(G98)</f>
        <v>7.8930604578637931E-2</v>
      </c>
      <c r="I187" s="217">
        <v>0.34</v>
      </c>
      <c r="J187" s="217">
        <v>0.34</v>
      </c>
      <c r="K187" s="217">
        <v>0.34</v>
      </c>
      <c r="L187" s="217">
        <v>0</v>
      </c>
      <c r="M187" s="217">
        <v>0</v>
      </c>
      <c r="N187" s="217">
        <v>0</v>
      </c>
      <c r="O187" s="217">
        <v>0</v>
      </c>
      <c r="P187" s="217">
        <v>0</v>
      </c>
      <c r="Q187" s="217">
        <v>0</v>
      </c>
      <c r="R187" s="217">
        <v>0.66</v>
      </c>
      <c r="S187" s="217">
        <v>0.66</v>
      </c>
      <c r="T187" s="217">
        <v>0.66</v>
      </c>
      <c r="U187" s="205">
        <f>+R187+O187+L187+I187</f>
        <v>1</v>
      </c>
      <c r="V187" s="205">
        <f t="shared" ref="V187:V221" si="80">+S187+P187+M187+J187</f>
        <v>1</v>
      </c>
      <c r="W187" s="205">
        <f t="shared" ref="W187:W221" si="81">+T187+Q187+N187+K187</f>
        <v>1</v>
      </c>
      <c r="Y187" s="221">
        <f t="shared" ref="Y187:Y205" si="82">(I187*E187)/$AA$54</f>
        <v>4.1497785297418509E-2</v>
      </c>
      <c r="Z187" s="221">
        <f t="shared" ref="Z187:Z205" si="83">(J187*F187)/$AA$54</f>
        <v>4.9961359914746137E-2</v>
      </c>
      <c r="AA187" s="221">
        <f t="shared" ref="AA187:AA205" si="84">(K187*G187)/$AA$54</f>
        <v>5.8340012079862814E-2</v>
      </c>
      <c r="AB187" s="221">
        <f t="shared" ref="AB187:AB205" si="85">(L187*E187)/$AD$54</f>
        <v>0</v>
      </c>
      <c r="AC187" s="221">
        <f t="shared" ref="AC187:AC205" si="86">(M187*F187)/$AD$54</f>
        <v>0</v>
      </c>
      <c r="AD187" s="221">
        <f t="shared" ref="AD187:AD205" si="87">(N187*G187)/$AD$54</f>
        <v>0</v>
      </c>
      <c r="AE187" s="221">
        <f t="shared" ref="AE187:AE205" si="88">(O187*E187)/$AG$54</f>
        <v>0</v>
      </c>
      <c r="AF187" s="221">
        <f t="shared" ref="AF187:AF205" si="89">(P187*F187)/$AG$54</f>
        <v>0</v>
      </c>
      <c r="AG187" s="221">
        <f t="shared" ref="AG187:AG205" si="90">(Q187*G187)/$AG$54</f>
        <v>0</v>
      </c>
      <c r="AH187" s="221">
        <f t="shared" ref="AH187:AH205" si="91">(R187*E187)/$AJ$54</f>
        <v>0.18527540612200383</v>
      </c>
      <c r="AI187" s="221">
        <f t="shared" ref="AI187:AI205" si="92">(S187*F187)/$AJ$54</f>
        <v>0.22306277750171952</v>
      </c>
      <c r="AJ187" s="221">
        <f t="shared" ref="AJ187:AJ205" si="93">(T187*G187)/$AJ$54</f>
        <v>0.26047099510950517</v>
      </c>
    </row>
    <row r="188" spans="4:36" ht="13.5" customHeight="1" x14ac:dyDescent="0.2">
      <c r="D188" s="84" t="str">
        <f>OCPMarketShares!D14</f>
        <v>Beans, dry</v>
      </c>
      <c r="E188" s="221">
        <f>ProjectedP205_Consumption!K56-SUM(E99)</f>
        <v>0.34670467129268823</v>
      </c>
      <c r="F188" s="221">
        <f>ProjectedP205_Consumption!L56-SUM(F99)</f>
        <v>0.42142084919804118</v>
      </c>
      <c r="G188" s="221">
        <f>ProjectedP205_Consumption!M56-SUM(G99)</f>
        <v>0.49681565769846009</v>
      </c>
      <c r="I188" s="217">
        <v>0.34</v>
      </c>
      <c r="J188" s="217">
        <v>0.34</v>
      </c>
      <c r="K188" s="217">
        <v>0.34</v>
      </c>
      <c r="L188" s="217">
        <v>0</v>
      </c>
      <c r="M188" s="217">
        <v>0</v>
      </c>
      <c r="N188" s="217">
        <v>0</v>
      </c>
      <c r="O188" s="217">
        <v>0</v>
      </c>
      <c r="P188" s="217">
        <v>0</v>
      </c>
      <c r="Q188" s="217">
        <v>0</v>
      </c>
      <c r="R188" s="217">
        <v>0.66</v>
      </c>
      <c r="S188" s="217">
        <v>0.66</v>
      </c>
      <c r="T188" s="217">
        <v>0.66</v>
      </c>
      <c r="U188" s="205">
        <f t="shared" ref="U188:U221" si="94">+R188+O188+L188+I188</f>
        <v>1</v>
      </c>
      <c r="V188" s="205">
        <f t="shared" si="80"/>
        <v>1</v>
      </c>
      <c r="W188" s="205">
        <f t="shared" si="81"/>
        <v>1</v>
      </c>
      <c r="Y188" s="221">
        <f t="shared" si="82"/>
        <v>0.25625997443372606</v>
      </c>
      <c r="Z188" s="221">
        <f t="shared" si="83"/>
        <v>0.31148497549420434</v>
      </c>
      <c r="AA188" s="221">
        <f t="shared" si="84"/>
        <v>0.36721157308147051</v>
      </c>
      <c r="AB188" s="221">
        <f t="shared" si="85"/>
        <v>0</v>
      </c>
      <c r="AC188" s="221">
        <f t="shared" si="86"/>
        <v>0</v>
      </c>
      <c r="AD188" s="221">
        <f t="shared" si="87"/>
        <v>0</v>
      </c>
      <c r="AE188" s="221">
        <f t="shared" si="88"/>
        <v>0</v>
      </c>
      <c r="AF188" s="221">
        <f t="shared" si="89"/>
        <v>0</v>
      </c>
      <c r="AG188" s="221">
        <f t="shared" si="90"/>
        <v>0</v>
      </c>
      <c r="AH188" s="221">
        <f t="shared" si="91"/>
        <v>1.1441254152658711</v>
      </c>
      <c r="AI188" s="221">
        <f t="shared" si="92"/>
        <v>1.390688802353536</v>
      </c>
      <c r="AJ188" s="221">
        <f t="shared" si="93"/>
        <v>1.6394916704049183</v>
      </c>
    </row>
    <row r="189" spans="4:36" ht="13.5" customHeight="1" x14ac:dyDescent="0.2">
      <c r="D189" s="84" t="str">
        <f>OCPMarketShares!D15</f>
        <v>Cassava, fresh</v>
      </c>
      <c r="E189" s="221">
        <f>ProjectedP205_Consumption!K57-SUM(E100)</f>
        <v>0.51408459087716118</v>
      </c>
      <c r="F189" s="221">
        <f>ProjectedP205_Consumption!L57-SUM(F100)</f>
        <v>0.53945131998360285</v>
      </c>
      <c r="G189" s="221">
        <f>ProjectedP205_Consumption!M57-SUM(G100)</f>
        <v>0.5660697320950957</v>
      </c>
      <c r="I189" s="217">
        <v>0.34</v>
      </c>
      <c r="J189" s="217">
        <v>0.34</v>
      </c>
      <c r="K189" s="217">
        <v>0.34</v>
      </c>
      <c r="L189" s="217">
        <v>0</v>
      </c>
      <c r="M189" s="217">
        <v>0</v>
      </c>
      <c r="N189" s="217">
        <v>0</v>
      </c>
      <c r="O189" s="217">
        <v>0</v>
      </c>
      <c r="P189" s="217">
        <v>0</v>
      </c>
      <c r="Q189" s="217">
        <v>0</v>
      </c>
      <c r="R189" s="217">
        <v>0.66</v>
      </c>
      <c r="S189" s="217">
        <v>0.66</v>
      </c>
      <c r="T189" s="217">
        <v>0.66</v>
      </c>
      <c r="U189" s="205">
        <f t="shared" si="94"/>
        <v>1</v>
      </c>
      <c r="V189" s="205">
        <f t="shared" si="80"/>
        <v>1</v>
      </c>
      <c r="W189" s="205">
        <f t="shared" si="81"/>
        <v>1</v>
      </c>
      <c r="Y189" s="221">
        <f t="shared" si="82"/>
        <v>0.37997556717007563</v>
      </c>
      <c r="Z189" s="221">
        <f t="shared" si="83"/>
        <v>0.39872488868353256</v>
      </c>
      <c r="AA189" s="221">
        <f t="shared" si="84"/>
        <v>0.4183993672007229</v>
      </c>
      <c r="AB189" s="221">
        <f t="shared" si="85"/>
        <v>0</v>
      </c>
      <c r="AC189" s="221">
        <f t="shared" si="86"/>
        <v>0</v>
      </c>
      <c r="AD189" s="221">
        <f t="shared" si="87"/>
        <v>0</v>
      </c>
      <c r="AE189" s="221">
        <f t="shared" si="88"/>
        <v>0</v>
      </c>
      <c r="AF189" s="221">
        <f t="shared" si="89"/>
        <v>0</v>
      </c>
      <c r="AG189" s="221">
        <f t="shared" si="90"/>
        <v>0</v>
      </c>
      <c r="AH189" s="221">
        <f t="shared" si="91"/>
        <v>1.6964791498946319</v>
      </c>
      <c r="AI189" s="221">
        <f t="shared" si="92"/>
        <v>1.7801893559458895</v>
      </c>
      <c r="AJ189" s="221">
        <f t="shared" si="93"/>
        <v>1.868030115913816</v>
      </c>
    </row>
    <row r="190" spans="4:36" ht="13.5" customHeight="1" x14ac:dyDescent="0.2">
      <c r="D190" s="84" t="str">
        <f>OCPMarketShares!D16</f>
        <v>Chillies and peppers, dry (Capsicum spp., Pimenta spp.), raw</v>
      </c>
      <c r="E190" s="221">
        <f>ProjectedP205_Consumption!K58-SUM(E101)</f>
        <v>1.8519403792146085E-2</v>
      </c>
      <c r="F190" s="221">
        <f>ProjectedP205_Consumption!L58-SUM(F101)</f>
        <v>7.0269719942978745E-2</v>
      </c>
      <c r="G190" s="221">
        <f>ProjectedP205_Consumption!M58-SUM(G101)</f>
        <v>0.12250146134510234</v>
      </c>
      <c r="I190" s="217">
        <v>0.34</v>
      </c>
      <c r="J190" s="217">
        <v>0.34</v>
      </c>
      <c r="K190" s="217">
        <v>0.34</v>
      </c>
      <c r="L190" s="217">
        <v>0</v>
      </c>
      <c r="M190" s="217">
        <v>0</v>
      </c>
      <c r="N190" s="217">
        <v>0</v>
      </c>
      <c r="O190" s="217">
        <v>0</v>
      </c>
      <c r="P190" s="217">
        <v>0</v>
      </c>
      <c r="Q190" s="217">
        <v>0</v>
      </c>
      <c r="R190" s="217">
        <v>0.66</v>
      </c>
      <c r="S190" s="217">
        <v>0.66</v>
      </c>
      <c r="T190" s="217">
        <v>0.66</v>
      </c>
      <c r="U190" s="205">
        <f t="shared" si="94"/>
        <v>1</v>
      </c>
      <c r="V190" s="205">
        <f t="shared" si="80"/>
        <v>1</v>
      </c>
      <c r="W190" s="205">
        <f t="shared" si="81"/>
        <v>1</v>
      </c>
      <c r="Y190" s="221">
        <f t="shared" si="82"/>
        <v>1.368825497680363E-2</v>
      </c>
      <c r="Z190" s="221">
        <f t="shared" si="83"/>
        <v>5.1938488653506032E-2</v>
      </c>
      <c r="AA190" s="221">
        <f t="shared" si="84"/>
        <v>9.054455838551044E-2</v>
      </c>
      <c r="AB190" s="221">
        <f t="shared" si="85"/>
        <v>0</v>
      </c>
      <c r="AC190" s="221">
        <f t="shared" si="86"/>
        <v>0</v>
      </c>
      <c r="AD190" s="221">
        <f t="shared" si="87"/>
        <v>0</v>
      </c>
      <c r="AE190" s="221">
        <f t="shared" si="88"/>
        <v>0</v>
      </c>
      <c r="AF190" s="221">
        <f t="shared" si="89"/>
        <v>0</v>
      </c>
      <c r="AG190" s="221">
        <f t="shared" si="90"/>
        <v>0</v>
      </c>
      <c r="AH190" s="221">
        <f t="shared" si="91"/>
        <v>6.1114032514082081E-2</v>
      </c>
      <c r="AI190" s="221">
        <f t="shared" si="92"/>
        <v>0.23189007581182988</v>
      </c>
      <c r="AJ190" s="221">
        <f t="shared" si="93"/>
        <v>0.4042548224388377</v>
      </c>
    </row>
    <row r="191" spans="4:36" ht="13.5" customHeight="1" x14ac:dyDescent="0.2">
      <c r="D191" s="84" t="str">
        <f>OCPMarketShares!D17</f>
        <v>Chillies and peppers, green (Capsicum spp. and Pimenta spp.)</v>
      </c>
      <c r="E191" s="221">
        <f>ProjectedP205_Consumption!K59-SUM(E102)</f>
        <v>3.0763458783519656E-2</v>
      </c>
      <c r="F191" s="221">
        <f>ProjectedP205_Consumption!L59-SUM(F102)</f>
        <v>0.11727694899134852</v>
      </c>
      <c r="G191" s="221">
        <f>ProjectedP205_Consumption!M59-SUM(G102)</f>
        <v>0.20541018848648157</v>
      </c>
      <c r="I191" s="217">
        <v>0.34</v>
      </c>
      <c r="J191" s="217">
        <v>0.34</v>
      </c>
      <c r="K191" s="217">
        <v>0.34</v>
      </c>
      <c r="L191" s="217">
        <v>0</v>
      </c>
      <c r="M191" s="217">
        <v>0</v>
      </c>
      <c r="N191" s="217">
        <v>0</v>
      </c>
      <c r="O191" s="217">
        <v>0</v>
      </c>
      <c r="P191" s="217">
        <v>0</v>
      </c>
      <c r="Q191" s="217">
        <v>0</v>
      </c>
      <c r="R191" s="217">
        <v>0.66</v>
      </c>
      <c r="S191" s="217">
        <v>0.66</v>
      </c>
      <c r="T191" s="217">
        <v>0.66</v>
      </c>
      <c r="U191" s="205">
        <f t="shared" si="94"/>
        <v>1</v>
      </c>
      <c r="V191" s="205">
        <f t="shared" si="80"/>
        <v>1</v>
      </c>
      <c r="W191" s="205">
        <f t="shared" si="81"/>
        <v>1</v>
      </c>
      <c r="Y191" s="221">
        <f t="shared" si="82"/>
        <v>2.2738208666079746E-2</v>
      </c>
      <c r="Z191" s="221">
        <f t="shared" si="83"/>
        <v>8.6682962297953262E-2</v>
      </c>
      <c r="AA191" s="221">
        <f t="shared" si="84"/>
        <v>0.15182492192479075</v>
      </c>
      <c r="AB191" s="221">
        <f t="shared" si="85"/>
        <v>0</v>
      </c>
      <c r="AC191" s="221">
        <f t="shared" si="86"/>
        <v>0</v>
      </c>
      <c r="AD191" s="221">
        <f t="shared" si="87"/>
        <v>0</v>
      </c>
      <c r="AE191" s="221">
        <f t="shared" si="88"/>
        <v>0</v>
      </c>
      <c r="AF191" s="221">
        <f t="shared" si="89"/>
        <v>0</v>
      </c>
      <c r="AG191" s="221">
        <f t="shared" si="90"/>
        <v>0</v>
      </c>
      <c r="AH191" s="221">
        <f t="shared" si="91"/>
        <v>0.10151941398561487</v>
      </c>
      <c r="AI191" s="221">
        <f t="shared" si="92"/>
        <v>0.3870139316714501</v>
      </c>
      <c r="AJ191" s="221">
        <f t="shared" si="93"/>
        <v>0.67785362200538912</v>
      </c>
    </row>
    <row r="192" spans="4:36" ht="13.5" customHeight="1" x14ac:dyDescent="0.2">
      <c r="D192" s="84" t="str">
        <f>OCPMarketShares!D18</f>
        <v>Cow peas, dry</v>
      </c>
      <c r="E192" s="221">
        <f>ProjectedP205_Consumption!K60-SUM(E103)</f>
        <v>0.25750249879854981</v>
      </c>
      <c r="F192" s="221">
        <f>ProjectedP205_Consumption!L60-SUM(F103)</f>
        <v>0.3106715939094139</v>
      </c>
      <c r="G192" s="221">
        <f>ProjectedP205_Consumption!M60-SUM(G103)</f>
        <v>0.36353361519774263</v>
      </c>
      <c r="I192" s="217">
        <v>0.34</v>
      </c>
      <c r="J192" s="217">
        <v>0.34</v>
      </c>
      <c r="K192" s="217">
        <v>0.34</v>
      </c>
      <c r="L192" s="217">
        <v>0</v>
      </c>
      <c r="M192" s="217">
        <v>0</v>
      </c>
      <c r="N192" s="217">
        <v>0</v>
      </c>
      <c r="O192" s="217">
        <v>0</v>
      </c>
      <c r="P192" s="217">
        <v>0</v>
      </c>
      <c r="Q192" s="217">
        <v>0</v>
      </c>
      <c r="R192" s="217">
        <v>0.66</v>
      </c>
      <c r="S192" s="217">
        <v>0.66</v>
      </c>
      <c r="T192" s="217">
        <v>0.66</v>
      </c>
      <c r="U192" s="205">
        <f t="shared" si="94"/>
        <v>1</v>
      </c>
      <c r="V192" s="205">
        <f t="shared" si="80"/>
        <v>1</v>
      </c>
      <c r="W192" s="205">
        <f t="shared" si="81"/>
        <v>1</v>
      </c>
      <c r="Y192" s="221">
        <f t="shared" si="82"/>
        <v>0.1903279338945803</v>
      </c>
      <c r="Z192" s="221">
        <f t="shared" si="83"/>
        <v>0.22962683028087114</v>
      </c>
      <c r="AA192" s="221">
        <f t="shared" si="84"/>
        <v>0.2686987590592011</v>
      </c>
      <c r="AB192" s="221">
        <f t="shared" si="85"/>
        <v>0</v>
      </c>
      <c r="AC192" s="221">
        <f t="shared" si="86"/>
        <v>0</v>
      </c>
      <c r="AD192" s="221">
        <f t="shared" si="87"/>
        <v>0</v>
      </c>
      <c r="AE192" s="221">
        <f t="shared" si="88"/>
        <v>0</v>
      </c>
      <c r="AF192" s="221">
        <f t="shared" si="89"/>
        <v>0</v>
      </c>
      <c r="AG192" s="221">
        <f t="shared" si="90"/>
        <v>0</v>
      </c>
      <c r="AH192" s="221">
        <f t="shared" si="91"/>
        <v>0.84975824603521444</v>
      </c>
      <c r="AI192" s="221">
        <f t="shared" si="92"/>
        <v>1.0252162599010659</v>
      </c>
      <c r="AJ192" s="221">
        <f t="shared" si="93"/>
        <v>1.1996609301525507</v>
      </c>
    </row>
    <row r="193" spans="1:36" ht="13.5" customHeight="1" x14ac:dyDescent="0.2">
      <c r="D193" s="84" t="str">
        <f>OCPMarketShares!D19</f>
        <v>Cucumbers and gherkins</v>
      </c>
      <c r="E193" s="221">
        <f>ProjectedP205_Consumption!K61-SUM(E104)</f>
        <v>0.33402732190778162</v>
      </c>
      <c r="F193" s="221">
        <f>ProjectedP205_Consumption!L61-SUM(F104)</f>
        <v>1.2739583076443597</v>
      </c>
      <c r="G193" s="221">
        <f>ProjectedP205_Consumption!M61-SUM(G104)</f>
        <v>2.2323396037385321</v>
      </c>
      <c r="I193" s="217">
        <v>0.34</v>
      </c>
      <c r="J193" s="217">
        <v>0.34</v>
      </c>
      <c r="K193" s="217">
        <v>0.34</v>
      </c>
      <c r="L193" s="217">
        <v>0</v>
      </c>
      <c r="M193" s="217">
        <v>0</v>
      </c>
      <c r="N193" s="217">
        <v>0</v>
      </c>
      <c r="O193" s="217">
        <v>0</v>
      </c>
      <c r="P193" s="217">
        <v>0</v>
      </c>
      <c r="Q193" s="217">
        <v>0</v>
      </c>
      <c r="R193" s="217">
        <v>0.66</v>
      </c>
      <c r="S193" s="217">
        <v>0.66</v>
      </c>
      <c r="T193" s="217">
        <v>0.66</v>
      </c>
      <c r="U193" s="205">
        <f t="shared" si="94"/>
        <v>1</v>
      </c>
      <c r="V193" s="205">
        <f t="shared" si="80"/>
        <v>1</v>
      </c>
      <c r="W193" s="205">
        <f t="shared" si="81"/>
        <v>1</v>
      </c>
      <c r="Y193" s="221">
        <f t="shared" si="82"/>
        <v>0.24688975967096904</v>
      </c>
      <c r="Z193" s="221">
        <f t="shared" si="83"/>
        <v>0.94162135782409206</v>
      </c>
      <c r="AA193" s="221">
        <f t="shared" si="84"/>
        <v>1.6499901418936977</v>
      </c>
      <c r="AB193" s="221">
        <f t="shared" si="85"/>
        <v>0</v>
      </c>
      <c r="AC193" s="221">
        <f t="shared" si="86"/>
        <v>0</v>
      </c>
      <c r="AD193" s="221">
        <f t="shared" si="87"/>
        <v>0</v>
      </c>
      <c r="AE193" s="221">
        <f t="shared" si="88"/>
        <v>0</v>
      </c>
      <c r="AF193" s="221">
        <f t="shared" si="89"/>
        <v>0</v>
      </c>
      <c r="AG193" s="221">
        <f t="shared" si="90"/>
        <v>0</v>
      </c>
      <c r="AH193" s="221">
        <f t="shared" si="91"/>
        <v>1.1022901622956793</v>
      </c>
      <c r="AI193" s="221">
        <f t="shared" si="92"/>
        <v>4.204062415226387</v>
      </c>
      <c r="AJ193" s="221">
        <f t="shared" si="93"/>
        <v>7.3667206923371564</v>
      </c>
    </row>
    <row r="194" spans="1:36" ht="13.5" customHeight="1" x14ac:dyDescent="0.2">
      <c r="D194" s="84" t="str">
        <f>OCPMarketShares!D20</f>
        <v>Groundnuts, excluding shelled</v>
      </c>
      <c r="E194" s="221">
        <f>ProjectedP205_Consumption!K62-SUM(E105)</f>
        <v>0.5436035278570569</v>
      </c>
      <c r="F194" s="221">
        <f>ProjectedP205_Consumption!L62-SUM(F105)</f>
        <v>0.66525115223978837</v>
      </c>
      <c r="G194" s="221">
        <f>ProjectedP205_Consumption!M62-SUM(G105)</f>
        <v>0.78960872093023304</v>
      </c>
      <c r="I194" s="217">
        <v>0.34</v>
      </c>
      <c r="J194" s="217">
        <v>0.34</v>
      </c>
      <c r="K194" s="217">
        <v>0.34</v>
      </c>
      <c r="L194" s="217">
        <v>0</v>
      </c>
      <c r="M194" s="217">
        <v>0</v>
      </c>
      <c r="N194" s="217">
        <v>0</v>
      </c>
      <c r="O194" s="217">
        <v>0</v>
      </c>
      <c r="P194" s="217">
        <v>0</v>
      </c>
      <c r="Q194" s="217">
        <v>0</v>
      </c>
      <c r="R194" s="217">
        <v>0.66</v>
      </c>
      <c r="S194" s="217">
        <v>0.66</v>
      </c>
      <c r="T194" s="217">
        <v>0.66</v>
      </c>
      <c r="U194" s="205">
        <f t="shared" si="94"/>
        <v>1</v>
      </c>
      <c r="V194" s="205">
        <f t="shared" si="80"/>
        <v>1</v>
      </c>
      <c r="W194" s="205">
        <f t="shared" si="81"/>
        <v>1</v>
      </c>
      <c r="Y194" s="221">
        <f t="shared" si="82"/>
        <v>0.40179391189434643</v>
      </c>
      <c r="Z194" s="221">
        <f t="shared" si="83"/>
        <v>0.49170737339462617</v>
      </c>
      <c r="AA194" s="221">
        <f t="shared" si="84"/>
        <v>0.58362383720930278</v>
      </c>
      <c r="AB194" s="221">
        <f t="shared" si="85"/>
        <v>0</v>
      </c>
      <c r="AC194" s="221">
        <f t="shared" si="86"/>
        <v>0</v>
      </c>
      <c r="AD194" s="221">
        <f t="shared" si="87"/>
        <v>0</v>
      </c>
      <c r="AE194" s="221">
        <f t="shared" si="88"/>
        <v>0</v>
      </c>
      <c r="AF194" s="221">
        <f t="shared" si="89"/>
        <v>0</v>
      </c>
      <c r="AG194" s="221">
        <f t="shared" si="90"/>
        <v>0</v>
      </c>
      <c r="AH194" s="221">
        <f t="shared" si="91"/>
        <v>1.793891641928288</v>
      </c>
      <c r="AI194" s="221">
        <f t="shared" si="92"/>
        <v>2.1953288023913018</v>
      </c>
      <c r="AJ194" s="221">
        <f t="shared" si="93"/>
        <v>2.6057087790697691</v>
      </c>
    </row>
    <row r="195" spans="1:36" ht="13.5" customHeight="1" x14ac:dyDescent="0.2">
      <c r="D195" s="84" t="str">
        <f>OCPMarketShares!D21</f>
        <v>Maize (corn)</v>
      </c>
      <c r="E195" s="221">
        <f>ProjectedP205_Consumption!K63-SUM(E106)</f>
        <v>1.4109964404630082</v>
      </c>
      <c r="F195" s="221">
        <f>ProjectedP205_Consumption!L63-SUM(F106)</f>
        <v>2.161812237156715</v>
      </c>
      <c r="G195" s="221">
        <f>ProjectedP205_Consumption!M63-SUM(G106)</f>
        <v>2.9181044245855987</v>
      </c>
      <c r="I195" s="217">
        <v>0.34</v>
      </c>
      <c r="J195" s="217">
        <v>0.34</v>
      </c>
      <c r="K195" s="217">
        <v>0.34</v>
      </c>
      <c r="L195" s="217">
        <v>0</v>
      </c>
      <c r="M195" s="217">
        <v>0</v>
      </c>
      <c r="N195" s="217">
        <v>0</v>
      </c>
      <c r="O195" s="217">
        <v>0</v>
      </c>
      <c r="P195" s="217">
        <v>0</v>
      </c>
      <c r="Q195" s="217">
        <v>0</v>
      </c>
      <c r="R195" s="217">
        <v>0.66</v>
      </c>
      <c r="S195" s="217">
        <v>0.66</v>
      </c>
      <c r="T195" s="217">
        <v>0.66</v>
      </c>
      <c r="U195" s="205">
        <f t="shared" si="94"/>
        <v>1</v>
      </c>
      <c r="V195" s="205">
        <f t="shared" si="80"/>
        <v>1</v>
      </c>
      <c r="W195" s="205">
        <f t="shared" si="81"/>
        <v>1</v>
      </c>
      <c r="Y195" s="221">
        <f t="shared" si="82"/>
        <v>1.0429104125161366</v>
      </c>
      <c r="Z195" s="221">
        <f t="shared" si="83"/>
        <v>1.5978612187680068</v>
      </c>
      <c r="AA195" s="221">
        <f t="shared" si="84"/>
        <v>2.1568597920850077</v>
      </c>
      <c r="AB195" s="221">
        <f t="shared" si="85"/>
        <v>0</v>
      </c>
      <c r="AC195" s="221">
        <f t="shared" si="86"/>
        <v>0</v>
      </c>
      <c r="AD195" s="221">
        <f t="shared" si="87"/>
        <v>0</v>
      </c>
      <c r="AE195" s="221">
        <f t="shared" si="88"/>
        <v>0</v>
      </c>
      <c r="AF195" s="221">
        <f t="shared" si="89"/>
        <v>0</v>
      </c>
      <c r="AG195" s="221">
        <f t="shared" si="90"/>
        <v>0</v>
      </c>
      <c r="AH195" s="221">
        <f t="shared" si="91"/>
        <v>4.6562882535279266</v>
      </c>
      <c r="AI195" s="221">
        <f t="shared" si="92"/>
        <v>7.1339803826171595</v>
      </c>
      <c r="AJ195" s="221">
        <f t="shared" si="93"/>
        <v>9.6297446011324759</v>
      </c>
    </row>
    <row r="196" spans="1:36" ht="13.5" customHeight="1" x14ac:dyDescent="0.2">
      <c r="D196" s="84" t="str">
        <f>OCPMarketShares!D22</f>
        <v>Millet</v>
      </c>
      <c r="E196" s="221">
        <f>ProjectedP205_Consumption!K64-SUM(E107)</f>
        <v>8.7948557458773835E-2</v>
      </c>
      <c r="F196" s="221">
        <f>ProjectedP205_Consumption!L64-SUM(F107)</f>
        <v>8.8158027762264335E-2</v>
      </c>
      <c r="G196" s="221">
        <f>ProjectedP205_Consumption!M64-SUM(G107)</f>
        <v>8.8367996968855833E-2</v>
      </c>
      <c r="I196" s="217">
        <v>0.34</v>
      </c>
      <c r="J196" s="217">
        <v>0.34</v>
      </c>
      <c r="K196" s="217">
        <v>0.34</v>
      </c>
      <c r="L196" s="217">
        <v>0</v>
      </c>
      <c r="M196" s="217">
        <v>0</v>
      </c>
      <c r="N196" s="217">
        <v>0</v>
      </c>
      <c r="O196" s="217">
        <v>0</v>
      </c>
      <c r="P196" s="217">
        <v>0</v>
      </c>
      <c r="Q196" s="217">
        <v>0</v>
      </c>
      <c r="R196" s="217">
        <v>0.66</v>
      </c>
      <c r="S196" s="217">
        <v>0.66</v>
      </c>
      <c r="T196" s="217">
        <v>0.66</v>
      </c>
      <c r="U196" s="205">
        <f t="shared" si="94"/>
        <v>1</v>
      </c>
      <c r="V196" s="205">
        <f t="shared" si="80"/>
        <v>1</v>
      </c>
      <c r="W196" s="205">
        <f t="shared" si="81"/>
        <v>1</v>
      </c>
      <c r="Y196" s="221">
        <f t="shared" si="82"/>
        <v>6.5005455513006752E-2</v>
      </c>
      <c r="Z196" s="221">
        <f t="shared" si="83"/>
        <v>6.5160281389499725E-2</v>
      </c>
      <c r="AA196" s="221">
        <f t="shared" si="84"/>
        <v>6.531547602045866E-2</v>
      </c>
      <c r="AB196" s="221">
        <f t="shared" si="85"/>
        <v>0</v>
      </c>
      <c r="AC196" s="221">
        <f t="shared" si="86"/>
        <v>0</v>
      </c>
      <c r="AD196" s="221">
        <f t="shared" si="87"/>
        <v>0</v>
      </c>
      <c r="AE196" s="221">
        <f t="shared" si="88"/>
        <v>0</v>
      </c>
      <c r="AF196" s="221">
        <f t="shared" si="89"/>
        <v>0</v>
      </c>
      <c r="AG196" s="221">
        <f t="shared" si="90"/>
        <v>0</v>
      </c>
      <c r="AH196" s="221">
        <f t="shared" si="91"/>
        <v>0.29023023961395367</v>
      </c>
      <c r="AI196" s="221">
        <f t="shared" si="92"/>
        <v>0.29092149161547232</v>
      </c>
      <c r="AJ196" s="221">
        <f t="shared" si="93"/>
        <v>0.29161438999722428</v>
      </c>
    </row>
    <row r="197" spans="1:36" ht="13.5" customHeight="1" x14ac:dyDescent="0.2">
      <c r="D197" s="84" t="str">
        <f>OCPMarketShares!D23</f>
        <v>Okra</v>
      </c>
      <c r="E197" s="221">
        <f>ProjectedP205_Consumption!K65-SUM(E108)</f>
        <v>3.7451297678890008E-2</v>
      </c>
      <c r="F197" s="221">
        <f>ProjectedP205_Consumption!L65-SUM(F108)</f>
        <v>0.14233371198835945</v>
      </c>
      <c r="G197" s="221">
        <f>ProjectedP205_Consumption!M65-SUM(G108)</f>
        <v>0.24853096496117047</v>
      </c>
      <c r="I197" s="217">
        <v>0.34</v>
      </c>
      <c r="J197" s="217">
        <v>0.34</v>
      </c>
      <c r="K197" s="217">
        <v>0.34</v>
      </c>
      <c r="L197" s="217">
        <v>0</v>
      </c>
      <c r="M197" s="217">
        <v>0</v>
      </c>
      <c r="N197" s="217">
        <v>0</v>
      </c>
      <c r="O197" s="217">
        <v>0</v>
      </c>
      <c r="P197" s="217">
        <v>0</v>
      </c>
      <c r="Q197" s="217">
        <v>0</v>
      </c>
      <c r="R197" s="217">
        <v>0.66</v>
      </c>
      <c r="S197" s="217">
        <v>0.66</v>
      </c>
      <c r="T197" s="217">
        <v>0.66</v>
      </c>
      <c r="U197" s="205">
        <f t="shared" si="94"/>
        <v>1</v>
      </c>
      <c r="V197" s="205">
        <f t="shared" si="80"/>
        <v>1</v>
      </c>
      <c r="W197" s="205">
        <f t="shared" si="81"/>
        <v>1</v>
      </c>
      <c r="Y197" s="221">
        <f t="shared" si="82"/>
        <v>2.7681393936570878E-2</v>
      </c>
      <c r="Z197" s="221">
        <f t="shared" si="83"/>
        <v>0.10520317842617874</v>
      </c>
      <c r="AA197" s="221">
        <f t="shared" si="84"/>
        <v>0.18369680018869122</v>
      </c>
      <c r="AB197" s="221">
        <f t="shared" si="85"/>
        <v>0</v>
      </c>
      <c r="AC197" s="221">
        <f t="shared" si="86"/>
        <v>0</v>
      </c>
      <c r="AD197" s="221">
        <f t="shared" si="87"/>
        <v>0</v>
      </c>
      <c r="AE197" s="221">
        <f t="shared" si="88"/>
        <v>0</v>
      </c>
      <c r="AF197" s="221">
        <f t="shared" si="89"/>
        <v>0</v>
      </c>
      <c r="AG197" s="221">
        <f t="shared" si="90"/>
        <v>0</v>
      </c>
      <c r="AH197" s="221">
        <f t="shared" si="91"/>
        <v>0.12358928234033703</v>
      </c>
      <c r="AI197" s="221">
        <f t="shared" si="92"/>
        <v>0.46970124956158615</v>
      </c>
      <c r="AJ197" s="221">
        <f t="shared" si="93"/>
        <v>0.82015218437186255</v>
      </c>
    </row>
    <row r="198" spans="1:36" ht="13.5" customHeight="1" x14ac:dyDescent="0.2">
      <c r="D198" s="84" t="str">
        <f>OCPMarketShares!D24</f>
        <v>Onions and shallots, dry (excluding dehydrated)</v>
      </c>
      <c r="E198" s="221">
        <f>ProjectedP205_Consumption!K66-SUM(E109)</f>
        <v>2.7764120601606362E-2</v>
      </c>
      <c r="F198" s="221">
        <f>ProjectedP205_Consumption!L66-SUM(F109)</f>
        <v>0.10377032378112451</v>
      </c>
      <c r="G198" s="221">
        <f>ProjectedP205_Consumption!M66-SUM(G109)</f>
        <v>0.17819447999712368</v>
      </c>
      <c r="I198" s="217">
        <v>0.34</v>
      </c>
      <c r="J198" s="217">
        <v>0.34</v>
      </c>
      <c r="K198" s="217">
        <v>0.34</v>
      </c>
      <c r="L198" s="217">
        <v>0</v>
      </c>
      <c r="M198" s="217">
        <v>0</v>
      </c>
      <c r="N198" s="217">
        <v>0</v>
      </c>
      <c r="O198" s="217">
        <v>0</v>
      </c>
      <c r="P198" s="217">
        <v>0</v>
      </c>
      <c r="Q198" s="217">
        <v>0</v>
      </c>
      <c r="R198" s="217">
        <v>0.66</v>
      </c>
      <c r="S198" s="217">
        <v>0.66</v>
      </c>
      <c r="T198" s="217">
        <v>0.66</v>
      </c>
      <c r="U198" s="205">
        <f t="shared" si="94"/>
        <v>1</v>
      </c>
      <c r="V198" s="205">
        <f t="shared" si="80"/>
        <v>1</v>
      </c>
      <c r="W198" s="205">
        <f t="shared" si="81"/>
        <v>1</v>
      </c>
      <c r="Y198" s="221">
        <f t="shared" si="82"/>
        <v>2.0521306531622093E-2</v>
      </c>
      <c r="Z198" s="221">
        <f t="shared" si="83"/>
        <v>7.6699804533874635E-2</v>
      </c>
      <c r="AA198" s="221">
        <f t="shared" si="84"/>
        <v>0.13170896347613489</v>
      </c>
      <c r="AB198" s="221">
        <f t="shared" si="85"/>
        <v>0</v>
      </c>
      <c r="AC198" s="221">
        <f t="shared" si="86"/>
        <v>0</v>
      </c>
      <c r="AD198" s="221">
        <f t="shared" si="87"/>
        <v>0</v>
      </c>
      <c r="AE198" s="221">
        <f t="shared" si="88"/>
        <v>0</v>
      </c>
      <c r="AF198" s="221">
        <f t="shared" si="89"/>
        <v>0</v>
      </c>
      <c r="AG198" s="221">
        <f t="shared" si="90"/>
        <v>0</v>
      </c>
      <c r="AH198" s="221">
        <f t="shared" si="91"/>
        <v>9.1621597985300993E-2</v>
      </c>
      <c r="AI198" s="221">
        <f t="shared" si="92"/>
        <v>0.34244206847771086</v>
      </c>
      <c r="AJ198" s="221">
        <f t="shared" si="93"/>
        <v>0.5880417839905081</v>
      </c>
    </row>
    <row r="199" spans="1:36" ht="13.5" customHeight="1" x14ac:dyDescent="0.2">
      <c r="A199" s="7"/>
      <c r="B199" s="7"/>
      <c r="D199" s="84" t="str">
        <f>OCPMarketShares!D25</f>
        <v>Other fruits, n.e.c.</v>
      </c>
      <c r="E199" s="221">
        <f>ProjectedP205_Consumption!K67-SUM(E110)</f>
        <v>2.9083056441709526E-2</v>
      </c>
      <c r="F199" s="221">
        <f>ProjectedP205_Consumption!L67-SUM(F110)</f>
        <v>0.10998335528381836</v>
      </c>
      <c r="G199" s="221">
        <f>ProjectedP205_Consumption!M67-SUM(G110)</f>
        <v>0.19109340913216619</v>
      </c>
      <c r="I199" s="217">
        <v>0.34</v>
      </c>
      <c r="J199" s="217">
        <v>0.34</v>
      </c>
      <c r="K199" s="217">
        <v>0.34</v>
      </c>
      <c r="L199" s="217">
        <v>0</v>
      </c>
      <c r="M199" s="217">
        <v>0</v>
      </c>
      <c r="N199" s="217">
        <v>0</v>
      </c>
      <c r="O199" s="217">
        <v>0</v>
      </c>
      <c r="P199" s="217">
        <v>0</v>
      </c>
      <c r="Q199" s="217">
        <v>0</v>
      </c>
      <c r="R199" s="217">
        <v>0.66</v>
      </c>
      <c r="S199" s="217">
        <v>0.66</v>
      </c>
      <c r="T199" s="217">
        <v>0.66</v>
      </c>
      <c r="U199" s="205">
        <f t="shared" si="94"/>
        <v>1</v>
      </c>
      <c r="V199" s="205">
        <f t="shared" si="80"/>
        <v>1</v>
      </c>
      <c r="W199" s="205">
        <f t="shared" si="81"/>
        <v>1</v>
      </c>
      <c r="Y199" s="221">
        <f t="shared" si="82"/>
        <v>2.1496172152567911E-2</v>
      </c>
      <c r="Z199" s="221">
        <f t="shared" si="83"/>
        <v>8.1292045209778799E-2</v>
      </c>
      <c r="AA199" s="221">
        <f t="shared" si="84"/>
        <v>0.14124295457594893</v>
      </c>
      <c r="AB199" s="221">
        <f t="shared" si="85"/>
        <v>0</v>
      </c>
      <c r="AC199" s="221">
        <f t="shared" si="86"/>
        <v>0</v>
      </c>
      <c r="AD199" s="221">
        <f t="shared" si="87"/>
        <v>0</v>
      </c>
      <c r="AE199" s="221">
        <f t="shared" si="88"/>
        <v>0</v>
      </c>
      <c r="AF199" s="221">
        <f t="shared" si="89"/>
        <v>0</v>
      </c>
      <c r="AG199" s="221">
        <f t="shared" si="90"/>
        <v>0</v>
      </c>
      <c r="AH199" s="221">
        <f t="shared" si="91"/>
        <v>9.5974086257641436E-2</v>
      </c>
      <c r="AI199" s="221">
        <f t="shared" si="92"/>
        <v>0.36294507243660057</v>
      </c>
      <c r="AJ199" s="221">
        <f t="shared" si="93"/>
        <v>0.63060825013614841</v>
      </c>
    </row>
    <row r="200" spans="1:36" ht="13.5" customHeight="1" x14ac:dyDescent="0.2">
      <c r="A200" s="7"/>
      <c r="B200" s="7"/>
      <c r="D200" s="84" t="str">
        <f>OCPMarketShares!D26</f>
        <v>Other vegetables, fresh n.e.c.</v>
      </c>
      <c r="E200" s="221">
        <f>ProjectedP205_Consumption!K68-SUM(E111)</f>
        <v>8.5104799878917212E-2</v>
      </c>
      <c r="F200" s="221">
        <f>ProjectedP205_Consumption!L68-SUM(F111)</f>
        <v>0.32208220885649164</v>
      </c>
      <c r="G200" s="221">
        <f>ProjectedP205_Consumption!M68-SUM(G111)</f>
        <v>0.56002993571929061</v>
      </c>
      <c r="I200" s="217">
        <v>0.34</v>
      </c>
      <c r="J200" s="217">
        <v>0.34</v>
      </c>
      <c r="K200" s="217">
        <v>0.34</v>
      </c>
      <c r="L200" s="217">
        <v>0</v>
      </c>
      <c r="M200" s="217">
        <v>0</v>
      </c>
      <c r="N200" s="217">
        <v>0</v>
      </c>
      <c r="O200" s="217">
        <v>0</v>
      </c>
      <c r="P200" s="217">
        <v>0</v>
      </c>
      <c r="Q200" s="217">
        <v>0</v>
      </c>
      <c r="R200" s="217">
        <v>0.66</v>
      </c>
      <c r="S200" s="217">
        <v>0.66</v>
      </c>
      <c r="T200" s="217">
        <v>0.66</v>
      </c>
      <c r="U200" s="205">
        <f t="shared" si="94"/>
        <v>1</v>
      </c>
      <c r="V200" s="205">
        <f t="shared" si="80"/>
        <v>1</v>
      </c>
      <c r="W200" s="205">
        <f t="shared" si="81"/>
        <v>1</v>
      </c>
      <c r="Y200" s="221">
        <f t="shared" si="82"/>
        <v>6.2903547736590987E-2</v>
      </c>
      <c r="Z200" s="221">
        <f t="shared" si="83"/>
        <v>0.23806076306784166</v>
      </c>
      <c r="AA200" s="221">
        <f t="shared" si="84"/>
        <v>0.41393516987947571</v>
      </c>
      <c r="AB200" s="221">
        <f t="shared" si="85"/>
        <v>0</v>
      </c>
      <c r="AC200" s="221">
        <f t="shared" si="86"/>
        <v>0</v>
      </c>
      <c r="AD200" s="221">
        <f t="shared" si="87"/>
        <v>0</v>
      </c>
      <c r="AE200" s="221">
        <f t="shared" si="88"/>
        <v>0</v>
      </c>
      <c r="AF200" s="221">
        <f t="shared" si="89"/>
        <v>0</v>
      </c>
      <c r="AG200" s="221">
        <f t="shared" si="90"/>
        <v>0</v>
      </c>
      <c r="AH200" s="221">
        <f t="shared" si="91"/>
        <v>0.28084583960042681</v>
      </c>
      <c r="AI200" s="221">
        <f t="shared" si="92"/>
        <v>1.0628712892264225</v>
      </c>
      <c r="AJ200" s="221">
        <f t="shared" si="93"/>
        <v>1.848098787873659</v>
      </c>
    </row>
    <row r="201" spans="1:36" ht="13.5" customHeight="1" x14ac:dyDescent="0.2">
      <c r="A201" s="7"/>
      <c r="B201" s="7"/>
      <c r="D201" s="84" t="str">
        <f>OCPMarketShares!D27</f>
        <v>Potatoes</v>
      </c>
      <c r="E201" s="221">
        <f>ProjectedP205_Consumption!K69-SUM(E112)</f>
        <v>2.4415127665228496E-2</v>
      </c>
      <c r="F201" s="221">
        <f>ProjectedP205_Consumption!L69-SUM(F112)</f>
        <v>5.8293341064815818E-2</v>
      </c>
      <c r="G201" s="221">
        <f>ProjectedP205_Consumption!M69-SUM(G112)</f>
        <v>9.2267975597899357E-2</v>
      </c>
      <c r="I201" s="217">
        <v>0.34</v>
      </c>
      <c r="J201" s="217">
        <v>0.34</v>
      </c>
      <c r="K201" s="217">
        <v>0.34</v>
      </c>
      <c r="L201" s="217">
        <v>0</v>
      </c>
      <c r="M201" s="217">
        <v>0</v>
      </c>
      <c r="N201" s="217">
        <v>0</v>
      </c>
      <c r="O201" s="217">
        <v>0</v>
      </c>
      <c r="P201" s="217">
        <v>0</v>
      </c>
      <c r="Q201" s="217">
        <v>0</v>
      </c>
      <c r="R201" s="217">
        <v>0.66</v>
      </c>
      <c r="S201" s="217">
        <v>0.66</v>
      </c>
      <c r="T201" s="217">
        <v>0.66</v>
      </c>
      <c r="U201" s="205">
        <f t="shared" si="94"/>
        <v>1</v>
      </c>
      <c r="V201" s="205">
        <f t="shared" si="80"/>
        <v>1</v>
      </c>
      <c r="W201" s="205">
        <f t="shared" si="81"/>
        <v>1</v>
      </c>
      <c r="Y201" s="221">
        <f t="shared" si="82"/>
        <v>1.8045963926473237E-2</v>
      </c>
      <c r="Z201" s="221">
        <f t="shared" si="83"/>
        <v>4.3086382526168213E-2</v>
      </c>
      <c r="AA201" s="221">
        <f t="shared" si="84"/>
        <v>6.8198068920186483E-2</v>
      </c>
      <c r="AB201" s="221">
        <f t="shared" si="85"/>
        <v>0</v>
      </c>
      <c r="AC201" s="221">
        <f t="shared" si="86"/>
        <v>0</v>
      </c>
      <c r="AD201" s="221">
        <f t="shared" si="87"/>
        <v>0</v>
      </c>
      <c r="AE201" s="221">
        <f t="shared" si="88"/>
        <v>0</v>
      </c>
      <c r="AF201" s="221">
        <f t="shared" si="89"/>
        <v>0</v>
      </c>
      <c r="AG201" s="221">
        <f t="shared" si="90"/>
        <v>0</v>
      </c>
      <c r="AH201" s="221">
        <f t="shared" si="91"/>
        <v>8.0569921295254032E-2</v>
      </c>
      <c r="AI201" s="221">
        <f t="shared" si="92"/>
        <v>0.19236802551389218</v>
      </c>
      <c r="AJ201" s="221">
        <f t="shared" si="93"/>
        <v>0.30448431947306787</v>
      </c>
    </row>
    <row r="202" spans="1:36" ht="13.5" customHeight="1" x14ac:dyDescent="0.2">
      <c r="A202" s="7"/>
      <c r="B202" s="7"/>
      <c r="D202" s="84" t="str">
        <f>OCPMarketShares!D28</f>
        <v>Pumpkins, squash and gourds</v>
      </c>
      <c r="E202" s="221">
        <f>ProjectedP205_Consumption!K70-SUM(E113)</f>
        <v>0.18268637547851146</v>
      </c>
      <c r="F202" s="221">
        <f>ProjectedP205_Consumption!L70-SUM(F113)</f>
        <v>0.691571120549622</v>
      </c>
      <c r="G202" s="221">
        <f>ProjectedP205_Consumption!M70-SUM(G113)</f>
        <v>1.2028164643465218</v>
      </c>
      <c r="I202" s="217">
        <v>0.34</v>
      </c>
      <c r="J202" s="217">
        <v>0.34</v>
      </c>
      <c r="K202" s="217">
        <v>0.34</v>
      </c>
      <c r="L202" s="217">
        <v>0</v>
      </c>
      <c r="M202" s="217">
        <v>0</v>
      </c>
      <c r="N202" s="217">
        <v>0</v>
      </c>
      <c r="O202" s="217">
        <v>0</v>
      </c>
      <c r="P202" s="217">
        <v>0</v>
      </c>
      <c r="Q202" s="217">
        <v>0</v>
      </c>
      <c r="R202" s="217">
        <v>0.66</v>
      </c>
      <c r="S202" s="217">
        <v>0.66</v>
      </c>
      <c r="T202" s="217">
        <v>0.66</v>
      </c>
      <c r="U202" s="205">
        <f t="shared" si="94"/>
        <v>1</v>
      </c>
      <c r="V202" s="205">
        <f t="shared" si="80"/>
        <v>1</v>
      </c>
      <c r="W202" s="205">
        <f t="shared" si="81"/>
        <v>1</v>
      </c>
      <c r="Y202" s="221">
        <f t="shared" si="82"/>
        <v>0.1350290601362911</v>
      </c>
      <c r="Z202" s="221">
        <f t="shared" si="83"/>
        <v>0.51116126301493803</v>
      </c>
      <c r="AA202" s="221">
        <f t="shared" si="84"/>
        <v>0.88903825625612487</v>
      </c>
      <c r="AB202" s="221">
        <f t="shared" si="85"/>
        <v>0</v>
      </c>
      <c r="AC202" s="221">
        <f t="shared" si="86"/>
        <v>0</v>
      </c>
      <c r="AD202" s="221">
        <f t="shared" si="87"/>
        <v>0</v>
      </c>
      <c r="AE202" s="221">
        <f t="shared" si="88"/>
        <v>0</v>
      </c>
      <c r="AF202" s="221">
        <f t="shared" si="89"/>
        <v>0</v>
      </c>
      <c r="AG202" s="221">
        <f t="shared" si="90"/>
        <v>0</v>
      </c>
      <c r="AH202" s="221">
        <f t="shared" si="91"/>
        <v>0.60286503907908784</v>
      </c>
      <c r="AI202" s="221">
        <f t="shared" si="92"/>
        <v>2.2821846978137525</v>
      </c>
      <c r="AJ202" s="221">
        <f t="shared" si="93"/>
        <v>3.9692943323435217</v>
      </c>
    </row>
    <row r="203" spans="1:36" ht="13.35" customHeight="1" x14ac:dyDescent="0.25">
      <c r="A203" s="7"/>
      <c r="B203" s="51"/>
      <c r="D203" s="84" t="str">
        <f>OCPMarketShares!D29</f>
        <v>Rice</v>
      </c>
      <c r="E203" s="221">
        <f>ProjectedP205_Consumption!K71-SUM(E114)</f>
        <v>0.40837884534373137</v>
      </c>
      <c r="F203" s="221">
        <f>ProjectedP205_Consumption!L71-SUM(F114)</f>
        <v>0.7438357005920555</v>
      </c>
      <c r="G203" s="221">
        <f>ProjectedP205_Consumption!M71-SUM(G114)</f>
        <v>1.1306680528158721</v>
      </c>
      <c r="I203" s="217">
        <v>0.34</v>
      </c>
      <c r="J203" s="217">
        <v>0.34</v>
      </c>
      <c r="K203" s="217">
        <v>0.34</v>
      </c>
      <c r="L203" s="217">
        <v>0</v>
      </c>
      <c r="M203" s="217">
        <v>0</v>
      </c>
      <c r="N203" s="217">
        <v>0</v>
      </c>
      <c r="O203" s="217">
        <v>0</v>
      </c>
      <c r="P203" s="217">
        <v>0</v>
      </c>
      <c r="Q203" s="217">
        <v>0</v>
      </c>
      <c r="R203" s="217">
        <v>0.66</v>
      </c>
      <c r="S203" s="217">
        <v>0.66</v>
      </c>
      <c r="T203" s="217">
        <v>0.66</v>
      </c>
      <c r="U203" s="205">
        <f t="shared" si="94"/>
        <v>1</v>
      </c>
      <c r="V203" s="205">
        <f t="shared" si="80"/>
        <v>1</v>
      </c>
      <c r="W203" s="205">
        <f t="shared" si="81"/>
        <v>1</v>
      </c>
      <c r="Y203" s="221">
        <f t="shared" si="82"/>
        <v>0.30184523351493187</v>
      </c>
      <c r="Z203" s="221">
        <f t="shared" si="83"/>
        <v>0.54979160478543232</v>
      </c>
      <c r="AA203" s="221">
        <f t="shared" si="84"/>
        <v>0.83571116947260116</v>
      </c>
      <c r="AB203" s="221">
        <f t="shared" si="85"/>
        <v>0</v>
      </c>
      <c r="AC203" s="221">
        <f t="shared" si="86"/>
        <v>0</v>
      </c>
      <c r="AD203" s="221">
        <f t="shared" si="87"/>
        <v>0</v>
      </c>
      <c r="AE203" s="221">
        <f t="shared" si="88"/>
        <v>0</v>
      </c>
      <c r="AF203" s="221">
        <f t="shared" si="89"/>
        <v>0</v>
      </c>
      <c r="AG203" s="221">
        <f t="shared" si="90"/>
        <v>0</v>
      </c>
      <c r="AH203" s="221">
        <f t="shared" si="91"/>
        <v>1.3476501896343134</v>
      </c>
      <c r="AI203" s="221">
        <f t="shared" si="92"/>
        <v>2.454657811953783</v>
      </c>
      <c r="AJ203" s="221">
        <f t="shared" si="93"/>
        <v>3.7312045742923781</v>
      </c>
    </row>
    <row r="204" spans="1:36" ht="13.5" customHeight="1" x14ac:dyDescent="0.2">
      <c r="A204" s="7"/>
      <c r="B204" s="7"/>
      <c r="D204" s="84" t="str">
        <f>OCPMarketShares!D30</f>
        <v>Seed cotton, unginned</v>
      </c>
      <c r="E204" s="221">
        <f>ProjectedP205_Consumption!K72-SUM(E115)</f>
        <v>7.0669828513745232</v>
      </c>
      <c r="F204" s="221">
        <f>ProjectedP205_Consumption!L72-SUM(F115)</f>
        <v>3.7311530908844777</v>
      </c>
      <c r="G204" s="221">
        <f>ProjectedP205_Consumption!M72-SUM(G115)</f>
        <v>0</v>
      </c>
      <c r="I204" s="217">
        <v>0.34</v>
      </c>
      <c r="J204" s="217">
        <v>0.34</v>
      </c>
      <c r="K204" s="217">
        <v>0.34</v>
      </c>
      <c r="L204" s="217">
        <v>0</v>
      </c>
      <c r="M204" s="217">
        <v>0</v>
      </c>
      <c r="N204" s="217">
        <v>0</v>
      </c>
      <c r="O204" s="217">
        <v>0</v>
      </c>
      <c r="P204" s="217">
        <v>0</v>
      </c>
      <c r="Q204" s="217">
        <v>0</v>
      </c>
      <c r="R204" s="217">
        <v>0.66</v>
      </c>
      <c r="S204" s="217">
        <v>0.66</v>
      </c>
      <c r="T204" s="217">
        <v>0.66</v>
      </c>
      <c r="U204" s="205">
        <f t="shared" si="94"/>
        <v>1</v>
      </c>
      <c r="V204" s="205">
        <f t="shared" si="80"/>
        <v>1</v>
      </c>
      <c r="W204" s="205">
        <f t="shared" si="81"/>
        <v>1</v>
      </c>
      <c r="Y204" s="221">
        <f t="shared" si="82"/>
        <v>5.223422107537691</v>
      </c>
      <c r="Z204" s="221">
        <f t="shared" si="83"/>
        <v>2.7578088063059183</v>
      </c>
      <c r="AA204" s="221">
        <f t="shared" si="84"/>
        <v>0</v>
      </c>
      <c r="AB204" s="221">
        <f t="shared" si="85"/>
        <v>0</v>
      </c>
      <c r="AC204" s="221">
        <f t="shared" si="86"/>
        <v>0</v>
      </c>
      <c r="AD204" s="221">
        <f t="shared" si="87"/>
        <v>0</v>
      </c>
      <c r="AE204" s="221">
        <f t="shared" si="88"/>
        <v>0</v>
      </c>
      <c r="AF204" s="221">
        <f t="shared" si="89"/>
        <v>0</v>
      </c>
      <c r="AG204" s="221">
        <f t="shared" si="90"/>
        <v>0</v>
      </c>
      <c r="AH204" s="221">
        <f t="shared" si="91"/>
        <v>23.321043409535925</v>
      </c>
      <c r="AI204" s="221">
        <f t="shared" si="92"/>
        <v>12.312805199918776</v>
      </c>
      <c r="AJ204" s="221">
        <f t="shared" si="93"/>
        <v>0</v>
      </c>
    </row>
    <row r="205" spans="1:36" ht="13.5" customHeight="1" x14ac:dyDescent="0.2">
      <c r="A205" s="7"/>
      <c r="B205" s="7"/>
      <c r="D205" s="84" t="str">
        <f>OCPMarketShares!D31</f>
        <v>Sesame seed</v>
      </c>
      <c r="E205" s="221">
        <f>ProjectedP205_Consumption!K73-SUM(E116)</f>
        <v>6.6267923348677205E-2</v>
      </c>
      <c r="F205" s="221">
        <f>ProjectedP205_Consumption!L73-SUM(F116)</f>
        <v>8.173849827465228E-2</v>
      </c>
      <c r="G205" s="221">
        <f>ProjectedP205_Consumption!M73-SUM(G116)</f>
        <v>9.7785144000000004E-2</v>
      </c>
      <c r="I205" s="217">
        <v>0.34</v>
      </c>
      <c r="J205" s="217">
        <v>0.34</v>
      </c>
      <c r="K205" s="217">
        <v>0.34</v>
      </c>
      <c r="L205" s="217">
        <v>0</v>
      </c>
      <c r="M205" s="217">
        <v>0</v>
      </c>
      <c r="N205" s="217">
        <v>0</v>
      </c>
      <c r="O205" s="217">
        <v>0</v>
      </c>
      <c r="P205" s="217">
        <v>0</v>
      </c>
      <c r="Q205" s="217">
        <v>0</v>
      </c>
      <c r="R205" s="217">
        <v>0.66</v>
      </c>
      <c r="S205" s="217">
        <v>0.66</v>
      </c>
      <c r="T205" s="217">
        <v>0.66</v>
      </c>
      <c r="U205" s="205">
        <f t="shared" si="94"/>
        <v>1</v>
      </c>
      <c r="V205" s="205">
        <f t="shared" si="80"/>
        <v>1</v>
      </c>
      <c r="W205" s="205">
        <f t="shared" si="81"/>
        <v>1</v>
      </c>
      <c r="Y205" s="221">
        <f t="shared" si="82"/>
        <v>4.8980638996848368E-2</v>
      </c>
      <c r="Z205" s="221">
        <f t="shared" si="83"/>
        <v>6.0415411768221253E-2</v>
      </c>
      <c r="AA205" s="221">
        <f t="shared" si="84"/>
        <v>7.2275976000000006E-2</v>
      </c>
      <c r="AB205" s="221">
        <f t="shared" si="85"/>
        <v>0</v>
      </c>
      <c r="AC205" s="221">
        <f t="shared" si="86"/>
        <v>0</v>
      </c>
      <c r="AD205" s="221">
        <f t="shared" si="87"/>
        <v>0</v>
      </c>
      <c r="AE205" s="221">
        <f t="shared" si="88"/>
        <v>0</v>
      </c>
      <c r="AF205" s="221">
        <f t="shared" si="89"/>
        <v>0</v>
      </c>
      <c r="AG205" s="221">
        <f t="shared" si="90"/>
        <v>0</v>
      </c>
      <c r="AH205" s="221">
        <f t="shared" si="91"/>
        <v>0.21868414705063477</v>
      </c>
      <c r="AI205" s="221">
        <f t="shared" si="92"/>
        <v>0.26973704430635254</v>
      </c>
      <c r="AJ205" s="221">
        <f t="shared" si="93"/>
        <v>0.32269097520000001</v>
      </c>
    </row>
    <row r="206" spans="1:36" ht="13.5" customHeight="1" x14ac:dyDescent="0.2">
      <c r="A206" s="7"/>
      <c r="B206" s="7"/>
      <c r="D206" s="84" t="str">
        <f>OCPMarketShares!D32</f>
        <v>Sorghum</v>
      </c>
      <c r="E206" s="221">
        <f>ProjectedP205_Consumption!K74-SUM(E117)</f>
        <v>0.83037648877360726</v>
      </c>
      <c r="F206" s="221">
        <f>ProjectedP205_Consumption!L74-SUM(F117)</f>
        <v>0.83944807153810042</v>
      </c>
      <c r="G206" s="221">
        <f>ProjectedP205_Consumption!M74-SUM(G117)</f>
        <v>0.848286949767593</v>
      </c>
      <c r="I206" s="217">
        <v>0.34</v>
      </c>
      <c r="J206" s="217">
        <v>0.34</v>
      </c>
      <c r="K206" s="217">
        <v>0.34</v>
      </c>
      <c r="L206" s="217">
        <v>0</v>
      </c>
      <c r="M206" s="217">
        <v>0</v>
      </c>
      <c r="N206" s="217">
        <v>0</v>
      </c>
      <c r="O206" s="217">
        <v>0</v>
      </c>
      <c r="P206" s="217">
        <v>0</v>
      </c>
      <c r="Q206" s="217">
        <v>0</v>
      </c>
      <c r="R206" s="217">
        <v>0.66</v>
      </c>
      <c r="S206" s="217">
        <v>0.66</v>
      </c>
      <c r="T206" s="217">
        <v>0.66</v>
      </c>
      <c r="U206" s="205">
        <f t="shared" si="94"/>
        <v>1</v>
      </c>
      <c r="V206" s="205">
        <f t="shared" si="80"/>
        <v>1</v>
      </c>
      <c r="W206" s="205">
        <f t="shared" si="81"/>
        <v>1</v>
      </c>
      <c r="Y206" s="221">
        <f t="shared" ref="Y206:Y221" si="95">(I206*E206)/$AA$54</f>
        <v>0.61375653518049234</v>
      </c>
      <c r="Z206" s="221">
        <f t="shared" ref="Z206:Z221" si="96">(J206*F206)/$AA$54</f>
        <v>0.62046161809337852</v>
      </c>
      <c r="AA206" s="221">
        <f t="shared" ref="AA206:AA221" si="97">(K206*G206)/$AA$54</f>
        <v>0.62699470200213392</v>
      </c>
      <c r="AB206" s="221">
        <f t="shared" ref="AB206:AB221" si="98">(L206*E206)/$AD$54</f>
        <v>0</v>
      </c>
      <c r="AC206" s="221">
        <f t="shared" ref="AC206:AC221" si="99">(M206*F206)/$AD$54</f>
        <v>0</v>
      </c>
      <c r="AD206" s="221">
        <f t="shared" ref="AD206:AD221" si="100">(N206*G206)/$AD$54</f>
        <v>0</v>
      </c>
      <c r="AE206" s="221">
        <f t="shared" ref="AE206:AE221" si="101">(O206*E206)/$AG$54</f>
        <v>0</v>
      </c>
      <c r="AF206" s="221">
        <f t="shared" ref="AF206:AF221" si="102">(P206*F206)/$AG$54</f>
        <v>0</v>
      </c>
      <c r="AG206" s="221">
        <f t="shared" ref="AG206:AG221" si="103">(Q206*G206)/$AG$54</f>
        <v>0</v>
      </c>
      <c r="AH206" s="221">
        <f t="shared" ref="AH206:AH221" si="104">(R206*E206)/$AJ$54</f>
        <v>2.7402424129529037</v>
      </c>
      <c r="AI206" s="221">
        <f t="shared" ref="AI206:AI221" si="105">(S206*F206)/$AJ$54</f>
        <v>2.7701786360757312</v>
      </c>
      <c r="AJ206" s="221">
        <f t="shared" ref="AJ206:AJ221" si="106">(T206*G206)/$AJ$54</f>
        <v>2.7993469342330566</v>
      </c>
    </row>
    <row r="207" spans="1:36" ht="13.5" customHeight="1" x14ac:dyDescent="0.2">
      <c r="A207" s="7"/>
      <c r="B207" s="7"/>
      <c r="D207" s="84" t="str">
        <f>OCPMarketShares!D33</f>
        <v>Sugar cane</v>
      </c>
      <c r="E207" s="221">
        <f>ProjectedP205_Consumption!K75-SUM(E118)</f>
        <v>0.15294725331282139</v>
      </c>
      <c r="F207" s="221">
        <f>ProjectedP205_Consumption!L75-SUM(F118)</f>
        <v>0.35381423190219763</v>
      </c>
      <c r="G207" s="221">
        <f>ProjectedP205_Consumption!M75-SUM(G118)</f>
        <v>0.20873720911987803</v>
      </c>
      <c r="I207" s="217">
        <v>0.34</v>
      </c>
      <c r="J207" s="217">
        <v>0.34</v>
      </c>
      <c r="K207" s="217">
        <v>0.34</v>
      </c>
      <c r="L207" s="217">
        <v>0</v>
      </c>
      <c r="M207" s="217">
        <v>0</v>
      </c>
      <c r="N207" s="217">
        <v>0</v>
      </c>
      <c r="O207" s="217">
        <v>0</v>
      </c>
      <c r="P207" s="217">
        <v>0</v>
      </c>
      <c r="Q207" s="217">
        <v>0</v>
      </c>
      <c r="R207" s="217">
        <v>0.66</v>
      </c>
      <c r="S207" s="217">
        <v>0.66</v>
      </c>
      <c r="T207" s="217">
        <v>0.66</v>
      </c>
      <c r="U207" s="205">
        <f t="shared" si="94"/>
        <v>1</v>
      </c>
      <c r="V207" s="205">
        <f t="shared" si="80"/>
        <v>1</v>
      </c>
      <c r="W207" s="205">
        <f t="shared" si="81"/>
        <v>1</v>
      </c>
      <c r="Y207" s="221">
        <f t="shared" si="95"/>
        <v>0.11304796983991147</v>
      </c>
      <c r="Z207" s="221">
        <f t="shared" si="96"/>
        <v>0.26151486705814608</v>
      </c>
      <c r="AA207" s="221">
        <f t="shared" si="97"/>
        <v>0.15428402413208378</v>
      </c>
      <c r="AB207" s="221">
        <f t="shared" si="98"/>
        <v>0</v>
      </c>
      <c r="AC207" s="221">
        <f t="shared" si="99"/>
        <v>0</v>
      </c>
      <c r="AD207" s="221">
        <f t="shared" si="100"/>
        <v>0</v>
      </c>
      <c r="AE207" s="221">
        <f t="shared" si="101"/>
        <v>0</v>
      </c>
      <c r="AF207" s="221">
        <f t="shared" si="102"/>
        <v>0</v>
      </c>
      <c r="AG207" s="221">
        <f t="shared" si="103"/>
        <v>0</v>
      </c>
      <c r="AH207" s="221">
        <f t="shared" si="104"/>
        <v>0.50472593593231052</v>
      </c>
      <c r="AI207" s="221">
        <f t="shared" si="105"/>
        <v>1.1675869652772521</v>
      </c>
      <c r="AJ207" s="221">
        <f t="shared" si="106"/>
        <v>0.68883279009559739</v>
      </c>
    </row>
    <row r="208" spans="1:36" ht="13.5" customHeight="1" x14ac:dyDescent="0.2">
      <c r="A208" s="7"/>
      <c r="B208" s="7"/>
      <c r="D208" s="84" t="str">
        <f>OCPMarketShares!D34</f>
        <v>Sweet potatoes</v>
      </c>
      <c r="E208" s="221">
        <f>ProjectedP205_Consumption!K76-SUM(E119)</f>
        <v>8.1648068752471492E-2</v>
      </c>
      <c r="F208" s="221">
        <f>ProjectedP205_Consumption!L76-SUM(F119)</f>
        <v>0.19594446652044348</v>
      </c>
      <c r="G208" s="221">
        <f>ProjectedP205_Consumption!M76-SUM(G119)</f>
        <v>0.31173975298383583</v>
      </c>
      <c r="I208" s="217">
        <v>0.34</v>
      </c>
      <c r="J208" s="217">
        <v>0.34</v>
      </c>
      <c r="K208" s="217">
        <v>0.34</v>
      </c>
      <c r="L208" s="217">
        <v>0</v>
      </c>
      <c r="M208" s="217">
        <v>0</v>
      </c>
      <c r="N208" s="217">
        <v>0</v>
      </c>
      <c r="O208" s="217">
        <v>0</v>
      </c>
      <c r="P208" s="217">
        <v>0</v>
      </c>
      <c r="Q208" s="217">
        <v>0</v>
      </c>
      <c r="R208" s="217">
        <v>0.66</v>
      </c>
      <c r="S208" s="217">
        <v>0.66</v>
      </c>
      <c r="T208" s="217">
        <v>0.66</v>
      </c>
      <c r="U208" s="205">
        <f t="shared" si="94"/>
        <v>1</v>
      </c>
      <c r="V208" s="205">
        <f t="shared" si="80"/>
        <v>1</v>
      </c>
      <c r="W208" s="205">
        <f t="shared" si="81"/>
        <v>1</v>
      </c>
      <c r="Y208" s="221">
        <f t="shared" si="95"/>
        <v>6.0348572556174582E-2</v>
      </c>
      <c r="Z208" s="221">
        <f t="shared" si="96"/>
        <v>0.14482851873250172</v>
      </c>
      <c r="AA208" s="221">
        <f t="shared" si="97"/>
        <v>0.23041633916196561</v>
      </c>
      <c r="AB208" s="221">
        <f t="shared" si="98"/>
        <v>0</v>
      </c>
      <c r="AC208" s="221">
        <f t="shared" si="99"/>
        <v>0</v>
      </c>
      <c r="AD208" s="221">
        <f t="shared" si="100"/>
        <v>0</v>
      </c>
      <c r="AE208" s="221">
        <f t="shared" si="101"/>
        <v>0</v>
      </c>
      <c r="AF208" s="221">
        <f t="shared" si="102"/>
        <v>0</v>
      </c>
      <c r="AG208" s="221">
        <f t="shared" si="103"/>
        <v>0</v>
      </c>
      <c r="AH208" s="221">
        <f t="shared" si="104"/>
        <v>0.26943862688315595</v>
      </c>
      <c r="AI208" s="221">
        <f t="shared" si="105"/>
        <v>0.64661673951746346</v>
      </c>
      <c r="AJ208" s="221">
        <f t="shared" si="106"/>
        <v>1.0287411848466581</v>
      </c>
    </row>
    <row r="209" spans="1:36" ht="13.5" customHeight="1" x14ac:dyDescent="0.2">
      <c r="A209" s="7"/>
      <c r="B209" s="7"/>
      <c r="D209" s="84" t="str">
        <f>OCPMarketShares!D35</f>
        <v>Tomatoes</v>
      </c>
      <c r="E209" s="221">
        <f>ProjectedP205_Consumption!K77-SUM(E120)</f>
        <v>0.10389255595226395</v>
      </c>
      <c r="F209" s="221">
        <f>ProjectedP205_Consumption!L77-SUM(F120)</f>
        <v>0.39560417224041428</v>
      </c>
      <c r="G209" s="221">
        <f>ProjectedP205_Consumption!M77-SUM(G120)</f>
        <v>0.69210043277334621</v>
      </c>
      <c r="I209" s="217">
        <v>0.34</v>
      </c>
      <c r="J209" s="217">
        <v>0.34</v>
      </c>
      <c r="K209" s="217">
        <v>0.34</v>
      </c>
      <c r="L209" s="217">
        <v>0</v>
      </c>
      <c r="M209" s="217">
        <v>0</v>
      </c>
      <c r="N209" s="217">
        <v>0</v>
      </c>
      <c r="O209" s="217">
        <v>0</v>
      </c>
      <c r="P209" s="217">
        <v>0</v>
      </c>
      <c r="Q209" s="217">
        <v>0</v>
      </c>
      <c r="R209" s="217">
        <v>0.66</v>
      </c>
      <c r="S209" s="217">
        <v>0.66</v>
      </c>
      <c r="T209" s="217">
        <v>0.66</v>
      </c>
      <c r="U209" s="205">
        <f t="shared" si="94"/>
        <v>1</v>
      </c>
      <c r="V209" s="205">
        <f t="shared" si="80"/>
        <v>1</v>
      </c>
      <c r="W209" s="205">
        <f t="shared" si="81"/>
        <v>1</v>
      </c>
      <c r="Y209" s="221">
        <f t="shared" si="95"/>
        <v>7.6790150051673361E-2</v>
      </c>
      <c r="Z209" s="221">
        <f t="shared" si="96"/>
        <v>0.29240308382987146</v>
      </c>
      <c r="AA209" s="221">
        <f t="shared" si="97"/>
        <v>0.51155249378899503</v>
      </c>
      <c r="AB209" s="221">
        <f t="shared" si="98"/>
        <v>0</v>
      </c>
      <c r="AC209" s="221">
        <f t="shared" si="99"/>
        <v>0</v>
      </c>
      <c r="AD209" s="221">
        <f t="shared" si="100"/>
        <v>0</v>
      </c>
      <c r="AE209" s="221">
        <f t="shared" si="101"/>
        <v>0</v>
      </c>
      <c r="AF209" s="221">
        <f t="shared" si="102"/>
        <v>0</v>
      </c>
      <c r="AG209" s="221">
        <f t="shared" si="103"/>
        <v>0</v>
      </c>
      <c r="AH209" s="221">
        <f t="shared" si="104"/>
        <v>0.34284543464247103</v>
      </c>
      <c r="AI209" s="221">
        <f t="shared" si="105"/>
        <v>1.3054937683933669</v>
      </c>
      <c r="AJ209" s="221">
        <f t="shared" si="106"/>
        <v>2.2839314281520426</v>
      </c>
    </row>
    <row r="210" spans="1:36" ht="13.5" customHeight="1" x14ac:dyDescent="0.2">
      <c r="A210" s="7"/>
      <c r="B210" s="7"/>
      <c r="D210" s="84" t="str">
        <f>OCPMarketShares!D36</f>
        <v>Avocados</v>
      </c>
      <c r="E210" s="221">
        <f>ProjectedP205_Consumption!K78-SUM(E121)</f>
        <v>2.0343147090921786E-2</v>
      </c>
      <c r="F210" s="221">
        <f>ProjectedP205_Consumption!L78-SUM(F121)</f>
        <v>7.7369284470778288E-2</v>
      </c>
      <c r="G210" s="221">
        <f>ProjectedP205_Consumption!M78-SUM(G121)</f>
        <v>0.13519195449424246</v>
      </c>
      <c r="I210" s="217">
        <v>0.34</v>
      </c>
      <c r="J210" s="217">
        <v>0.34</v>
      </c>
      <c r="K210" s="217">
        <v>0.34</v>
      </c>
      <c r="L210" s="217">
        <v>0</v>
      </c>
      <c r="M210" s="217">
        <v>0</v>
      </c>
      <c r="N210" s="217">
        <v>0</v>
      </c>
      <c r="O210" s="217">
        <v>0</v>
      </c>
      <c r="P210" s="217">
        <v>0</v>
      </c>
      <c r="Q210" s="217">
        <v>0</v>
      </c>
      <c r="R210" s="217">
        <v>0.66</v>
      </c>
      <c r="S210" s="217">
        <v>0.66</v>
      </c>
      <c r="T210" s="217">
        <v>0.66</v>
      </c>
      <c r="U210" s="205">
        <f t="shared" si="94"/>
        <v>1</v>
      </c>
      <c r="V210" s="205">
        <f t="shared" si="80"/>
        <v>1</v>
      </c>
      <c r="W210" s="205">
        <f t="shared" si="81"/>
        <v>1</v>
      </c>
      <c r="Y210" s="221">
        <f t="shared" si="95"/>
        <v>1.5036239154159583E-2</v>
      </c>
      <c r="Z210" s="221">
        <f t="shared" si="96"/>
        <v>5.7185992869705694E-2</v>
      </c>
      <c r="AA210" s="221">
        <f t="shared" si="97"/>
        <v>9.9924488104440073E-2</v>
      </c>
      <c r="AB210" s="221">
        <f t="shared" si="98"/>
        <v>0</v>
      </c>
      <c r="AC210" s="221">
        <f t="shared" si="99"/>
        <v>0</v>
      </c>
      <c r="AD210" s="221">
        <f t="shared" si="100"/>
        <v>0</v>
      </c>
      <c r="AE210" s="221">
        <f t="shared" si="101"/>
        <v>0</v>
      </c>
      <c r="AF210" s="221">
        <f t="shared" si="102"/>
        <v>0</v>
      </c>
      <c r="AG210" s="221">
        <f t="shared" si="103"/>
        <v>0</v>
      </c>
      <c r="AH210" s="221">
        <f t="shared" si="104"/>
        <v>6.7132385400041891E-2</v>
      </c>
      <c r="AI210" s="221">
        <f t="shared" si="105"/>
        <v>0.25531863875356836</v>
      </c>
      <c r="AJ210" s="221">
        <f t="shared" si="106"/>
        <v>0.44613344983100006</v>
      </c>
    </row>
    <row r="211" spans="1:36" ht="13.5" customHeight="1" x14ac:dyDescent="0.2">
      <c r="A211" s="7"/>
      <c r="B211" s="7"/>
      <c r="D211" s="84" t="str">
        <f>OCPMarketShares!D37</f>
        <v>Bananas</v>
      </c>
      <c r="E211" s="221">
        <f>ProjectedP205_Consumption!K79-SUM(E122)</f>
        <v>1.16431212964762</v>
      </c>
      <c r="F211" s="221">
        <f>ProjectedP205_Consumption!L79-SUM(F122)</f>
        <v>0.70234916471580489</v>
      </c>
      <c r="G211" s="221">
        <f>ProjectedP205_Consumption!M79-SUM(G122)</f>
        <v>0.27446994425343885</v>
      </c>
      <c r="I211" s="217">
        <v>0.34</v>
      </c>
      <c r="J211" s="217">
        <v>0.34</v>
      </c>
      <c r="K211" s="217">
        <v>0.34</v>
      </c>
      <c r="L211" s="217">
        <v>0</v>
      </c>
      <c r="M211" s="217">
        <v>0</v>
      </c>
      <c r="N211" s="217">
        <v>0</v>
      </c>
      <c r="O211" s="217">
        <v>0</v>
      </c>
      <c r="P211" s="217">
        <v>0</v>
      </c>
      <c r="Q211" s="217">
        <v>0</v>
      </c>
      <c r="R211" s="217">
        <v>0.66</v>
      </c>
      <c r="S211" s="217">
        <v>0.66</v>
      </c>
      <c r="T211" s="217">
        <v>0.66</v>
      </c>
      <c r="U211" s="205">
        <f t="shared" si="94"/>
        <v>1</v>
      </c>
      <c r="V211" s="205">
        <f t="shared" si="80"/>
        <v>1</v>
      </c>
      <c r="W211" s="205">
        <f t="shared" si="81"/>
        <v>1</v>
      </c>
      <c r="Y211" s="221">
        <f t="shared" si="95"/>
        <v>0.86057853060911049</v>
      </c>
      <c r="Z211" s="221">
        <f t="shared" si="96"/>
        <v>0.51912764348559493</v>
      </c>
      <c r="AA211" s="221">
        <f t="shared" si="97"/>
        <v>0.20286908923080263</v>
      </c>
      <c r="AB211" s="221">
        <f t="shared" si="98"/>
        <v>0</v>
      </c>
      <c r="AC211" s="221">
        <f t="shared" si="99"/>
        <v>0</v>
      </c>
      <c r="AD211" s="221">
        <f t="shared" si="100"/>
        <v>0</v>
      </c>
      <c r="AE211" s="221">
        <f t="shared" si="101"/>
        <v>0</v>
      </c>
      <c r="AF211" s="221">
        <f t="shared" si="102"/>
        <v>0</v>
      </c>
      <c r="AG211" s="221">
        <f t="shared" si="103"/>
        <v>0</v>
      </c>
      <c r="AH211" s="221">
        <f t="shared" si="104"/>
        <v>3.8422300278371462</v>
      </c>
      <c r="AI211" s="221">
        <f t="shared" si="105"/>
        <v>2.3177522435621558</v>
      </c>
      <c r="AJ211" s="221">
        <f t="shared" si="106"/>
        <v>0.90575081603634822</v>
      </c>
    </row>
    <row r="212" spans="1:36" ht="13.5" customHeight="1" x14ac:dyDescent="0.2">
      <c r="A212" s="7"/>
      <c r="B212" s="7"/>
      <c r="D212" s="84" t="str">
        <f>OCPMarketShares!D38</f>
        <v>Cocoa beans</v>
      </c>
      <c r="E212" s="221">
        <f>ProjectedP205_Consumption!K80-SUM(E123)</f>
        <v>0.89389840494164907</v>
      </c>
      <c r="F212" s="221">
        <f>ProjectedP205_Consumption!L80-SUM(F123)</f>
        <v>8.2668123815368517</v>
      </c>
      <c r="G212" s="221">
        <f>ProjectedP205_Consumption!M80-SUM(G123)</f>
        <v>16.190682859486287</v>
      </c>
      <c r="I212" s="217">
        <v>0.34</v>
      </c>
      <c r="J212" s="217">
        <v>0.34</v>
      </c>
      <c r="K212" s="217">
        <v>0.34</v>
      </c>
      <c r="L212" s="217">
        <v>0</v>
      </c>
      <c r="M212" s="217">
        <v>0</v>
      </c>
      <c r="N212" s="217">
        <v>0</v>
      </c>
      <c r="O212" s="217">
        <v>0</v>
      </c>
      <c r="P212" s="217">
        <v>0</v>
      </c>
      <c r="Q212" s="217">
        <v>0</v>
      </c>
      <c r="R212" s="217">
        <v>0.66</v>
      </c>
      <c r="S212" s="217">
        <v>0.66</v>
      </c>
      <c r="T212" s="217">
        <v>0.66</v>
      </c>
      <c r="U212" s="205">
        <f t="shared" si="94"/>
        <v>1</v>
      </c>
      <c r="V212" s="205">
        <f t="shared" si="80"/>
        <v>1</v>
      </c>
      <c r="W212" s="205">
        <f t="shared" si="81"/>
        <v>1</v>
      </c>
      <c r="Y212" s="221">
        <f t="shared" si="95"/>
        <v>0.66070751669600147</v>
      </c>
      <c r="Z212" s="221">
        <f t="shared" si="96"/>
        <v>6.110252629831586</v>
      </c>
      <c r="AA212" s="221">
        <f t="shared" si="97"/>
        <v>11.967026461359431</v>
      </c>
      <c r="AB212" s="221">
        <f t="shared" si="98"/>
        <v>0</v>
      </c>
      <c r="AC212" s="221">
        <f t="shared" si="99"/>
        <v>0</v>
      </c>
      <c r="AD212" s="221">
        <f t="shared" si="100"/>
        <v>0</v>
      </c>
      <c r="AE212" s="221">
        <f t="shared" si="101"/>
        <v>0</v>
      </c>
      <c r="AF212" s="221">
        <f t="shared" si="102"/>
        <v>0</v>
      </c>
      <c r="AG212" s="221">
        <f t="shared" si="103"/>
        <v>0</v>
      </c>
      <c r="AH212" s="221">
        <f t="shared" si="104"/>
        <v>2.9498647363074419</v>
      </c>
      <c r="AI212" s="221">
        <f t="shared" si="105"/>
        <v>27.280480859071609</v>
      </c>
      <c r="AJ212" s="221">
        <f t="shared" si="106"/>
        <v>53.429253436304748</v>
      </c>
    </row>
    <row r="213" spans="1:36" ht="13.5" customHeight="1" x14ac:dyDescent="0.2">
      <c r="A213" s="7"/>
      <c r="B213" s="7"/>
      <c r="D213" s="84" t="str">
        <f>OCPMarketShares!D39</f>
        <v>Coffee, green</v>
      </c>
      <c r="E213" s="221">
        <f>ProjectedP205_Consumption!K81-SUM(E124)</f>
        <v>0.13642646291328406</v>
      </c>
      <c r="F213" s="221">
        <f>ProjectedP205_Consumption!L81-SUM(F124)</f>
        <v>1.212538991854029</v>
      </c>
      <c r="G213" s="221">
        <f>ProjectedP205_Consumption!M81-SUM(G124)</f>
        <v>2.2822855086088616</v>
      </c>
      <c r="I213" s="217">
        <v>0.34</v>
      </c>
      <c r="J213" s="217">
        <v>0.34</v>
      </c>
      <c r="K213" s="217">
        <v>0.34</v>
      </c>
      <c r="L213" s="217">
        <v>0</v>
      </c>
      <c r="M213" s="217">
        <v>0</v>
      </c>
      <c r="N213" s="217">
        <v>0</v>
      </c>
      <c r="O213" s="217">
        <v>0</v>
      </c>
      <c r="P213" s="217">
        <v>0</v>
      </c>
      <c r="Q213" s="217">
        <v>0</v>
      </c>
      <c r="R213" s="217">
        <v>0.66</v>
      </c>
      <c r="S213" s="217">
        <v>0.66</v>
      </c>
      <c r="T213" s="217">
        <v>0.66</v>
      </c>
      <c r="U213" s="205">
        <f t="shared" si="94"/>
        <v>1</v>
      </c>
      <c r="V213" s="205">
        <f t="shared" si="80"/>
        <v>1</v>
      </c>
      <c r="W213" s="205">
        <f t="shared" si="81"/>
        <v>1</v>
      </c>
      <c r="Y213" s="221">
        <f t="shared" si="95"/>
        <v>0.10083695084894909</v>
      </c>
      <c r="Z213" s="221">
        <f t="shared" si="96"/>
        <v>0.89622447223993451</v>
      </c>
      <c r="AA213" s="221">
        <f t="shared" si="97"/>
        <v>1.6869066802761152</v>
      </c>
      <c r="AB213" s="221">
        <f t="shared" si="98"/>
        <v>0</v>
      </c>
      <c r="AC213" s="221">
        <f t="shared" si="99"/>
        <v>0</v>
      </c>
      <c r="AD213" s="221">
        <f t="shared" si="100"/>
        <v>0</v>
      </c>
      <c r="AE213" s="221">
        <f t="shared" si="101"/>
        <v>0</v>
      </c>
      <c r="AF213" s="221">
        <f t="shared" si="102"/>
        <v>0</v>
      </c>
      <c r="AG213" s="221">
        <f t="shared" si="103"/>
        <v>0</v>
      </c>
      <c r="AH213" s="221">
        <f t="shared" si="104"/>
        <v>0.45020732761383742</v>
      </c>
      <c r="AI213" s="221">
        <f t="shared" si="105"/>
        <v>4.0013786731182961</v>
      </c>
      <c r="AJ213" s="221">
        <f t="shared" si="106"/>
        <v>7.5315421784092438</v>
      </c>
    </row>
    <row r="214" spans="1:36" ht="13.5" customHeight="1" x14ac:dyDescent="0.2">
      <c r="A214" s="7"/>
      <c r="B214" s="7"/>
      <c r="D214" s="84" t="str">
        <f>OCPMarketShares!D40</f>
        <v>Kola nuts</v>
      </c>
      <c r="E214" s="221">
        <f>ProjectedP205_Consumption!K82-SUM(E125)</f>
        <v>0.13341048051714621</v>
      </c>
      <c r="F214" s="221">
        <f>ProjectedP205_Consumption!L82-SUM(F125)</f>
        <v>0.25564725456664628</v>
      </c>
      <c r="G214" s="221">
        <f>ProjectedP205_Consumption!M82-SUM(G125)</f>
        <v>0.38133207120169599</v>
      </c>
      <c r="I214" s="217">
        <v>0.34</v>
      </c>
      <c r="J214" s="217">
        <v>0.34</v>
      </c>
      <c r="K214" s="217">
        <v>0.34</v>
      </c>
      <c r="L214" s="217">
        <v>0</v>
      </c>
      <c r="M214" s="217">
        <v>0</v>
      </c>
      <c r="N214" s="217">
        <v>0</v>
      </c>
      <c r="O214" s="217">
        <v>0</v>
      </c>
      <c r="P214" s="217">
        <v>0</v>
      </c>
      <c r="Q214" s="217">
        <v>0</v>
      </c>
      <c r="R214" s="217">
        <v>0.66</v>
      </c>
      <c r="S214" s="217">
        <v>0.66</v>
      </c>
      <c r="T214" s="217">
        <v>0.66</v>
      </c>
      <c r="U214" s="205">
        <f t="shared" si="94"/>
        <v>1</v>
      </c>
      <c r="V214" s="205">
        <f t="shared" si="80"/>
        <v>1</v>
      </c>
      <c r="W214" s="205">
        <f t="shared" si="81"/>
        <v>1</v>
      </c>
      <c r="Y214" s="221">
        <f t="shared" si="95"/>
        <v>9.8607746469195026E-2</v>
      </c>
      <c r="Z214" s="221">
        <f t="shared" si="96"/>
        <v>0.18895666641882553</v>
      </c>
      <c r="AA214" s="221">
        <f t="shared" si="97"/>
        <v>0.28185413958386224</v>
      </c>
      <c r="AB214" s="221">
        <f t="shared" si="98"/>
        <v>0</v>
      </c>
      <c r="AC214" s="221">
        <f t="shared" si="99"/>
        <v>0</v>
      </c>
      <c r="AD214" s="221">
        <f t="shared" si="100"/>
        <v>0</v>
      </c>
      <c r="AE214" s="221">
        <f t="shared" si="101"/>
        <v>0</v>
      </c>
      <c r="AF214" s="221">
        <f t="shared" si="102"/>
        <v>0</v>
      </c>
      <c r="AG214" s="221">
        <f t="shared" si="103"/>
        <v>0</v>
      </c>
      <c r="AH214" s="221">
        <f t="shared" si="104"/>
        <v>0.44025458570658249</v>
      </c>
      <c r="AI214" s="221">
        <f t="shared" si="105"/>
        <v>0.84363594006993281</v>
      </c>
      <c r="AJ214" s="221">
        <f t="shared" si="106"/>
        <v>1.2583958349655968</v>
      </c>
    </row>
    <row r="215" spans="1:36" ht="13.5" customHeight="1" x14ac:dyDescent="0.2">
      <c r="A215" s="7"/>
      <c r="B215" s="7"/>
      <c r="D215" s="84" t="str">
        <f>OCPMarketShares!D41</f>
        <v>Melonseed</v>
      </c>
      <c r="E215" s="221">
        <f>ProjectedP205_Consumption!K83-SUM(E126)</f>
        <v>0.1446811338151256</v>
      </c>
      <c r="F215" s="221">
        <f>ProjectedP205_Consumption!L83-SUM(F126)</f>
        <v>0.2723561344392802</v>
      </c>
      <c r="G215" s="221">
        <f>ProjectedP205_Consumption!M83-SUM(G126)</f>
        <v>0.3990923785149646</v>
      </c>
      <c r="I215" s="217">
        <v>0.34</v>
      </c>
      <c r="J215" s="217">
        <v>0.34</v>
      </c>
      <c r="K215" s="217">
        <v>0.34</v>
      </c>
      <c r="L215" s="217">
        <v>0</v>
      </c>
      <c r="M215" s="217">
        <v>0</v>
      </c>
      <c r="N215" s="217">
        <v>0</v>
      </c>
      <c r="O215" s="217">
        <v>0</v>
      </c>
      <c r="P215" s="217">
        <v>0</v>
      </c>
      <c r="Q215" s="217">
        <v>0</v>
      </c>
      <c r="R215" s="217">
        <v>0.66</v>
      </c>
      <c r="S215" s="217">
        <v>0.66</v>
      </c>
      <c r="T215" s="217">
        <v>0.66</v>
      </c>
      <c r="U215" s="205">
        <f t="shared" si="94"/>
        <v>1</v>
      </c>
      <c r="V215" s="205">
        <f t="shared" si="80"/>
        <v>1</v>
      </c>
      <c r="W215" s="205">
        <f t="shared" si="81"/>
        <v>1</v>
      </c>
      <c r="Y215" s="221">
        <f t="shared" si="95"/>
        <v>0.10693822934161457</v>
      </c>
      <c r="Z215" s="221">
        <f t="shared" si="96"/>
        <v>0.20130670806381579</v>
      </c>
      <c r="AA215" s="221">
        <f t="shared" si="97"/>
        <v>0.29498132325019122</v>
      </c>
      <c r="AB215" s="221">
        <f t="shared" si="98"/>
        <v>0</v>
      </c>
      <c r="AC215" s="221">
        <f t="shared" si="99"/>
        <v>0</v>
      </c>
      <c r="AD215" s="221">
        <f t="shared" si="100"/>
        <v>0</v>
      </c>
      <c r="AE215" s="221">
        <f t="shared" si="101"/>
        <v>0</v>
      </c>
      <c r="AF215" s="221">
        <f t="shared" si="102"/>
        <v>0</v>
      </c>
      <c r="AG215" s="221">
        <f t="shared" si="103"/>
        <v>0</v>
      </c>
      <c r="AH215" s="221">
        <f t="shared" si="104"/>
        <v>0.47744774158991449</v>
      </c>
      <c r="AI215" s="221">
        <f t="shared" si="105"/>
        <v>0.89877524364962458</v>
      </c>
      <c r="AJ215" s="221">
        <f t="shared" si="106"/>
        <v>1.3170048490993831</v>
      </c>
    </row>
    <row r="216" spans="1:36" ht="13.5" customHeight="1" x14ac:dyDescent="0.2">
      <c r="A216" s="7"/>
      <c r="B216" s="7"/>
      <c r="D216" s="84" t="str">
        <f>OCPMarketShares!D42</f>
        <v>Natural rubber in primary forms</v>
      </c>
      <c r="E216" s="221">
        <f>ProjectedP205_Consumption!K84-SUM(E127)</f>
        <v>1.0263507368432312</v>
      </c>
      <c r="F216" s="221">
        <f>ProjectedP205_Consumption!L84-SUM(F127)</f>
        <v>1.0353035983114389</v>
      </c>
      <c r="G216" s="221">
        <f>ProjectedP205_Consumption!M84-SUM(G127)</f>
        <v>1.0443345556250445</v>
      </c>
      <c r="I216" s="217">
        <v>0.34</v>
      </c>
      <c r="J216" s="217">
        <v>0.34</v>
      </c>
      <c r="K216" s="217">
        <v>0.34</v>
      </c>
      <c r="L216" s="217">
        <v>0</v>
      </c>
      <c r="M216" s="217">
        <v>0</v>
      </c>
      <c r="N216" s="217">
        <v>0</v>
      </c>
      <c r="O216" s="217">
        <v>0</v>
      </c>
      <c r="P216" s="217">
        <v>0</v>
      </c>
      <c r="Q216" s="217">
        <v>0</v>
      </c>
      <c r="R216" s="217">
        <v>0.66</v>
      </c>
      <c r="S216" s="217">
        <v>0.66</v>
      </c>
      <c r="T216" s="217">
        <v>0.66</v>
      </c>
      <c r="U216" s="205">
        <f t="shared" si="94"/>
        <v>1</v>
      </c>
      <c r="V216" s="205">
        <f t="shared" si="80"/>
        <v>1</v>
      </c>
      <c r="W216" s="205">
        <f t="shared" si="81"/>
        <v>1</v>
      </c>
      <c r="Y216" s="221">
        <f t="shared" si="95"/>
        <v>0.75860706636238828</v>
      </c>
      <c r="Z216" s="221">
        <f t="shared" si="96"/>
        <v>0.76522439875193315</v>
      </c>
      <c r="AA216" s="221">
        <f t="shared" si="97"/>
        <v>0.77189945415764161</v>
      </c>
      <c r="AB216" s="221">
        <f t="shared" si="98"/>
        <v>0</v>
      </c>
      <c r="AC216" s="221">
        <f t="shared" si="99"/>
        <v>0</v>
      </c>
      <c r="AD216" s="221">
        <f t="shared" si="100"/>
        <v>0</v>
      </c>
      <c r="AE216" s="221">
        <f t="shared" si="101"/>
        <v>0</v>
      </c>
      <c r="AF216" s="221">
        <f t="shared" si="102"/>
        <v>0</v>
      </c>
      <c r="AG216" s="221">
        <f t="shared" si="103"/>
        <v>0</v>
      </c>
      <c r="AH216" s="221">
        <f t="shared" si="104"/>
        <v>3.3869574315826627</v>
      </c>
      <c r="AI216" s="221">
        <f t="shared" si="105"/>
        <v>3.4165018744277487</v>
      </c>
      <c r="AJ216" s="221">
        <f t="shared" si="106"/>
        <v>3.4463040335626469</v>
      </c>
    </row>
    <row r="217" spans="1:36" ht="13.5" customHeight="1" x14ac:dyDescent="0.2">
      <c r="A217" s="7"/>
      <c r="B217" s="7"/>
      <c r="D217" s="84" t="str">
        <f>OCPMarketShares!D43</f>
        <v>Oil palm fruit</v>
      </c>
      <c r="E217" s="221">
        <f>ProjectedP205_Consumption!K85-SUM(E128)</f>
        <v>2.9936201964210722</v>
      </c>
      <c r="F217" s="221">
        <f>ProjectedP205_Consumption!L85-SUM(F128)</f>
        <v>1.494010597766402</v>
      </c>
      <c r="G217" s="221">
        <f>ProjectedP205_Consumption!M85-SUM(G128)</f>
        <v>0.49707211108627991</v>
      </c>
      <c r="I217" s="217">
        <v>0.34</v>
      </c>
      <c r="J217" s="217">
        <v>0.34</v>
      </c>
      <c r="K217" s="217">
        <v>0.34</v>
      </c>
      <c r="L217" s="217">
        <v>0</v>
      </c>
      <c r="M217" s="217">
        <v>0</v>
      </c>
      <c r="N217" s="217">
        <v>0</v>
      </c>
      <c r="O217" s="217">
        <v>0</v>
      </c>
      <c r="P217" s="217">
        <v>0</v>
      </c>
      <c r="Q217" s="217">
        <v>0</v>
      </c>
      <c r="R217" s="217">
        <v>0.66</v>
      </c>
      <c r="S217" s="217">
        <v>0.66</v>
      </c>
      <c r="T217" s="217">
        <v>0.66</v>
      </c>
      <c r="U217" s="205">
        <f t="shared" si="94"/>
        <v>1</v>
      </c>
      <c r="V217" s="205">
        <f t="shared" si="80"/>
        <v>1</v>
      </c>
      <c r="W217" s="205">
        <f t="shared" si="81"/>
        <v>1</v>
      </c>
      <c r="Y217" s="221">
        <f t="shared" si="95"/>
        <v>2.2126757973547053</v>
      </c>
      <c r="Z217" s="221">
        <f t="shared" si="96"/>
        <v>1.104268702696906</v>
      </c>
      <c r="AA217" s="221">
        <f t="shared" si="97"/>
        <v>0.36740112558551125</v>
      </c>
      <c r="AB217" s="221">
        <f t="shared" si="98"/>
        <v>0</v>
      </c>
      <c r="AC217" s="221">
        <f t="shared" si="99"/>
        <v>0</v>
      </c>
      <c r="AD217" s="221">
        <f t="shared" si="100"/>
        <v>0</v>
      </c>
      <c r="AE217" s="221">
        <f t="shared" si="101"/>
        <v>0</v>
      </c>
      <c r="AF217" s="221">
        <f t="shared" si="102"/>
        <v>0</v>
      </c>
      <c r="AG217" s="221">
        <f t="shared" si="103"/>
        <v>0</v>
      </c>
      <c r="AH217" s="221">
        <f t="shared" si="104"/>
        <v>9.8789466481895385</v>
      </c>
      <c r="AI217" s="221">
        <f t="shared" si="105"/>
        <v>4.9302349726291261</v>
      </c>
      <c r="AJ217" s="221">
        <f t="shared" si="106"/>
        <v>1.6403379665847235</v>
      </c>
    </row>
    <row r="218" spans="1:36" ht="13.5" customHeight="1" x14ac:dyDescent="0.2">
      <c r="A218" s="7"/>
      <c r="B218" s="7"/>
      <c r="D218" s="84" t="str">
        <f>OCPMarketShares!D44</f>
        <v>Plantains and cooking bananas</v>
      </c>
      <c r="E218" s="221">
        <f>ProjectedP205_Consumption!K86-SUM(E129)</f>
        <v>0.36268326767720827</v>
      </c>
      <c r="F218" s="221">
        <f>ProjectedP205_Consumption!L86-SUM(F129)</f>
        <v>1.3539078453429987</v>
      </c>
      <c r="G218" s="221">
        <f>ProjectedP205_Consumption!M86-SUM(G129)</f>
        <v>2.3221085356498152</v>
      </c>
      <c r="I218" s="217">
        <v>0.34</v>
      </c>
      <c r="J218" s="217">
        <v>0.34</v>
      </c>
      <c r="K218" s="217">
        <v>0.34</v>
      </c>
      <c r="L218" s="217">
        <v>0</v>
      </c>
      <c r="M218" s="217">
        <v>0</v>
      </c>
      <c r="N218" s="217">
        <v>0</v>
      </c>
      <c r="O218" s="217">
        <v>0</v>
      </c>
      <c r="P218" s="217">
        <v>0</v>
      </c>
      <c r="Q218" s="217">
        <v>0</v>
      </c>
      <c r="R218" s="217">
        <v>0.66</v>
      </c>
      <c r="S218" s="217">
        <v>0.66</v>
      </c>
      <c r="T218" s="217">
        <v>0.66</v>
      </c>
      <c r="U218" s="205">
        <f t="shared" si="94"/>
        <v>1</v>
      </c>
      <c r="V218" s="205">
        <f t="shared" si="80"/>
        <v>1</v>
      </c>
      <c r="W218" s="205">
        <f t="shared" si="81"/>
        <v>1</v>
      </c>
      <c r="Y218" s="221">
        <f t="shared" si="95"/>
        <v>0.26807024132663221</v>
      </c>
      <c r="Z218" s="221">
        <f t="shared" si="96"/>
        <v>1.0007144943839557</v>
      </c>
      <c r="AA218" s="221">
        <f t="shared" si="97"/>
        <v>1.7163410915672548</v>
      </c>
      <c r="AB218" s="221">
        <f t="shared" si="98"/>
        <v>0</v>
      </c>
      <c r="AC218" s="221">
        <f t="shared" si="99"/>
        <v>0</v>
      </c>
      <c r="AD218" s="221">
        <f t="shared" si="100"/>
        <v>0</v>
      </c>
      <c r="AE218" s="221">
        <f t="shared" si="101"/>
        <v>0</v>
      </c>
      <c r="AF218" s="221">
        <f t="shared" si="102"/>
        <v>0</v>
      </c>
      <c r="AG218" s="221">
        <f t="shared" si="103"/>
        <v>0</v>
      </c>
      <c r="AH218" s="221">
        <f t="shared" si="104"/>
        <v>1.1968547833347871</v>
      </c>
      <c r="AI218" s="221">
        <f t="shared" si="105"/>
        <v>4.4678958896318957</v>
      </c>
      <c r="AJ218" s="221">
        <f t="shared" si="106"/>
        <v>7.6629581676443896</v>
      </c>
    </row>
    <row r="219" spans="1:36" ht="13.5" customHeight="1" x14ac:dyDescent="0.2">
      <c r="A219" s="7"/>
      <c r="B219" s="7"/>
      <c r="D219" s="84" t="str">
        <f>OCPMarketShares!D45</f>
        <v>Soya beans</v>
      </c>
      <c r="E219" s="221">
        <f>ProjectedP205_Consumption!K87-SUM(E130)</f>
        <v>1.9789409736243525E-2</v>
      </c>
      <c r="F219" s="221">
        <f>ProjectedP205_Consumption!L87-SUM(F130)</f>
        <v>2.4518201147267011E-2</v>
      </c>
      <c r="G219" s="221">
        <f>ProjectedP205_Consumption!M87-SUM(G130)</f>
        <v>2.9462344185328108E-2</v>
      </c>
      <c r="I219" s="217">
        <v>0.34</v>
      </c>
      <c r="J219" s="217">
        <v>0.34</v>
      </c>
      <c r="K219" s="217">
        <v>0.34</v>
      </c>
      <c r="L219" s="217">
        <v>0</v>
      </c>
      <c r="M219" s="217">
        <v>0</v>
      </c>
      <c r="N219" s="217">
        <v>0</v>
      </c>
      <c r="O219" s="217">
        <v>0</v>
      </c>
      <c r="P219" s="217">
        <v>0</v>
      </c>
      <c r="Q219" s="217">
        <v>0</v>
      </c>
      <c r="R219" s="217">
        <v>0.66</v>
      </c>
      <c r="S219" s="217">
        <v>0.66</v>
      </c>
      <c r="T219" s="217">
        <v>0.66</v>
      </c>
      <c r="U219" s="205">
        <f t="shared" si="94"/>
        <v>1</v>
      </c>
      <c r="V219" s="205">
        <f t="shared" si="80"/>
        <v>1</v>
      </c>
      <c r="W219" s="205">
        <f t="shared" si="81"/>
        <v>1</v>
      </c>
      <c r="Y219" s="221">
        <f t="shared" si="95"/>
        <v>1.4626955022440867E-2</v>
      </c>
      <c r="Z219" s="221">
        <f t="shared" si="96"/>
        <v>1.8122148674066921E-2</v>
      </c>
      <c r="AA219" s="221">
        <f t="shared" si="97"/>
        <v>2.1776515267416429E-2</v>
      </c>
      <c r="AB219" s="221">
        <f t="shared" si="98"/>
        <v>0</v>
      </c>
      <c r="AC219" s="221">
        <f t="shared" si="99"/>
        <v>0</v>
      </c>
      <c r="AD219" s="221">
        <f t="shared" si="100"/>
        <v>0</v>
      </c>
      <c r="AE219" s="221">
        <f t="shared" si="101"/>
        <v>0</v>
      </c>
      <c r="AF219" s="221">
        <f t="shared" si="102"/>
        <v>0</v>
      </c>
      <c r="AG219" s="221">
        <f t="shared" si="103"/>
        <v>0</v>
      </c>
      <c r="AH219" s="221">
        <f t="shared" si="104"/>
        <v>6.5305052129603636E-2</v>
      </c>
      <c r="AI219" s="221">
        <f t="shared" si="105"/>
        <v>8.0910063785981132E-2</v>
      </c>
      <c r="AJ219" s="221">
        <f t="shared" si="106"/>
        <v>9.7225735811582753E-2</v>
      </c>
    </row>
    <row r="220" spans="1:36" ht="13.5" customHeight="1" x14ac:dyDescent="0.2">
      <c r="A220" s="7"/>
      <c r="B220" s="7"/>
      <c r="D220" s="84" t="str">
        <f>OCPMarketShares!D46</f>
        <v>Taro</v>
      </c>
      <c r="E220" s="221">
        <f>ProjectedP205_Consumption!K88-SUM(E131)</f>
        <v>0.2909622318175813</v>
      </c>
      <c r="F220" s="221">
        <f>ProjectedP205_Consumption!L88-SUM(F131)</f>
        <v>0.70175303598077243</v>
      </c>
      <c r="G220" s="221">
        <f>ProjectedP205_Consumption!M88-SUM(G131)</f>
        <v>1.1220289893264792</v>
      </c>
      <c r="I220" s="217">
        <v>0.34</v>
      </c>
      <c r="J220" s="217">
        <v>0.34</v>
      </c>
      <c r="K220" s="217">
        <v>0.34</v>
      </c>
      <c r="L220" s="217">
        <v>0</v>
      </c>
      <c r="M220" s="217">
        <v>0</v>
      </c>
      <c r="N220" s="217">
        <v>0</v>
      </c>
      <c r="O220" s="217">
        <v>0</v>
      </c>
      <c r="P220" s="217">
        <v>0</v>
      </c>
      <c r="Q220" s="217">
        <v>0</v>
      </c>
      <c r="R220" s="217">
        <v>0.66</v>
      </c>
      <c r="S220" s="217">
        <v>0.66</v>
      </c>
      <c r="T220" s="217">
        <v>0.66</v>
      </c>
      <c r="U220" s="205">
        <f t="shared" si="94"/>
        <v>1</v>
      </c>
      <c r="V220" s="205">
        <f t="shared" si="80"/>
        <v>1</v>
      </c>
      <c r="W220" s="205">
        <f t="shared" si="81"/>
        <v>1</v>
      </c>
      <c r="Y220" s="221">
        <f t="shared" si="95"/>
        <v>0.21505904090864705</v>
      </c>
      <c r="Z220" s="221">
        <f t="shared" si="96"/>
        <v>0.51868702659448396</v>
      </c>
      <c r="AA220" s="221">
        <f t="shared" si="97"/>
        <v>0.82932577471957158</v>
      </c>
      <c r="AB220" s="221">
        <f t="shared" si="98"/>
        <v>0</v>
      </c>
      <c r="AC220" s="221">
        <f t="shared" si="99"/>
        <v>0</v>
      </c>
      <c r="AD220" s="221">
        <f t="shared" si="100"/>
        <v>0</v>
      </c>
      <c r="AE220" s="221">
        <f t="shared" si="101"/>
        <v>0</v>
      </c>
      <c r="AF220" s="221">
        <f t="shared" si="102"/>
        <v>0</v>
      </c>
      <c r="AG220" s="221">
        <f t="shared" si="103"/>
        <v>0</v>
      </c>
      <c r="AH220" s="221">
        <f t="shared" si="104"/>
        <v>0.96017536499801825</v>
      </c>
      <c r="AI220" s="221">
        <f t="shared" si="105"/>
        <v>2.3157850187365492</v>
      </c>
      <c r="AJ220" s="221">
        <f t="shared" si="106"/>
        <v>3.7026956647773814</v>
      </c>
    </row>
    <row r="221" spans="1:36" ht="13.5" customHeight="1" x14ac:dyDescent="0.2">
      <c r="A221" s="7"/>
      <c r="B221" s="7"/>
      <c r="D221" s="84" t="str">
        <f>OCPMarketShares!D47</f>
        <v>Yams</v>
      </c>
      <c r="E221" s="221">
        <f>ProjectedP205_Consumption!K89-SUM(E132)</f>
        <v>6.5370835995701509E-2</v>
      </c>
      <c r="F221" s="221">
        <f>ProjectedP205_Consumption!L89-SUM(F132)</f>
        <v>0.15641845008278182</v>
      </c>
      <c r="G221" s="221">
        <f>ProjectedP205_Consumption!M89-SUM(G132)</f>
        <v>0.2481212806995543</v>
      </c>
      <c r="I221" s="217">
        <v>0.34</v>
      </c>
      <c r="J221" s="217">
        <v>0.34</v>
      </c>
      <c r="K221" s="217">
        <v>0.34</v>
      </c>
      <c r="L221" s="217">
        <v>0</v>
      </c>
      <c r="M221" s="217">
        <v>0</v>
      </c>
      <c r="N221" s="217">
        <v>0</v>
      </c>
      <c r="O221" s="217">
        <v>0</v>
      </c>
      <c r="P221" s="217">
        <v>0</v>
      </c>
      <c r="Q221" s="217">
        <v>0</v>
      </c>
      <c r="R221" s="217">
        <v>0.66</v>
      </c>
      <c r="S221" s="217">
        <v>0.66</v>
      </c>
      <c r="T221" s="217">
        <v>0.66</v>
      </c>
      <c r="U221" s="205">
        <f t="shared" si="94"/>
        <v>1</v>
      </c>
      <c r="V221" s="205">
        <f t="shared" si="80"/>
        <v>1</v>
      </c>
      <c r="W221" s="205">
        <f t="shared" si="81"/>
        <v>1</v>
      </c>
      <c r="Y221" s="221">
        <f t="shared" si="95"/>
        <v>4.8317574431605469E-2</v>
      </c>
      <c r="Z221" s="221">
        <f t="shared" si="96"/>
        <v>0.1156136370177083</v>
      </c>
      <c r="AA221" s="221">
        <f t="shared" si="97"/>
        <v>0.18339399008227927</v>
      </c>
      <c r="AB221" s="221">
        <f t="shared" si="98"/>
        <v>0</v>
      </c>
      <c r="AC221" s="221">
        <f t="shared" si="99"/>
        <v>0</v>
      </c>
      <c r="AD221" s="221">
        <f t="shared" si="100"/>
        <v>0</v>
      </c>
      <c r="AE221" s="221">
        <f t="shared" si="101"/>
        <v>0</v>
      </c>
      <c r="AF221" s="221">
        <f t="shared" si="102"/>
        <v>0</v>
      </c>
      <c r="AG221" s="221">
        <f t="shared" si="103"/>
        <v>0</v>
      </c>
      <c r="AH221" s="221">
        <f t="shared" si="104"/>
        <v>0.21572375878581498</v>
      </c>
      <c r="AI221" s="221">
        <f t="shared" si="105"/>
        <v>0.51618088527317996</v>
      </c>
      <c r="AJ221" s="221">
        <f t="shared" si="106"/>
        <v>0.81880022630852922</v>
      </c>
    </row>
    <row r="222" spans="1:36" ht="13.5" customHeight="1" thickBot="1" x14ac:dyDescent="0.25">
      <c r="A222" s="7"/>
      <c r="B222" s="7"/>
      <c r="D222" s="85" t="s">
        <v>11</v>
      </c>
      <c r="E222" s="222">
        <f>SUM(E187:E221)</f>
        <v>19.949141735711642</v>
      </c>
      <c r="F222" s="222">
        <f>SUM(F187:F221)</f>
        <v>29.038422171581264</v>
      </c>
      <c r="G222" s="222">
        <f>SUM(G187:G221)</f>
        <v>38.550115309971439</v>
      </c>
      <c r="Y222" s="144">
        <f t="shared" ref="Y222:AJ222" si="107">SUM(Y187:Y221)</f>
        <v>14.745017804656433</v>
      </c>
      <c r="Z222" s="144">
        <f t="shared" si="107"/>
        <v>21.463181605081804</v>
      </c>
      <c r="AA222" s="144">
        <f t="shared" si="107"/>
        <v>28.493563489978889</v>
      </c>
      <c r="AB222" s="144">
        <f t="shared" si="107"/>
        <v>0</v>
      </c>
      <c r="AC222" s="144">
        <f t="shared" si="107"/>
        <v>0</v>
      </c>
      <c r="AD222" s="144">
        <f t="shared" si="107"/>
        <v>0</v>
      </c>
      <c r="AE222" s="144">
        <f t="shared" si="107"/>
        <v>0</v>
      </c>
      <c r="AF222" s="144">
        <f t="shared" si="107"/>
        <v>0</v>
      </c>
      <c r="AG222" s="144">
        <f t="shared" si="107"/>
        <v>0</v>
      </c>
      <c r="AH222" s="144">
        <f t="shared" si="107"/>
        <v>65.832167727848429</v>
      </c>
      <c r="AI222" s="144">
        <f t="shared" si="107"/>
        <v>95.826793166218167</v>
      </c>
      <c r="AJ222" s="144">
        <f t="shared" si="107"/>
        <v>127.21538052290569</v>
      </c>
    </row>
    <row r="223" spans="1:36" ht="13.5" customHeight="1" thickTop="1" thickBot="1" x14ac:dyDescent="0.25">
      <c r="A223" s="7"/>
      <c r="B223" s="7"/>
      <c r="D223" s="141" t="s">
        <v>15</v>
      </c>
      <c r="E223" s="223">
        <f t="shared" ref="E223:G223" si="108">E222/46%</f>
        <v>43.367699425460088</v>
      </c>
      <c r="F223" s="223">
        <f t="shared" si="108"/>
        <v>63.127004720828829</v>
      </c>
      <c r="G223" s="223">
        <f t="shared" si="108"/>
        <v>83.80459849993791</v>
      </c>
    </row>
    <row r="224" spans="1:36" ht="13.5" customHeight="1" thickTop="1" x14ac:dyDescent="0.2"/>
  </sheetData>
  <conditionalFormatting sqref="E56:G90">
    <cfRule type="colorScale" priority="21">
      <colorScale>
        <cfvo type="min"/>
        <cfvo type="max"/>
        <color rgb="FFFCFCFF"/>
        <color rgb="FF63BE7B"/>
      </colorScale>
    </cfRule>
  </conditionalFormatting>
  <conditionalFormatting sqref="E188:G221 F187:G187">
    <cfRule type="colorScale" priority="20">
      <colorScale>
        <cfvo type="min"/>
        <cfvo type="max"/>
        <color rgb="FFFCFCFF"/>
        <color rgb="FF63BE7B"/>
      </colorScale>
    </cfRule>
  </conditionalFormatting>
  <conditionalFormatting sqref="E98:G132">
    <cfRule type="colorScale" priority="22">
      <colorScale>
        <cfvo type="min"/>
        <cfvo type="max"/>
        <color rgb="FFFCFCFF"/>
        <color rgb="FF63BE7B"/>
      </colorScale>
    </cfRule>
  </conditionalFormatting>
  <conditionalFormatting sqref="Y56:AJ90">
    <cfRule type="colorScale" priority="18">
      <colorScale>
        <cfvo type="min"/>
        <cfvo type="max"/>
        <color rgb="FFFCFCFF"/>
        <color rgb="FF63BE7B"/>
      </colorScale>
    </cfRule>
  </conditionalFormatting>
  <conditionalFormatting sqref="Y98:AJ132">
    <cfRule type="colorScale" priority="17">
      <colorScale>
        <cfvo type="min"/>
        <cfvo type="max"/>
        <color rgb="FFFCFCFF"/>
        <color rgb="FF63BE7B"/>
      </colorScale>
    </cfRule>
  </conditionalFormatting>
  <conditionalFormatting sqref="E187:G221">
    <cfRule type="colorScale" priority="15">
      <colorScale>
        <cfvo type="min"/>
        <cfvo type="max"/>
        <color theme="0"/>
        <color theme="9" tint="0.39997558519241921"/>
      </colorScale>
    </cfRule>
    <cfRule type="colorScale" priority="16">
      <colorScale>
        <cfvo type="min"/>
        <cfvo type="max"/>
        <color theme="0"/>
        <color theme="9"/>
      </colorScale>
    </cfRule>
  </conditionalFormatting>
  <conditionalFormatting sqref="E145:G179">
    <cfRule type="colorScale" priority="14">
      <colorScale>
        <cfvo type="min"/>
        <cfvo type="max"/>
        <color rgb="FFFCFCFF"/>
        <color rgb="FF63BE7B"/>
      </colorScale>
    </cfRule>
  </conditionalFormatting>
  <conditionalFormatting sqref="E145:G179">
    <cfRule type="colorScale" priority="12">
      <colorScale>
        <cfvo type="min"/>
        <cfvo type="max"/>
        <color theme="0"/>
        <color theme="9" tint="0.39997558519241921"/>
      </colorScale>
    </cfRule>
    <cfRule type="colorScale" priority="13">
      <colorScale>
        <cfvo type="min"/>
        <cfvo type="max"/>
        <color theme="0"/>
        <color theme="9"/>
      </colorScale>
    </cfRule>
  </conditionalFormatting>
  <conditionalFormatting sqref="Y145:AJ179">
    <cfRule type="colorScale" priority="11">
      <colorScale>
        <cfvo type="min"/>
        <cfvo type="max"/>
        <color rgb="FFFCFCFF"/>
        <color rgb="FF63BE7B"/>
      </colorScale>
    </cfRule>
  </conditionalFormatting>
  <conditionalFormatting sqref="Y145:AJ179">
    <cfRule type="colorScale" priority="9">
      <colorScale>
        <cfvo type="min"/>
        <cfvo type="max"/>
        <color theme="0"/>
        <color theme="9" tint="0.39997558519241921"/>
      </colorScale>
    </cfRule>
    <cfRule type="colorScale" priority="10">
      <colorScale>
        <cfvo type="min"/>
        <cfvo type="max"/>
        <color theme="0"/>
        <color theme="9"/>
      </colorScale>
    </cfRule>
  </conditionalFormatting>
  <conditionalFormatting sqref="Y187:AJ221">
    <cfRule type="colorScale" priority="8">
      <colorScale>
        <cfvo type="min"/>
        <cfvo type="max"/>
        <color rgb="FFFCFCFF"/>
        <color rgb="FF63BE7B"/>
      </colorScale>
    </cfRule>
  </conditionalFormatting>
  <conditionalFormatting sqref="Y187:AJ221">
    <cfRule type="colorScale" priority="6">
      <colorScale>
        <cfvo type="min"/>
        <cfvo type="max"/>
        <color theme="0"/>
        <color theme="9" tint="0.39997558519241921"/>
      </colorScale>
    </cfRule>
    <cfRule type="colorScale" priority="7">
      <colorScale>
        <cfvo type="min"/>
        <cfvo type="max"/>
        <color theme="0"/>
        <color theme="9"/>
      </colorScale>
    </cfRule>
  </conditionalFormatting>
  <conditionalFormatting sqref="U56:W90">
    <cfRule type="cellIs" dxfId="91" priority="5" operator="equal">
      <formula>1</formula>
    </cfRule>
  </conditionalFormatting>
  <conditionalFormatting sqref="U145:W179">
    <cfRule type="cellIs" dxfId="90" priority="3" operator="equal">
      <formula>1</formula>
    </cfRule>
  </conditionalFormatting>
  <conditionalFormatting sqref="U187:W221">
    <cfRule type="cellIs" dxfId="89" priority="2" operator="equal">
      <formula>1</formula>
    </cfRule>
  </conditionalFormatting>
  <conditionalFormatting sqref="U98:W132">
    <cfRule type="cellIs" dxfId="88" priority="1" operator="equal">
      <formula>1</formula>
    </cfRule>
  </conditionalFormatting>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4A21B-CFFE-4761-B911-984A979CE85F}">
  <dimension ref="A1:Z197"/>
  <sheetViews>
    <sheetView showGridLines="0" zoomScaleNormal="100" workbookViewId="0">
      <selection activeCell="P122" sqref="P122"/>
    </sheetView>
  </sheetViews>
  <sheetFormatPr defaultColWidth="9.28515625" defaultRowHeight="13.5" customHeight="1" outlineLevelRow="2" x14ac:dyDescent="0.2"/>
  <cols>
    <col min="1" max="1" width="1.7109375" style="2" customWidth="1"/>
    <col min="2" max="2" width="2.7109375" style="2" customWidth="1"/>
    <col min="3" max="3" width="2" style="2" customWidth="1"/>
    <col min="4" max="4" width="53.7109375" style="2" bestFit="1" customWidth="1"/>
    <col min="5" max="5" width="19.140625" style="2" bestFit="1" customWidth="1"/>
    <col min="6" max="6" width="26.140625" style="2" customWidth="1"/>
    <col min="7" max="13" width="14.140625" style="2" customWidth="1"/>
    <col min="14" max="14" width="9.28515625" style="2"/>
    <col min="15" max="15" width="22.5703125" style="2" bestFit="1" customWidth="1"/>
    <col min="16" max="16" width="22.28515625" style="2" bestFit="1" customWidth="1"/>
    <col min="17" max="17" width="42" style="2" bestFit="1" customWidth="1"/>
    <col min="18" max="18" width="29.42578125" style="2" bestFit="1" customWidth="1"/>
    <col min="19" max="19" width="11.7109375" style="2" customWidth="1"/>
    <col min="20" max="16384" width="9.28515625" style="2"/>
  </cols>
  <sheetData>
    <row r="1" spans="1:16" s="7" customFormat="1" ht="13.5" customHeight="1" x14ac:dyDescent="0.2">
      <c r="A1" s="5"/>
      <c r="B1" s="5"/>
      <c r="C1" s="5"/>
      <c r="D1" s="6" t="s">
        <v>73</v>
      </c>
      <c r="E1" s="25"/>
    </row>
    <row r="2" spans="1:16" s="7" customFormat="1" ht="13.5" customHeight="1" x14ac:dyDescent="0.2">
      <c r="A2" s="5"/>
      <c r="B2" s="5"/>
      <c r="C2" s="5"/>
      <c r="D2" s="6"/>
      <c r="E2" s="26" t="str">
        <f>Title</f>
        <v>OCP Africa - Cameroon P205</v>
      </c>
    </row>
    <row r="3" spans="1:16" s="7" customFormat="1" ht="13.5" customHeight="1" x14ac:dyDescent="0.2">
      <c r="A3" s="5"/>
      <c r="B3" s="5"/>
      <c r="C3" s="5"/>
      <c r="D3" s="6"/>
      <c r="E3" s="27" t="str">
        <f ca="1">MID(CELL("filename",E3),FIND("]",CELL("filename",E3))+1,256)</f>
        <v>OCPMarketShares</v>
      </c>
    </row>
    <row r="4" spans="1:16" s="7" customFormat="1" ht="13.5" customHeight="1" x14ac:dyDescent="0.2">
      <c r="A4" s="5"/>
      <c r="B4" s="5"/>
      <c r="C4" s="5"/>
      <c r="D4" s="6"/>
      <c r="E4" s="25"/>
    </row>
    <row r="5" spans="1:16" s="11" customFormat="1" ht="13.5" customHeight="1" x14ac:dyDescent="0.2">
      <c r="A5" s="8"/>
      <c r="B5" s="8"/>
      <c r="C5" s="8"/>
      <c r="D5" s="9"/>
      <c r="E5" s="10"/>
    </row>
    <row r="7" spans="1:16" ht="13.5" customHeight="1" x14ac:dyDescent="0.25">
      <c r="B7" s="29">
        <v>1</v>
      </c>
      <c r="D7" s="28" t="s">
        <v>671</v>
      </c>
    </row>
    <row r="9" spans="1:16" ht="13.5" customHeight="1" x14ac:dyDescent="0.2">
      <c r="D9" s="32" t="s">
        <v>74</v>
      </c>
      <c r="E9" s="1"/>
    </row>
    <row r="10" spans="1:16" ht="13.5" customHeight="1" x14ac:dyDescent="0.2">
      <c r="D10" s="33" t="s">
        <v>75</v>
      </c>
    </row>
    <row r="12" spans="1:16" ht="13.5" customHeight="1" outlineLevel="1" thickBot="1" x14ac:dyDescent="0.25">
      <c r="D12" s="30" t="s">
        <v>13</v>
      </c>
      <c r="E12" s="120">
        <v>2017</v>
      </c>
      <c r="F12" s="120">
        <v>2018</v>
      </c>
      <c r="G12" s="120">
        <v>2019</v>
      </c>
      <c r="H12" s="120">
        <v>2020</v>
      </c>
      <c r="I12" s="120">
        <v>2021</v>
      </c>
      <c r="J12" s="120">
        <v>2022</v>
      </c>
      <c r="K12" s="120">
        <v>2023</v>
      </c>
      <c r="L12" s="120">
        <v>2024</v>
      </c>
      <c r="M12" s="120">
        <v>2025</v>
      </c>
    </row>
    <row r="13" spans="1:16" ht="13.5" hidden="1" customHeight="1" outlineLevel="2" x14ac:dyDescent="0.2">
      <c r="D13" s="102" t="str">
        <f>ProjectedP205_Consumption!D100</f>
        <v>Bambara beans, dry</v>
      </c>
      <c r="E13" s="129">
        <f>E94*ProjectedP205_Consumption!E13</f>
        <v>0</v>
      </c>
      <c r="F13" s="129">
        <f>F94*ProjectedP205_Consumption!F13</f>
        <v>0</v>
      </c>
      <c r="G13" s="129">
        <f>G94*ProjectedP205_Consumption!G13</f>
        <v>0</v>
      </c>
      <c r="H13" s="129">
        <f>H94*ProjectedP205_Consumption!H13</f>
        <v>0</v>
      </c>
      <c r="I13" s="129">
        <f>I94*ProjectedP205_Consumption!I13</f>
        <v>0</v>
      </c>
      <c r="J13" s="130">
        <f>J94*ProjectedP205_Consumption!J13</f>
        <v>0</v>
      </c>
      <c r="K13" s="130">
        <f>K94*ProjectedP205_Consumption!K13</f>
        <v>3.7429374974142192E-2</v>
      </c>
      <c r="L13" s="130">
        <f>L94*ProjectedP205_Consumption!L13</f>
        <v>4.5063187374084754E-2</v>
      </c>
      <c r="M13" s="130">
        <f>M94*ProjectedP205_Consumption!M13</f>
        <v>5.2620403052425296E-2</v>
      </c>
      <c r="O13" s="31"/>
      <c r="P13" s="31"/>
    </row>
    <row r="14" spans="1:16" ht="13.5" hidden="1" customHeight="1" outlineLevel="2" x14ac:dyDescent="0.2">
      <c r="D14" s="102" t="str">
        <f>ProjectedP205_Consumption!D101</f>
        <v>Beans, dry</v>
      </c>
      <c r="E14" s="129">
        <f>E95*ProjectedP205_Consumption!E14</f>
        <v>0</v>
      </c>
      <c r="F14" s="129">
        <f>F95*ProjectedP205_Consumption!F14</f>
        <v>0</v>
      </c>
      <c r="G14" s="129">
        <f>G95*ProjectedP205_Consumption!G14</f>
        <v>0</v>
      </c>
      <c r="H14" s="129">
        <f>H95*ProjectedP205_Consumption!H14</f>
        <v>0</v>
      </c>
      <c r="I14" s="129">
        <f>I95*ProjectedP205_Consumption!I14</f>
        <v>0</v>
      </c>
      <c r="J14" s="130">
        <f>J95*ProjectedP205_Consumption!J14</f>
        <v>0</v>
      </c>
      <c r="K14" s="130">
        <f>K95*ProjectedP205_Consumption!K14</f>
        <v>0.23113644752845885</v>
      </c>
      <c r="L14" s="130">
        <f>L95*ProjectedP205_Consumption!L14</f>
        <v>0.2809472327986941</v>
      </c>
      <c r="M14" s="130">
        <f>M95*ProjectedP205_Consumption!M14</f>
        <v>0.33121043846564008</v>
      </c>
      <c r="O14" s="31"/>
      <c r="P14" s="31"/>
    </row>
    <row r="15" spans="1:16" ht="13.5" hidden="1" customHeight="1" outlineLevel="2" x14ac:dyDescent="0.2">
      <c r="D15" s="102" t="str">
        <f>ProjectedP205_Consumption!D102</f>
        <v>Cassava, fresh</v>
      </c>
      <c r="E15" s="129">
        <f>E96*ProjectedP205_Consumption!E15</f>
        <v>0</v>
      </c>
      <c r="F15" s="129">
        <f>F96*ProjectedP205_Consumption!F15</f>
        <v>0</v>
      </c>
      <c r="G15" s="129">
        <f>G96*ProjectedP205_Consumption!G15</f>
        <v>0</v>
      </c>
      <c r="H15" s="129">
        <f>H96*ProjectedP205_Consumption!H15</f>
        <v>0</v>
      </c>
      <c r="I15" s="129">
        <f>I96*ProjectedP205_Consumption!I15</f>
        <v>0</v>
      </c>
      <c r="J15" s="130">
        <f>J96*ProjectedP205_Consumption!J15</f>
        <v>0</v>
      </c>
      <c r="K15" s="130">
        <f>K96*ProjectedP205_Consumption!K15</f>
        <v>0.3427230605847742</v>
      </c>
      <c r="L15" s="130">
        <f>L96*ProjectedP205_Consumption!L15</f>
        <v>0.35963421332240197</v>
      </c>
      <c r="M15" s="130">
        <f>M96*ProjectedP205_Consumption!M15</f>
        <v>0.37737982139673054</v>
      </c>
      <c r="O15" s="31"/>
      <c r="P15" s="31"/>
    </row>
    <row r="16" spans="1:16" ht="13.5" hidden="1" customHeight="1" outlineLevel="2" x14ac:dyDescent="0.2">
      <c r="D16" s="102" t="str">
        <f>ProjectedP205_Consumption!D103</f>
        <v>Chillies and peppers, dry (Capsicum spp., Pimenta spp.), raw</v>
      </c>
      <c r="E16" s="129">
        <f>E97*ProjectedP205_Consumption!E16</f>
        <v>0</v>
      </c>
      <c r="F16" s="129">
        <f>F97*ProjectedP205_Consumption!F16</f>
        <v>0</v>
      </c>
      <c r="G16" s="129">
        <f>G97*ProjectedP205_Consumption!G16</f>
        <v>0</v>
      </c>
      <c r="H16" s="129">
        <f>H97*ProjectedP205_Consumption!H16</f>
        <v>0</v>
      </c>
      <c r="I16" s="129">
        <f>I97*ProjectedP205_Consumption!I16</f>
        <v>0</v>
      </c>
      <c r="J16" s="130">
        <f>J97*ProjectedP205_Consumption!J16</f>
        <v>0</v>
      </c>
      <c r="K16" s="130">
        <f>K97*ProjectedP205_Consumption!K16</f>
        <v>1.2346269194764059E-2</v>
      </c>
      <c r="L16" s="130">
        <f>L97*ProjectedP205_Consumption!L16</f>
        <v>1.5347252676122284E-2</v>
      </c>
      <c r="M16" s="130">
        <f>M97*ProjectedP205_Consumption!M16</f>
        <v>1.9077679336898978E-2</v>
      </c>
      <c r="O16" s="31"/>
      <c r="P16" s="31"/>
    </row>
    <row r="17" spans="4:16" ht="13.5" hidden="1" customHeight="1" outlineLevel="2" x14ac:dyDescent="0.2">
      <c r="D17" s="102" t="str">
        <f>ProjectedP205_Consumption!D104</f>
        <v>Chillies and peppers, green (Capsicum spp. and Pimenta spp.)</v>
      </c>
      <c r="E17" s="129">
        <f>E98*ProjectedP205_Consumption!E17</f>
        <v>0</v>
      </c>
      <c r="F17" s="129">
        <f>F98*ProjectedP205_Consumption!F17</f>
        <v>0</v>
      </c>
      <c r="G17" s="129">
        <f>G98*ProjectedP205_Consumption!G17</f>
        <v>0</v>
      </c>
      <c r="H17" s="129">
        <f>H98*ProjectedP205_Consumption!H17</f>
        <v>0</v>
      </c>
      <c r="I17" s="129">
        <f>I98*ProjectedP205_Consumption!I17</f>
        <v>0</v>
      </c>
      <c r="J17" s="130">
        <f>J98*ProjectedP205_Consumption!J17</f>
        <v>0</v>
      </c>
      <c r="K17" s="130">
        <f>K98*ProjectedP205_Consumption!K17</f>
        <v>2.0508972522346441E-2</v>
      </c>
      <c r="L17" s="130">
        <f>L98*ProjectedP205_Consumption!L17</f>
        <v>2.5613862851815335E-2</v>
      </c>
      <c r="M17" s="130">
        <f>M98*ProjectedP205_Consumption!M17</f>
        <v>3.1989411925768395E-2</v>
      </c>
      <c r="O17" s="31"/>
      <c r="P17" s="31"/>
    </row>
    <row r="18" spans="4:16" ht="13.5" hidden="1" customHeight="1" outlineLevel="2" x14ac:dyDescent="0.2">
      <c r="D18" s="102" t="str">
        <f>ProjectedP205_Consumption!D105</f>
        <v>Cow peas, dry</v>
      </c>
      <c r="E18" s="129">
        <f>E99*ProjectedP205_Consumption!E18</f>
        <v>0</v>
      </c>
      <c r="F18" s="129">
        <f>F99*ProjectedP205_Consumption!F18</f>
        <v>0</v>
      </c>
      <c r="G18" s="129">
        <f>G99*ProjectedP205_Consumption!G18</f>
        <v>0</v>
      </c>
      <c r="H18" s="129">
        <f>H99*ProjectedP205_Consumption!H18</f>
        <v>0</v>
      </c>
      <c r="I18" s="129">
        <f>I99*ProjectedP205_Consumption!I18</f>
        <v>0</v>
      </c>
      <c r="J18" s="130">
        <f>J99*ProjectedP205_Consumption!J18</f>
        <v>0</v>
      </c>
      <c r="K18" s="130">
        <f>K99*ProjectedP205_Consumption!K18</f>
        <v>0.17166833253236655</v>
      </c>
      <c r="L18" s="130">
        <f>L99*ProjectedP205_Consumption!L18</f>
        <v>0.20711439593960926</v>
      </c>
      <c r="M18" s="130">
        <f>M99*ProjectedP205_Consumption!M18</f>
        <v>0.24235574346516175</v>
      </c>
      <c r="O18" s="31"/>
      <c r="P18" s="31"/>
    </row>
    <row r="19" spans="4:16" ht="13.5" hidden="1" customHeight="1" outlineLevel="2" x14ac:dyDescent="0.2">
      <c r="D19" s="102" t="str">
        <f>ProjectedP205_Consumption!D106</f>
        <v>Cucumbers and gherkins</v>
      </c>
      <c r="E19" s="129">
        <f>E100*ProjectedP205_Consumption!E19</f>
        <v>0</v>
      </c>
      <c r="F19" s="129">
        <f>F100*ProjectedP205_Consumption!F19</f>
        <v>0</v>
      </c>
      <c r="G19" s="129">
        <f>G100*ProjectedP205_Consumption!G19</f>
        <v>0</v>
      </c>
      <c r="H19" s="129">
        <f>H100*ProjectedP205_Consumption!H19</f>
        <v>0</v>
      </c>
      <c r="I19" s="129">
        <f>I100*ProjectedP205_Consumption!I19</f>
        <v>0</v>
      </c>
      <c r="J19" s="130">
        <f>J100*ProjectedP205_Consumption!J19</f>
        <v>0</v>
      </c>
      <c r="K19" s="130">
        <f>K100*ProjectedP205_Consumption!K19</f>
        <v>0.22268488127185446</v>
      </c>
      <c r="L19" s="130">
        <f>L100*ProjectedP205_Consumption!L19</f>
        <v>0.27823876432307743</v>
      </c>
      <c r="M19" s="130">
        <f>M100*ProjectedP205_Consumption!M19</f>
        <v>0.34765184564785212</v>
      </c>
      <c r="O19" s="31"/>
      <c r="P19" s="31"/>
    </row>
    <row r="20" spans="4:16" ht="13.5" hidden="1" customHeight="1" outlineLevel="2" x14ac:dyDescent="0.2">
      <c r="D20" s="102" t="str">
        <f>ProjectedP205_Consumption!D107</f>
        <v>Groundnuts, excluding shelled</v>
      </c>
      <c r="E20" s="129">
        <f>E101*ProjectedP205_Consumption!E20</f>
        <v>0</v>
      </c>
      <c r="F20" s="129">
        <f>F101*ProjectedP205_Consumption!F20</f>
        <v>0</v>
      </c>
      <c r="G20" s="129">
        <f>G101*ProjectedP205_Consumption!G20</f>
        <v>0</v>
      </c>
      <c r="H20" s="129">
        <f>H101*ProjectedP205_Consumption!H20</f>
        <v>0</v>
      </c>
      <c r="I20" s="129">
        <f>I101*ProjectedP205_Consumption!I20</f>
        <v>0</v>
      </c>
      <c r="J20" s="130">
        <f>J101*ProjectedP205_Consumption!J20</f>
        <v>0</v>
      </c>
      <c r="K20" s="130">
        <f>K101*ProjectedP205_Consumption!K20</f>
        <v>0.3624023519047046</v>
      </c>
      <c r="L20" s="130">
        <f>L101*ProjectedP205_Consumption!L20</f>
        <v>0.443500768159859</v>
      </c>
      <c r="M20" s="130">
        <f>M101*ProjectedP205_Consumption!M20</f>
        <v>0.52640581395348873</v>
      </c>
      <c r="O20" s="31"/>
      <c r="P20" s="31"/>
    </row>
    <row r="21" spans="4:16" ht="13.5" hidden="1" customHeight="1" outlineLevel="2" x14ac:dyDescent="0.2">
      <c r="D21" s="102" t="str">
        <f>ProjectedP205_Consumption!D108</f>
        <v>Maize (corn)</v>
      </c>
      <c r="E21" s="129">
        <f>E102*ProjectedP205_Consumption!E21</f>
        <v>0</v>
      </c>
      <c r="F21" s="129">
        <f>F102*ProjectedP205_Consumption!F21</f>
        <v>0</v>
      </c>
      <c r="G21" s="129">
        <f>G102*ProjectedP205_Consumption!G21</f>
        <v>0</v>
      </c>
      <c r="H21" s="129">
        <f>H102*ProjectedP205_Consumption!H21</f>
        <v>0</v>
      </c>
      <c r="I21" s="129">
        <f>I102*ProjectedP205_Consumption!I21</f>
        <v>0</v>
      </c>
      <c r="J21" s="130">
        <f>J102*ProjectedP205_Consumption!J21</f>
        <v>0</v>
      </c>
      <c r="K21" s="130">
        <f>K102*ProjectedP205_Consumption!K21</f>
        <v>0.94066429364200566</v>
      </c>
      <c r="L21" s="130">
        <f>L102*ProjectedP205_Consumption!L21</f>
        <v>1.1681507689576847</v>
      </c>
      <c r="M21" s="130">
        <f>M102*ProjectedP205_Consumption!M21</f>
        <v>1.4506516599382639</v>
      </c>
      <c r="O21" s="31"/>
      <c r="P21" s="31"/>
    </row>
    <row r="22" spans="4:16" ht="13.5" hidden="1" customHeight="1" outlineLevel="2" x14ac:dyDescent="0.2">
      <c r="D22" s="102" t="str">
        <f>ProjectedP205_Consumption!D109</f>
        <v>Millet</v>
      </c>
      <c r="E22" s="129">
        <f>E103*ProjectedP205_Consumption!E22</f>
        <v>0</v>
      </c>
      <c r="F22" s="129">
        <f>F103*ProjectedP205_Consumption!F22</f>
        <v>0</v>
      </c>
      <c r="G22" s="129">
        <f>G103*ProjectedP205_Consumption!G22</f>
        <v>0</v>
      </c>
      <c r="H22" s="129">
        <f>H103*ProjectedP205_Consumption!H22</f>
        <v>0</v>
      </c>
      <c r="I22" s="129">
        <f>I103*ProjectedP205_Consumption!I22</f>
        <v>0</v>
      </c>
      <c r="J22" s="130">
        <f>J103*ProjectedP205_Consumption!J22</f>
        <v>0</v>
      </c>
      <c r="K22" s="130">
        <f>K103*ProjectedP205_Consumption!K22</f>
        <v>5.8632371639182557E-2</v>
      </c>
      <c r="L22" s="130">
        <f>L103*ProjectedP205_Consumption!L22</f>
        <v>5.8772018508176233E-2</v>
      </c>
      <c r="M22" s="130">
        <f>M103*ProjectedP205_Consumption!M22</f>
        <v>5.891199797923722E-2</v>
      </c>
      <c r="O22" s="31"/>
      <c r="P22" s="31"/>
    </row>
    <row r="23" spans="4:16" ht="13.5" hidden="1" customHeight="1" outlineLevel="2" x14ac:dyDescent="0.2">
      <c r="D23" s="102" t="str">
        <f>ProjectedP205_Consumption!D110</f>
        <v>Okra</v>
      </c>
      <c r="E23" s="129">
        <f>E104*ProjectedP205_Consumption!E23</f>
        <v>0</v>
      </c>
      <c r="F23" s="129">
        <f>F104*ProjectedP205_Consumption!F23</f>
        <v>0</v>
      </c>
      <c r="G23" s="129">
        <f>G104*ProjectedP205_Consumption!G23</f>
        <v>0</v>
      </c>
      <c r="H23" s="129">
        <f>H104*ProjectedP205_Consumption!H23</f>
        <v>0</v>
      </c>
      <c r="I23" s="129">
        <f>I104*ProjectedP205_Consumption!I23</f>
        <v>0</v>
      </c>
      <c r="J23" s="130">
        <f>J104*ProjectedP205_Consumption!J23</f>
        <v>0</v>
      </c>
      <c r="K23" s="130">
        <f>K104*ProjectedP205_Consumption!K23</f>
        <v>2.4967531785926672E-2</v>
      </c>
      <c r="L23" s="130">
        <f>L104*ProjectedP205_Consumption!L23</f>
        <v>3.108638321012739E-2</v>
      </c>
      <c r="M23" s="130">
        <f>M104*ProjectedP205_Consumption!M23</f>
        <v>3.8704795867391076E-2</v>
      </c>
      <c r="O23" s="31"/>
      <c r="P23" s="31"/>
    </row>
    <row r="24" spans="4:16" ht="13.5" hidden="1" customHeight="1" outlineLevel="2" x14ac:dyDescent="0.2">
      <c r="D24" s="102" t="str">
        <f>ProjectedP205_Consumption!D111</f>
        <v>Onions and shallots, dry (excluding dehydrated)</v>
      </c>
      <c r="E24" s="129">
        <f>E105*ProjectedP205_Consumption!E24</f>
        <v>0</v>
      </c>
      <c r="F24" s="129">
        <f>F105*ProjectedP205_Consumption!F24</f>
        <v>0</v>
      </c>
      <c r="G24" s="129">
        <f>G105*ProjectedP205_Consumption!G24</f>
        <v>0</v>
      </c>
      <c r="H24" s="129">
        <f>H105*ProjectedP205_Consumption!H24</f>
        <v>0</v>
      </c>
      <c r="I24" s="129">
        <f>I105*ProjectedP205_Consumption!I24</f>
        <v>0</v>
      </c>
      <c r="J24" s="130">
        <f>J105*ProjectedP205_Consumption!J24</f>
        <v>0</v>
      </c>
      <c r="K24" s="130">
        <f>K105*ProjectedP205_Consumption!K24</f>
        <v>1.8509413734404245E-2</v>
      </c>
      <c r="L24" s="130">
        <f>L105*ProjectedP205_Consumption!L24</f>
        <v>2.2663949431480101E-2</v>
      </c>
      <c r="M24" s="130">
        <f>M105*ProjectedP205_Consumption!M24</f>
        <v>2.7750992613987287E-2</v>
      </c>
      <c r="O24" s="31"/>
      <c r="P24" s="31"/>
    </row>
    <row r="25" spans="4:16" ht="13.5" hidden="1" customHeight="1" outlineLevel="2" x14ac:dyDescent="0.2">
      <c r="D25" s="102" t="str">
        <f>ProjectedP205_Consumption!D112</f>
        <v>Other fruits, n.e.c.</v>
      </c>
      <c r="E25" s="129">
        <f>E106*ProjectedP205_Consumption!E25</f>
        <v>0</v>
      </c>
      <c r="F25" s="129">
        <f>F106*ProjectedP205_Consumption!F25</f>
        <v>0</v>
      </c>
      <c r="G25" s="129">
        <f>G106*ProjectedP205_Consumption!G25</f>
        <v>0</v>
      </c>
      <c r="H25" s="129">
        <f>H106*ProjectedP205_Consumption!H25</f>
        <v>0</v>
      </c>
      <c r="I25" s="129">
        <f>I106*ProjectedP205_Consumption!I25</f>
        <v>0</v>
      </c>
      <c r="J25" s="130">
        <f>J106*ProjectedP205_Consumption!J25</f>
        <v>0</v>
      </c>
      <c r="K25" s="130">
        <f>K106*ProjectedP205_Consumption!K25</f>
        <v>1.9388704294473022E-2</v>
      </c>
      <c r="L25" s="130">
        <f>L106*ProjectedP205_Consumption!L25</f>
        <v>2.4020906089823494E-2</v>
      </c>
      <c r="M25" s="130">
        <f>M106*ProjectedP205_Consumption!M25</f>
        <v>2.9759798314145269E-2</v>
      </c>
      <c r="O25" s="31"/>
      <c r="P25" s="31"/>
    </row>
    <row r="26" spans="4:16" ht="13.5" hidden="1" customHeight="1" outlineLevel="2" x14ac:dyDescent="0.2">
      <c r="D26" s="102" t="str">
        <f>ProjectedP205_Consumption!D113</f>
        <v>Other vegetables, fresh n.e.c.</v>
      </c>
      <c r="E26" s="129">
        <f>E107*ProjectedP205_Consumption!E26</f>
        <v>0</v>
      </c>
      <c r="F26" s="129">
        <f>F107*ProjectedP205_Consumption!F26</f>
        <v>0</v>
      </c>
      <c r="G26" s="129">
        <f>G107*ProjectedP205_Consumption!G26</f>
        <v>0</v>
      </c>
      <c r="H26" s="129">
        <f>H107*ProjectedP205_Consumption!H26</f>
        <v>0</v>
      </c>
      <c r="I26" s="129">
        <f>I107*ProjectedP205_Consumption!I26</f>
        <v>0</v>
      </c>
      <c r="J26" s="130">
        <f>J107*ProjectedP205_Consumption!J26</f>
        <v>0</v>
      </c>
      <c r="K26" s="130">
        <f>K107*ProjectedP205_Consumption!K26</f>
        <v>5.6736533252611479E-2</v>
      </c>
      <c r="L26" s="130">
        <f>L107*ProjectedP205_Consumption!L26</f>
        <v>7.0344339579199819E-2</v>
      </c>
      <c r="M26" s="130">
        <f>M107*ProjectedP205_Consumption!M26</f>
        <v>8.721587004271214E-2</v>
      </c>
      <c r="O26" s="31"/>
      <c r="P26" s="31"/>
    </row>
    <row r="27" spans="4:16" ht="13.5" hidden="1" customHeight="1" outlineLevel="2" x14ac:dyDescent="0.2">
      <c r="D27" s="102" t="str">
        <f>ProjectedP205_Consumption!D114</f>
        <v>Potatoes</v>
      </c>
      <c r="E27" s="129">
        <f>E108*ProjectedP205_Consumption!E27</f>
        <v>0</v>
      </c>
      <c r="F27" s="129">
        <f>F108*ProjectedP205_Consumption!F27</f>
        <v>0</v>
      </c>
      <c r="G27" s="129">
        <f>G108*ProjectedP205_Consumption!G27</f>
        <v>0</v>
      </c>
      <c r="H27" s="129">
        <f>H108*ProjectedP205_Consumption!H27</f>
        <v>0</v>
      </c>
      <c r="I27" s="129">
        <f>I108*ProjectedP205_Consumption!I27</f>
        <v>0</v>
      </c>
      <c r="J27" s="130">
        <f>J108*ProjectedP205_Consumption!J27</f>
        <v>0</v>
      </c>
      <c r="K27" s="130">
        <f>K108*ProjectedP205_Consumption!K27</f>
        <v>1.6276751776819001E-2</v>
      </c>
      <c r="L27" s="130">
        <f>L108*ProjectedP205_Consumption!L27</f>
        <v>2.0168029327687582E-2</v>
      </c>
      <c r="M27" s="130">
        <f>M108*ProjectedP205_Consumption!M27</f>
        <v>2.4989593288616118E-2</v>
      </c>
      <c r="O27" s="31"/>
      <c r="P27" s="31"/>
    </row>
    <row r="28" spans="4:16" ht="13.5" hidden="1" customHeight="1" outlineLevel="2" x14ac:dyDescent="0.2">
      <c r="D28" s="102" t="str">
        <f>ProjectedP205_Consumption!D115</f>
        <v>Pumpkins, squash and gourds</v>
      </c>
      <c r="E28" s="129">
        <f>E109*ProjectedP205_Consumption!E28</f>
        <v>0</v>
      </c>
      <c r="F28" s="129">
        <f>F109*ProjectedP205_Consumption!F28</f>
        <v>0</v>
      </c>
      <c r="G28" s="129">
        <f>G109*ProjectedP205_Consumption!G28</f>
        <v>0</v>
      </c>
      <c r="H28" s="129">
        <f>H109*ProjectedP205_Consumption!H28</f>
        <v>0</v>
      </c>
      <c r="I28" s="129">
        <f>I109*ProjectedP205_Consumption!I28</f>
        <v>0</v>
      </c>
      <c r="J28" s="130">
        <f>J109*ProjectedP205_Consumption!J28</f>
        <v>0</v>
      </c>
      <c r="K28" s="130">
        <f>K109*ProjectedP205_Consumption!K28</f>
        <v>0.12179091698567433</v>
      </c>
      <c r="L28" s="130">
        <f>L109*ProjectedP205_Consumption!L28</f>
        <v>0.15104253637550724</v>
      </c>
      <c r="M28" s="130">
        <f>M109*ProjectedP205_Consumption!M28</f>
        <v>0.18731978015593648</v>
      </c>
      <c r="O28" s="31"/>
      <c r="P28" s="31"/>
    </row>
    <row r="29" spans="4:16" ht="13.5" hidden="1" customHeight="1" outlineLevel="2" x14ac:dyDescent="0.2">
      <c r="D29" s="102" t="str">
        <f>ProjectedP205_Consumption!D116</f>
        <v>Rice</v>
      </c>
      <c r="E29" s="129">
        <f>E110*ProjectedP205_Consumption!E29</f>
        <v>0</v>
      </c>
      <c r="F29" s="129">
        <f>F110*ProjectedP205_Consumption!F29</f>
        <v>0</v>
      </c>
      <c r="G29" s="129">
        <f>G110*ProjectedP205_Consumption!G29</f>
        <v>0</v>
      </c>
      <c r="H29" s="129">
        <f>H110*ProjectedP205_Consumption!H29</f>
        <v>0</v>
      </c>
      <c r="I29" s="129">
        <f>I110*ProjectedP205_Consumption!I29</f>
        <v>0</v>
      </c>
      <c r="J29" s="130">
        <f>J110*ProjectedP205_Consumption!J29</f>
        <v>0</v>
      </c>
      <c r="K29" s="130">
        <f>K110*ProjectedP205_Consumption!K29</f>
        <v>0.27225256356248762</v>
      </c>
      <c r="L29" s="130">
        <f>L110*ProjectedP205_Consumption!L29</f>
        <v>0.3639849532113042</v>
      </c>
      <c r="M29" s="130">
        <f>M110*ProjectedP205_Consumption!M29</f>
        <v>0.48662552311955465</v>
      </c>
      <c r="O29" s="31"/>
      <c r="P29" s="31"/>
    </row>
    <row r="30" spans="4:16" ht="13.5" hidden="1" customHeight="1" outlineLevel="2" x14ac:dyDescent="0.2">
      <c r="D30" s="102" t="str">
        <f>ProjectedP205_Consumption!D117</f>
        <v>Seed cotton, unginned</v>
      </c>
      <c r="E30" s="129">
        <f>E111*ProjectedP205_Consumption!E30</f>
        <v>0</v>
      </c>
      <c r="F30" s="129">
        <f>F111*ProjectedP205_Consumption!F30</f>
        <v>0</v>
      </c>
      <c r="G30" s="129">
        <f>G111*ProjectedP205_Consumption!G30</f>
        <v>0</v>
      </c>
      <c r="H30" s="129">
        <f>H111*ProjectedP205_Consumption!H30</f>
        <v>0</v>
      </c>
      <c r="I30" s="129">
        <f>I111*ProjectedP205_Consumption!I30</f>
        <v>0</v>
      </c>
      <c r="J30" s="130">
        <f>J111*ProjectedP205_Consumption!J30</f>
        <v>0</v>
      </c>
      <c r="K30" s="130">
        <f>K111*ProjectedP205_Consumption!K30</f>
        <v>4.7113219009163485</v>
      </c>
      <c r="L30" s="130">
        <f>L111*ProjectedP205_Consumption!L30</f>
        <v>8.7060238787304449</v>
      </c>
      <c r="M30" s="130">
        <f>M111*ProjectedP205_Consumption!M30</f>
        <v>13.13290615471926</v>
      </c>
      <c r="O30" s="31"/>
      <c r="P30" s="31"/>
    </row>
    <row r="31" spans="4:16" ht="13.5" hidden="1" customHeight="1" outlineLevel="2" x14ac:dyDescent="0.2">
      <c r="D31" s="102" t="str">
        <f>ProjectedP205_Consumption!D118</f>
        <v>Sesame seed</v>
      </c>
      <c r="E31" s="129">
        <f>E112*ProjectedP205_Consumption!E31</f>
        <v>0</v>
      </c>
      <c r="F31" s="129">
        <f>F112*ProjectedP205_Consumption!F31</f>
        <v>0</v>
      </c>
      <c r="G31" s="129">
        <f>G112*ProjectedP205_Consumption!G31</f>
        <v>0</v>
      </c>
      <c r="H31" s="129">
        <f>H112*ProjectedP205_Consumption!H31</f>
        <v>0</v>
      </c>
      <c r="I31" s="129">
        <f>I112*ProjectedP205_Consumption!I31</f>
        <v>0</v>
      </c>
      <c r="J31" s="130">
        <f>J112*ProjectedP205_Consumption!J31</f>
        <v>0</v>
      </c>
      <c r="K31" s="130">
        <f>K112*ProjectedP205_Consumption!K31</f>
        <v>4.4178615565784812E-2</v>
      </c>
      <c r="L31" s="130">
        <f>L112*ProjectedP205_Consumption!L31</f>
        <v>5.4492332183101524E-2</v>
      </c>
      <c r="M31" s="130">
        <f>M112*ProjectedP205_Consumption!M31</f>
        <v>6.5190096000000017E-2</v>
      </c>
      <c r="O31" s="31"/>
      <c r="P31" s="31"/>
    </row>
    <row r="32" spans="4:16" ht="13.5" hidden="1" customHeight="1" outlineLevel="2" x14ac:dyDescent="0.2">
      <c r="D32" s="102" t="str">
        <f>ProjectedP205_Consumption!D119</f>
        <v>Sorghum</v>
      </c>
      <c r="E32" s="129">
        <f>E113*ProjectedP205_Consumption!E32</f>
        <v>0</v>
      </c>
      <c r="F32" s="129">
        <f>F113*ProjectedP205_Consumption!F32</f>
        <v>0</v>
      </c>
      <c r="G32" s="129">
        <f>G113*ProjectedP205_Consumption!G32</f>
        <v>0</v>
      </c>
      <c r="H32" s="129">
        <f>H113*ProjectedP205_Consumption!H32</f>
        <v>0</v>
      </c>
      <c r="I32" s="129">
        <f>I113*ProjectedP205_Consumption!I32</f>
        <v>0</v>
      </c>
      <c r="J32" s="130">
        <f>J113*ProjectedP205_Consumption!J32</f>
        <v>0</v>
      </c>
      <c r="K32" s="130">
        <f>K113*ProjectedP205_Consumption!K32</f>
        <v>0.55358432584907147</v>
      </c>
      <c r="L32" s="130">
        <f>L113*ProjectedP205_Consumption!L32</f>
        <v>0.55963204769206698</v>
      </c>
      <c r="M32" s="130">
        <f>M113*ProjectedP205_Consumption!M32</f>
        <v>0.5655246331783953</v>
      </c>
      <c r="O32" s="31"/>
      <c r="P32" s="31"/>
    </row>
    <row r="33" spans="4:16" ht="13.5" hidden="1" customHeight="1" outlineLevel="2" x14ac:dyDescent="0.2">
      <c r="D33" s="102" t="str">
        <f>ProjectedP205_Consumption!D120</f>
        <v>Sugar cane</v>
      </c>
      <c r="E33" s="129">
        <f>E114*ProjectedP205_Consumption!E33</f>
        <v>0</v>
      </c>
      <c r="F33" s="129">
        <f>F114*ProjectedP205_Consumption!F33</f>
        <v>0</v>
      </c>
      <c r="G33" s="129">
        <f>G114*ProjectedP205_Consumption!G33</f>
        <v>0</v>
      </c>
      <c r="H33" s="129">
        <f>H114*ProjectedP205_Consumption!H33</f>
        <v>0</v>
      </c>
      <c r="I33" s="129">
        <f>I114*ProjectedP205_Consumption!I33</f>
        <v>0</v>
      </c>
      <c r="J33" s="130">
        <f>J114*ProjectedP205_Consumption!J33</f>
        <v>0</v>
      </c>
      <c r="K33" s="130">
        <f>K114*ProjectedP205_Consumption!K33</f>
        <v>0.10196483554188092</v>
      </c>
      <c r="L33" s="130">
        <f>L114*ProjectedP205_Consumption!L33</f>
        <v>0.218818170880692</v>
      </c>
      <c r="M33" s="130">
        <f>M114*ProjectedP205_Consumption!M33</f>
        <v>0.34500291493791391</v>
      </c>
      <c r="O33" s="31"/>
      <c r="P33" s="31"/>
    </row>
    <row r="34" spans="4:16" ht="13.5" hidden="1" customHeight="1" outlineLevel="2" x14ac:dyDescent="0.2">
      <c r="D34" s="102" t="str">
        <f>ProjectedP205_Consumption!D121</f>
        <v>Sweet potatoes</v>
      </c>
      <c r="E34" s="129">
        <f>E115*ProjectedP205_Consumption!E34</f>
        <v>0</v>
      </c>
      <c r="F34" s="129">
        <f>F115*ProjectedP205_Consumption!F34</f>
        <v>0</v>
      </c>
      <c r="G34" s="129">
        <f>G115*ProjectedP205_Consumption!G34</f>
        <v>0</v>
      </c>
      <c r="H34" s="129">
        <f>H115*ProjectedP205_Consumption!H34</f>
        <v>0</v>
      </c>
      <c r="I34" s="129">
        <f>I115*ProjectedP205_Consumption!I34</f>
        <v>0</v>
      </c>
      <c r="J34" s="130">
        <f>J115*ProjectedP205_Consumption!J34</f>
        <v>0</v>
      </c>
      <c r="K34" s="130">
        <f>K115*ProjectedP205_Consumption!K34</f>
        <v>5.4432045834981006E-2</v>
      </c>
      <c r="L34" s="130">
        <f>L115*ProjectedP205_Consumption!L34</f>
        <v>6.7791855385135977E-2</v>
      </c>
      <c r="M34" s="130">
        <f>M115*ProjectedP205_Consumption!M34</f>
        <v>8.4430698608901414E-2</v>
      </c>
      <c r="O34" s="31"/>
      <c r="P34" s="31"/>
    </row>
    <row r="35" spans="4:16" ht="13.5" hidden="1" customHeight="1" outlineLevel="2" x14ac:dyDescent="0.2">
      <c r="D35" s="102" t="str">
        <f>ProjectedP205_Consumption!D122</f>
        <v>Tomatoes</v>
      </c>
      <c r="E35" s="129">
        <f>E116*ProjectedP205_Consumption!E35</f>
        <v>0</v>
      </c>
      <c r="F35" s="129">
        <f>F116*ProjectedP205_Consumption!F35</f>
        <v>0</v>
      </c>
      <c r="G35" s="129">
        <f>G116*ProjectedP205_Consumption!G35</f>
        <v>0</v>
      </c>
      <c r="H35" s="129">
        <f>H116*ProjectedP205_Consumption!H35</f>
        <v>0</v>
      </c>
      <c r="I35" s="129">
        <f>I116*ProjectedP205_Consumption!I35</f>
        <v>0</v>
      </c>
      <c r="J35" s="130">
        <f>J116*ProjectedP205_Consumption!J35</f>
        <v>0</v>
      </c>
      <c r="K35" s="130">
        <f>K116*ProjectedP205_Consumption!K35</f>
        <v>6.9261703968175978E-2</v>
      </c>
      <c r="L35" s="130">
        <f>L116*ProjectedP205_Consumption!L35</f>
        <v>8.6401898229117521E-2</v>
      </c>
      <c r="M35" s="130">
        <f>M116*ProjectedP205_Consumption!M35</f>
        <v>0.10778377645783728</v>
      </c>
      <c r="O35" s="31"/>
      <c r="P35" s="31"/>
    </row>
    <row r="36" spans="4:16" ht="13.5" hidden="1" customHeight="1" outlineLevel="2" x14ac:dyDescent="0.2">
      <c r="D36" s="102" t="str">
        <f>ProjectedP205_Consumption!D123</f>
        <v>Avocados</v>
      </c>
      <c r="E36" s="129">
        <f>E117*ProjectedP205_Consumption!E36</f>
        <v>0</v>
      </c>
      <c r="F36" s="129">
        <f>F117*ProjectedP205_Consumption!F36</f>
        <v>0</v>
      </c>
      <c r="G36" s="129">
        <f>G117*ProjectedP205_Consumption!G36</f>
        <v>0</v>
      </c>
      <c r="H36" s="129">
        <f>H117*ProjectedP205_Consumption!H36</f>
        <v>0</v>
      </c>
      <c r="I36" s="129">
        <f>I117*ProjectedP205_Consumption!I36</f>
        <v>0</v>
      </c>
      <c r="J36" s="130">
        <f>J117*ProjectedP205_Consumption!J36</f>
        <v>0</v>
      </c>
      <c r="K36" s="130">
        <f>K117*ProjectedP205_Consumption!K36</f>
        <v>1.3562098060614525E-2</v>
      </c>
      <c r="L36" s="130">
        <f>L117*ProjectedP205_Consumption!L36</f>
        <v>1.6897832510323847E-2</v>
      </c>
      <c r="M36" s="130">
        <f>M117*ProjectedP205_Consumption!M36</f>
        <v>2.1054024404688551E-2</v>
      </c>
      <c r="O36" s="31"/>
      <c r="P36" s="31"/>
    </row>
    <row r="37" spans="4:16" ht="13.5" hidden="1" customHeight="1" outlineLevel="2" x14ac:dyDescent="0.2">
      <c r="D37" s="102" t="str">
        <f>ProjectedP205_Consumption!D124</f>
        <v>Bananas</v>
      </c>
      <c r="E37" s="129">
        <f>E118*ProjectedP205_Consumption!E37</f>
        <v>0</v>
      </c>
      <c r="F37" s="129">
        <f>F118*ProjectedP205_Consumption!F37</f>
        <v>0</v>
      </c>
      <c r="G37" s="129">
        <f>G118*ProjectedP205_Consumption!G37</f>
        <v>0</v>
      </c>
      <c r="H37" s="129">
        <f>H118*ProjectedP205_Consumption!H37</f>
        <v>0</v>
      </c>
      <c r="I37" s="129">
        <f>I118*ProjectedP205_Consumption!I37</f>
        <v>0</v>
      </c>
      <c r="J37" s="130">
        <f>J118*ProjectedP205_Consumption!J37</f>
        <v>0</v>
      </c>
      <c r="K37" s="130">
        <f>K118*ProjectedP205_Consumption!K37</f>
        <v>0.77620808643174666</v>
      </c>
      <c r="L37" s="130">
        <f>L118*ProjectedP205_Consumption!L37</f>
        <v>1.6388147176702113</v>
      </c>
      <c r="M37" s="130">
        <f>M118*ProjectedP205_Consumption!M37</f>
        <v>2.470229498280951</v>
      </c>
      <c r="O37" s="31"/>
      <c r="P37" s="31"/>
    </row>
    <row r="38" spans="4:16" ht="13.5" hidden="1" customHeight="1" outlineLevel="2" x14ac:dyDescent="0.2">
      <c r="D38" s="102" t="str">
        <f>ProjectedP205_Consumption!D125</f>
        <v>Cocoa beans</v>
      </c>
      <c r="E38" s="129">
        <f>E119*ProjectedP205_Consumption!E38</f>
        <v>0</v>
      </c>
      <c r="F38" s="129">
        <f>F119*ProjectedP205_Consumption!F38</f>
        <v>0</v>
      </c>
      <c r="G38" s="129">
        <f>G119*ProjectedP205_Consumption!G38</f>
        <v>0</v>
      </c>
      <c r="H38" s="129">
        <f>H119*ProjectedP205_Consumption!H38</f>
        <v>0</v>
      </c>
      <c r="I38" s="129">
        <f>I119*ProjectedP205_Consumption!I38</f>
        <v>0</v>
      </c>
      <c r="J38" s="130">
        <f>J119*ProjectedP205_Consumption!J38</f>
        <v>0</v>
      </c>
      <c r="K38" s="130">
        <f>K119*ProjectedP205_Consumption!K38</f>
        <v>0.59593226996109949</v>
      </c>
      <c r="L38" s="130">
        <f>L119*ProjectedP205_Consumption!L38</f>
        <v>0.76496453134992859</v>
      </c>
      <c r="M38" s="130">
        <f>M119*ProjectedP205_Consumption!M38</f>
        <v>0.98194167981810088</v>
      </c>
      <c r="O38" s="31"/>
      <c r="P38" s="31"/>
    </row>
    <row r="39" spans="4:16" ht="13.5" hidden="1" customHeight="1" outlineLevel="2" x14ac:dyDescent="0.2">
      <c r="D39" s="102" t="str">
        <f>ProjectedP205_Consumption!D126</f>
        <v>Coffee, green</v>
      </c>
      <c r="E39" s="129">
        <f>E120*ProjectedP205_Consumption!E39</f>
        <v>0</v>
      </c>
      <c r="F39" s="129">
        <f>F120*ProjectedP205_Consumption!F39</f>
        <v>0</v>
      </c>
      <c r="G39" s="129">
        <f>G120*ProjectedP205_Consumption!G39</f>
        <v>0</v>
      </c>
      <c r="H39" s="129">
        <f>H120*ProjectedP205_Consumption!H39</f>
        <v>0</v>
      </c>
      <c r="I39" s="129">
        <f>I120*ProjectedP205_Consumption!I39</f>
        <v>0</v>
      </c>
      <c r="J39" s="130">
        <f>J120*ProjectedP205_Consumption!J39</f>
        <v>0</v>
      </c>
      <c r="K39" s="130">
        <f>K120*ProjectedP205_Consumption!K39</f>
        <v>9.0950975275522705E-2</v>
      </c>
      <c r="L39" s="130">
        <f>L120*ProjectedP205_Consumption!L39</f>
        <v>0.11220156921895633</v>
      </c>
      <c r="M39" s="130">
        <f>M120*ProjectedP205_Consumption!M39</f>
        <v>0.13841734073833875</v>
      </c>
      <c r="O39" s="31"/>
      <c r="P39" s="31"/>
    </row>
    <row r="40" spans="4:16" ht="13.5" hidden="1" customHeight="1" outlineLevel="2" x14ac:dyDescent="0.2">
      <c r="D40" s="102" t="str">
        <f>ProjectedP205_Consumption!D127</f>
        <v>Kola nuts</v>
      </c>
      <c r="E40" s="129">
        <f>E121*ProjectedP205_Consumption!E40</f>
        <v>0</v>
      </c>
      <c r="F40" s="129">
        <f>F121*ProjectedP205_Consumption!F40</f>
        <v>0</v>
      </c>
      <c r="G40" s="129">
        <f>G121*ProjectedP205_Consumption!G40</f>
        <v>0</v>
      </c>
      <c r="H40" s="129">
        <f>H121*ProjectedP205_Consumption!H40</f>
        <v>0</v>
      </c>
      <c r="I40" s="129">
        <f>I121*ProjectedP205_Consumption!I40</f>
        <v>0</v>
      </c>
      <c r="J40" s="130">
        <f>J121*ProjectedP205_Consumption!J40</f>
        <v>0</v>
      </c>
      <c r="K40" s="130">
        <f>K121*ProjectedP205_Consumption!K40</f>
        <v>8.8940320344764137E-2</v>
      </c>
      <c r="L40" s="130">
        <f>L121*ProjectedP205_Consumption!L40</f>
        <v>0.11161079456374534</v>
      </c>
      <c r="M40" s="130">
        <f>M121*ProjectedP205_Consumption!M40</f>
        <v>0.1400598672780011</v>
      </c>
      <c r="O40" s="31"/>
      <c r="P40" s="31"/>
    </row>
    <row r="41" spans="4:16" ht="13.5" hidden="1" customHeight="1" outlineLevel="2" x14ac:dyDescent="0.2">
      <c r="D41" s="102" t="str">
        <f>ProjectedP205_Consumption!D128</f>
        <v>Melonseed</v>
      </c>
      <c r="E41" s="129">
        <f>E122*ProjectedP205_Consumption!E41</f>
        <v>0</v>
      </c>
      <c r="F41" s="129">
        <f>F122*ProjectedP205_Consumption!F41</f>
        <v>0</v>
      </c>
      <c r="G41" s="129">
        <f>G122*ProjectedP205_Consumption!G41</f>
        <v>0</v>
      </c>
      <c r="H41" s="129">
        <f>H122*ProjectedP205_Consumption!H41</f>
        <v>0</v>
      </c>
      <c r="I41" s="129">
        <f>I122*ProjectedP205_Consumption!I41</f>
        <v>0</v>
      </c>
      <c r="J41" s="130">
        <f>J122*ProjectedP205_Consumption!J41</f>
        <v>0</v>
      </c>
      <c r="K41" s="130">
        <f>K122*ProjectedP205_Consumption!K41</f>
        <v>9.6454089210083749E-2</v>
      </c>
      <c r="L41" s="130">
        <f>L122*ProjectedP205_Consumption!L41</f>
        <v>0.11890557800280893</v>
      </c>
      <c r="M41" s="130">
        <f>M122*ProjectedP205_Consumption!M41</f>
        <v>0.1465830696860074</v>
      </c>
      <c r="O41" s="31"/>
      <c r="P41" s="31"/>
    </row>
    <row r="42" spans="4:16" ht="13.5" hidden="1" customHeight="1" outlineLevel="2" x14ac:dyDescent="0.2">
      <c r="D42" s="102" t="str">
        <f>ProjectedP205_Consumption!D129</f>
        <v>Natural rubber in primary forms</v>
      </c>
      <c r="E42" s="129">
        <f>E123*ProjectedP205_Consumption!E42</f>
        <v>0</v>
      </c>
      <c r="F42" s="129">
        <f>F123*ProjectedP205_Consumption!F42</f>
        <v>0</v>
      </c>
      <c r="G42" s="129">
        <f>G123*ProjectedP205_Consumption!G42</f>
        <v>0</v>
      </c>
      <c r="H42" s="129">
        <f>H123*ProjectedP205_Consumption!H42</f>
        <v>0</v>
      </c>
      <c r="I42" s="129">
        <f>I123*ProjectedP205_Consumption!I42</f>
        <v>0</v>
      </c>
      <c r="J42" s="130">
        <f>J123*ProjectedP205_Consumption!J42</f>
        <v>0</v>
      </c>
      <c r="K42" s="130">
        <f>K123*ProjectedP205_Consumption!K42</f>
        <v>0.68423382456215431</v>
      </c>
      <c r="L42" s="130">
        <f>L123*ProjectedP205_Consumption!L42</f>
        <v>0.69020239887429258</v>
      </c>
      <c r="M42" s="130">
        <f>M123*ProjectedP205_Consumption!M42</f>
        <v>0.69622303708336308</v>
      </c>
      <c r="O42" s="31"/>
      <c r="P42" s="31"/>
    </row>
    <row r="43" spans="4:16" ht="13.5" hidden="1" customHeight="1" outlineLevel="2" x14ac:dyDescent="0.2">
      <c r="D43" s="102" t="str">
        <f>ProjectedP205_Consumption!D130</f>
        <v>Oil palm fruit</v>
      </c>
      <c r="E43" s="129">
        <f>E124*ProjectedP205_Consumption!E43</f>
        <v>0</v>
      </c>
      <c r="F43" s="129">
        <f>F124*ProjectedP205_Consumption!F43</f>
        <v>0</v>
      </c>
      <c r="G43" s="129">
        <f>G124*ProjectedP205_Consumption!G43</f>
        <v>0</v>
      </c>
      <c r="H43" s="129">
        <f>H124*ProjectedP205_Consumption!H43</f>
        <v>0</v>
      </c>
      <c r="I43" s="129">
        <f>I124*ProjectedP205_Consumption!I43</f>
        <v>0</v>
      </c>
      <c r="J43" s="130">
        <f>J124*ProjectedP205_Consumption!J43</f>
        <v>0</v>
      </c>
      <c r="K43" s="130">
        <f>K124*ProjectedP205_Consumption!K43</f>
        <v>1.9957467976140482</v>
      </c>
      <c r="L43" s="130">
        <f>L124*ProjectedP205_Consumption!L43</f>
        <v>3.4860247281216035</v>
      </c>
      <c r="M43" s="130">
        <f>M124*ProjectedP205_Consumption!M43</f>
        <v>4.473648999776521</v>
      </c>
      <c r="O43" s="31"/>
      <c r="P43" s="31"/>
    </row>
    <row r="44" spans="4:16" ht="13.5" hidden="1" customHeight="1" outlineLevel="2" x14ac:dyDescent="0.2">
      <c r="D44" s="102" t="str">
        <f>ProjectedP205_Consumption!D131</f>
        <v>Plantains and cooking bananas</v>
      </c>
      <c r="E44" s="129">
        <f>E125*ProjectedP205_Consumption!E44</f>
        <v>0</v>
      </c>
      <c r="F44" s="129">
        <f>F125*ProjectedP205_Consumption!F44</f>
        <v>0</v>
      </c>
      <c r="G44" s="129">
        <f>G125*ProjectedP205_Consumption!G44</f>
        <v>0</v>
      </c>
      <c r="H44" s="129">
        <f>H125*ProjectedP205_Consumption!H44</f>
        <v>0</v>
      </c>
      <c r="I44" s="129">
        <f>I125*ProjectedP205_Consumption!I44</f>
        <v>0</v>
      </c>
      <c r="J44" s="130">
        <f>J125*ProjectedP205_Consumption!J44</f>
        <v>0</v>
      </c>
      <c r="K44" s="130">
        <f>K125*ProjectedP205_Consumption!K44</f>
        <v>0.24178884511813883</v>
      </c>
      <c r="L44" s="130">
        <f>L125*ProjectedP205_Consumption!L44</f>
        <v>0.29570013683738156</v>
      </c>
      <c r="M44" s="130">
        <f>M125*ProjectedP205_Consumption!M44</f>
        <v>0.36163194742471838</v>
      </c>
      <c r="O44" s="31"/>
      <c r="P44" s="31"/>
    </row>
    <row r="45" spans="4:16" ht="13.5" hidden="1" customHeight="1" outlineLevel="2" x14ac:dyDescent="0.2">
      <c r="D45" s="102" t="str">
        <f>ProjectedP205_Consumption!D132</f>
        <v>Soya beans</v>
      </c>
      <c r="E45" s="129">
        <f>E126*ProjectedP205_Consumption!E45</f>
        <v>0</v>
      </c>
      <c r="F45" s="129">
        <f>F126*ProjectedP205_Consumption!F45</f>
        <v>0</v>
      </c>
      <c r="G45" s="129">
        <f>G126*ProjectedP205_Consumption!G45</f>
        <v>0</v>
      </c>
      <c r="H45" s="129">
        <f>H126*ProjectedP205_Consumption!H45</f>
        <v>0</v>
      </c>
      <c r="I45" s="129">
        <f>I126*ProjectedP205_Consumption!I45</f>
        <v>0</v>
      </c>
      <c r="J45" s="130">
        <f>J126*ProjectedP205_Consumption!J45</f>
        <v>0</v>
      </c>
      <c r="K45" s="130">
        <f>K126*ProjectedP205_Consumption!K45</f>
        <v>1.319293982416235E-2</v>
      </c>
      <c r="L45" s="130">
        <f>L126*ProjectedP205_Consumption!L45</f>
        <v>1.6345467431511339E-2</v>
      </c>
      <c r="M45" s="130">
        <f>M126*ProjectedP205_Consumption!M45</f>
        <v>1.9641562790218739E-2</v>
      </c>
      <c r="O45" s="31"/>
      <c r="P45" s="31"/>
    </row>
    <row r="46" spans="4:16" ht="13.5" hidden="1" customHeight="1" outlineLevel="2" x14ac:dyDescent="0.2">
      <c r="D46" s="102" t="str">
        <f>ProjectedP205_Consumption!D133</f>
        <v>Taro</v>
      </c>
      <c r="E46" s="129">
        <f>E127*ProjectedP205_Consumption!E46</f>
        <v>0</v>
      </c>
      <c r="F46" s="129">
        <f>F127*ProjectedP205_Consumption!F46</f>
        <v>0</v>
      </c>
      <c r="G46" s="129">
        <f>G127*ProjectedP205_Consumption!G46</f>
        <v>0</v>
      </c>
      <c r="H46" s="129">
        <f>H127*ProjectedP205_Consumption!H46</f>
        <v>0</v>
      </c>
      <c r="I46" s="129">
        <f>I127*ProjectedP205_Consumption!I46</f>
        <v>0</v>
      </c>
      <c r="J46" s="130">
        <f>J127*ProjectedP205_Consumption!J46</f>
        <v>0</v>
      </c>
      <c r="K46" s="130">
        <f>K127*ProjectedP205_Consumption!K46</f>
        <v>0.19397482121172091</v>
      </c>
      <c r="L46" s="130">
        <f>L127*ProjectedP205_Consumption!L46</f>
        <v>0.24278889409885529</v>
      </c>
      <c r="M46" s="130">
        <f>M127*ProjectedP205_Consumption!M46</f>
        <v>0.3038871062208941</v>
      </c>
      <c r="O46" s="31"/>
      <c r="P46" s="31"/>
    </row>
    <row r="47" spans="4:16" ht="13.5" hidden="1" customHeight="1" outlineLevel="2" thickBot="1" x14ac:dyDescent="0.25">
      <c r="D47" s="102" t="str">
        <f>ProjectedP205_Consumption!D134</f>
        <v>Yams</v>
      </c>
      <c r="E47" s="129">
        <f>E128*ProjectedP205_Consumption!E47</f>
        <v>0</v>
      </c>
      <c r="F47" s="129">
        <f>F128*ProjectedP205_Consumption!F47</f>
        <v>0</v>
      </c>
      <c r="G47" s="129">
        <f>G128*ProjectedP205_Consumption!G47</f>
        <v>0</v>
      </c>
      <c r="H47" s="129">
        <f>H128*ProjectedP205_Consumption!H47</f>
        <v>0</v>
      </c>
      <c r="I47" s="129">
        <f>I128*ProjectedP205_Consumption!I47</f>
        <v>0</v>
      </c>
      <c r="J47" s="130">
        <f>J128*ProjectedP205_Consumption!J47</f>
        <v>0</v>
      </c>
      <c r="K47" s="130">
        <f>K128*ProjectedP205_Consumption!K47</f>
        <v>4.3580557330467673E-2</v>
      </c>
      <c r="L47" s="130">
        <f>L128*ProjectedP205_Consumption!L47</f>
        <v>5.4116848186027848E-2</v>
      </c>
      <c r="M47" s="130">
        <f>M128*ProjectedP205_Consumption!M47</f>
        <v>6.7200454445362101E-2</v>
      </c>
      <c r="O47" s="31"/>
      <c r="P47" s="31"/>
    </row>
    <row r="48" spans="4:16" ht="13.5" customHeight="1" outlineLevel="1" collapsed="1" thickTop="1" thickBot="1" x14ac:dyDescent="0.25">
      <c r="D48" s="103" t="s">
        <v>11</v>
      </c>
      <c r="E48" s="131">
        <f>SUM(E13:E47)</f>
        <v>0</v>
      </c>
      <c r="F48" s="131">
        <f t="shared" ref="F48:M48" si="0">SUM(F13:F47)</f>
        <v>0</v>
      </c>
      <c r="G48" s="131">
        <f t="shared" si="0"/>
        <v>0</v>
      </c>
      <c r="H48" s="131">
        <f t="shared" si="0"/>
        <v>0</v>
      </c>
      <c r="I48" s="131">
        <f t="shared" si="0"/>
        <v>0</v>
      </c>
      <c r="J48" s="132">
        <f t="shared" si="0"/>
        <v>0</v>
      </c>
      <c r="K48" s="132">
        <f t="shared" si="0"/>
        <v>13.299427823807763</v>
      </c>
      <c r="L48" s="132">
        <f t="shared" si="0"/>
        <v>20.807427242102857</v>
      </c>
      <c r="M48" s="132">
        <f t="shared" si="0"/>
        <v>28.441978030413281</v>
      </c>
      <c r="O48" s="31"/>
      <c r="P48" s="31"/>
    </row>
    <row r="49" spans="4:16" ht="13.5" customHeight="1" outlineLevel="1" thickTop="1" thickBot="1" x14ac:dyDescent="0.25">
      <c r="D49" s="101" t="s">
        <v>15</v>
      </c>
      <c r="E49" s="131">
        <f>E48/37%</f>
        <v>0</v>
      </c>
      <c r="F49" s="131">
        <f t="shared" ref="F49:J49" si="1">F48/37%</f>
        <v>0</v>
      </c>
      <c r="G49" s="131">
        <f t="shared" si="1"/>
        <v>0</v>
      </c>
      <c r="H49" s="131">
        <f t="shared" si="1"/>
        <v>0</v>
      </c>
      <c r="I49" s="131">
        <f t="shared" si="1"/>
        <v>0</v>
      </c>
      <c r="J49" s="132">
        <f t="shared" si="1"/>
        <v>0</v>
      </c>
      <c r="K49" s="132">
        <f>K48/46%</f>
        <v>28.911799616973397</v>
      </c>
      <c r="L49" s="132">
        <f t="shared" ref="L49" si="2">L48/46%</f>
        <v>45.233537482832297</v>
      </c>
      <c r="M49" s="132">
        <f>M48/46%</f>
        <v>61.830387022637566</v>
      </c>
      <c r="O49" s="31"/>
      <c r="P49" s="31"/>
    </row>
    <row r="50" spans="4:16" ht="13.5" customHeight="1" outlineLevel="1" thickTop="1" x14ac:dyDescent="0.2">
      <c r="M50" s="205"/>
      <c r="O50" s="31"/>
      <c r="P50" s="31"/>
    </row>
    <row r="51" spans="4:16" ht="13.5" customHeight="1" outlineLevel="1" thickBot="1" x14ac:dyDescent="0.25">
      <c r="D51" s="30" t="s">
        <v>76</v>
      </c>
      <c r="E51" s="120">
        <v>2017</v>
      </c>
      <c r="F51" s="120">
        <v>2018</v>
      </c>
      <c r="G51" s="120">
        <v>2019</v>
      </c>
      <c r="H51" s="120">
        <v>2020</v>
      </c>
      <c r="I51" s="120">
        <v>2021</v>
      </c>
      <c r="J51" s="120">
        <v>2022</v>
      </c>
      <c r="K51" s="120">
        <v>2023</v>
      </c>
      <c r="L51" s="120">
        <v>2024</v>
      </c>
      <c r="M51" s="120">
        <v>2025</v>
      </c>
      <c r="O51" s="31"/>
      <c r="P51" s="31"/>
    </row>
    <row r="52" spans="4:16" ht="13.5" hidden="1" customHeight="1" outlineLevel="2" x14ac:dyDescent="0.2">
      <c r="D52" s="102" t="str">
        <f>ProjectedP205_Consumption!D100</f>
        <v>Bambara beans, dry</v>
      </c>
      <c r="E52" s="129">
        <f>E94*ProjectedP205_Consumption!E55</f>
        <v>0</v>
      </c>
      <c r="F52" s="129">
        <f>F94*ProjectedP205_Consumption!F55</f>
        <v>0</v>
      </c>
      <c r="G52" s="129">
        <f>G94*ProjectedP205_Consumption!G55</f>
        <v>0</v>
      </c>
      <c r="H52" s="129">
        <f>H94*ProjectedP205_Consumption!H55</f>
        <v>0</v>
      </c>
      <c r="I52" s="129">
        <f>I94*ProjectedP205_Consumption!I55</f>
        <v>0</v>
      </c>
      <c r="J52" s="130">
        <f>J94*ProjectedP205_Consumption!J55</f>
        <v>0</v>
      </c>
      <c r="K52" s="130">
        <f>K94*ProjectedP205_Consumption!K55</f>
        <v>3.7429374974142192E-2</v>
      </c>
      <c r="L52" s="130">
        <f>L94*ProjectedP205_Consumption!L55</f>
        <v>4.5063187374084754E-2</v>
      </c>
      <c r="M52" s="130">
        <f>M94*ProjectedP205_Consumption!M55</f>
        <v>5.2620403052425296E-2</v>
      </c>
      <c r="O52" s="31"/>
      <c r="P52" s="31"/>
    </row>
    <row r="53" spans="4:16" ht="13.5" hidden="1" customHeight="1" outlineLevel="2" x14ac:dyDescent="0.2">
      <c r="D53" s="102" t="str">
        <f>ProjectedP205_Consumption!D101</f>
        <v>Beans, dry</v>
      </c>
      <c r="E53" s="129">
        <f>E95*ProjectedP205_Consumption!E56</f>
        <v>0</v>
      </c>
      <c r="F53" s="129">
        <f>F95*ProjectedP205_Consumption!F56</f>
        <v>0</v>
      </c>
      <c r="G53" s="129">
        <f>G95*ProjectedP205_Consumption!G56</f>
        <v>0</v>
      </c>
      <c r="H53" s="129">
        <f>H95*ProjectedP205_Consumption!H56</f>
        <v>0</v>
      </c>
      <c r="I53" s="129">
        <f>I95*ProjectedP205_Consumption!I56</f>
        <v>0</v>
      </c>
      <c r="J53" s="130">
        <f>J95*ProjectedP205_Consumption!J56</f>
        <v>0</v>
      </c>
      <c r="K53" s="130">
        <f>K95*ProjectedP205_Consumption!K56</f>
        <v>0.23113644752845885</v>
      </c>
      <c r="L53" s="130">
        <f>L95*ProjectedP205_Consumption!L56</f>
        <v>0.2809472327986941</v>
      </c>
      <c r="M53" s="130">
        <f>M95*ProjectedP205_Consumption!M56</f>
        <v>0.33121043846564008</v>
      </c>
      <c r="O53" s="31"/>
      <c r="P53" s="31"/>
    </row>
    <row r="54" spans="4:16" ht="13.5" hidden="1" customHeight="1" outlineLevel="2" x14ac:dyDescent="0.2">
      <c r="D54" s="102" t="str">
        <f>ProjectedP205_Consumption!D102</f>
        <v>Cassava, fresh</v>
      </c>
      <c r="E54" s="129">
        <f>E96*ProjectedP205_Consumption!E57</f>
        <v>0</v>
      </c>
      <c r="F54" s="129">
        <f>F96*ProjectedP205_Consumption!F57</f>
        <v>0</v>
      </c>
      <c r="G54" s="129">
        <f>G96*ProjectedP205_Consumption!G57</f>
        <v>0</v>
      </c>
      <c r="H54" s="129">
        <f>H96*ProjectedP205_Consumption!H57</f>
        <v>0</v>
      </c>
      <c r="I54" s="129">
        <f>I96*ProjectedP205_Consumption!I57</f>
        <v>0</v>
      </c>
      <c r="J54" s="130">
        <f>J96*ProjectedP205_Consumption!J57</f>
        <v>0</v>
      </c>
      <c r="K54" s="130">
        <f>K96*ProjectedP205_Consumption!K57</f>
        <v>0.3427230605847742</v>
      </c>
      <c r="L54" s="130">
        <f>L96*ProjectedP205_Consumption!L57</f>
        <v>0.35963421332240197</v>
      </c>
      <c r="M54" s="130">
        <f>M96*ProjectedP205_Consumption!M57</f>
        <v>0.37737982139673054</v>
      </c>
      <c r="O54" s="31"/>
      <c r="P54" s="31"/>
    </row>
    <row r="55" spans="4:16" ht="13.5" hidden="1" customHeight="1" outlineLevel="2" x14ac:dyDescent="0.2">
      <c r="D55" s="102" t="str">
        <f>ProjectedP205_Consumption!D103</f>
        <v>Chillies and peppers, dry (Capsicum spp., Pimenta spp.), raw</v>
      </c>
      <c r="E55" s="129">
        <f>E97*ProjectedP205_Consumption!E58</f>
        <v>0</v>
      </c>
      <c r="F55" s="129">
        <f>F97*ProjectedP205_Consumption!F58</f>
        <v>0</v>
      </c>
      <c r="G55" s="129">
        <f>G97*ProjectedP205_Consumption!G58</f>
        <v>0</v>
      </c>
      <c r="H55" s="129">
        <f>H97*ProjectedP205_Consumption!H58</f>
        <v>0</v>
      </c>
      <c r="I55" s="129">
        <f>I97*ProjectedP205_Consumption!I58</f>
        <v>0</v>
      </c>
      <c r="J55" s="130">
        <f>J97*ProjectedP205_Consumption!J58</f>
        <v>0</v>
      </c>
      <c r="K55" s="130">
        <f>K97*ProjectedP205_Consumption!K58</f>
        <v>1.2346269194764059E-2</v>
      </c>
      <c r="L55" s="130">
        <f>L97*ProjectedP205_Consumption!L58</f>
        <v>4.6846479961985835E-2</v>
      </c>
      <c r="M55" s="130">
        <f>M97*ProjectedP205_Consumption!M58</f>
        <v>8.1667640896734894E-2</v>
      </c>
      <c r="O55" s="31"/>
      <c r="P55" s="31"/>
    </row>
    <row r="56" spans="4:16" ht="13.5" hidden="1" customHeight="1" outlineLevel="2" x14ac:dyDescent="0.2">
      <c r="D56" s="102" t="str">
        <f>ProjectedP205_Consumption!D104</f>
        <v>Chillies and peppers, green (Capsicum spp. and Pimenta spp.)</v>
      </c>
      <c r="E56" s="129">
        <f>E98*ProjectedP205_Consumption!E59</f>
        <v>0</v>
      </c>
      <c r="F56" s="129">
        <f>F98*ProjectedP205_Consumption!F59</f>
        <v>0</v>
      </c>
      <c r="G56" s="129">
        <f>G98*ProjectedP205_Consumption!G59</f>
        <v>0</v>
      </c>
      <c r="H56" s="129">
        <f>H98*ProjectedP205_Consumption!H59</f>
        <v>0</v>
      </c>
      <c r="I56" s="129">
        <f>I98*ProjectedP205_Consumption!I59</f>
        <v>0</v>
      </c>
      <c r="J56" s="130">
        <f>J98*ProjectedP205_Consumption!J59</f>
        <v>0</v>
      </c>
      <c r="K56" s="130">
        <f>K98*ProjectedP205_Consumption!K59</f>
        <v>2.0508972522346441E-2</v>
      </c>
      <c r="L56" s="130">
        <f>L98*ProjectedP205_Consumption!L59</f>
        <v>7.8184632660899034E-2</v>
      </c>
      <c r="M56" s="130">
        <f>M98*ProjectedP205_Consumption!M59</f>
        <v>0.1369401256576544</v>
      </c>
      <c r="O56" s="31"/>
      <c r="P56" s="31"/>
    </row>
    <row r="57" spans="4:16" ht="13.5" hidden="1" customHeight="1" outlineLevel="2" x14ac:dyDescent="0.2">
      <c r="D57" s="102" t="str">
        <f>ProjectedP205_Consumption!D105</f>
        <v>Cow peas, dry</v>
      </c>
      <c r="E57" s="129">
        <f>E99*ProjectedP205_Consumption!E60</f>
        <v>0</v>
      </c>
      <c r="F57" s="129">
        <f>F99*ProjectedP205_Consumption!F60</f>
        <v>0</v>
      </c>
      <c r="G57" s="129">
        <f>G99*ProjectedP205_Consumption!G60</f>
        <v>0</v>
      </c>
      <c r="H57" s="129">
        <f>H99*ProjectedP205_Consumption!H60</f>
        <v>0</v>
      </c>
      <c r="I57" s="129">
        <f>I99*ProjectedP205_Consumption!I60</f>
        <v>0</v>
      </c>
      <c r="J57" s="130">
        <f>J99*ProjectedP205_Consumption!J60</f>
        <v>0</v>
      </c>
      <c r="K57" s="130">
        <f>K99*ProjectedP205_Consumption!K60</f>
        <v>0.17166833253236655</v>
      </c>
      <c r="L57" s="130">
        <f>L99*ProjectedP205_Consumption!L60</f>
        <v>0.20711439593960926</v>
      </c>
      <c r="M57" s="130">
        <f>M99*ProjectedP205_Consumption!M60</f>
        <v>0.24235574346516175</v>
      </c>
      <c r="O57" s="31"/>
      <c r="P57" s="31"/>
    </row>
    <row r="58" spans="4:16" ht="13.5" hidden="1" customHeight="1" outlineLevel="2" x14ac:dyDescent="0.2">
      <c r="D58" s="102" t="str">
        <f>ProjectedP205_Consumption!D106</f>
        <v>Cucumbers and gherkins</v>
      </c>
      <c r="E58" s="129">
        <f>E100*ProjectedP205_Consumption!E61</f>
        <v>0</v>
      </c>
      <c r="F58" s="129">
        <f>F100*ProjectedP205_Consumption!F61</f>
        <v>0</v>
      </c>
      <c r="G58" s="129">
        <f>G100*ProjectedP205_Consumption!G61</f>
        <v>0</v>
      </c>
      <c r="H58" s="129">
        <f>H100*ProjectedP205_Consumption!H61</f>
        <v>0</v>
      </c>
      <c r="I58" s="129">
        <f>I100*ProjectedP205_Consumption!I61</f>
        <v>0</v>
      </c>
      <c r="J58" s="130">
        <f>J100*ProjectedP205_Consumption!J61</f>
        <v>0</v>
      </c>
      <c r="K58" s="130">
        <f>K100*ProjectedP205_Consumption!K61</f>
        <v>0.22268488127185446</v>
      </c>
      <c r="L58" s="130">
        <f>L100*ProjectedP205_Consumption!L61</f>
        <v>0.84930553842957313</v>
      </c>
      <c r="M58" s="130">
        <f>M100*ProjectedP205_Consumption!M61</f>
        <v>1.488226402492355</v>
      </c>
      <c r="O58" s="31"/>
      <c r="P58" s="31"/>
    </row>
    <row r="59" spans="4:16" ht="13.5" hidden="1" customHeight="1" outlineLevel="2" x14ac:dyDescent="0.2">
      <c r="D59" s="102" t="str">
        <f>ProjectedP205_Consumption!D107</f>
        <v>Groundnuts, excluding shelled</v>
      </c>
      <c r="E59" s="129">
        <f>E101*ProjectedP205_Consumption!E62</f>
        <v>0</v>
      </c>
      <c r="F59" s="129">
        <f>F101*ProjectedP205_Consumption!F62</f>
        <v>0</v>
      </c>
      <c r="G59" s="129">
        <f>G101*ProjectedP205_Consumption!G62</f>
        <v>0</v>
      </c>
      <c r="H59" s="129">
        <f>H101*ProjectedP205_Consumption!H62</f>
        <v>0</v>
      </c>
      <c r="I59" s="129">
        <f>I101*ProjectedP205_Consumption!I62</f>
        <v>0</v>
      </c>
      <c r="J59" s="130">
        <f>J101*ProjectedP205_Consumption!J62</f>
        <v>0</v>
      </c>
      <c r="K59" s="130">
        <f>K101*ProjectedP205_Consumption!K62</f>
        <v>0.3624023519047046</v>
      </c>
      <c r="L59" s="130">
        <f>L101*ProjectedP205_Consumption!L62</f>
        <v>0.443500768159859</v>
      </c>
      <c r="M59" s="130">
        <f>M101*ProjectedP205_Consumption!M62</f>
        <v>0.52640581395348873</v>
      </c>
      <c r="O59" s="31"/>
      <c r="P59" s="31"/>
    </row>
    <row r="60" spans="4:16" ht="13.5" hidden="1" customHeight="1" outlineLevel="2" x14ac:dyDescent="0.2">
      <c r="D60" s="102" t="str">
        <f>ProjectedP205_Consumption!D108</f>
        <v>Maize (corn)</v>
      </c>
      <c r="E60" s="129">
        <f>E102*ProjectedP205_Consumption!E63</f>
        <v>0</v>
      </c>
      <c r="F60" s="129">
        <f>F102*ProjectedP205_Consumption!F63</f>
        <v>0</v>
      </c>
      <c r="G60" s="129">
        <f>G102*ProjectedP205_Consumption!G63</f>
        <v>0</v>
      </c>
      <c r="H60" s="129">
        <f>H102*ProjectedP205_Consumption!H63</f>
        <v>0</v>
      </c>
      <c r="I60" s="129">
        <f>I102*ProjectedP205_Consumption!I63</f>
        <v>0</v>
      </c>
      <c r="J60" s="130">
        <f>J102*ProjectedP205_Consumption!J63</f>
        <v>0</v>
      </c>
      <c r="K60" s="130">
        <f>K102*ProjectedP205_Consumption!K63</f>
        <v>0.94066429364200566</v>
      </c>
      <c r="L60" s="130">
        <f>L102*ProjectedP205_Consumption!L63</f>
        <v>1.4412081581044769</v>
      </c>
      <c r="M60" s="130">
        <f>M102*ProjectedP205_Consumption!M63</f>
        <v>1.9454029497237326</v>
      </c>
      <c r="O60" s="31"/>
      <c r="P60" s="31"/>
    </row>
    <row r="61" spans="4:16" ht="13.5" hidden="1" customHeight="1" outlineLevel="2" x14ac:dyDescent="0.2">
      <c r="D61" s="102" t="str">
        <f>ProjectedP205_Consumption!D109</f>
        <v>Millet</v>
      </c>
      <c r="E61" s="129">
        <f>E103*ProjectedP205_Consumption!E64</f>
        <v>0</v>
      </c>
      <c r="F61" s="129">
        <f>F103*ProjectedP205_Consumption!F64</f>
        <v>0</v>
      </c>
      <c r="G61" s="129">
        <f>G103*ProjectedP205_Consumption!G64</f>
        <v>0</v>
      </c>
      <c r="H61" s="129">
        <f>H103*ProjectedP205_Consumption!H64</f>
        <v>0</v>
      </c>
      <c r="I61" s="129">
        <f>I103*ProjectedP205_Consumption!I64</f>
        <v>0</v>
      </c>
      <c r="J61" s="130">
        <f>J103*ProjectedP205_Consumption!J64</f>
        <v>0</v>
      </c>
      <c r="K61" s="130">
        <f>K103*ProjectedP205_Consumption!K64</f>
        <v>5.8632371639182557E-2</v>
      </c>
      <c r="L61" s="130">
        <f>L103*ProjectedP205_Consumption!L64</f>
        <v>5.8772018508176233E-2</v>
      </c>
      <c r="M61" s="130">
        <f>M103*ProjectedP205_Consumption!M64</f>
        <v>5.891199797923722E-2</v>
      </c>
      <c r="O61" s="31"/>
      <c r="P61" s="31"/>
    </row>
    <row r="62" spans="4:16" ht="13.5" hidden="1" customHeight="1" outlineLevel="2" x14ac:dyDescent="0.2">
      <c r="D62" s="102" t="str">
        <f>ProjectedP205_Consumption!D110</f>
        <v>Okra</v>
      </c>
      <c r="E62" s="129">
        <f>E104*ProjectedP205_Consumption!E65</f>
        <v>0</v>
      </c>
      <c r="F62" s="129">
        <f>F104*ProjectedP205_Consumption!F65</f>
        <v>0</v>
      </c>
      <c r="G62" s="129">
        <f>G104*ProjectedP205_Consumption!G65</f>
        <v>0</v>
      </c>
      <c r="H62" s="129">
        <f>H104*ProjectedP205_Consumption!H65</f>
        <v>0</v>
      </c>
      <c r="I62" s="129">
        <f>I104*ProjectedP205_Consumption!I65</f>
        <v>0</v>
      </c>
      <c r="J62" s="130">
        <f>J104*ProjectedP205_Consumption!J65</f>
        <v>0</v>
      </c>
      <c r="K62" s="130">
        <f>K104*ProjectedP205_Consumption!K65</f>
        <v>2.4967531785926672E-2</v>
      </c>
      <c r="L62" s="130">
        <f>L104*ProjectedP205_Consumption!L65</f>
        <v>9.4889141325572968E-2</v>
      </c>
      <c r="M62" s="130">
        <f>M104*ProjectedP205_Consumption!M65</f>
        <v>0.16568730997411366</v>
      </c>
      <c r="O62" s="31"/>
      <c r="P62" s="31"/>
    </row>
    <row r="63" spans="4:16" ht="13.5" hidden="1" customHeight="1" outlineLevel="2" x14ac:dyDescent="0.2">
      <c r="D63" s="102" t="str">
        <f>ProjectedP205_Consumption!D111</f>
        <v>Onions and shallots, dry (excluding dehydrated)</v>
      </c>
      <c r="E63" s="129">
        <f>E105*ProjectedP205_Consumption!E66</f>
        <v>0</v>
      </c>
      <c r="F63" s="129">
        <f>F105*ProjectedP205_Consumption!F66</f>
        <v>0</v>
      </c>
      <c r="G63" s="129">
        <f>G105*ProjectedP205_Consumption!G66</f>
        <v>0</v>
      </c>
      <c r="H63" s="129">
        <f>H105*ProjectedP205_Consumption!H66</f>
        <v>0</v>
      </c>
      <c r="I63" s="129">
        <f>I105*ProjectedP205_Consumption!I66</f>
        <v>0</v>
      </c>
      <c r="J63" s="130">
        <f>J105*ProjectedP205_Consumption!J66</f>
        <v>0</v>
      </c>
      <c r="K63" s="130">
        <f>K105*ProjectedP205_Consumption!K66</f>
        <v>1.8509413734404245E-2</v>
      </c>
      <c r="L63" s="130">
        <f>L105*ProjectedP205_Consumption!L66</f>
        <v>6.9180215854083002E-2</v>
      </c>
      <c r="M63" s="130">
        <f>M105*ProjectedP205_Consumption!M66</f>
        <v>0.11879631999808248</v>
      </c>
      <c r="O63" s="31"/>
      <c r="P63" s="31"/>
    </row>
    <row r="64" spans="4:16" ht="13.5" hidden="1" customHeight="1" outlineLevel="2" x14ac:dyDescent="0.2">
      <c r="D64" s="102" t="str">
        <f>ProjectedP205_Consumption!D112</f>
        <v>Other fruits, n.e.c.</v>
      </c>
      <c r="E64" s="129">
        <f>E106*ProjectedP205_Consumption!E67</f>
        <v>0</v>
      </c>
      <c r="F64" s="129">
        <f>F106*ProjectedP205_Consumption!F67</f>
        <v>0</v>
      </c>
      <c r="G64" s="129">
        <f>G106*ProjectedP205_Consumption!G67</f>
        <v>0</v>
      </c>
      <c r="H64" s="129">
        <f>H106*ProjectedP205_Consumption!H67</f>
        <v>0</v>
      </c>
      <c r="I64" s="129">
        <f>I106*ProjectedP205_Consumption!I67</f>
        <v>0</v>
      </c>
      <c r="J64" s="130">
        <f>J106*ProjectedP205_Consumption!J67</f>
        <v>0</v>
      </c>
      <c r="K64" s="130">
        <f>K106*ProjectedP205_Consumption!K67</f>
        <v>1.9388704294473022E-2</v>
      </c>
      <c r="L64" s="130">
        <f>L106*ProjectedP205_Consumption!L67</f>
        <v>7.3322236855878908E-2</v>
      </c>
      <c r="M64" s="130">
        <f>M106*ProjectedP205_Consumption!M67</f>
        <v>0.12739560608811082</v>
      </c>
      <c r="O64" s="31"/>
      <c r="P64" s="31"/>
    </row>
    <row r="65" spans="4:26" ht="13.5" hidden="1" customHeight="1" outlineLevel="2" x14ac:dyDescent="0.2">
      <c r="D65" s="102" t="str">
        <f>ProjectedP205_Consumption!D113</f>
        <v>Other vegetables, fresh n.e.c.</v>
      </c>
      <c r="E65" s="129">
        <f>E107*ProjectedP205_Consumption!E68</f>
        <v>0</v>
      </c>
      <c r="F65" s="129">
        <f>F107*ProjectedP205_Consumption!F68</f>
        <v>0</v>
      </c>
      <c r="G65" s="129">
        <f>G107*ProjectedP205_Consumption!G68</f>
        <v>0</v>
      </c>
      <c r="H65" s="129">
        <f>H107*ProjectedP205_Consumption!H68</f>
        <v>0</v>
      </c>
      <c r="I65" s="129">
        <f>I107*ProjectedP205_Consumption!I68</f>
        <v>0</v>
      </c>
      <c r="J65" s="130">
        <f>J107*ProjectedP205_Consumption!J68</f>
        <v>0</v>
      </c>
      <c r="K65" s="130">
        <f>K107*ProjectedP205_Consumption!K68</f>
        <v>5.6736533252611479E-2</v>
      </c>
      <c r="L65" s="130">
        <f>L107*ProjectedP205_Consumption!L68</f>
        <v>0.21472147257099441</v>
      </c>
      <c r="M65" s="130">
        <f>M107*ProjectedP205_Consumption!M68</f>
        <v>0.37335329047952709</v>
      </c>
      <c r="O65" s="31"/>
      <c r="P65" s="31"/>
    </row>
    <row r="66" spans="4:26" ht="13.5" hidden="1" customHeight="1" outlineLevel="2" x14ac:dyDescent="0.2">
      <c r="D66" s="102" t="str">
        <f>ProjectedP205_Consumption!D114</f>
        <v>Potatoes</v>
      </c>
      <c r="E66" s="129">
        <f>E108*ProjectedP205_Consumption!E69</f>
        <v>0</v>
      </c>
      <c r="F66" s="129">
        <f>F108*ProjectedP205_Consumption!F69</f>
        <v>0</v>
      </c>
      <c r="G66" s="129">
        <f>G108*ProjectedP205_Consumption!G69</f>
        <v>0</v>
      </c>
      <c r="H66" s="129">
        <f>H108*ProjectedP205_Consumption!H69</f>
        <v>0</v>
      </c>
      <c r="I66" s="129">
        <f>I108*ProjectedP205_Consumption!I69</f>
        <v>0</v>
      </c>
      <c r="J66" s="130">
        <f>J108*ProjectedP205_Consumption!J69</f>
        <v>0</v>
      </c>
      <c r="K66" s="130">
        <f>K108*ProjectedP205_Consumption!K69</f>
        <v>1.6276751776819001E-2</v>
      </c>
      <c r="L66" s="130">
        <f>L108*ProjectedP205_Consumption!L69</f>
        <v>3.8862227376543879E-2</v>
      </c>
      <c r="M66" s="130">
        <f>M108*ProjectedP205_Consumption!M69</f>
        <v>6.1511983731932909E-2</v>
      </c>
      <c r="O66" s="31"/>
      <c r="P66" s="31"/>
    </row>
    <row r="67" spans="4:26" ht="13.5" hidden="1" customHeight="1" outlineLevel="2" x14ac:dyDescent="0.2">
      <c r="D67" s="102" t="str">
        <f>ProjectedP205_Consumption!D115</f>
        <v>Pumpkins, squash and gourds</v>
      </c>
      <c r="E67" s="129">
        <f>E109*ProjectedP205_Consumption!E70</f>
        <v>0</v>
      </c>
      <c r="F67" s="129">
        <f>F109*ProjectedP205_Consumption!F70</f>
        <v>0</v>
      </c>
      <c r="G67" s="129">
        <f>G109*ProjectedP205_Consumption!G70</f>
        <v>0</v>
      </c>
      <c r="H67" s="129">
        <f>H109*ProjectedP205_Consumption!H70</f>
        <v>0</v>
      </c>
      <c r="I67" s="129">
        <f>I109*ProjectedP205_Consumption!I70</f>
        <v>0</v>
      </c>
      <c r="J67" s="130">
        <f>J109*ProjectedP205_Consumption!J70</f>
        <v>0</v>
      </c>
      <c r="K67" s="130">
        <f>K109*ProjectedP205_Consumption!K70</f>
        <v>0.12179091698567433</v>
      </c>
      <c r="L67" s="130">
        <f>L109*ProjectedP205_Consumption!L70</f>
        <v>0.461047413699748</v>
      </c>
      <c r="M67" s="130">
        <f>M109*ProjectedP205_Consumption!M70</f>
        <v>0.80187764289768126</v>
      </c>
      <c r="O67" s="31"/>
      <c r="P67" s="31"/>
    </row>
    <row r="68" spans="4:26" ht="13.5" hidden="1" customHeight="1" outlineLevel="2" x14ac:dyDescent="0.2">
      <c r="D68" s="102" t="str">
        <f>ProjectedP205_Consumption!D116</f>
        <v>Rice</v>
      </c>
      <c r="E68" s="129">
        <f>E110*ProjectedP205_Consumption!E71</f>
        <v>0</v>
      </c>
      <c r="F68" s="129">
        <f>F110*ProjectedP205_Consumption!F71</f>
        <v>0</v>
      </c>
      <c r="G68" s="129">
        <f>G110*ProjectedP205_Consumption!G71</f>
        <v>0</v>
      </c>
      <c r="H68" s="129">
        <f>H110*ProjectedP205_Consumption!H71</f>
        <v>0</v>
      </c>
      <c r="I68" s="129">
        <f>I110*ProjectedP205_Consumption!I71</f>
        <v>0</v>
      </c>
      <c r="J68" s="130">
        <f>J110*ProjectedP205_Consumption!J71</f>
        <v>0</v>
      </c>
      <c r="K68" s="130">
        <f>K110*ProjectedP205_Consumption!K71</f>
        <v>0.27225256356248762</v>
      </c>
      <c r="L68" s="130">
        <f>L110*ProjectedP205_Consumption!L71</f>
        <v>0.49589046706137041</v>
      </c>
      <c r="M68" s="130">
        <f>M110*ProjectedP205_Consumption!M71</f>
        <v>0.75377870187724827</v>
      </c>
      <c r="O68" s="31"/>
      <c r="P68" s="31"/>
    </row>
    <row r="69" spans="4:26" ht="13.5" hidden="1" customHeight="1" outlineLevel="2" x14ac:dyDescent="0.2">
      <c r="D69" s="102" t="str">
        <f>ProjectedP205_Consumption!D117</f>
        <v>Seed cotton, unginned</v>
      </c>
      <c r="E69" s="129">
        <f>E111*ProjectedP205_Consumption!E72</f>
        <v>0</v>
      </c>
      <c r="F69" s="129">
        <f>F111*ProjectedP205_Consumption!F72</f>
        <v>0</v>
      </c>
      <c r="G69" s="129">
        <f>G111*ProjectedP205_Consumption!G72</f>
        <v>0</v>
      </c>
      <c r="H69" s="129">
        <f>H111*ProjectedP205_Consumption!H72</f>
        <v>0</v>
      </c>
      <c r="I69" s="129">
        <f>I111*ProjectedP205_Consumption!I72</f>
        <v>0</v>
      </c>
      <c r="J69" s="130">
        <f>J111*ProjectedP205_Consumption!J72</f>
        <v>0</v>
      </c>
      <c r="K69" s="130">
        <f>K111*ProjectedP205_Consumption!K72</f>
        <v>4.7113219009163485</v>
      </c>
      <c r="L69" s="130">
        <f>L111*ProjectedP205_Consumption!L72</f>
        <v>8.7060238787304449</v>
      </c>
      <c r="M69" s="130">
        <f>M111*ProjectedP205_Consumption!M72</f>
        <v>13.13290615471926</v>
      </c>
      <c r="O69" s="31"/>
      <c r="P69" s="31"/>
    </row>
    <row r="70" spans="4:26" ht="13.5" hidden="1" customHeight="1" outlineLevel="2" x14ac:dyDescent="0.2">
      <c r="D70" s="102" t="str">
        <f>ProjectedP205_Consumption!D118</f>
        <v>Sesame seed</v>
      </c>
      <c r="E70" s="129">
        <f>E112*ProjectedP205_Consumption!E73</f>
        <v>0</v>
      </c>
      <c r="F70" s="129">
        <f>F112*ProjectedP205_Consumption!F73</f>
        <v>0</v>
      </c>
      <c r="G70" s="129">
        <f>G112*ProjectedP205_Consumption!G73</f>
        <v>0</v>
      </c>
      <c r="H70" s="129">
        <f>H112*ProjectedP205_Consumption!H73</f>
        <v>0</v>
      </c>
      <c r="I70" s="129">
        <f>I112*ProjectedP205_Consumption!I73</f>
        <v>0</v>
      </c>
      <c r="J70" s="130">
        <f>J112*ProjectedP205_Consumption!J73</f>
        <v>0</v>
      </c>
      <c r="K70" s="130">
        <f>K112*ProjectedP205_Consumption!K73</f>
        <v>4.4178615565784812E-2</v>
      </c>
      <c r="L70" s="130">
        <f>L112*ProjectedP205_Consumption!L73</f>
        <v>5.4492332183101524E-2</v>
      </c>
      <c r="M70" s="130">
        <f>M112*ProjectedP205_Consumption!M73</f>
        <v>6.5190096000000017E-2</v>
      </c>
      <c r="O70" s="31"/>
      <c r="P70" s="31"/>
    </row>
    <row r="71" spans="4:26" ht="13.5" hidden="1" customHeight="1" outlineLevel="2" x14ac:dyDescent="0.2">
      <c r="D71" s="102" t="str">
        <f>ProjectedP205_Consumption!D119</f>
        <v>Sorghum</v>
      </c>
      <c r="E71" s="129">
        <f>E113*ProjectedP205_Consumption!E74</f>
        <v>0</v>
      </c>
      <c r="F71" s="129">
        <f>F113*ProjectedP205_Consumption!F74</f>
        <v>0</v>
      </c>
      <c r="G71" s="129">
        <f>G113*ProjectedP205_Consumption!G74</f>
        <v>0</v>
      </c>
      <c r="H71" s="129">
        <f>H113*ProjectedP205_Consumption!H74</f>
        <v>0</v>
      </c>
      <c r="I71" s="129">
        <f>I113*ProjectedP205_Consumption!I74</f>
        <v>0</v>
      </c>
      <c r="J71" s="130">
        <f>J113*ProjectedP205_Consumption!J74</f>
        <v>0</v>
      </c>
      <c r="K71" s="130">
        <f>K113*ProjectedP205_Consumption!K74</f>
        <v>0.55358432584907147</v>
      </c>
      <c r="L71" s="130">
        <f>L113*ProjectedP205_Consumption!L74</f>
        <v>0.55963204769206698</v>
      </c>
      <c r="M71" s="130">
        <f>M113*ProjectedP205_Consumption!M74</f>
        <v>0.5655246331783953</v>
      </c>
      <c r="O71" s="188"/>
      <c r="P71" s="188"/>
      <c r="Q71" s="189"/>
      <c r="R71" s="189"/>
      <c r="S71" s="189"/>
      <c r="T71" s="189"/>
      <c r="U71" s="189"/>
      <c r="V71" s="189"/>
      <c r="W71" s="189"/>
      <c r="X71" s="189"/>
      <c r="Y71" s="189"/>
      <c r="Z71" s="189"/>
    </row>
    <row r="72" spans="4:26" ht="13.5" hidden="1" customHeight="1" outlineLevel="2" x14ac:dyDescent="0.2">
      <c r="D72" s="102" t="str">
        <f>ProjectedP205_Consumption!D120</f>
        <v>Sugar cane</v>
      </c>
      <c r="E72" s="129">
        <f>E114*ProjectedP205_Consumption!E75</f>
        <v>0</v>
      </c>
      <c r="F72" s="129">
        <f>F114*ProjectedP205_Consumption!F75</f>
        <v>0</v>
      </c>
      <c r="G72" s="129">
        <f>G114*ProjectedP205_Consumption!G75</f>
        <v>0</v>
      </c>
      <c r="H72" s="129">
        <f>H114*ProjectedP205_Consumption!H75</f>
        <v>0</v>
      </c>
      <c r="I72" s="129">
        <f>I114*ProjectedP205_Consumption!I75</f>
        <v>0</v>
      </c>
      <c r="J72" s="130">
        <f>J114*ProjectedP205_Consumption!J75</f>
        <v>0</v>
      </c>
      <c r="K72" s="130">
        <f>K114*ProjectedP205_Consumption!K75</f>
        <v>0.10196483554188092</v>
      </c>
      <c r="L72" s="130">
        <f>L114*ProjectedP205_Consumption!L75</f>
        <v>0.8255665411051275</v>
      </c>
      <c r="M72" s="130">
        <f>M114*ProjectedP205_Consumption!M75</f>
        <v>1.8786348820789036</v>
      </c>
      <c r="O72" s="188"/>
      <c r="P72" s="188"/>
      <c r="Q72" s="189"/>
      <c r="R72" s="189"/>
      <c r="S72" s="189"/>
      <c r="T72" s="189"/>
      <c r="U72" s="189"/>
      <c r="V72" s="189"/>
      <c r="W72" s="189"/>
      <c r="X72" s="189"/>
      <c r="Y72" s="189"/>
      <c r="Z72" s="189"/>
    </row>
    <row r="73" spans="4:26" ht="13.5" hidden="1" customHeight="1" outlineLevel="2" x14ac:dyDescent="0.2">
      <c r="D73" s="102" t="str">
        <f>ProjectedP205_Consumption!D121</f>
        <v>Sweet potatoes</v>
      </c>
      <c r="E73" s="129">
        <f>E115*ProjectedP205_Consumption!E76</f>
        <v>0</v>
      </c>
      <c r="F73" s="129">
        <f>F115*ProjectedP205_Consumption!F76</f>
        <v>0</v>
      </c>
      <c r="G73" s="129">
        <f>G115*ProjectedP205_Consumption!G76</f>
        <v>0</v>
      </c>
      <c r="H73" s="129">
        <f>H115*ProjectedP205_Consumption!H76</f>
        <v>0</v>
      </c>
      <c r="I73" s="129">
        <f>I115*ProjectedP205_Consumption!I76</f>
        <v>0</v>
      </c>
      <c r="J73" s="130">
        <f>J115*ProjectedP205_Consumption!J76</f>
        <v>0</v>
      </c>
      <c r="K73" s="130">
        <f>K115*ProjectedP205_Consumption!K76</f>
        <v>5.4432045834981006E-2</v>
      </c>
      <c r="L73" s="130">
        <f>L115*ProjectedP205_Consumption!L76</f>
        <v>0.13062964434696231</v>
      </c>
      <c r="M73" s="130">
        <f>M115*ProjectedP205_Consumption!M76</f>
        <v>0.20782650198922392</v>
      </c>
      <c r="O73" s="188"/>
      <c r="P73" s="188"/>
      <c r="Q73" s="189"/>
      <c r="R73" s="189"/>
      <c r="S73" s="189"/>
      <c r="T73" s="189"/>
      <c r="U73" s="189"/>
      <c r="V73" s="189"/>
      <c r="W73" s="189"/>
      <c r="X73" s="189"/>
      <c r="Y73" s="189"/>
      <c r="Z73" s="189"/>
    </row>
    <row r="74" spans="4:26" ht="13.5" hidden="1" customHeight="1" outlineLevel="2" x14ac:dyDescent="0.2">
      <c r="D74" s="102" t="str">
        <f>ProjectedP205_Consumption!D122</f>
        <v>Tomatoes</v>
      </c>
      <c r="E74" s="129">
        <f>E116*ProjectedP205_Consumption!E77</f>
        <v>0</v>
      </c>
      <c r="F74" s="129">
        <f>F116*ProjectedP205_Consumption!F77</f>
        <v>0</v>
      </c>
      <c r="G74" s="129">
        <f>G116*ProjectedP205_Consumption!G77</f>
        <v>0</v>
      </c>
      <c r="H74" s="129">
        <f>H116*ProjectedP205_Consumption!H77</f>
        <v>0</v>
      </c>
      <c r="I74" s="129">
        <f>I116*ProjectedP205_Consumption!I77</f>
        <v>0</v>
      </c>
      <c r="J74" s="130">
        <f>J116*ProjectedP205_Consumption!J77</f>
        <v>0</v>
      </c>
      <c r="K74" s="130">
        <f>K116*ProjectedP205_Consumption!K77</f>
        <v>6.9261703968175978E-2</v>
      </c>
      <c r="L74" s="130">
        <f>L116*ProjectedP205_Consumption!L77</f>
        <v>0.26373611482694287</v>
      </c>
      <c r="M74" s="130">
        <f>M116*ProjectedP205_Consumption!M77</f>
        <v>0.46140028851556414</v>
      </c>
      <c r="O74" s="188"/>
      <c r="P74" s="188"/>
      <c r="Q74" s="189"/>
      <c r="R74" s="189"/>
      <c r="S74" s="189"/>
      <c r="T74" s="189"/>
      <c r="U74" s="189"/>
      <c r="V74" s="189"/>
      <c r="W74" s="189"/>
      <c r="X74" s="189"/>
      <c r="Y74" s="189"/>
      <c r="Z74" s="189"/>
    </row>
    <row r="75" spans="4:26" ht="13.5" hidden="1" customHeight="1" outlineLevel="2" x14ac:dyDescent="0.2">
      <c r="D75" s="102" t="str">
        <f>ProjectedP205_Consumption!D123</f>
        <v>Avocados</v>
      </c>
      <c r="E75" s="129">
        <f>E117*ProjectedP205_Consumption!E78</f>
        <v>0</v>
      </c>
      <c r="F75" s="129">
        <f>F117*ProjectedP205_Consumption!F78</f>
        <v>0</v>
      </c>
      <c r="G75" s="129">
        <f>G117*ProjectedP205_Consumption!G78</f>
        <v>0</v>
      </c>
      <c r="H75" s="129">
        <f>H117*ProjectedP205_Consumption!H78</f>
        <v>0</v>
      </c>
      <c r="I75" s="129">
        <f>I117*ProjectedP205_Consumption!I78</f>
        <v>0</v>
      </c>
      <c r="J75" s="130">
        <f>J117*ProjectedP205_Consumption!J78</f>
        <v>0</v>
      </c>
      <c r="K75" s="130">
        <f>K117*ProjectedP205_Consumption!K78</f>
        <v>1.3562098060614525E-2</v>
      </c>
      <c r="L75" s="130">
        <f>L117*ProjectedP205_Consumption!L78</f>
        <v>5.1579522980518856E-2</v>
      </c>
      <c r="M75" s="130">
        <f>M117*ProjectedP205_Consumption!M78</f>
        <v>9.0127969662828322E-2</v>
      </c>
      <c r="O75" s="188"/>
      <c r="P75" s="188"/>
      <c r="Q75" s="189"/>
      <c r="R75" s="189"/>
      <c r="S75" s="189"/>
      <c r="T75" s="189"/>
      <c r="U75" s="189"/>
      <c r="V75" s="189"/>
      <c r="W75" s="189"/>
      <c r="X75" s="189"/>
      <c r="Y75" s="189"/>
      <c r="Z75" s="189"/>
    </row>
    <row r="76" spans="4:26" ht="13.5" hidden="1" customHeight="1" outlineLevel="2" x14ac:dyDescent="0.2">
      <c r="D76" s="102" t="str">
        <f>ProjectedP205_Consumption!D124</f>
        <v>Bananas</v>
      </c>
      <c r="E76" s="129">
        <f>E118*ProjectedP205_Consumption!E79</f>
        <v>0</v>
      </c>
      <c r="F76" s="129">
        <f>F118*ProjectedP205_Consumption!F79</f>
        <v>0</v>
      </c>
      <c r="G76" s="129">
        <f>G118*ProjectedP205_Consumption!G79</f>
        <v>0</v>
      </c>
      <c r="H76" s="129">
        <f>H118*ProjectedP205_Consumption!H79</f>
        <v>0</v>
      </c>
      <c r="I76" s="129">
        <f>I118*ProjectedP205_Consumption!I79</f>
        <v>0</v>
      </c>
      <c r="J76" s="130">
        <f>J118*ProjectedP205_Consumption!J79</f>
        <v>0</v>
      </c>
      <c r="K76" s="130">
        <f>K118*ProjectedP205_Consumption!K79</f>
        <v>0.77620808643174666</v>
      </c>
      <c r="L76" s="130">
        <f>L118*ProjectedP205_Consumption!L79</f>
        <v>1.6388147176702113</v>
      </c>
      <c r="M76" s="130">
        <f>M118*ProjectedP205_Consumption!M79</f>
        <v>2.470229498280951</v>
      </c>
      <c r="O76" s="188"/>
      <c r="P76" s="188"/>
      <c r="Q76" s="189"/>
      <c r="R76" s="189"/>
      <c r="S76" s="189"/>
      <c r="T76" s="189"/>
      <c r="U76" s="189"/>
      <c r="V76" s="189"/>
      <c r="W76" s="189"/>
      <c r="X76" s="189"/>
      <c r="Y76" s="189"/>
      <c r="Z76" s="189"/>
    </row>
    <row r="77" spans="4:26" ht="13.5" hidden="1" customHeight="1" outlineLevel="2" x14ac:dyDescent="0.2">
      <c r="D77" s="102" t="str">
        <f>ProjectedP205_Consumption!D125</f>
        <v>Cocoa beans</v>
      </c>
      <c r="E77" s="129">
        <f>E119*ProjectedP205_Consumption!E80</f>
        <v>0</v>
      </c>
      <c r="F77" s="129">
        <f>F119*ProjectedP205_Consumption!F80</f>
        <v>0</v>
      </c>
      <c r="G77" s="129">
        <f>G119*ProjectedP205_Consumption!G80</f>
        <v>0</v>
      </c>
      <c r="H77" s="129">
        <f>H119*ProjectedP205_Consumption!H80</f>
        <v>0</v>
      </c>
      <c r="I77" s="129">
        <f>I119*ProjectedP205_Consumption!I80</f>
        <v>0</v>
      </c>
      <c r="J77" s="130">
        <f>J119*ProjectedP205_Consumption!J80</f>
        <v>0</v>
      </c>
      <c r="K77" s="130">
        <f>K119*ProjectedP205_Consumption!K80</f>
        <v>0.59593226996109949</v>
      </c>
      <c r="L77" s="130">
        <f>L119*ProjectedP205_Consumption!L80</f>
        <v>5.5112082543579017</v>
      </c>
      <c r="M77" s="130">
        <f>M119*ProjectedP205_Consumption!M80</f>
        <v>10.793788572990859</v>
      </c>
      <c r="O77" s="188"/>
      <c r="P77" s="188"/>
      <c r="Q77" s="189"/>
      <c r="R77" s="189"/>
      <c r="S77" s="189"/>
      <c r="T77" s="189"/>
      <c r="U77" s="189"/>
      <c r="V77" s="189"/>
      <c r="W77" s="189"/>
      <c r="X77" s="189"/>
      <c r="Y77" s="189"/>
      <c r="Z77" s="189"/>
    </row>
    <row r="78" spans="4:26" ht="13.5" hidden="1" customHeight="1" outlineLevel="2" x14ac:dyDescent="0.2">
      <c r="D78" s="102" t="str">
        <f>ProjectedP205_Consumption!D126</f>
        <v>Coffee, green</v>
      </c>
      <c r="E78" s="129">
        <f>E120*ProjectedP205_Consumption!E81</f>
        <v>0</v>
      </c>
      <c r="F78" s="129">
        <f>F120*ProjectedP205_Consumption!F81</f>
        <v>0</v>
      </c>
      <c r="G78" s="129">
        <f>G120*ProjectedP205_Consumption!G81</f>
        <v>0</v>
      </c>
      <c r="H78" s="129">
        <f>H120*ProjectedP205_Consumption!H81</f>
        <v>0</v>
      </c>
      <c r="I78" s="129">
        <f>I120*ProjectedP205_Consumption!I81</f>
        <v>0</v>
      </c>
      <c r="J78" s="130">
        <f>J120*ProjectedP205_Consumption!J81</f>
        <v>0</v>
      </c>
      <c r="K78" s="130">
        <f>K120*ProjectedP205_Consumption!K81</f>
        <v>9.0950975275522705E-2</v>
      </c>
      <c r="L78" s="130">
        <f>L120*ProjectedP205_Consumption!L81</f>
        <v>0.80835932790268616</v>
      </c>
      <c r="M78" s="130">
        <f>M120*ProjectedP205_Consumption!M81</f>
        <v>1.5215236724059078</v>
      </c>
      <c r="O78" s="188"/>
      <c r="P78" s="188"/>
      <c r="Q78" s="189"/>
      <c r="R78" s="189"/>
      <c r="S78" s="189"/>
      <c r="T78" s="189"/>
      <c r="U78" s="189"/>
      <c r="V78" s="189"/>
      <c r="W78" s="189"/>
      <c r="X78" s="189"/>
      <c r="Y78" s="189"/>
      <c r="Z78" s="189"/>
    </row>
    <row r="79" spans="4:26" ht="13.5" hidden="1" customHeight="1" outlineLevel="2" x14ac:dyDescent="0.2">
      <c r="D79" s="102" t="str">
        <f>ProjectedP205_Consumption!D127</f>
        <v>Kola nuts</v>
      </c>
      <c r="E79" s="129">
        <f>E121*ProjectedP205_Consumption!E82</f>
        <v>0</v>
      </c>
      <c r="F79" s="129">
        <f>F121*ProjectedP205_Consumption!F82</f>
        <v>0</v>
      </c>
      <c r="G79" s="129">
        <f>G121*ProjectedP205_Consumption!G82</f>
        <v>0</v>
      </c>
      <c r="H79" s="129">
        <f>H121*ProjectedP205_Consumption!H82</f>
        <v>0</v>
      </c>
      <c r="I79" s="129">
        <f>I121*ProjectedP205_Consumption!I82</f>
        <v>0</v>
      </c>
      <c r="J79" s="130">
        <f>J121*ProjectedP205_Consumption!J82</f>
        <v>0</v>
      </c>
      <c r="K79" s="130">
        <f>K121*ProjectedP205_Consumption!K82</f>
        <v>8.8940320344764137E-2</v>
      </c>
      <c r="L79" s="130">
        <f>L121*ProjectedP205_Consumption!L82</f>
        <v>0.17043150304443089</v>
      </c>
      <c r="M79" s="130">
        <f>M121*ProjectedP205_Consumption!M82</f>
        <v>0.25422138080113066</v>
      </c>
      <c r="O79" s="188"/>
      <c r="P79" s="188"/>
      <c r="Q79" s="189"/>
      <c r="R79" s="189"/>
      <c r="S79" s="189"/>
      <c r="T79" s="189"/>
      <c r="U79" s="189"/>
      <c r="V79" s="189"/>
      <c r="W79" s="189"/>
      <c r="X79" s="189"/>
      <c r="Y79" s="189"/>
      <c r="Z79" s="189"/>
    </row>
    <row r="80" spans="4:26" ht="13.5" hidden="1" customHeight="1" outlineLevel="2" x14ac:dyDescent="0.2">
      <c r="D80" s="102" t="str">
        <f>ProjectedP205_Consumption!D128</f>
        <v>Melonseed</v>
      </c>
      <c r="E80" s="129">
        <f>E122*ProjectedP205_Consumption!E83</f>
        <v>0</v>
      </c>
      <c r="F80" s="129">
        <f>F122*ProjectedP205_Consumption!F83</f>
        <v>0</v>
      </c>
      <c r="G80" s="129">
        <f>G122*ProjectedP205_Consumption!G83</f>
        <v>0</v>
      </c>
      <c r="H80" s="129">
        <f>H122*ProjectedP205_Consumption!H83</f>
        <v>0</v>
      </c>
      <c r="I80" s="129">
        <f>I122*ProjectedP205_Consumption!I83</f>
        <v>0</v>
      </c>
      <c r="J80" s="130">
        <f>J122*ProjectedP205_Consumption!J83</f>
        <v>0</v>
      </c>
      <c r="K80" s="130">
        <f>K122*ProjectedP205_Consumption!K83</f>
        <v>9.6454089210083749E-2</v>
      </c>
      <c r="L80" s="130">
        <f>L122*ProjectedP205_Consumption!L83</f>
        <v>0.18157075629285349</v>
      </c>
      <c r="M80" s="130">
        <f>M122*ProjectedP205_Consumption!M83</f>
        <v>0.26606158567664306</v>
      </c>
      <c r="O80" s="188"/>
      <c r="P80" s="188"/>
      <c r="Q80" s="189"/>
      <c r="R80" s="189"/>
      <c r="S80" s="189"/>
      <c r="T80" s="189"/>
      <c r="U80" s="189"/>
      <c r="V80" s="189"/>
      <c r="W80" s="189"/>
      <c r="X80" s="189"/>
      <c r="Y80" s="189"/>
      <c r="Z80" s="189"/>
    </row>
    <row r="81" spans="4:26" ht="13.5" hidden="1" customHeight="1" outlineLevel="2" x14ac:dyDescent="0.2">
      <c r="D81" s="102" t="str">
        <f>ProjectedP205_Consumption!D129</f>
        <v>Natural rubber in primary forms</v>
      </c>
      <c r="E81" s="129">
        <f>E123*ProjectedP205_Consumption!E84</f>
        <v>0</v>
      </c>
      <c r="F81" s="129">
        <f>F123*ProjectedP205_Consumption!F84</f>
        <v>0</v>
      </c>
      <c r="G81" s="129">
        <f>G123*ProjectedP205_Consumption!G84</f>
        <v>0</v>
      </c>
      <c r="H81" s="129">
        <f>H123*ProjectedP205_Consumption!H84</f>
        <v>0</v>
      </c>
      <c r="I81" s="129">
        <f>I123*ProjectedP205_Consumption!I84</f>
        <v>0</v>
      </c>
      <c r="J81" s="130">
        <f>J123*ProjectedP205_Consumption!J84</f>
        <v>0</v>
      </c>
      <c r="K81" s="130">
        <f>K123*ProjectedP205_Consumption!K84</f>
        <v>0.68423382456215431</v>
      </c>
      <c r="L81" s="130">
        <f>L123*ProjectedP205_Consumption!L84</f>
        <v>0.69020239887429258</v>
      </c>
      <c r="M81" s="130">
        <f>M123*ProjectedP205_Consumption!M84</f>
        <v>0.69622303708336308</v>
      </c>
      <c r="O81" s="188"/>
      <c r="P81" s="188"/>
      <c r="Q81" s="189"/>
      <c r="R81" s="189"/>
      <c r="S81" s="189"/>
      <c r="T81" s="189"/>
      <c r="U81" s="189"/>
      <c r="V81" s="189"/>
      <c r="W81" s="189"/>
      <c r="X81" s="189"/>
      <c r="Y81" s="189"/>
      <c r="Z81" s="189"/>
    </row>
    <row r="82" spans="4:26" ht="13.5" hidden="1" customHeight="1" outlineLevel="2" x14ac:dyDescent="0.2">
      <c r="D82" s="102" t="str">
        <f>ProjectedP205_Consumption!D130</f>
        <v>Oil palm fruit</v>
      </c>
      <c r="E82" s="129">
        <f>E124*ProjectedP205_Consumption!E85</f>
        <v>0</v>
      </c>
      <c r="F82" s="129">
        <f>F124*ProjectedP205_Consumption!F85</f>
        <v>0</v>
      </c>
      <c r="G82" s="129">
        <f>G124*ProjectedP205_Consumption!G85</f>
        <v>0</v>
      </c>
      <c r="H82" s="129">
        <f>H124*ProjectedP205_Consumption!H85</f>
        <v>0</v>
      </c>
      <c r="I82" s="129">
        <f>I124*ProjectedP205_Consumption!I85</f>
        <v>0</v>
      </c>
      <c r="J82" s="130">
        <f>J124*ProjectedP205_Consumption!J85</f>
        <v>0</v>
      </c>
      <c r="K82" s="130">
        <f>K124*ProjectedP205_Consumption!K85</f>
        <v>1.9957467976140482</v>
      </c>
      <c r="L82" s="130">
        <f>L124*ProjectedP205_Consumption!L85</f>
        <v>3.4860247281216035</v>
      </c>
      <c r="M82" s="130">
        <f>M124*ProjectedP205_Consumption!M85</f>
        <v>4.473648999776521</v>
      </c>
      <c r="O82" s="188"/>
      <c r="P82" s="188"/>
      <c r="Q82" s="189"/>
      <c r="R82" s="189"/>
      <c r="S82" s="189"/>
      <c r="T82" s="189"/>
      <c r="U82" s="189"/>
      <c r="V82" s="189"/>
      <c r="W82" s="189"/>
      <c r="X82" s="189"/>
      <c r="Y82" s="189"/>
      <c r="Z82" s="189"/>
    </row>
    <row r="83" spans="4:26" ht="13.5" hidden="1" customHeight="1" outlineLevel="2" x14ac:dyDescent="0.2">
      <c r="D83" s="102" t="str">
        <f>ProjectedP205_Consumption!D131</f>
        <v>Plantains and cooking bananas</v>
      </c>
      <c r="E83" s="129">
        <f>E125*ProjectedP205_Consumption!E86</f>
        <v>0</v>
      </c>
      <c r="F83" s="129">
        <f>F125*ProjectedP205_Consumption!F86</f>
        <v>0</v>
      </c>
      <c r="G83" s="129">
        <f>G125*ProjectedP205_Consumption!G86</f>
        <v>0</v>
      </c>
      <c r="H83" s="129">
        <f>H125*ProjectedP205_Consumption!H86</f>
        <v>0</v>
      </c>
      <c r="I83" s="129">
        <f>I125*ProjectedP205_Consumption!I86</f>
        <v>0</v>
      </c>
      <c r="J83" s="130">
        <f>J125*ProjectedP205_Consumption!J86</f>
        <v>0</v>
      </c>
      <c r="K83" s="130">
        <f>K125*ProjectedP205_Consumption!K86</f>
        <v>0.24178884511813883</v>
      </c>
      <c r="L83" s="130">
        <f>L125*ProjectedP205_Consumption!L86</f>
        <v>0.90260523022866579</v>
      </c>
      <c r="M83" s="130">
        <f>M125*ProjectedP205_Consumption!M86</f>
        <v>1.5480723570998771</v>
      </c>
      <c r="O83" s="188"/>
      <c r="P83" s="188"/>
      <c r="Q83" s="189"/>
      <c r="R83" s="189"/>
      <c r="S83" s="189"/>
      <c r="T83" s="189"/>
      <c r="U83" s="189"/>
      <c r="V83" s="189"/>
      <c r="W83" s="189"/>
      <c r="X83" s="189"/>
      <c r="Y83" s="189"/>
      <c r="Z83" s="189"/>
    </row>
    <row r="84" spans="4:26" ht="13.5" hidden="1" customHeight="1" outlineLevel="2" x14ac:dyDescent="0.2">
      <c r="D84" s="102" t="str">
        <f>ProjectedP205_Consumption!D132</f>
        <v>Soya beans</v>
      </c>
      <c r="E84" s="129">
        <f>E126*ProjectedP205_Consumption!E87</f>
        <v>0</v>
      </c>
      <c r="F84" s="129">
        <f>F126*ProjectedP205_Consumption!F87</f>
        <v>0</v>
      </c>
      <c r="G84" s="129">
        <f>G126*ProjectedP205_Consumption!G87</f>
        <v>0</v>
      </c>
      <c r="H84" s="129">
        <f>H126*ProjectedP205_Consumption!H87</f>
        <v>0</v>
      </c>
      <c r="I84" s="129">
        <f>I126*ProjectedP205_Consumption!I87</f>
        <v>0</v>
      </c>
      <c r="J84" s="130">
        <f>J126*ProjectedP205_Consumption!J87</f>
        <v>0</v>
      </c>
      <c r="K84" s="130">
        <f>K126*ProjectedP205_Consumption!K87</f>
        <v>1.319293982416235E-2</v>
      </c>
      <c r="L84" s="130">
        <f>L126*ProjectedP205_Consumption!L87</f>
        <v>1.6345467431511339E-2</v>
      </c>
      <c r="M84" s="130">
        <f>M126*ProjectedP205_Consumption!M87</f>
        <v>1.9641562790218739E-2</v>
      </c>
      <c r="O84" s="188"/>
      <c r="P84" s="188"/>
      <c r="Q84" s="189"/>
      <c r="R84" s="189"/>
      <c r="S84" s="189"/>
      <c r="T84" s="189"/>
      <c r="U84" s="189"/>
      <c r="V84" s="189"/>
      <c r="W84" s="189"/>
      <c r="X84" s="189"/>
      <c r="Y84" s="189"/>
      <c r="Z84" s="189"/>
    </row>
    <row r="85" spans="4:26" ht="13.5" hidden="1" customHeight="1" outlineLevel="2" x14ac:dyDescent="0.2">
      <c r="D85" s="102" t="str">
        <f>ProjectedP205_Consumption!D133</f>
        <v>Taro</v>
      </c>
      <c r="E85" s="129">
        <f>E127*ProjectedP205_Consumption!E88</f>
        <v>0</v>
      </c>
      <c r="F85" s="129">
        <f>F127*ProjectedP205_Consumption!F88</f>
        <v>0</v>
      </c>
      <c r="G85" s="129">
        <f>G127*ProjectedP205_Consumption!G88</f>
        <v>0</v>
      </c>
      <c r="H85" s="129">
        <f>H127*ProjectedP205_Consumption!H88</f>
        <v>0</v>
      </c>
      <c r="I85" s="129">
        <f>I127*ProjectedP205_Consumption!I88</f>
        <v>0</v>
      </c>
      <c r="J85" s="130">
        <f>J127*ProjectedP205_Consumption!J88</f>
        <v>0</v>
      </c>
      <c r="K85" s="130">
        <f>K127*ProjectedP205_Consumption!K88</f>
        <v>0.19397482121172091</v>
      </c>
      <c r="L85" s="130">
        <f>L127*ProjectedP205_Consumption!L88</f>
        <v>0.46783535732051496</v>
      </c>
      <c r="M85" s="130">
        <f>M127*ProjectedP205_Consumption!M88</f>
        <v>0.74801932621765277</v>
      </c>
      <c r="O85" s="188"/>
      <c r="P85" s="188"/>
      <c r="Q85" s="189"/>
      <c r="R85" s="189"/>
      <c r="S85" s="189"/>
      <c r="T85" s="189"/>
      <c r="U85" s="189"/>
      <c r="V85" s="189"/>
      <c r="W85" s="189"/>
      <c r="X85" s="189"/>
      <c r="Y85" s="189"/>
      <c r="Z85" s="189"/>
    </row>
    <row r="86" spans="4:26" ht="13.5" hidden="1" customHeight="1" outlineLevel="2" thickBot="1" x14ac:dyDescent="0.25">
      <c r="D86" s="102" t="str">
        <f>ProjectedP205_Consumption!D134</f>
        <v>Yams</v>
      </c>
      <c r="E86" s="129">
        <f>E128*ProjectedP205_Consumption!E89</f>
        <v>0</v>
      </c>
      <c r="F86" s="129">
        <f>F128*ProjectedP205_Consumption!F89</f>
        <v>0</v>
      </c>
      <c r="G86" s="129">
        <f>G128*ProjectedP205_Consumption!G89</f>
        <v>0</v>
      </c>
      <c r="H86" s="129">
        <f>H128*ProjectedP205_Consumption!H89</f>
        <v>0</v>
      </c>
      <c r="I86" s="129">
        <f>I128*ProjectedP205_Consumption!I89</f>
        <v>0</v>
      </c>
      <c r="J86" s="130">
        <f>J128*ProjectedP205_Consumption!J89</f>
        <v>0</v>
      </c>
      <c r="K86" s="130">
        <f>K128*ProjectedP205_Consumption!K89</f>
        <v>4.3580557330467673E-2</v>
      </c>
      <c r="L86" s="130">
        <f>L128*ProjectedP205_Consumption!L89</f>
        <v>0.10427896672185455</v>
      </c>
      <c r="M86" s="130">
        <f>M128*ProjectedP205_Consumption!M89</f>
        <v>0.16541418713303624</v>
      </c>
      <c r="O86" s="188"/>
      <c r="P86" s="188"/>
      <c r="Q86" s="189"/>
      <c r="R86" s="189"/>
      <c r="S86" s="189"/>
      <c r="T86" s="189"/>
      <c r="U86" s="189"/>
      <c r="V86" s="189"/>
      <c r="W86" s="189"/>
      <c r="X86" s="189"/>
      <c r="Y86" s="189"/>
      <c r="Z86" s="189"/>
    </row>
    <row r="87" spans="4:26" ht="13.5" customHeight="1" outlineLevel="1" collapsed="1" thickTop="1" thickBot="1" x14ac:dyDescent="0.25">
      <c r="D87" s="103" t="s">
        <v>11</v>
      </c>
      <c r="E87" s="131">
        <f>SUM(E52:E86)</f>
        <v>0</v>
      </c>
      <c r="F87" s="131">
        <f t="shared" ref="F87" si="3">SUM(F52:F86)</f>
        <v>0</v>
      </c>
      <c r="G87" s="131">
        <f t="shared" ref="G87" si="4">SUM(G52:G86)</f>
        <v>0</v>
      </c>
      <c r="H87" s="131">
        <f t="shared" ref="H87" si="5">SUM(H52:H86)</f>
        <v>0</v>
      </c>
      <c r="I87" s="131">
        <f t="shared" ref="I87" si="6">SUM(I52:I86)</f>
        <v>0</v>
      </c>
      <c r="J87" s="132">
        <f t="shared" ref="J87" si="7">SUM(J52:J86)</f>
        <v>0</v>
      </c>
      <c r="K87" s="132">
        <f t="shared" ref="K87" si="8">SUM(K52:K86)</f>
        <v>13.299427823807763</v>
      </c>
      <c r="L87" s="132">
        <f t="shared" ref="L87" si="9">SUM(L52:L86)</f>
        <v>29.827826589835638</v>
      </c>
      <c r="M87" s="132">
        <f>SUM(M52:M86)</f>
        <v>47.001976898530195</v>
      </c>
      <c r="O87" s="188"/>
      <c r="P87" s="188"/>
      <c r="Q87" s="189"/>
      <c r="R87" s="189"/>
      <c r="S87" s="189"/>
      <c r="T87" s="189"/>
      <c r="U87" s="189"/>
      <c r="V87" s="189"/>
      <c r="W87" s="189"/>
      <c r="X87" s="189"/>
      <c r="Y87" s="189"/>
      <c r="Z87" s="189"/>
    </row>
    <row r="88" spans="4:26" ht="13.5" customHeight="1" outlineLevel="1" thickTop="1" thickBot="1" x14ac:dyDescent="0.25">
      <c r="D88" s="101" t="s">
        <v>15</v>
      </c>
      <c r="E88" s="133">
        <f>SUM(E53:E87)</f>
        <v>0</v>
      </c>
      <c r="F88" s="134">
        <f t="shared" ref="F88" si="10">SUM(F53:F87)</f>
        <v>0</v>
      </c>
      <c r="G88" s="134">
        <f t="shared" ref="G88" si="11">SUM(G53:G87)</f>
        <v>0</v>
      </c>
      <c r="H88" s="134">
        <f t="shared" ref="H88" si="12">SUM(H53:H87)</f>
        <v>0</v>
      </c>
      <c r="I88" s="134">
        <f t="shared" ref="I88" si="13">SUM(I53:I87)</f>
        <v>0</v>
      </c>
      <c r="J88" s="135">
        <f t="shared" ref="J88" si="14">SUM(J53:J87)</f>
        <v>0</v>
      </c>
      <c r="K88" s="132">
        <f>K87/46%</f>
        <v>28.911799616973397</v>
      </c>
      <c r="L88" s="132">
        <f t="shared" ref="L88" si="15">L87/46%</f>
        <v>64.843101282251382</v>
      </c>
      <c r="M88" s="132">
        <f>M87/46%</f>
        <v>102.17821064897868</v>
      </c>
      <c r="O88" s="188"/>
      <c r="P88" s="188"/>
      <c r="Q88" s="189"/>
      <c r="R88" s="189"/>
      <c r="S88" s="189"/>
      <c r="T88" s="189"/>
      <c r="U88" s="189"/>
      <c r="V88" s="189"/>
      <c r="W88" s="189"/>
      <c r="X88" s="189"/>
      <c r="Y88" s="189"/>
      <c r="Z88" s="189"/>
    </row>
    <row r="89" spans="4:26" ht="13.5" customHeight="1" outlineLevel="1" thickTop="1" x14ac:dyDescent="0.2">
      <c r="O89" s="188"/>
      <c r="P89" s="188"/>
      <c r="Q89" s="189"/>
      <c r="R89" s="189"/>
      <c r="S89" s="189"/>
      <c r="T89" s="189"/>
      <c r="U89" s="189"/>
      <c r="V89" s="189"/>
      <c r="W89" s="189"/>
      <c r="X89" s="189"/>
      <c r="Y89" s="189"/>
      <c r="Z89" s="189"/>
    </row>
    <row r="90" spans="4:26" ht="13.5" customHeight="1" outlineLevel="1" x14ac:dyDescent="0.2">
      <c r="D90" s="32" t="s">
        <v>77</v>
      </c>
      <c r="O90" s="188"/>
      <c r="P90" s="188"/>
      <c r="Q90" s="189"/>
      <c r="R90" s="189"/>
      <c r="S90" s="189"/>
      <c r="T90" s="189"/>
      <c r="U90" s="189"/>
      <c r="V90" s="189"/>
      <c r="W90" s="189"/>
      <c r="X90" s="189"/>
      <c r="Y90" s="189"/>
      <c r="Z90" s="189"/>
    </row>
    <row r="91" spans="4:26" ht="13.5" customHeight="1" outlineLevel="1" x14ac:dyDescent="0.2">
      <c r="D91" s="33" t="s">
        <v>78</v>
      </c>
      <c r="O91" s="190"/>
      <c r="P91" s="189"/>
      <c r="Q91" s="189"/>
      <c r="R91" s="189"/>
      <c r="S91" s="189"/>
      <c r="T91" s="189"/>
      <c r="U91" s="189"/>
      <c r="V91" s="189"/>
      <c r="W91" s="189"/>
      <c r="X91" s="189"/>
      <c r="Y91" s="189"/>
      <c r="Z91" s="189"/>
    </row>
    <row r="92" spans="4:26" ht="13.5" customHeight="1" outlineLevel="1" x14ac:dyDescent="0.2">
      <c r="O92" s="189"/>
      <c r="P92" s="189"/>
      <c r="Q92" s="189"/>
      <c r="R92" s="189"/>
      <c r="S92" s="189"/>
      <c r="T92" s="189"/>
      <c r="U92" s="189"/>
      <c r="V92" s="189"/>
      <c r="W92" s="189"/>
      <c r="X92" s="189"/>
      <c r="Y92" s="189"/>
      <c r="Z92" s="189"/>
    </row>
    <row r="93" spans="4:26" ht="13.5" customHeight="1" outlineLevel="1" x14ac:dyDescent="0.2">
      <c r="D93" s="30"/>
      <c r="E93" s="120">
        <v>2017</v>
      </c>
      <c r="F93" s="120">
        <v>2018</v>
      </c>
      <c r="G93" s="120">
        <v>2019</v>
      </c>
      <c r="H93" s="120">
        <v>2020</v>
      </c>
      <c r="I93" s="120">
        <v>2021</v>
      </c>
      <c r="J93" s="120">
        <v>2022</v>
      </c>
      <c r="K93" s="120">
        <v>2023</v>
      </c>
      <c r="L93" s="120">
        <v>2024</v>
      </c>
      <c r="M93" s="120">
        <v>2025</v>
      </c>
      <c r="O93" s="191"/>
      <c r="P93" s="191"/>
      <c r="Q93" s="190"/>
      <c r="R93" s="190"/>
      <c r="S93" s="189"/>
      <c r="T93" s="189"/>
      <c r="U93" s="189"/>
      <c r="V93" s="189"/>
      <c r="W93" s="189"/>
      <c r="X93" s="189"/>
      <c r="Y93" s="189"/>
      <c r="Z93" s="189"/>
    </row>
    <row r="94" spans="4:26" ht="13.5" customHeight="1" outlineLevel="1" x14ac:dyDescent="0.2">
      <c r="D94" s="102" t="str">
        <f>ProjectedP205_Consumption!D100</f>
        <v>Bambara beans, dry</v>
      </c>
      <c r="E94" s="136">
        <v>0</v>
      </c>
      <c r="F94" s="136">
        <v>0</v>
      </c>
      <c r="G94" s="136">
        <v>0</v>
      </c>
      <c r="H94" s="136">
        <v>0</v>
      </c>
      <c r="I94" s="136">
        <v>0</v>
      </c>
      <c r="J94" s="136">
        <v>0</v>
      </c>
      <c r="K94" s="246">
        <v>0.4</v>
      </c>
      <c r="L94" s="246">
        <v>0.4</v>
      </c>
      <c r="M94" s="246">
        <v>0.4</v>
      </c>
      <c r="O94" s="192"/>
      <c r="P94" s="192"/>
      <c r="Q94" s="189"/>
      <c r="R94" s="189"/>
      <c r="S94" s="189"/>
      <c r="T94" s="189"/>
      <c r="U94" s="189"/>
      <c r="V94" s="189"/>
      <c r="W94" s="189"/>
      <c r="X94" s="189"/>
      <c r="Y94" s="189"/>
      <c r="Z94" s="189"/>
    </row>
    <row r="95" spans="4:26" ht="13.5" customHeight="1" outlineLevel="1" x14ac:dyDescent="0.2">
      <c r="D95" s="102" t="str">
        <f>ProjectedP205_Consumption!D101</f>
        <v>Beans, dry</v>
      </c>
      <c r="E95" s="136">
        <v>0</v>
      </c>
      <c r="F95" s="136">
        <v>0</v>
      </c>
      <c r="G95" s="136">
        <v>0</v>
      </c>
      <c r="H95" s="136">
        <v>0</v>
      </c>
      <c r="I95" s="136">
        <v>0</v>
      </c>
      <c r="J95" s="136">
        <v>0</v>
      </c>
      <c r="K95" s="246">
        <v>0.4</v>
      </c>
      <c r="L95" s="246">
        <v>0.4</v>
      </c>
      <c r="M95" s="246">
        <v>0.4</v>
      </c>
      <c r="O95" s="192"/>
      <c r="P95" s="192"/>
      <c r="Q95" s="189"/>
      <c r="R95" s="189"/>
      <c r="S95" s="189"/>
      <c r="T95" s="189"/>
      <c r="U95" s="189"/>
      <c r="V95" s="189"/>
      <c r="W95" s="189"/>
      <c r="X95" s="189"/>
      <c r="Y95" s="189"/>
      <c r="Z95" s="189"/>
    </row>
    <row r="96" spans="4:26" ht="13.5" customHeight="1" outlineLevel="1" x14ac:dyDescent="0.2">
      <c r="D96" s="102" t="str">
        <f>ProjectedP205_Consumption!D102</f>
        <v>Cassava, fresh</v>
      </c>
      <c r="E96" s="136">
        <v>0</v>
      </c>
      <c r="F96" s="136">
        <v>0</v>
      </c>
      <c r="G96" s="136">
        <v>0</v>
      </c>
      <c r="H96" s="136">
        <v>0</v>
      </c>
      <c r="I96" s="136">
        <v>0</v>
      </c>
      <c r="J96" s="136">
        <v>0</v>
      </c>
      <c r="K96" s="246">
        <v>0.4</v>
      </c>
      <c r="L96" s="246">
        <v>0.4</v>
      </c>
      <c r="M96" s="246">
        <v>0.4</v>
      </c>
      <c r="O96" s="192"/>
      <c r="P96" s="192"/>
      <c r="Q96" s="189"/>
      <c r="R96" s="189"/>
      <c r="S96" s="189"/>
      <c r="T96" s="189"/>
      <c r="U96" s="189"/>
      <c r="V96" s="189"/>
      <c r="W96" s="189"/>
      <c r="X96" s="189"/>
      <c r="Y96" s="189"/>
      <c r="Z96" s="189"/>
    </row>
    <row r="97" spans="4:26" ht="13.5" customHeight="1" outlineLevel="1" x14ac:dyDescent="0.2">
      <c r="D97" s="102" t="str">
        <f>ProjectedP205_Consumption!D103</f>
        <v>Chillies and peppers, dry (Capsicum spp., Pimenta spp.), raw</v>
      </c>
      <c r="E97" s="136">
        <v>0</v>
      </c>
      <c r="F97" s="136">
        <v>0</v>
      </c>
      <c r="G97" s="136">
        <v>0</v>
      </c>
      <c r="H97" s="136">
        <v>0</v>
      </c>
      <c r="I97" s="136">
        <v>0</v>
      </c>
      <c r="J97" s="136">
        <v>0</v>
      </c>
      <c r="K97" s="246">
        <v>0.4</v>
      </c>
      <c r="L97" s="246">
        <v>0.4</v>
      </c>
      <c r="M97" s="246">
        <v>0.4</v>
      </c>
      <c r="O97" s="192"/>
      <c r="P97" s="192"/>
      <c r="Q97" s="189"/>
      <c r="R97" s="189"/>
      <c r="S97" s="189"/>
      <c r="T97" s="189"/>
      <c r="U97" s="189"/>
      <c r="V97" s="189"/>
      <c r="W97" s="189"/>
      <c r="X97" s="189"/>
      <c r="Y97" s="189"/>
      <c r="Z97" s="189"/>
    </row>
    <row r="98" spans="4:26" ht="13.5" customHeight="1" outlineLevel="1" x14ac:dyDescent="0.2">
      <c r="D98" s="102" t="str">
        <f>ProjectedP205_Consumption!D104</f>
        <v>Chillies and peppers, green (Capsicum spp. and Pimenta spp.)</v>
      </c>
      <c r="E98" s="136">
        <v>0</v>
      </c>
      <c r="F98" s="136">
        <v>0</v>
      </c>
      <c r="G98" s="136">
        <v>0</v>
      </c>
      <c r="H98" s="136">
        <v>0</v>
      </c>
      <c r="I98" s="136">
        <v>0</v>
      </c>
      <c r="J98" s="136">
        <v>0</v>
      </c>
      <c r="K98" s="246">
        <v>0.4</v>
      </c>
      <c r="L98" s="246">
        <v>0.4</v>
      </c>
      <c r="M98" s="246">
        <v>0.4</v>
      </c>
      <c r="O98" s="192"/>
      <c r="P98" s="192"/>
      <c r="Q98" s="189"/>
      <c r="R98" s="189"/>
      <c r="S98" s="189"/>
      <c r="T98" s="189"/>
      <c r="U98" s="189"/>
      <c r="V98" s="189"/>
      <c r="W98" s="189"/>
      <c r="X98" s="189"/>
      <c r="Y98" s="189"/>
      <c r="Z98" s="189"/>
    </row>
    <row r="99" spans="4:26" ht="13.5" customHeight="1" outlineLevel="1" x14ac:dyDescent="0.2">
      <c r="D99" s="102" t="str">
        <f>ProjectedP205_Consumption!D105</f>
        <v>Cow peas, dry</v>
      </c>
      <c r="E99" s="136">
        <v>0</v>
      </c>
      <c r="F99" s="136">
        <v>0</v>
      </c>
      <c r="G99" s="136">
        <v>0</v>
      </c>
      <c r="H99" s="136">
        <v>0</v>
      </c>
      <c r="I99" s="136">
        <v>0</v>
      </c>
      <c r="J99" s="136">
        <v>0</v>
      </c>
      <c r="K99" s="246">
        <v>0.4</v>
      </c>
      <c r="L99" s="246">
        <v>0.4</v>
      </c>
      <c r="M99" s="246">
        <v>0.4</v>
      </c>
      <c r="O99" s="192"/>
      <c r="P99" s="192"/>
      <c r="Q99" s="189"/>
      <c r="R99" s="189"/>
      <c r="S99" s="189"/>
      <c r="T99" s="189"/>
      <c r="U99" s="189"/>
      <c r="V99" s="189"/>
      <c r="W99" s="189"/>
      <c r="X99" s="189"/>
      <c r="Y99" s="189"/>
      <c r="Z99" s="189"/>
    </row>
    <row r="100" spans="4:26" ht="13.5" customHeight="1" outlineLevel="1" x14ac:dyDescent="0.2">
      <c r="D100" s="102" t="str">
        <f>ProjectedP205_Consumption!D106</f>
        <v>Cucumbers and gherkins</v>
      </c>
      <c r="E100" s="136">
        <v>0</v>
      </c>
      <c r="F100" s="136">
        <v>0</v>
      </c>
      <c r="G100" s="136">
        <v>0</v>
      </c>
      <c r="H100" s="136">
        <v>0</v>
      </c>
      <c r="I100" s="136">
        <v>0</v>
      </c>
      <c r="J100" s="136">
        <v>0</v>
      </c>
      <c r="K100" s="246">
        <v>0.4</v>
      </c>
      <c r="L100" s="246">
        <v>0.4</v>
      </c>
      <c r="M100" s="246">
        <v>0.4</v>
      </c>
      <c r="O100" s="192"/>
      <c r="P100" s="192"/>
      <c r="Q100" s="189"/>
      <c r="R100" s="189"/>
      <c r="S100" s="189"/>
      <c r="T100" s="189"/>
      <c r="U100" s="189"/>
      <c r="V100" s="189"/>
      <c r="W100" s="189"/>
      <c r="X100" s="189"/>
      <c r="Y100" s="189"/>
      <c r="Z100" s="189"/>
    </row>
    <row r="101" spans="4:26" ht="13.5" customHeight="1" outlineLevel="1" x14ac:dyDescent="0.2">
      <c r="D101" s="102" t="str">
        <f>ProjectedP205_Consumption!D107</f>
        <v>Groundnuts, excluding shelled</v>
      </c>
      <c r="E101" s="136">
        <v>0</v>
      </c>
      <c r="F101" s="136">
        <v>0</v>
      </c>
      <c r="G101" s="136">
        <v>0</v>
      </c>
      <c r="H101" s="136">
        <v>0</v>
      </c>
      <c r="I101" s="136">
        <v>0</v>
      </c>
      <c r="J101" s="136">
        <v>0</v>
      </c>
      <c r="K101" s="246">
        <v>0.4</v>
      </c>
      <c r="L101" s="246">
        <v>0.4</v>
      </c>
      <c r="M101" s="246">
        <v>0.4</v>
      </c>
      <c r="O101" s="192"/>
      <c r="P101" s="192"/>
      <c r="Q101" s="189"/>
      <c r="R101" s="189"/>
      <c r="S101" s="189"/>
      <c r="T101" s="189"/>
      <c r="U101" s="189"/>
      <c r="V101" s="189"/>
      <c r="W101" s="189"/>
      <c r="X101" s="189"/>
      <c r="Y101" s="189"/>
      <c r="Z101" s="189"/>
    </row>
    <row r="102" spans="4:26" ht="13.5" customHeight="1" outlineLevel="1" x14ac:dyDescent="0.2">
      <c r="D102" s="102" t="str">
        <f>ProjectedP205_Consumption!D108</f>
        <v>Maize (corn)</v>
      </c>
      <c r="E102" s="136">
        <v>0</v>
      </c>
      <c r="F102" s="136">
        <v>0</v>
      </c>
      <c r="G102" s="136">
        <v>0</v>
      </c>
      <c r="H102" s="136">
        <v>0</v>
      </c>
      <c r="I102" s="136">
        <v>0</v>
      </c>
      <c r="J102" s="136">
        <v>0</v>
      </c>
      <c r="K102" s="246">
        <v>0.4</v>
      </c>
      <c r="L102" s="246">
        <v>0.4</v>
      </c>
      <c r="M102" s="246">
        <v>0.4</v>
      </c>
      <c r="O102" s="192"/>
      <c r="P102" s="192"/>
      <c r="Q102" s="189"/>
      <c r="R102" s="189"/>
      <c r="S102" s="189"/>
      <c r="T102" s="189"/>
      <c r="U102" s="189"/>
      <c r="V102" s="189"/>
      <c r="W102" s="189"/>
      <c r="X102" s="189"/>
      <c r="Y102" s="189"/>
      <c r="Z102" s="189"/>
    </row>
    <row r="103" spans="4:26" ht="13.5" customHeight="1" outlineLevel="1" x14ac:dyDescent="0.2">
      <c r="D103" s="102" t="str">
        <f>ProjectedP205_Consumption!D109</f>
        <v>Millet</v>
      </c>
      <c r="E103" s="136">
        <v>0</v>
      </c>
      <c r="F103" s="136">
        <v>0</v>
      </c>
      <c r="G103" s="136">
        <v>0</v>
      </c>
      <c r="H103" s="136">
        <v>0</v>
      </c>
      <c r="I103" s="136">
        <v>0</v>
      </c>
      <c r="J103" s="136">
        <v>0</v>
      </c>
      <c r="K103" s="246">
        <v>0.4</v>
      </c>
      <c r="L103" s="246">
        <v>0.4</v>
      </c>
      <c r="M103" s="246">
        <v>0.4</v>
      </c>
      <c r="O103" s="192"/>
      <c r="P103" s="192"/>
      <c r="Q103" s="189"/>
      <c r="R103" s="189"/>
      <c r="S103" s="189"/>
      <c r="T103" s="189"/>
      <c r="U103" s="189"/>
      <c r="V103" s="189"/>
      <c r="W103" s="189"/>
      <c r="X103" s="189"/>
      <c r="Y103" s="189"/>
      <c r="Z103" s="189"/>
    </row>
    <row r="104" spans="4:26" ht="13.5" customHeight="1" outlineLevel="1" x14ac:dyDescent="0.2">
      <c r="D104" s="102" t="str">
        <f>ProjectedP205_Consumption!D110</f>
        <v>Okra</v>
      </c>
      <c r="E104" s="136">
        <v>0</v>
      </c>
      <c r="F104" s="136">
        <v>0</v>
      </c>
      <c r="G104" s="136">
        <v>0</v>
      </c>
      <c r="H104" s="136">
        <v>0</v>
      </c>
      <c r="I104" s="136">
        <v>0</v>
      </c>
      <c r="J104" s="136">
        <v>0</v>
      </c>
      <c r="K104" s="246">
        <v>0.4</v>
      </c>
      <c r="L104" s="246">
        <v>0.4</v>
      </c>
      <c r="M104" s="246">
        <v>0.4</v>
      </c>
      <c r="O104" s="192"/>
      <c r="P104" s="192"/>
      <c r="Q104" s="189"/>
      <c r="R104" s="189"/>
      <c r="S104" s="189"/>
      <c r="T104" s="189"/>
      <c r="U104" s="189"/>
      <c r="V104" s="189"/>
      <c r="W104" s="189"/>
      <c r="X104" s="189"/>
      <c r="Y104" s="189"/>
      <c r="Z104" s="189"/>
    </row>
    <row r="105" spans="4:26" ht="13.5" customHeight="1" outlineLevel="1" x14ac:dyDescent="0.2">
      <c r="D105" s="102" t="str">
        <f>ProjectedP205_Consumption!D111</f>
        <v>Onions and shallots, dry (excluding dehydrated)</v>
      </c>
      <c r="E105" s="136">
        <v>0</v>
      </c>
      <c r="F105" s="136">
        <v>0</v>
      </c>
      <c r="G105" s="136">
        <v>0</v>
      </c>
      <c r="H105" s="136">
        <v>0</v>
      </c>
      <c r="I105" s="136">
        <v>0</v>
      </c>
      <c r="J105" s="136">
        <v>0</v>
      </c>
      <c r="K105" s="246">
        <v>0.4</v>
      </c>
      <c r="L105" s="246">
        <v>0.4</v>
      </c>
      <c r="M105" s="246">
        <v>0.4</v>
      </c>
      <c r="O105" s="192"/>
      <c r="P105" s="192"/>
      <c r="Q105" s="189"/>
      <c r="R105" s="189"/>
      <c r="S105" s="189"/>
      <c r="T105" s="189"/>
      <c r="U105" s="189"/>
      <c r="V105" s="189"/>
      <c r="W105" s="189"/>
      <c r="X105" s="189"/>
      <c r="Y105" s="189"/>
      <c r="Z105" s="189"/>
    </row>
    <row r="106" spans="4:26" ht="13.5" customHeight="1" outlineLevel="1" x14ac:dyDescent="0.2">
      <c r="D106" s="102" t="str">
        <f>ProjectedP205_Consumption!D112</f>
        <v>Other fruits, n.e.c.</v>
      </c>
      <c r="E106" s="136">
        <v>0</v>
      </c>
      <c r="F106" s="136">
        <v>0</v>
      </c>
      <c r="G106" s="136">
        <v>0</v>
      </c>
      <c r="H106" s="136">
        <v>0</v>
      </c>
      <c r="I106" s="136">
        <v>0</v>
      </c>
      <c r="J106" s="136">
        <v>0</v>
      </c>
      <c r="K106" s="246">
        <v>0.4</v>
      </c>
      <c r="L106" s="246">
        <v>0.4</v>
      </c>
      <c r="M106" s="246">
        <v>0.4</v>
      </c>
      <c r="O106" s="192"/>
      <c r="P106" s="192"/>
      <c r="Q106" s="189"/>
      <c r="R106" s="189"/>
      <c r="S106" s="189"/>
      <c r="T106" s="189"/>
      <c r="U106" s="189"/>
      <c r="V106" s="189"/>
      <c r="W106" s="189"/>
      <c r="X106" s="189"/>
      <c r="Y106" s="189"/>
      <c r="Z106" s="189"/>
    </row>
    <row r="107" spans="4:26" ht="13.5" customHeight="1" outlineLevel="1" x14ac:dyDescent="0.2">
      <c r="D107" s="102" t="str">
        <f>ProjectedP205_Consumption!D113</f>
        <v>Other vegetables, fresh n.e.c.</v>
      </c>
      <c r="E107" s="136">
        <v>0</v>
      </c>
      <c r="F107" s="136">
        <v>0</v>
      </c>
      <c r="G107" s="136">
        <v>0</v>
      </c>
      <c r="H107" s="136">
        <v>0</v>
      </c>
      <c r="I107" s="136">
        <v>0</v>
      </c>
      <c r="J107" s="136">
        <v>0</v>
      </c>
      <c r="K107" s="246">
        <v>0.4</v>
      </c>
      <c r="L107" s="246">
        <v>0.4</v>
      </c>
      <c r="M107" s="246">
        <v>0.4</v>
      </c>
      <c r="O107" s="192"/>
      <c r="P107" s="192"/>
      <c r="Q107" s="189"/>
      <c r="R107" s="189"/>
      <c r="S107" s="189"/>
      <c r="T107" s="189"/>
      <c r="U107" s="189"/>
      <c r="V107" s="189"/>
      <c r="W107" s="189"/>
      <c r="X107" s="189"/>
      <c r="Y107" s="189"/>
      <c r="Z107" s="189"/>
    </row>
    <row r="108" spans="4:26" ht="13.5" customHeight="1" outlineLevel="1" x14ac:dyDescent="0.2">
      <c r="D108" s="102" t="str">
        <f>ProjectedP205_Consumption!D114</f>
        <v>Potatoes</v>
      </c>
      <c r="E108" s="136">
        <v>0</v>
      </c>
      <c r="F108" s="136">
        <v>0</v>
      </c>
      <c r="G108" s="136">
        <v>0</v>
      </c>
      <c r="H108" s="136">
        <v>0</v>
      </c>
      <c r="I108" s="136">
        <v>0</v>
      </c>
      <c r="J108" s="136">
        <v>0</v>
      </c>
      <c r="K108" s="246">
        <v>0.4</v>
      </c>
      <c r="L108" s="246">
        <v>0.4</v>
      </c>
      <c r="M108" s="246">
        <v>0.4</v>
      </c>
      <c r="O108" s="192"/>
      <c r="P108" s="192"/>
      <c r="Q108" s="189"/>
      <c r="R108" s="189"/>
      <c r="S108" s="189"/>
      <c r="T108" s="189"/>
      <c r="U108" s="189"/>
      <c r="V108" s="189"/>
      <c r="W108" s="189"/>
      <c r="X108" s="189"/>
      <c r="Y108" s="189"/>
      <c r="Z108" s="189"/>
    </row>
    <row r="109" spans="4:26" ht="13.5" customHeight="1" outlineLevel="1" x14ac:dyDescent="0.2">
      <c r="D109" s="102" t="str">
        <f>ProjectedP205_Consumption!D115</f>
        <v>Pumpkins, squash and gourds</v>
      </c>
      <c r="E109" s="136">
        <v>0</v>
      </c>
      <c r="F109" s="136">
        <v>0</v>
      </c>
      <c r="G109" s="136">
        <v>0</v>
      </c>
      <c r="H109" s="136">
        <v>0</v>
      </c>
      <c r="I109" s="136">
        <v>0</v>
      </c>
      <c r="J109" s="136">
        <v>0</v>
      </c>
      <c r="K109" s="246">
        <v>0.4</v>
      </c>
      <c r="L109" s="246">
        <v>0.4</v>
      </c>
      <c r="M109" s="246">
        <v>0.4</v>
      </c>
      <c r="O109" s="192"/>
      <c r="P109" s="192"/>
      <c r="Q109" s="189"/>
      <c r="R109" s="189"/>
      <c r="S109" s="189"/>
      <c r="T109" s="189"/>
      <c r="U109" s="189"/>
      <c r="V109" s="189"/>
      <c r="W109" s="189"/>
      <c r="X109" s="189"/>
      <c r="Y109" s="189"/>
      <c r="Z109" s="189"/>
    </row>
    <row r="110" spans="4:26" ht="13.5" customHeight="1" outlineLevel="1" x14ac:dyDescent="0.2">
      <c r="D110" s="102" t="str">
        <f>ProjectedP205_Consumption!D116</f>
        <v>Rice</v>
      </c>
      <c r="E110" s="136">
        <v>0</v>
      </c>
      <c r="F110" s="136">
        <v>0</v>
      </c>
      <c r="G110" s="136">
        <v>0</v>
      </c>
      <c r="H110" s="136">
        <v>0</v>
      </c>
      <c r="I110" s="136">
        <v>0</v>
      </c>
      <c r="J110" s="136">
        <v>0</v>
      </c>
      <c r="K110" s="246">
        <v>0.4</v>
      </c>
      <c r="L110" s="246">
        <v>0.4</v>
      </c>
      <c r="M110" s="246">
        <v>0.4</v>
      </c>
      <c r="O110" s="192"/>
      <c r="P110" s="192"/>
      <c r="Q110" s="189"/>
      <c r="R110" s="189"/>
      <c r="S110" s="189"/>
      <c r="T110" s="189"/>
      <c r="U110" s="189"/>
      <c r="V110" s="189"/>
      <c r="W110" s="189"/>
      <c r="X110" s="189"/>
      <c r="Y110" s="189"/>
      <c r="Z110" s="189"/>
    </row>
    <row r="111" spans="4:26" ht="13.5" customHeight="1" outlineLevel="1" x14ac:dyDescent="0.2">
      <c r="D111" s="102" t="str">
        <f>ProjectedP205_Consumption!D117</f>
        <v>Seed cotton, unginned</v>
      </c>
      <c r="E111" s="136">
        <v>0</v>
      </c>
      <c r="F111" s="136">
        <v>0</v>
      </c>
      <c r="G111" s="136">
        <v>0</v>
      </c>
      <c r="H111" s="136">
        <v>0</v>
      </c>
      <c r="I111" s="136">
        <v>0</v>
      </c>
      <c r="J111" s="136">
        <v>0</v>
      </c>
      <c r="K111" s="246">
        <v>0.4</v>
      </c>
      <c r="L111" s="247">
        <v>0.7</v>
      </c>
      <c r="M111" s="247">
        <v>1</v>
      </c>
      <c r="O111" s="192"/>
      <c r="P111" s="192"/>
      <c r="Q111" s="189"/>
      <c r="R111" s="189"/>
      <c r="S111" s="189"/>
      <c r="T111" s="189"/>
      <c r="U111" s="189"/>
      <c r="V111" s="189"/>
      <c r="W111" s="189"/>
      <c r="X111" s="189"/>
      <c r="Y111" s="189"/>
      <c r="Z111" s="189"/>
    </row>
    <row r="112" spans="4:26" ht="13.5" customHeight="1" outlineLevel="1" x14ac:dyDescent="0.2">
      <c r="D112" s="102" t="str">
        <f>ProjectedP205_Consumption!D118</f>
        <v>Sesame seed</v>
      </c>
      <c r="E112" s="136">
        <v>0</v>
      </c>
      <c r="F112" s="136">
        <v>0</v>
      </c>
      <c r="G112" s="136">
        <v>0</v>
      </c>
      <c r="H112" s="136">
        <v>0</v>
      </c>
      <c r="I112" s="136">
        <v>0</v>
      </c>
      <c r="J112" s="136">
        <v>0</v>
      </c>
      <c r="K112" s="246">
        <v>0.4</v>
      </c>
      <c r="L112" s="246">
        <v>0.4</v>
      </c>
      <c r="M112" s="246">
        <v>0.4</v>
      </c>
      <c r="O112" s="192"/>
      <c r="P112" s="192"/>
      <c r="Q112" s="189"/>
      <c r="R112" s="189"/>
      <c r="S112" s="189"/>
      <c r="T112" s="189"/>
      <c r="U112" s="189"/>
      <c r="V112" s="189"/>
      <c r="W112" s="189"/>
      <c r="X112" s="189"/>
      <c r="Y112" s="189"/>
      <c r="Z112" s="189"/>
    </row>
    <row r="113" spans="4:26" ht="13.5" customHeight="1" outlineLevel="1" x14ac:dyDescent="0.2">
      <c r="D113" s="102" t="str">
        <f>ProjectedP205_Consumption!D119</f>
        <v>Sorghum</v>
      </c>
      <c r="E113" s="136">
        <v>0</v>
      </c>
      <c r="F113" s="136">
        <v>0</v>
      </c>
      <c r="G113" s="136">
        <v>0</v>
      </c>
      <c r="H113" s="136">
        <v>0</v>
      </c>
      <c r="I113" s="136">
        <v>0</v>
      </c>
      <c r="J113" s="136">
        <v>0</v>
      </c>
      <c r="K113" s="246">
        <v>0.4</v>
      </c>
      <c r="L113" s="246">
        <v>0.4</v>
      </c>
      <c r="M113" s="246">
        <v>0.4</v>
      </c>
      <c r="O113" s="192"/>
      <c r="P113" s="192"/>
      <c r="Q113" s="189"/>
      <c r="R113" s="189"/>
      <c r="S113" s="189"/>
      <c r="T113" s="189"/>
      <c r="U113" s="189"/>
      <c r="V113" s="189"/>
      <c r="W113" s="189"/>
      <c r="X113" s="189"/>
      <c r="Y113" s="189"/>
      <c r="Z113" s="189"/>
    </row>
    <row r="114" spans="4:26" ht="13.5" customHeight="1" outlineLevel="1" x14ac:dyDescent="0.2">
      <c r="D114" s="102" t="str">
        <f>ProjectedP205_Consumption!D120</f>
        <v>Sugar cane</v>
      </c>
      <c r="E114" s="136">
        <v>0</v>
      </c>
      <c r="F114" s="136">
        <v>0</v>
      </c>
      <c r="G114" s="136">
        <v>0</v>
      </c>
      <c r="H114" s="136">
        <v>0</v>
      </c>
      <c r="I114" s="136">
        <v>0</v>
      </c>
      <c r="J114" s="136">
        <v>0</v>
      </c>
      <c r="K114" s="246">
        <v>0.4</v>
      </c>
      <c r="L114" s="247">
        <v>0.7</v>
      </c>
      <c r="M114" s="247">
        <v>0.9</v>
      </c>
      <c r="O114" s="192"/>
      <c r="P114" s="192"/>
      <c r="Q114" s="189"/>
      <c r="R114" s="189"/>
      <c r="S114" s="189"/>
      <c r="T114" s="189"/>
      <c r="U114" s="189"/>
      <c r="V114" s="189"/>
      <c r="W114" s="189"/>
      <c r="X114" s="189"/>
      <c r="Y114" s="189"/>
      <c r="Z114" s="189"/>
    </row>
    <row r="115" spans="4:26" ht="13.5" customHeight="1" outlineLevel="1" x14ac:dyDescent="0.2">
      <c r="D115" s="102" t="str">
        <f>ProjectedP205_Consumption!D121</f>
        <v>Sweet potatoes</v>
      </c>
      <c r="E115" s="136">
        <v>0</v>
      </c>
      <c r="F115" s="136">
        <v>0</v>
      </c>
      <c r="G115" s="136">
        <v>0</v>
      </c>
      <c r="H115" s="136">
        <v>0</v>
      </c>
      <c r="I115" s="136">
        <v>0</v>
      </c>
      <c r="J115" s="136">
        <v>0</v>
      </c>
      <c r="K115" s="246">
        <v>0.4</v>
      </c>
      <c r="L115" s="246">
        <v>0.4</v>
      </c>
      <c r="M115" s="246">
        <v>0.4</v>
      </c>
      <c r="O115" s="192"/>
      <c r="P115" s="192"/>
      <c r="Q115" s="189"/>
      <c r="R115" s="189"/>
      <c r="S115" s="189"/>
      <c r="T115" s="189"/>
      <c r="U115" s="189"/>
      <c r="V115" s="189"/>
      <c r="W115" s="189"/>
      <c r="X115" s="189"/>
      <c r="Y115" s="189"/>
      <c r="Z115" s="189"/>
    </row>
    <row r="116" spans="4:26" ht="13.5" customHeight="1" outlineLevel="1" x14ac:dyDescent="0.2">
      <c r="D116" s="102" t="str">
        <f>ProjectedP205_Consumption!D122</f>
        <v>Tomatoes</v>
      </c>
      <c r="E116" s="136">
        <v>0</v>
      </c>
      <c r="F116" s="136">
        <v>0</v>
      </c>
      <c r="G116" s="136">
        <v>0</v>
      </c>
      <c r="H116" s="136">
        <v>0</v>
      </c>
      <c r="I116" s="136">
        <v>0</v>
      </c>
      <c r="J116" s="136">
        <v>0</v>
      </c>
      <c r="K116" s="246">
        <v>0.4</v>
      </c>
      <c r="L116" s="246">
        <v>0.4</v>
      </c>
      <c r="M116" s="246">
        <v>0.4</v>
      </c>
      <c r="O116" s="192"/>
      <c r="P116" s="192"/>
      <c r="Q116" s="189"/>
      <c r="R116" s="189"/>
      <c r="S116" s="189"/>
      <c r="T116" s="189"/>
      <c r="U116" s="189"/>
      <c r="V116" s="189"/>
      <c r="W116" s="189"/>
      <c r="X116" s="189"/>
      <c r="Y116" s="189"/>
      <c r="Z116" s="189"/>
    </row>
    <row r="117" spans="4:26" ht="13.5" customHeight="1" outlineLevel="1" x14ac:dyDescent="0.2">
      <c r="D117" s="102" t="str">
        <f>ProjectedP205_Consumption!D123</f>
        <v>Avocados</v>
      </c>
      <c r="E117" s="136">
        <v>0</v>
      </c>
      <c r="F117" s="136">
        <v>0</v>
      </c>
      <c r="G117" s="136">
        <v>0</v>
      </c>
      <c r="H117" s="136">
        <v>0</v>
      </c>
      <c r="I117" s="136">
        <v>0</v>
      </c>
      <c r="J117" s="136">
        <v>0</v>
      </c>
      <c r="K117" s="246">
        <v>0.4</v>
      </c>
      <c r="L117" s="246">
        <v>0.4</v>
      </c>
      <c r="M117" s="246">
        <v>0.4</v>
      </c>
      <c r="O117" s="192"/>
      <c r="P117" s="192"/>
      <c r="Q117" s="189"/>
      <c r="R117" s="189"/>
      <c r="S117" s="189"/>
      <c r="T117" s="189"/>
      <c r="U117" s="189"/>
      <c r="V117" s="189"/>
      <c r="W117" s="189"/>
      <c r="X117" s="189"/>
      <c r="Y117" s="189"/>
      <c r="Z117" s="189"/>
    </row>
    <row r="118" spans="4:26" ht="13.5" customHeight="1" outlineLevel="1" x14ac:dyDescent="0.2">
      <c r="D118" s="102" t="str">
        <f>ProjectedP205_Consumption!D124</f>
        <v>Bananas</v>
      </c>
      <c r="E118" s="136">
        <v>0</v>
      </c>
      <c r="F118" s="136">
        <v>0</v>
      </c>
      <c r="G118" s="136">
        <v>0</v>
      </c>
      <c r="H118" s="136">
        <v>0</v>
      </c>
      <c r="I118" s="136">
        <v>0</v>
      </c>
      <c r="J118" s="136">
        <v>0</v>
      </c>
      <c r="K118" s="246">
        <v>0.4</v>
      </c>
      <c r="L118" s="247">
        <v>0.7</v>
      </c>
      <c r="M118" s="247">
        <v>0.9</v>
      </c>
      <c r="O118" s="192"/>
      <c r="P118" s="192"/>
      <c r="Q118" s="189"/>
      <c r="R118" s="189"/>
      <c r="S118" s="189"/>
      <c r="T118" s="189"/>
      <c r="U118" s="189"/>
      <c r="V118" s="189"/>
      <c r="W118" s="189"/>
      <c r="X118" s="189"/>
      <c r="Y118" s="189"/>
      <c r="Z118" s="189"/>
    </row>
    <row r="119" spans="4:26" ht="13.5" customHeight="1" outlineLevel="1" x14ac:dyDescent="0.2">
      <c r="D119" s="102" t="str">
        <f>ProjectedP205_Consumption!D125</f>
        <v>Cocoa beans</v>
      </c>
      <c r="E119" s="136">
        <v>0</v>
      </c>
      <c r="F119" s="136">
        <v>0</v>
      </c>
      <c r="G119" s="136">
        <v>0</v>
      </c>
      <c r="H119" s="136">
        <v>0</v>
      </c>
      <c r="I119" s="136">
        <v>0</v>
      </c>
      <c r="J119" s="136">
        <v>0</v>
      </c>
      <c r="K119" s="246">
        <v>0.4</v>
      </c>
      <c r="L119" s="246">
        <v>0.4</v>
      </c>
      <c r="M119" s="246">
        <v>0.4</v>
      </c>
      <c r="O119" s="192"/>
      <c r="P119" s="192"/>
      <c r="Q119" s="189"/>
      <c r="R119" s="189"/>
      <c r="S119" s="189"/>
      <c r="T119" s="189"/>
      <c r="U119" s="189"/>
      <c r="V119" s="189"/>
      <c r="W119" s="189"/>
      <c r="X119" s="189"/>
      <c r="Y119" s="189"/>
      <c r="Z119" s="189"/>
    </row>
    <row r="120" spans="4:26" ht="13.5" customHeight="1" outlineLevel="1" x14ac:dyDescent="0.2">
      <c r="D120" s="102" t="str">
        <f>ProjectedP205_Consumption!D126</f>
        <v>Coffee, green</v>
      </c>
      <c r="E120" s="136">
        <v>0</v>
      </c>
      <c r="F120" s="136">
        <v>0</v>
      </c>
      <c r="G120" s="136">
        <v>0</v>
      </c>
      <c r="H120" s="136">
        <v>0</v>
      </c>
      <c r="I120" s="136">
        <v>0</v>
      </c>
      <c r="J120" s="136">
        <v>0</v>
      </c>
      <c r="K120" s="246">
        <v>0.4</v>
      </c>
      <c r="L120" s="246">
        <v>0.4</v>
      </c>
      <c r="M120" s="246">
        <v>0.4</v>
      </c>
      <c r="O120" s="192"/>
      <c r="P120" s="192"/>
      <c r="Q120" s="189"/>
      <c r="R120" s="189"/>
      <c r="S120" s="189"/>
      <c r="T120" s="189"/>
      <c r="U120" s="189"/>
      <c r="V120" s="189"/>
      <c r="W120" s="189"/>
      <c r="X120" s="189"/>
      <c r="Y120" s="189"/>
      <c r="Z120" s="189"/>
    </row>
    <row r="121" spans="4:26" ht="13.5" customHeight="1" outlineLevel="1" x14ac:dyDescent="0.2">
      <c r="D121" s="102" t="str">
        <f>ProjectedP205_Consumption!D127</f>
        <v>Kola nuts</v>
      </c>
      <c r="E121" s="136">
        <v>0</v>
      </c>
      <c r="F121" s="136">
        <v>0</v>
      </c>
      <c r="G121" s="136">
        <v>0</v>
      </c>
      <c r="H121" s="136">
        <v>0</v>
      </c>
      <c r="I121" s="136">
        <v>0</v>
      </c>
      <c r="J121" s="136">
        <v>0</v>
      </c>
      <c r="K121" s="246">
        <v>0.4</v>
      </c>
      <c r="L121" s="246">
        <v>0.4</v>
      </c>
      <c r="M121" s="246">
        <v>0.4</v>
      </c>
      <c r="O121" s="192"/>
      <c r="P121" s="192"/>
      <c r="Q121" s="189"/>
      <c r="R121" s="189"/>
      <c r="S121" s="189"/>
      <c r="T121" s="189"/>
      <c r="U121" s="189"/>
      <c r="V121" s="189"/>
      <c r="W121" s="189"/>
      <c r="X121" s="189"/>
      <c r="Y121" s="189"/>
      <c r="Z121" s="189"/>
    </row>
    <row r="122" spans="4:26" ht="13.5" customHeight="1" outlineLevel="1" x14ac:dyDescent="0.2">
      <c r="D122" s="102" t="str">
        <f>ProjectedP205_Consumption!D128</f>
        <v>Melonseed</v>
      </c>
      <c r="E122" s="136">
        <v>0</v>
      </c>
      <c r="F122" s="136">
        <v>0</v>
      </c>
      <c r="G122" s="136">
        <v>0</v>
      </c>
      <c r="H122" s="136">
        <v>0</v>
      </c>
      <c r="I122" s="136">
        <v>0</v>
      </c>
      <c r="J122" s="136">
        <v>0</v>
      </c>
      <c r="K122" s="246">
        <v>0.4</v>
      </c>
      <c r="L122" s="246">
        <v>0.4</v>
      </c>
      <c r="M122" s="246">
        <v>0.4</v>
      </c>
      <c r="O122" s="192"/>
      <c r="P122" s="192"/>
      <c r="Q122" s="189"/>
      <c r="R122" s="189"/>
      <c r="S122" s="189"/>
      <c r="T122" s="189"/>
      <c r="U122" s="189"/>
      <c r="V122" s="189"/>
      <c r="W122" s="189"/>
      <c r="X122" s="189"/>
      <c r="Y122" s="189"/>
      <c r="Z122" s="189"/>
    </row>
    <row r="123" spans="4:26" ht="13.5" customHeight="1" outlineLevel="1" x14ac:dyDescent="0.2">
      <c r="D123" s="102" t="str">
        <f>ProjectedP205_Consumption!D129</f>
        <v>Natural rubber in primary forms</v>
      </c>
      <c r="E123" s="136">
        <v>0</v>
      </c>
      <c r="F123" s="136">
        <v>0</v>
      </c>
      <c r="G123" s="136">
        <v>0</v>
      </c>
      <c r="H123" s="136">
        <v>0</v>
      </c>
      <c r="I123" s="136">
        <v>0</v>
      </c>
      <c r="J123" s="136">
        <v>0</v>
      </c>
      <c r="K123" s="246">
        <v>0.4</v>
      </c>
      <c r="L123" s="246">
        <v>0.4</v>
      </c>
      <c r="M123" s="246">
        <v>0.4</v>
      </c>
      <c r="O123" s="192"/>
      <c r="P123" s="192"/>
      <c r="Q123" s="189"/>
      <c r="R123" s="189"/>
      <c r="S123" s="189"/>
      <c r="T123" s="189"/>
      <c r="U123" s="189"/>
      <c r="V123" s="189"/>
      <c r="W123" s="189"/>
      <c r="X123" s="189"/>
      <c r="Y123" s="189"/>
      <c r="Z123" s="189"/>
    </row>
    <row r="124" spans="4:26" ht="13.5" customHeight="1" outlineLevel="1" x14ac:dyDescent="0.2">
      <c r="D124" s="102" t="str">
        <f>ProjectedP205_Consumption!D130</f>
        <v>Oil palm fruit</v>
      </c>
      <c r="E124" s="136">
        <v>0</v>
      </c>
      <c r="F124" s="136">
        <v>0</v>
      </c>
      <c r="G124" s="136">
        <v>0</v>
      </c>
      <c r="H124" s="136">
        <v>0</v>
      </c>
      <c r="I124" s="136">
        <v>0</v>
      </c>
      <c r="J124" s="136">
        <v>0</v>
      </c>
      <c r="K124" s="246">
        <v>0.4</v>
      </c>
      <c r="L124" s="247">
        <v>0.7</v>
      </c>
      <c r="M124" s="247">
        <v>0.9</v>
      </c>
      <c r="O124" s="192"/>
      <c r="P124" s="192"/>
      <c r="Q124" s="189"/>
      <c r="R124" s="189"/>
      <c r="S124" s="189"/>
      <c r="T124" s="189"/>
      <c r="U124" s="189"/>
      <c r="V124" s="189"/>
      <c r="W124" s="189"/>
      <c r="X124" s="189"/>
      <c r="Y124" s="189"/>
      <c r="Z124" s="189"/>
    </row>
    <row r="125" spans="4:26" ht="13.5" customHeight="1" outlineLevel="1" x14ac:dyDescent="0.2">
      <c r="D125" s="102" t="str">
        <f>ProjectedP205_Consumption!D131</f>
        <v>Plantains and cooking bananas</v>
      </c>
      <c r="E125" s="136">
        <v>0</v>
      </c>
      <c r="F125" s="136">
        <v>0</v>
      </c>
      <c r="G125" s="136">
        <v>0</v>
      </c>
      <c r="H125" s="136">
        <v>0</v>
      </c>
      <c r="I125" s="136">
        <v>0</v>
      </c>
      <c r="J125" s="136">
        <v>0</v>
      </c>
      <c r="K125" s="246">
        <v>0.4</v>
      </c>
      <c r="L125" s="246">
        <v>0.4</v>
      </c>
      <c r="M125" s="246">
        <v>0.4</v>
      </c>
      <c r="O125" s="192"/>
      <c r="P125" s="192"/>
      <c r="Q125" s="189"/>
      <c r="R125" s="189"/>
      <c r="S125" s="189"/>
      <c r="T125" s="189"/>
      <c r="U125" s="189"/>
      <c r="V125" s="189"/>
      <c r="W125" s="189"/>
      <c r="X125" s="189"/>
      <c r="Y125" s="189"/>
      <c r="Z125" s="189"/>
    </row>
    <row r="126" spans="4:26" ht="13.5" customHeight="1" outlineLevel="1" x14ac:dyDescent="0.2">
      <c r="D126" s="102" t="str">
        <f>ProjectedP205_Consumption!D132</f>
        <v>Soya beans</v>
      </c>
      <c r="E126" s="136">
        <v>0</v>
      </c>
      <c r="F126" s="136">
        <v>0</v>
      </c>
      <c r="G126" s="136">
        <v>0</v>
      </c>
      <c r="H126" s="136">
        <v>0</v>
      </c>
      <c r="I126" s="136">
        <v>0</v>
      </c>
      <c r="J126" s="136">
        <v>0</v>
      </c>
      <c r="K126" s="246">
        <v>0.4</v>
      </c>
      <c r="L126" s="246">
        <v>0.4</v>
      </c>
      <c r="M126" s="246">
        <v>0.4</v>
      </c>
      <c r="O126" s="192"/>
      <c r="P126" s="192"/>
      <c r="Q126" s="189"/>
      <c r="R126" s="189"/>
      <c r="S126" s="189"/>
      <c r="T126" s="189"/>
      <c r="U126" s="189"/>
      <c r="V126" s="189"/>
      <c r="W126" s="189"/>
      <c r="X126" s="189"/>
      <c r="Y126" s="189"/>
      <c r="Z126" s="189"/>
    </row>
    <row r="127" spans="4:26" ht="13.5" customHeight="1" outlineLevel="1" x14ac:dyDescent="0.2">
      <c r="D127" s="102" t="str">
        <f>ProjectedP205_Consumption!D133</f>
        <v>Taro</v>
      </c>
      <c r="E127" s="136">
        <v>0</v>
      </c>
      <c r="F127" s="136">
        <v>0</v>
      </c>
      <c r="G127" s="136">
        <v>0</v>
      </c>
      <c r="H127" s="136">
        <v>0</v>
      </c>
      <c r="I127" s="136">
        <v>0</v>
      </c>
      <c r="J127" s="136">
        <v>0</v>
      </c>
      <c r="K127" s="246">
        <v>0.4</v>
      </c>
      <c r="L127" s="246">
        <v>0.4</v>
      </c>
      <c r="M127" s="246">
        <v>0.4</v>
      </c>
      <c r="O127" s="192"/>
      <c r="P127" s="192"/>
      <c r="Q127" s="189"/>
      <c r="R127" s="189"/>
      <c r="S127" s="189"/>
      <c r="T127" s="189"/>
      <c r="U127" s="189"/>
      <c r="V127" s="189"/>
      <c r="W127" s="189"/>
      <c r="X127" s="189"/>
      <c r="Y127" s="189"/>
      <c r="Z127" s="189"/>
    </row>
    <row r="128" spans="4:26" ht="13.5" customHeight="1" outlineLevel="1" x14ac:dyDescent="0.2">
      <c r="D128" s="102" t="str">
        <f>ProjectedP205_Consumption!D134</f>
        <v>Yams</v>
      </c>
      <c r="E128" s="136">
        <v>0</v>
      </c>
      <c r="F128" s="136">
        <v>0</v>
      </c>
      <c r="G128" s="136">
        <v>0</v>
      </c>
      <c r="H128" s="136">
        <v>0</v>
      </c>
      <c r="I128" s="136">
        <v>0</v>
      </c>
      <c r="J128" s="136">
        <v>0</v>
      </c>
      <c r="K128" s="246">
        <v>0.4</v>
      </c>
      <c r="L128" s="246">
        <v>0.4</v>
      </c>
      <c r="M128" s="246">
        <v>0.4</v>
      </c>
      <c r="O128" s="192"/>
      <c r="P128" s="192"/>
      <c r="Q128" s="189"/>
      <c r="R128" s="189"/>
      <c r="S128" s="189"/>
      <c r="T128" s="189"/>
      <c r="U128" s="189"/>
      <c r="V128" s="189"/>
      <c r="W128" s="189"/>
      <c r="X128" s="189"/>
      <c r="Y128" s="189"/>
      <c r="Z128" s="189"/>
    </row>
    <row r="129" spans="15:26" ht="13.5" customHeight="1" x14ac:dyDescent="0.2">
      <c r="O129" s="193"/>
      <c r="P129" s="193"/>
      <c r="Q129" s="189"/>
      <c r="R129" s="189"/>
      <c r="S129" s="189"/>
      <c r="T129" s="189"/>
      <c r="U129" s="189"/>
      <c r="V129" s="189"/>
      <c r="W129" s="189"/>
      <c r="X129" s="189"/>
      <c r="Y129" s="189"/>
      <c r="Z129" s="189"/>
    </row>
    <row r="130" spans="15:26" ht="13.5" customHeight="1" x14ac:dyDescent="0.2">
      <c r="O130" s="189"/>
      <c r="P130" s="189"/>
      <c r="Q130" s="189"/>
      <c r="R130" s="189"/>
      <c r="S130" s="189"/>
      <c r="T130" s="189"/>
      <c r="U130" s="189"/>
      <c r="V130" s="189"/>
      <c r="W130" s="189"/>
      <c r="X130" s="189"/>
      <c r="Y130" s="189"/>
      <c r="Z130" s="189"/>
    </row>
    <row r="131" spans="15:26" ht="13.5" customHeight="1" x14ac:dyDescent="0.2">
      <c r="O131" s="189"/>
      <c r="P131" s="189"/>
      <c r="Q131" s="189"/>
      <c r="R131" s="189"/>
      <c r="S131" s="189"/>
      <c r="T131" s="189"/>
      <c r="U131" s="189"/>
      <c r="V131" s="189"/>
      <c r="W131" s="189"/>
      <c r="X131" s="189"/>
      <c r="Y131" s="189"/>
      <c r="Z131" s="189"/>
    </row>
    <row r="132" spans="15:26" ht="13.5" customHeight="1" x14ac:dyDescent="0.2">
      <c r="O132" s="189"/>
      <c r="P132" s="189"/>
      <c r="Q132" s="189"/>
      <c r="R132" s="189"/>
      <c r="S132" s="189"/>
      <c r="T132" s="189"/>
      <c r="U132" s="189"/>
      <c r="V132" s="189"/>
      <c r="W132" s="189"/>
      <c r="X132" s="189"/>
      <c r="Y132" s="189"/>
      <c r="Z132" s="189"/>
    </row>
    <row r="133" spans="15:26" ht="13.5" customHeight="1" x14ac:dyDescent="0.2">
      <c r="O133" s="189"/>
      <c r="P133" s="189"/>
      <c r="Q133" s="189"/>
      <c r="R133" s="189"/>
      <c r="S133" s="189"/>
      <c r="T133" s="189"/>
      <c r="U133" s="189"/>
      <c r="V133" s="189"/>
      <c r="W133" s="189"/>
      <c r="X133" s="189"/>
      <c r="Y133" s="189"/>
      <c r="Z133" s="189"/>
    </row>
    <row r="134" spans="15:26" ht="13.5" customHeight="1" x14ac:dyDescent="0.2">
      <c r="O134" s="189"/>
      <c r="P134" s="189"/>
      <c r="Q134" s="189"/>
      <c r="R134" s="189"/>
      <c r="S134" s="189"/>
      <c r="T134" s="189"/>
      <c r="U134" s="189"/>
      <c r="V134" s="189"/>
      <c r="W134" s="189"/>
      <c r="X134" s="189"/>
      <c r="Y134" s="189"/>
      <c r="Z134" s="189"/>
    </row>
    <row r="135" spans="15:26" ht="13.5" customHeight="1" x14ac:dyDescent="0.2">
      <c r="O135" s="189"/>
      <c r="P135" s="189"/>
      <c r="Q135" s="189"/>
      <c r="R135" s="189"/>
      <c r="S135" s="189"/>
      <c r="T135" s="189"/>
      <c r="U135" s="189"/>
      <c r="V135" s="189"/>
      <c r="W135" s="189"/>
      <c r="X135" s="189"/>
      <c r="Y135" s="189"/>
      <c r="Z135" s="189"/>
    </row>
    <row r="136" spans="15:26" ht="13.5" customHeight="1" x14ac:dyDescent="0.2">
      <c r="O136" s="189"/>
      <c r="P136" s="189"/>
      <c r="Q136" s="189"/>
      <c r="R136" s="189"/>
      <c r="S136" s="189"/>
      <c r="T136" s="189"/>
      <c r="U136" s="189"/>
      <c r="V136" s="189"/>
      <c r="W136" s="189"/>
      <c r="X136" s="189"/>
      <c r="Y136" s="189"/>
      <c r="Z136" s="189"/>
    </row>
    <row r="137" spans="15:26" ht="13.5" customHeight="1" x14ac:dyDescent="0.2">
      <c r="O137" s="189"/>
      <c r="P137" s="189"/>
      <c r="Q137" s="189"/>
      <c r="R137" s="189"/>
      <c r="S137" s="189"/>
      <c r="T137" s="189"/>
      <c r="U137" s="189"/>
      <c r="V137" s="189"/>
      <c r="W137" s="189"/>
      <c r="X137" s="189"/>
      <c r="Y137" s="189"/>
      <c r="Z137" s="189"/>
    </row>
    <row r="138" spans="15:26" ht="13.5" customHeight="1" x14ac:dyDescent="0.2">
      <c r="O138" s="189"/>
      <c r="P138" s="189"/>
      <c r="Q138" s="189"/>
      <c r="R138" s="189"/>
      <c r="S138" s="189"/>
      <c r="T138" s="189"/>
      <c r="U138" s="189"/>
      <c r="V138" s="189"/>
      <c r="W138" s="189"/>
      <c r="X138" s="189"/>
      <c r="Y138" s="189"/>
      <c r="Z138" s="189"/>
    </row>
    <row r="139" spans="15:26" ht="13.5" customHeight="1" x14ac:dyDescent="0.2">
      <c r="O139" s="189"/>
      <c r="P139" s="189"/>
      <c r="Q139" s="189"/>
      <c r="R139" s="189"/>
      <c r="S139" s="189"/>
      <c r="T139" s="189"/>
      <c r="U139" s="189"/>
      <c r="V139" s="189"/>
      <c r="W139" s="189"/>
      <c r="X139" s="189"/>
      <c r="Y139" s="189"/>
      <c r="Z139" s="189"/>
    </row>
    <row r="140" spans="15:26" ht="13.5" customHeight="1" x14ac:dyDescent="0.2">
      <c r="O140" s="189"/>
      <c r="P140" s="189"/>
      <c r="Q140" s="189"/>
      <c r="R140" s="189"/>
      <c r="S140" s="189"/>
      <c r="T140" s="189"/>
      <c r="U140" s="189"/>
      <c r="V140" s="189"/>
      <c r="W140" s="189"/>
      <c r="X140" s="189"/>
      <c r="Y140" s="189"/>
      <c r="Z140" s="189"/>
    </row>
    <row r="141" spans="15:26" ht="13.5" customHeight="1" x14ac:dyDescent="0.2">
      <c r="O141" s="189"/>
      <c r="P141" s="189"/>
      <c r="Q141" s="189"/>
      <c r="R141" s="189"/>
      <c r="S141" s="189"/>
      <c r="T141" s="189"/>
      <c r="U141" s="189"/>
      <c r="V141" s="189"/>
      <c r="W141" s="189"/>
      <c r="X141" s="189"/>
      <c r="Y141" s="189"/>
      <c r="Z141" s="189"/>
    </row>
    <row r="142" spans="15:26" ht="13.5" customHeight="1" x14ac:dyDescent="0.2">
      <c r="O142" s="189"/>
      <c r="P142" s="189"/>
      <c r="Q142" s="189"/>
      <c r="R142" s="189"/>
      <c r="S142" s="189"/>
      <c r="T142" s="189"/>
      <c r="U142" s="189"/>
      <c r="V142" s="189"/>
      <c r="W142" s="189"/>
      <c r="X142" s="189"/>
      <c r="Y142" s="189"/>
      <c r="Z142" s="189"/>
    </row>
    <row r="143" spans="15:26" ht="13.5" customHeight="1" x14ac:dyDescent="0.2">
      <c r="O143" s="189"/>
      <c r="P143" s="189"/>
      <c r="Q143" s="189"/>
      <c r="R143" s="189"/>
      <c r="S143" s="189"/>
      <c r="T143" s="189"/>
      <c r="U143" s="189"/>
      <c r="V143" s="189"/>
      <c r="W143" s="189"/>
      <c r="X143" s="189"/>
      <c r="Y143" s="189"/>
      <c r="Z143" s="189"/>
    </row>
    <row r="144" spans="15:26" ht="13.5" customHeight="1" x14ac:dyDescent="0.2">
      <c r="O144" s="189"/>
      <c r="P144" s="189"/>
      <c r="Q144" s="189"/>
      <c r="R144" s="189"/>
      <c r="S144" s="189"/>
      <c r="T144" s="189"/>
      <c r="U144" s="189"/>
      <c r="V144" s="189"/>
      <c r="W144" s="189"/>
      <c r="X144" s="189"/>
      <c r="Y144" s="189"/>
      <c r="Z144" s="189"/>
    </row>
    <row r="145" spans="15:26" ht="13.5" customHeight="1" x14ac:dyDescent="0.2">
      <c r="O145" s="189"/>
      <c r="P145" s="189"/>
      <c r="Q145" s="189"/>
      <c r="R145" s="189"/>
      <c r="S145" s="189"/>
      <c r="T145" s="189"/>
      <c r="U145" s="189"/>
      <c r="V145" s="189"/>
      <c r="W145" s="189"/>
      <c r="X145" s="189"/>
      <c r="Y145" s="189"/>
      <c r="Z145" s="189"/>
    </row>
    <row r="146" spans="15:26" ht="13.5" customHeight="1" x14ac:dyDescent="0.2">
      <c r="O146" s="189"/>
      <c r="P146" s="189"/>
      <c r="Q146" s="189"/>
      <c r="R146" s="189"/>
      <c r="S146" s="189"/>
      <c r="T146" s="189"/>
      <c r="U146" s="189"/>
      <c r="V146" s="189"/>
      <c r="W146" s="189"/>
      <c r="X146" s="189"/>
      <c r="Y146" s="189"/>
      <c r="Z146" s="189"/>
    </row>
    <row r="147" spans="15:26" ht="13.5" customHeight="1" x14ac:dyDescent="0.2">
      <c r="O147" s="189"/>
      <c r="P147" s="189"/>
      <c r="Q147" s="189"/>
      <c r="R147" s="189"/>
      <c r="S147" s="189"/>
      <c r="T147" s="189"/>
      <c r="U147" s="189"/>
      <c r="V147" s="189"/>
      <c r="W147" s="189"/>
      <c r="X147" s="189"/>
      <c r="Y147" s="189"/>
      <c r="Z147" s="189"/>
    </row>
    <row r="148" spans="15:26" ht="13.5" customHeight="1" x14ac:dyDescent="0.2">
      <c r="O148" s="189"/>
      <c r="P148" s="189"/>
      <c r="Q148" s="189"/>
      <c r="R148" s="189"/>
      <c r="S148" s="189"/>
      <c r="T148" s="189"/>
      <c r="U148" s="189"/>
      <c r="V148" s="189"/>
      <c r="W148" s="189"/>
      <c r="X148" s="189"/>
      <c r="Y148" s="189"/>
      <c r="Z148" s="189"/>
    </row>
    <row r="149" spans="15:26" ht="13.5" customHeight="1" x14ac:dyDescent="0.2">
      <c r="O149" s="189"/>
      <c r="P149" s="189"/>
      <c r="Q149" s="189"/>
      <c r="R149" s="189"/>
      <c r="S149" s="189"/>
      <c r="T149" s="189"/>
      <c r="U149" s="189"/>
      <c r="V149" s="189"/>
      <c r="W149" s="189"/>
      <c r="X149" s="189"/>
      <c r="Y149" s="189"/>
      <c r="Z149" s="189"/>
    </row>
    <row r="150" spans="15:26" ht="13.5" customHeight="1" x14ac:dyDescent="0.2">
      <c r="O150" s="189"/>
      <c r="P150" s="189"/>
      <c r="Q150" s="189"/>
      <c r="R150" s="189"/>
      <c r="S150" s="189"/>
      <c r="T150" s="189"/>
      <c r="U150" s="189"/>
      <c r="V150" s="189"/>
      <c r="W150" s="189"/>
      <c r="X150" s="189"/>
      <c r="Y150" s="189"/>
      <c r="Z150" s="189"/>
    </row>
    <row r="151" spans="15:26" ht="13.5" customHeight="1" x14ac:dyDescent="0.2">
      <c r="O151" s="189"/>
      <c r="P151" s="189"/>
      <c r="Q151" s="189"/>
      <c r="R151" s="189"/>
      <c r="S151" s="189"/>
      <c r="T151" s="189"/>
      <c r="U151" s="189"/>
      <c r="V151" s="189"/>
      <c r="W151" s="189"/>
      <c r="X151" s="189"/>
      <c r="Y151" s="189"/>
      <c r="Z151" s="189"/>
    </row>
    <row r="152" spans="15:26" ht="13.5" customHeight="1" x14ac:dyDescent="0.2">
      <c r="O152" s="189"/>
      <c r="P152" s="189"/>
      <c r="Q152" s="189"/>
      <c r="R152" s="189"/>
      <c r="S152" s="189"/>
      <c r="T152" s="189"/>
      <c r="U152" s="189"/>
      <c r="V152" s="189"/>
      <c r="W152" s="189"/>
      <c r="X152" s="189"/>
      <c r="Y152" s="189"/>
      <c r="Z152" s="189"/>
    </row>
    <row r="153" spans="15:26" ht="13.5" customHeight="1" x14ac:dyDescent="0.2">
      <c r="O153" s="189"/>
      <c r="P153" s="189"/>
      <c r="Q153" s="189"/>
      <c r="R153" s="189"/>
      <c r="S153" s="189"/>
      <c r="T153" s="189"/>
      <c r="U153" s="189"/>
      <c r="V153" s="189"/>
      <c r="W153" s="189"/>
      <c r="X153" s="189"/>
      <c r="Y153" s="189"/>
      <c r="Z153" s="189"/>
    </row>
    <row r="154" spans="15:26" ht="13.5" customHeight="1" x14ac:dyDescent="0.2">
      <c r="O154" s="189"/>
      <c r="P154" s="189"/>
      <c r="Q154" s="189"/>
      <c r="R154" s="189"/>
      <c r="S154" s="189"/>
      <c r="T154" s="189"/>
      <c r="U154" s="189"/>
      <c r="V154" s="189"/>
      <c r="W154" s="189"/>
      <c r="X154" s="189"/>
      <c r="Y154" s="189"/>
      <c r="Z154" s="189"/>
    </row>
    <row r="155" spans="15:26" ht="13.5" customHeight="1" x14ac:dyDescent="0.2">
      <c r="O155" s="189"/>
      <c r="P155" s="189"/>
      <c r="Q155" s="189"/>
      <c r="R155" s="189"/>
      <c r="S155" s="189"/>
      <c r="T155" s="189"/>
      <c r="U155" s="189"/>
      <c r="V155" s="189"/>
      <c r="W155" s="189"/>
      <c r="X155" s="189"/>
      <c r="Y155" s="189"/>
      <c r="Z155" s="189"/>
    </row>
    <row r="156" spans="15:26" ht="13.5" customHeight="1" x14ac:dyDescent="0.2">
      <c r="O156" s="189"/>
      <c r="P156" s="189"/>
      <c r="Q156" s="189"/>
      <c r="R156" s="189"/>
      <c r="S156" s="189"/>
      <c r="T156" s="189"/>
      <c r="U156" s="189"/>
      <c r="V156" s="189"/>
      <c r="W156" s="189"/>
      <c r="X156" s="189"/>
      <c r="Y156" s="189"/>
      <c r="Z156" s="189"/>
    </row>
    <row r="157" spans="15:26" ht="13.5" customHeight="1" x14ac:dyDescent="0.2">
      <c r="O157" s="189"/>
      <c r="P157" s="189"/>
      <c r="Q157" s="189"/>
      <c r="R157" s="189"/>
      <c r="S157" s="189"/>
      <c r="T157" s="189"/>
      <c r="U157" s="189"/>
      <c r="V157" s="189"/>
      <c r="W157" s="189"/>
      <c r="X157" s="189"/>
      <c r="Y157" s="189"/>
      <c r="Z157" s="189"/>
    </row>
    <row r="158" spans="15:26" ht="13.5" customHeight="1" x14ac:dyDescent="0.2">
      <c r="O158" s="189"/>
      <c r="P158" s="189"/>
      <c r="Q158" s="189"/>
      <c r="R158" s="189"/>
      <c r="S158" s="189"/>
      <c r="T158" s="189"/>
      <c r="U158" s="189"/>
      <c r="V158" s="189"/>
      <c r="W158" s="189"/>
      <c r="X158" s="189"/>
      <c r="Y158" s="189"/>
      <c r="Z158" s="189"/>
    </row>
    <row r="159" spans="15:26" ht="13.5" customHeight="1" x14ac:dyDescent="0.2">
      <c r="O159" s="189"/>
      <c r="P159" s="189"/>
      <c r="Q159" s="189"/>
      <c r="R159" s="189"/>
      <c r="S159" s="189"/>
      <c r="T159" s="189"/>
      <c r="U159" s="189"/>
      <c r="V159" s="189"/>
      <c r="W159" s="189"/>
      <c r="X159" s="189"/>
      <c r="Y159" s="189"/>
      <c r="Z159" s="189"/>
    </row>
    <row r="160" spans="15:26" ht="13.5" customHeight="1" x14ac:dyDescent="0.2">
      <c r="O160" s="189"/>
      <c r="P160" s="189"/>
      <c r="Q160" s="189"/>
      <c r="R160" s="189"/>
      <c r="S160" s="189"/>
      <c r="T160" s="189"/>
      <c r="U160" s="189"/>
      <c r="V160" s="189"/>
      <c r="W160" s="189"/>
      <c r="X160" s="189"/>
      <c r="Y160" s="189"/>
      <c r="Z160" s="189"/>
    </row>
    <row r="161" spans="15:26" ht="13.5" customHeight="1" x14ac:dyDescent="0.2">
      <c r="O161" s="189"/>
      <c r="P161" s="189"/>
      <c r="Q161" s="189"/>
      <c r="R161" s="189"/>
      <c r="S161" s="189"/>
      <c r="T161" s="189"/>
      <c r="U161" s="189"/>
      <c r="V161" s="189"/>
      <c r="W161" s="189"/>
      <c r="X161" s="189"/>
      <c r="Y161" s="189"/>
      <c r="Z161" s="189"/>
    </row>
    <row r="162" spans="15:26" ht="13.5" customHeight="1" x14ac:dyDescent="0.2">
      <c r="O162" s="189"/>
      <c r="P162" s="189"/>
      <c r="Q162" s="189"/>
      <c r="R162" s="189"/>
      <c r="S162" s="189"/>
      <c r="T162" s="189"/>
      <c r="U162" s="189"/>
      <c r="V162" s="189"/>
      <c r="W162" s="189"/>
      <c r="X162" s="189"/>
      <c r="Y162" s="189"/>
      <c r="Z162" s="189"/>
    </row>
    <row r="163" spans="15:26" ht="13.5" customHeight="1" x14ac:dyDescent="0.2">
      <c r="O163" s="189"/>
      <c r="P163" s="189"/>
      <c r="Q163" s="189"/>
      <c r="R163" s="189"/>
      <c r="S163" s="189"/>
      <c r="T163" s="189"/>
      <c r="U163" s="189"/>
      <c r="V163" s="189"/>
      <c r="W163" s="189"/>
      <c r="X163" s="189"/>
      <c r="Y163" s="189"/>
      <c r="Z163" s="189"/>
    </row>
    <row r="164" spans="15:26" ht="13.5" customHeight="1" x14ac:dyDescent="0.2">
      <c r="O164" s="189"/>
      <c r="P164" s="189"/>
      <c r="Q164" s="189"/>
      <c r="R164" s="189"/>
      <c r="S164" s="189"/>
      <c r="T164" s="189"/>
      <c r="U164" s="189"/>
      <c r="V164" s="189"/>
      <c r="W164" s="189"/>
      <c r="X164" s="189"/>
      <c r="Y164" s="189"/>
      <c r="Z164" s="189"/>
    </row>
    <row r="165" spans="15:26" ht="13.5" customHeight="1" x14ac:dyDescent="0.2">
      <c r="O165" s="189"/>
      <c r="P165" s="189"/>
      <c r="Q165" s="189"/>
      <c r="R165" s="189"/>
      <c r="S165" s="189"/>
      <c r="T165" s="189"/>
      <c r="U165" s="189"/>
      <c r="V165" s="189"/>
      <c r="W165" s="189"/>
      <c r="X165" s="189"/>
      <c r="Y165" s="189"/>
      <c r="Z165" s="189"/>
    </row>
    <row r="166" spans="15:26" ht="13.5" customHeight="1" x14ac:dyDescent="0.2">
      <c r="O166" s="189"/>
      <c r="P166" s="189"/>
      <c r="Q166" s="189"/>
      <c r="R166" s="189"/>
      <c r="S166" s="189"/>
      <c r="T166" s="189"/>
      <c r="U166" s="189"/>
      <c r="V166" s="189"/>
      <c r="W166" s="189"/>
      <c r="X166" s="189"/>
      <c r="Y166" s="189"/>
      <c r="Z166" s="189"/>
    </row>
    <row r="167" spans="15:26" ht="13.5" customHeight="1" x14ac:dyDescent="0.2">
      <c r="O167" s="189"/>
      <c r="P167" s="189"/>
      <c r="Q167" s="189"/>
      <c r="R167" s="189"/>
      <c r="S167" s="189"/>
      <c r="T167" s="189"/>
      <c r="U167" s="189"/>
      <c r="V167" s="189"/>
      <c r="W167" s="189"/>
      <c r="X167" s="189"/>
      <c r="Y167" s="189"/>
      <c r="Z167" s="189"/>
    </row>
    <row r="168" spans="15:26" ht="13.5" customHeight="1" x14ac:dyDescent="0.2">
      <c r="O168" s="189"/>
      <c r="P168" s="189"/>
      <c r="Q168" s="189"/>
      <c r="R168" s="189"/>
      <c r="S168" s="189"/>
      <c r="T168" s="189"/>
      <c r="U168" s="189"/>
      <c r="V168" s="189"/>
      <c r="W168" s="189"/>
      <c r="X168" s="189"/>
      <c r="Y168" s="189"/>
      <c r="Z168" s="189"/>
    </row>
    <row r="169" spans="15:26" ht="13.5" customHeight="1" x14ac:dyDescent="0.2">
      <c r="O169" s="189"/>
      <c r="P169" s="189"/>
      <c r="Q169" s="189"/>
      <c r="R169" s="189"/>
      <c r="S169" s="189"/>
      <c r="T169" s="189"/>
      <c r="U169" s="189"/>
      <c r="V169" s="189"/>
      <c r="W169" s="189"/>
      <c r="X169" s="189"/>
      <c r="Y169" s="189"/>
      <c r="Z169" s="189"/>
    </row>
    <row r="170" spans="15:26" ht="13.5" customHeight="1" x14ac:dyDescent="0.2">
      <c r="O170" s="189"/>
      <c r="P170" s="189"/>
      <c r="Q170" s="189"/>
      <c r="R170" s="189"/>
      <c r="S170" s="189"/>
      <c r="T170" s="189"/>
      <c r="U170" s="189"/>
      <c r="V170" s="189"/>
      <c r="W170" s="189"/>
      <c r="X170" s="189"/>
      <c r="Y170" s="189"/>
      <c r="Z170" s="189"/>
    </row>
    <row r="171" spans="15:26" ht="13.5" customHeight="1" x14ac:dyDescent="0.2">
      <c r="O171" s="189"/>
      <c r="P171" s="189"/>
      <c r="Q171" s="189"/>
      <c r="R171" s="189"/>
      <c r="S171" s="189"/>
      <c r="T171" s="189"/>
      <c r="U171" s="189"/>
      <c r="V171" s="189"/>
      <c r="W171" s="189"/>
      <c r="X171" s="189"/>
      <c r="Y171" s="189"/>
      <c r="Z171" s="189"/>
    </row>
    <row r="172" spans="15:26" ht="13.5" customHeight="1" x14ac:dyDescent="0.2">
      <c r="O172" s="189"/>
      <c r="P172" s="189"/>
      <c r="Q172" s="189"/>
      <c r="R172" s="189"/>
      <c r="S172" s="189"/>
      <c r="T172" s="189"/>
      <c r="U172" s="189"/>
      <c r="V172" s="189"/>
      <c r="W172" s="189"/>
      <c r="X172" s="189"/>
      <c r="Y172" s="189"/>
      <c r="Z172" s="189"/>
    </row>
    <row r="173" spans="15:26" ht="13.5" customHeight="1" x14ac:dyDescent="0.2">
      <c r="O173" s="189"/>
      <c r="P173" s="189"/>
      <c r="Q173" s="189"/>
      <c r="R173" s="189"/>
      <c r="S173" s="189"/>
      <c r="T173" s="189"/>
      <c r="U173" s="189"/>
      <c r="V173" s="189"/>
      <c r="W173" s="189"/>
      <c r="X173" s="189"/>
      <c r="Y173" s="189"/>
      <c r="Z173" s="189"/>
    </row>
    <row r="174" spans="15:26" ht="13.5" customHeight="1" x14ac:dyDescent="0.2">
      <c r="O174" s="189"/>
      <c r="P174" s="189"/>
      <c r="Q174" s="189"/>
      <c r="R174" s="189"/>
      <c r="S174" s="189"/>
      <c r="T174" s="189"/>
      <c r="U174" s="189"/>
      <c r="V174" s="189"/>
      <c r="W174" s="189"/>
      <c r="X174" s="189"/>
      <c r="Y174" s="189"/>
      <c r="Z174" s="189"/>
    </row>
    <row r="175" spans="15:26" ht="13.5" customHeight="1" x14ac:dyDescent="0.2">
      <c r="O175" s="189"/>
      <c r="P175" s="189"/>
      <c r="Q175" s="189"/>
      <c r="R175" s="189"/>
      <c r="S175" s="189"/>
      <c r="T175" s="189"/>
      <c r="U175" s="189"/>
      <c r="V175" s="189"/>
      <c r="W175" s="189"/>
      <c r="X175" s="189"/>
      <c r="Y175" s="189"/>
      <c r="Z175" s="189"/>
    </row>
    <row r="176" spans="15:26" ht="13.5" customHeight="1" x14ac:dyDescent="0.2">
      <c r="O176" s="189"/>
      <c r="P176" s="189"/>
      <c r="Q176" s="189"/>
      <c r="R176" s="189"/>
      <c r="S176" s="189"/>
      <c r="T176" s="189"/>
      <c r="U176" s="189"/>
      <c r="V176" s="189"/>
      <c r="W176" s="189"/>
      <c r="X176" s="189"/>
      <c r="Y176" s="189"/>
      <c r="Z176" s="189"/>
    </row>
    <row r="177" spans="15:26" ht="13.5" customHeight="1" x14ac:dyDescent="0.2">
      <c r="O177" s="189"/>
      <c r="P177" s="189"/>
      <c r="Q177" s="189"/>
      <c r="R177" s="189"/>
      <c r="S177" s="189"/>
      <c r="T177" s="189"/>
      <c r="U177" s="189"/>
      <c r="V177" s="189"/>
      <c r="W177" s="189"/>
      <c r="X177" s="189"/>
      <c r="Y177" s="189"/>
      <c r="Z177" s="189"/>
    </row>
    <row r="178" spans="15:26" ht="13.5" customHeight="1" x14ac:dyDescent="0.2">
      <c r="O178" s="189"/>
      <c r="P178" s="189"/>
      <c r="Q178" s="189"/>
      <c r="R178" s="189"/>
      <c r="S178" s="189"/>
      <c r="T178" s="189"/>
      <c r="U178" s="189"/>
      <c r="V178" s="189"/>
      <c r="W178" s="189"/>
      <c r="X178" s="189"/>
      <c r="Y178" s="189"/>
      <c r="Z178" s="189"/>
    </row>
    <row r="179" spans="15:26" ht="13.5" customHeight="1" x14ac:dyDescent="0.2">
      <c r="O179" s="189"/>
      <c r="P179" s="189"/>
      <c r="Q179" s="189"/>
      <c r="R179" s="189"/>
      <c r="S179" s="189"/>
      <c r="T179" s="189"/>
      <c r="U179" s="189"/>
      <c r="V179" s="189"/>
      <c r="W179" s="189"/>
      <c r="X179" s="189"/>
      <c r="Y179" s="189"/>
      <c r="Z179" s="189"/>
    </row>
    <row r="180" spans="15:26" ht="13.5" customHeight="1" x14ac:dyDescent="0.2">
      <c r="O180" s="189"/>
      <c r="P180" s="189"/>
      <c r="Q180" s="189"/>
      <c r="R180" s="189"/>
      <c r="S180" s="189"/>
      <c r="T180" s="189"/>
      <c r="U180" s="189"/>
      <c r="V180" s="189"/>
      <c r="W180" s="189"/>
      <c r="X180" s="189"/>
      <c r="Y180" s="189"/>
      <c r="Z180" s="189"/>
    </row>
    <row r="181" spans="15:26" ht="13.5" customHeight="1" x14ac:dyDescent="0.2">
      <c r="O181" s="189"/>
      <c r="P181" s="189"/>
      <c r="Q181" s="189"/>
      <c r="R181" s="189"/>
      <c r="S181" s="189"/>
      <c r="T181" s="189"/>
      <c r="U181" s="189"/>
      <c r="V181" s="189"/>
      <c r="W181" s="189"/>
      <c r="X181" s="189"/>
      <c r="Y181" s="189"/>
      <c r="Z181" s="189"/>
    </row>
    <row r="182" spans="15:26" ht="13.5" customHeight="1" x14ac:dyDescent="0.2">
      <c r="O182" s="189"/>
      <c r="P182" s="189"/>
      <c r="Q182" s="189"/>
      <c r="R182" s="189"/>
      <c r="S182" s="189"/>
      <c r="T182" s="189"/>
      <c r="U182" s="189"/>
      <c r="V182" s="189"/>
      <c r="W182" s="189"/>
      <c r="X182" s="189"/>
      <c r="Y182" s="189"/>
      <c r="Z182" s="189"/>
    </row>
    <row r="183" spans="15:26" ht="13.5" customHeight="1" x14ac:dyDescent="0.2">
      <c r="O183" s="189"/>
      <c r="P183" s="189"/>
      <c r="Q183" s="189"/>
      <c r="R183" s="189"/>
      <c r="S183" s="189"/>
      <c r="T183" s="189"/>
      <c r="U183" s="189"/>
      <c r="V183" s="189"/>
      <c r="W183" s="189"/>
      <c r="X183" s="189"/>
      <c r="Y183" s="189"/>
      <c r="Z183" s="189"/>
    </row>
    <row r="184" spans="15:26" ht="13.5" customHeight="1" x14ac:dyDescent="0.2">
      <c r="O184" s="189"/>
      <c r="P184" s="189"/>
      <c r="Q184" s="189"/>
      <c r="R184" s="189"/>
      <c r="S184" s="189"/>
      <c r="T184" s="189"/>
      <c r="U184" s="189"/>
      <c r="V184" s="189"/>
      <c r="W184" s="189"/>
      <c r="X184" s="189"/>
      <c r="Y184" s="189"/>
      <c r="Z184" s="189"/>
    </row>
    <row r="185" spans="15:26" ht="13.5" customHeight="1" x14ac:dyDescent="0.2">
      <c r="O185" s="189"/>
      <c r="P185" s="189"/>
      <c r="Q185" s="189"/>
      <c r="R185" s="189"/>
      <c r="S185" s="189"/>
      <c r="T185" s="189"/>
      <c r="U185" s="189"/>
      <c r="V185" s="189"/>
      <c r="W185" s="189"/>
      <c r="X185" s="189"/>
      <c r="Y185" s="189"/>
      <c r="Z185" s="189"/>
    </row>
    <row r="186" spans="15:26" ht="13.5" customHeight="1" x14ac:dyDescent="0.2">
      <c r="O186" s="189"/>
      <c r="P186" s="189"/>
      <c r="Q186" s="189"/>
      <c r="R186" s="189"/>
      <c r="S186" s="189"/>
      <c r="T186" s="189"/>
      <c r="U186" s="189"/>
      <c r="V186" s="189"/>
      <c r="W186" s="189"/>
      <c r="X186" s="189"/>
      <c r="Y186" s="189"/>
      <c r="Z186" s="189"/>
    </row>
    <row r="187" spans="15:26" ht="13.5" customHeight="1" x14ac:dyDescent="0.2">
      <c r="O187" s="189"/>
      <c r="P187" s="189"/>
      <c r="Q187" s="189"/>
      <c r="R187" s="189"/>
      <c r="S187" s="189"/>
      <c r="T187" s="189"/>
      <c r="U187" s="189"/>
      <c r="V187" s="189"/>
      <c r="W187" s="189"/>
      <c r="X187" s="189"/>
      <c r="Y187" s="189"/>
      <c r="Z187" s="189"/>
    </row>
    <row r="188" spans="15:26" ht="13.5" customHeight="1" x14ac:dyDescent="0.2">
      <c r="O188" s="189"/>
      <c r="P188" s="189"/>
      <c r="Q188" s="189"/>
      <c r="R188" s="189"/>
      <c r="S188" s="189"/>
      <c r="T188" s="189"/>
      <c r="U188" s="189"/>
      <c r="V188" s="189"/>
      <c r="W188" s="189"/>
      <c r="X188" s="189"/>
      <c r="Y188" s="189"/>
      <c r="Z188" s="189"/>
    </row>
    <row r="189" spans="15:26" ht="13.5" customHeight="1" x14ac:dyDescent="0.2">
      <c r="O189" s="189"/>
      <c r="P189" s="189"/>
      <c r="Q189" s="189"/>
      <c r="R189" s="189"/>
      <c r="S189" s="189"/>
      <c r="T189" s="189"/>
      <c r="U189" s="189"/>
      <c r="V189" s="189"/>
      <c r="W189" s="189"/>
      <c r="X189" s="189"/>
      <c r="Y189" s="189"/>
      <c r="Z189" s="189"/>
    </row>
    <row r="190" spans="15:26" ht="13.5" customHeight="1" x14ac:dyDescent="0.2">
      <c r="O190" s="189"/>
      <c r="P190" s="189"/>
      <c r="Q190" s="189"/>
      <c r="R190" s="189"/>
      <c r="S190" s="189"/>
      <c r="T190" s="189"/>
      <c r="U190" s="189"/>
      <c r="V190" s="189"/>
      <c r="W190" s="189"/>
      <c r="X190" s="189"/>
      <c r="Y190" s="189"/>
      <c r="Z190" s="189"/>
    </row>
    <row r="191" spans="15:26" ht="13.5" customHeight="1" x14ac:dyDescent="0.2">
      <c r="O191" s="189"/>
      <c r="P191" s="189"/>
      <c r="Q191" s="189"/>
      <c r="R191" s="189"/>
      <c r="S191" s="189"/>
      <c r="T191" s="189"/>
      <c r="U191" s="189"/>
      <c r="V191" s="189"/>
      <c r="W191" s="189"/>
      <c r="X191" s="189"/>
      <c r="Y191" s="189"/>
      <c r="Z191" s="189"/>
    </row>
    <row r="192" spans="15:26" ht="13.5" customHeight="1" x14ac:dyDescent="0.2">
      <c r="O192" s="189"/>
      <c r="P192" s="189"/>
      <c r="Q192" s="189"/>
      <c r="R192" s="189"/>
      <c r="S192" s="189"/>
      <c r="T192" s="189"/>
      <c r="U192" s="189"/>
      <c r="V192" s="189"/>
      <c r="W192" s="189"/>
      <c r="X192" s="189"/>
      <c r="Y192" s="189"/>
      <c r="Z192" s="189"/>
    </row>
    <row r="193" spans="15:26" ht="13.5" customHeight="1" x14ac:dyDescent="0.2">
      <c r="O193" s="189"/>
      <c r="P193" s="189"/>
      <c r="Q193" s="189"/>
      <c r="R193" s="189"/>
      <c r="S193" s="189"/>
      <c r="T193" s="189"/>
      <c r="U193" s="189"/>
      <c r="V193" s="189"/>
      <c r="W193" s="189"/>
      <c r="X193" s="189"/>
      <c r="Y193" s="189"/>
      <c r="Z193" s="189"/>
    </row>
    <row r="194" spans="15:26" ht="13.5" customHeight="1" x14ac:dyDescent="0.2">
      <c r="O194" s="189"/>
      <c r="P194" s="189"/>
      <c r="Q194" s="189"/>
      <c r="R194" s="189"/>
      <c r="S194" s="189"/>
      <c r="T194" s="189"/>
      <c r="U194" s="189"/>
      <c r="V194" s="189"/>
      <c r="W194" s="189"/>
      <c r="X194" s="189"/>
      <c r="Y194" s="189"/>
      <c r="Z194" s="189"/>
    </row>
    <row r="195" spans="15:26" ht="13.5" customHeight="1" x14ac:dyDescent="0.2">
      <c r="O195" s="189"/>
      <c r="P195" s="189"/>
      <c r="Q195" s="189"/>
      <c r="R195" s="189"/>
      <c r="S195" s="189"/>
      <c r="T195" s="189"/>
      <c r="U195" s="189"/>
      <c r="V195" s="189"/>
      <c r="W195" s="189"/>
      <c r="X195" s="189"/>
      <c r="Y195" s="189"/>
      <c r="Z195" s="189"/>
    </row>
    <row r="196" spans="15:26" ht="13.5" customHeight="1" x14ac:dyDescent="0.2">
      <c r="O196" s="189"/>
      <c r="P196" s="189"/>
      <c r="Q196" s="189"/>
      <c r="R196" s="189"/>
      <c r="S196" s="189"/>
      <c r="T196" s="189"/>
      <c r="U196" s="189"/>
      <c r="V196" s="189"/>
      <c r="W196" s="189"/>
      <c r="X196" s="189"/>
      <c r="Y196" s="189"/>
      <c r="Z196" s="189"/>
    </row>
    <row r="197" spans="15:26" ht="13.5" customHeight="1" x14ac:dyDescent="0.2">
      <c r="O197" s="189"/>
      <c r="P197" s="189"/>
      <c r="Q197" s="189"/>
      <c r="R197" s="189"/>
      <c r="S197" s="189"/>
      <c r="T197" s="189"/>
      <c r="U197" s="189"/>
      <c r="V197" s="189"/>
      <c r="W197" s="189"/>
      <c r="X197" s="189"/>
      <c r="Y197" s="189"/>
      <c r="Z197" s="189"/>
    </row>
  </sheetData>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0A8EF-9386-4DE3-9654-92BCD7AAD4FB}">
  <dimension ref="A1:W252"/>
  <sheetViews>
    <sheetView showGridLines="0" tabSelected="1" zoomScale="85" zoomScaleNormal="85" workbookViewId="0">
      <pane ySplit="10" topLeftCell="A33" activePane="bottomLeft" state="frozen"/>
      <selection pane="bottomLeft" activeCell="O48" sqref="O48:P48"/>
    </sheetView>
  </sheetViews>
  <sheetFormatPr defaultColWidth="9.28515625" defaultRowHeight="13.5" customHeight="1" outlineLevelRow="1" x14ac:dyDescent="0.2"/>
  <cols>
    <col min="1" max="1" width="1.7109375" style="2" customWidth="1"/>
    <col min="2" max="2" width="2.7109375" style="2" customWidth="1"/>
    <col min="3" max="3" width="2" style="2" customWidth="1"/>
    <col min="4" max="4" width="53.42578125" style="2" customWidth="1"/>
    <col min="5" max="5" width="20.28515625" style="2" customWidth="1"/>
    <col min="6" max="6" width="48.140625" style="2" customWidth="1"/>
    <col min="7" max="7" width="20.28515625" style="2" customWidth="1"/>
    <col min="8" max="8" width="13.85546875" style="2" customWidth="1"/>
    <col min="9" max="13" width="20.28515625" style="2" customWidth="1"/>
    <col min="14" max="14" width="9.28515625" style="2"/>
    <col min="15" max="15" width="32.42578125" style="2" bestFit="1" customWidth="1"/>
    <col min="16" max="16" width="24.85546875" style="2" bestFit="1" customWidth="1"/>
    <col min="17" max="17" width="34.5703125" style="2" bestFit="1" customWidth="1"/>
    <col min="18" max="18" width="48.7109375" style="2" customWidth="1"/>
    <col min="19" max="19" width="35.85546875" style="2" customWidth="1"/>
    <col min="20" max="20" width="44.140625" style="2" bestFit="1" customWidth="1"/>
    <col min="21" max="22" width="9.28515625" style="2"/>
    <col min="23" max="23" width="0" style="2" hidden="1" customWidth="1"/>
    <col min="24" max="16384" width="9.28515625" style="2"/>
  </cols>
  <sheetData>
    <row r="1" spans="1:19" s="7" customFormat="1" ht="13.5" customHeight="1" x14ac:dyDescent="0.2">
      <c r="A1" s="5"/>
      <c r="B1" s="5"/>
      <c r="C1" s="5"/>
      <c r="D1" s="6"/>
      <c r="E1" s="25"/>
    </row>
    <row r="2" spans="1:19" s="7" customFormat="1" ht="13.5" customHeight="1" x14ac:dyDescent="0.2">
      <c r="A2" s="5"/>
      <c r="B2" s="5"/>
      <c r="C2" s="5"/>
      <c r="D2" s="6"/>
      <c r="E2" s="26" t="str">
        <f>Title</f>
        <v>OCP Africa - Cameroon P205</v>
      </c>
    </row>
    <row r="3" spans="1:19" s="7" customFormat="1" ht="13.5" customHeight="1" x14ac:dyDescent="0.2">
      <c r="A3" s="5"/>
      <c r="B3" s="5"/>
      <c r="C3" s="5"/>
      <c r="D3" s="6"/>
      <c r="E3" s="27" t="str">
        <f ca="1">MID(CELL("filename",E3),FIND("]",CELL("filename",E3))+1,256)</f>
        <v>ProjectedP205_Consumption</v>
      </c>
    </row>
    <row r="4" spans="1:19" s="7" customFormat="1" ht="13.5" customHeight="1" x14ac:dyDescent="0.2">
      <c r="A4" s="5"/>
      <c r="B4" s="5"/>
      <c r="C4" s="5"/>
      <c r="D4" s="6"/>
      <c r="E4" s="25"/>
    </row>
    <row r="5" spans="1:19" s="11" customFormat="1" ht="13.5" customHeight="1" x14ac:dyDescent="0.2">
      <c r="A5" s="8"/>
      <c r="B5" s="8"/>
      <c r="C5" s="8"/>
      <c r="D5" s="9"/>
      <c r="E5" s="10"/>
    </row>
    <row r="6" spans="1:19" ht="13.5" customHeight="1" thickBot="1" x14ac:dyDescent="0.25">
      <c r="F6" s="7"/>
      <c r="G6" s="7"/>
      <c r="H6" s="58"/>
      <c r="I6" s="58"/>
    </row>
    <row r="7" spans="1:19" ht="13.5" customHeight="1" x14ac:dyDescent="0.25">
      <c r="B7" s="29">
        <v>1</v>
      </c>
      <c r="D7" s="28" t="s">
        <v>8</v>
      </c>
      <c r="F7" s="164"/>
      <c r="G7" s="165"/>
      <c r="H7" s="325" t="s">
        <v>9</v>
      </c>
      <c r="I7" s="326"/>
      <c r="L7" s="174" t="s">
        <v>10</v>
      </c>
    </row>
    <row r="8" spans="1:19" ht="13.5" customHeight="1" x14ac:dyDescent="0.2">
      <c r="F8" s="166" t="s">
        <v>11</v>
      </c>
      <c r="G8" s="167" t="s">
        <v>12</v>
      </c>
      <c r="H8" s="168">
        <f>M48</f>
        <v>41.282139437016284</v>
      </c>
      <c r="I8" s="172">
        <f>M90</f>
        <v>85.552092208501591</v>
      </c>
      <c r="K8" s="177" t="s">
        <v>13</v>
      </c>
      <c r="L8" s="175">
        <f>P48</f>
        <v>0.18834832430404469</v>
      </c>
    </row>
    <row r="9" spans="1:19" ht="13.5" customHeight="1" thickBot="1" x14ac:dyDescent="0.25">
      <c r="D9" s="32" t="s">
        <v>14</v>
      </c>
      <c r="E9" s="7"/>
      <c r="F9" s="169" t="s">
        <v>15</v>
      </c>
      <c r="G9" s="170" t="s">
        <v>12</v>
      </c>
      <c r="H9" s="171">
        <f>M49</f>
        <v>89.743781384818007</v>
      </c>
      <c r="I9" s="173">
        <f>M91</f>
        <v>185.98280914891649</v>
      </c>
      <c r="K9" s="178" t="s">
        <v>16</v>
      </c>
      <c r="L9" s="176">
        <f>P90</f>
        <v>0.4258074109334653</v>
      </c>
    </row>
    <row r="10" spans="1:19" ht="13.5" customHeight="1" x14ac:dyDescent="0.2">
      <c r="D10" s="33" t="s">
        <v>17</v>
      </c>
      <c r="E10" s="7"/>
      <c r="F10" s="7"/>
      <c r="G10" s="7"/>
      <c r="H10" s="7"/>
      <c r="I10" s="7"/>
    </row>
    <row r="11" spans="1:19" ht="13.5" customHeight="1" outlineLevel="1" thickBot="1" x14ac:dyDescent="0.25">
      <c r="E11" s="7"/>
      <c r="F11" s="7"/>
      <c r="G11" s="7"/>
      <c r="H11" s="7"/>
      <c r="I11" s="7"/>
    </row>
    <row r="12" spans="1:19" ht="13.5" customHeight="1" outlineLevel="1" x14ac:dyDescent="0.2">
      <c r="D12" s="30"/>
      <c r="E12" s="34">
        <v>2017</v>
      </c>
      <c r="F12" s="34">
        <v>2018</v>
      </c>
      <c r="G12" s="34">
        <v>2019</v>
      </c>
      <c r="H12" s="34">
        <v>2020</v>
      </c>
      <c r="I12" s="34">
        <v>2021</v>
      </c>
      <c r="J12" s="34">
        <v>2022</v>
      </c>
      <c r="K12" s="34">
        <v>2023</v>
      </c>
      <c r="L12" s="34">
        <v>2024</v>
      </c>
      <c r="M12" s="34">
        <v>2025</v>
      </c>
      <c r="O12" s="30" t="s">
        <v>18</v>
      </c>
      <c r="P12" s="30" t="s">
        <v>10</v>
      </c>
      <c r="R12" s="307" t="s">
        <v>665</v>
      </c>
      <c r="S12" s="308" t="s">
        <v>666</v>
      </c>
    </row>
    <row r="13" spans="1:19" ht="13.5" customHeight="1" outlineLevel="1" x14ac:dyDescent="0.2">
      <c r="D13" s="84" t="str">
        <f t="shared" ref="D13:D47" si="0">D100</f>
        <v>Bambara beans, dry</v>
      </c>
      <c r="E13" s="139">
        <f>(E100*E143)/1000000</f>
        <v>2.6867904261120002E-2</v>
      </c>
      <c r="F13" s="139">
        <f t="shared" ref="F13:L13" si="1">(F100*F143)/1000000</f>
        <v>2.4957315962205E-2</v>
      </c>
      <c r="G13" s="139">
        <f t="shared" si="1"/>
        <v>2.4715173013410002E-2</v>
      </c>
      <c r="H13" s="139">
        <f t="shared" si="1"/>
        <v>4.6118030862555004E-2</v>
      </c>
      <c r="I13" s="139">
        <f t="shared" si="1"/>
        <v>6.1732375110000001E-2</v>
      </c>
      <c r="J13" s="105">
        <f t="shared" si="1"/>
        <v>7.6003358742173233E-2</v>
      </c>
      <c r="K13" s="105">
        <f t="shared" si="1"/>
        <v>9.3573437435355469E-2</v>
      </c>
      <c r="L13" s="105">
        <f t="shared" si="1"/>
        <v>0.11265796843521188</v>
      </c>
      <c r="M13" s="105">
        <f>(M100*M143)/1000000</f>
        <v>0.13155100763106323</v>
      </c>
      <c r="N13" s="2">
        <f>M55-M13</f>
        <v>0</v>
      </c>
      <c r="O13" s="160">
        <f>IFERROR(_xlfn.RRI($H$12-$E$12,E13,H13),0)</f>
        <v>0.19732574590616836</v>
      </c>
      <c r="P13" s="160">
        <f>IFERROR(_xlfn.RRI($M$12-$I$12,I13,M13),0)</f>
        <v>0.20821799047385281</v>
      </c>
      <c r="R13" s="309">
        <f>+M13-J13</f>
        <v>5.5547648888889994E-2</v>
      </c>
      <c r="S13" s="310">
        <f>R13/$R$48</f>
        <v>3.6892998378888981E-3</v>
      </c>
    </row>
    <row r="14" spans="1:19" ht="13.5" customHeight="1" outlineLevel="1" x14ac:dyDescent="0.2">
      <c r="D14" s="84" t="str">
        <f t="shared" si="0"/>
        <v>Beans, dry</v>
      </c>
      <c r="E14" s="139">
        <f t="shared" ref="E14:K14" si="2">(E101*E144)/1000000</f>
        <v>0.15667788217727999</v>
      </c>
      <c r="F14" s="139">
        <f t="shared" si="2"/>
        <v>0.15085039053282001</v>
      </c>
      <c r="G14" s="139">
        <f t="shared" si="2"/>
        <v>0.15153015371455503</v>
      </c>
      <c r="H14" s="139">
        <f t="shared" si="2"/>
        <v>0.27674736462178501</v>
      </c>
      <c r="I14" s="139">
        <f t="shared" si="2"/>
        <v>0.37400280494850002</v>
      </c>
      <c r="J14" s="105">
        <f t="shared" si="2"/>
        <v>0.46488084414577518</v>
      </c>
      <c r="K14" s="105">
        <f t="shared" si="2"/>
        <v>0.57784111882114708</v>
      </c>
      <c r="L14" s="105">
        <f>(L101*L144)/1000000</f>
        <v>0.70236808199673528</v>
      </c>
      <c r="M14" s="105">
        <f>(M101*M144)/1000000</f>
        <v>0.82802609616410017</v>
      </c>
      <c r="N14" s="2">
        <f t="shared" ref="N14:N47" si="3">M56-M14</f>
        <v>0</v>
      </c>
      <c r="O14" s="160">
        <f t="shared" ref="O14:O31" si="4">IFERROR(_xlfn.RRI($I$99-$E$99,E14,I14),0)</f>
        <v>0.24298758724493807</v>
      </c>
      <c r="P14" s="160">
        <f t="shared" ref="P14:P49" si="5">IFERROR(_xlfn.RRI($M$12-$I$12,I14,M14),0)</f>
        <v>0.21981028607561193</v>
      </c>
      <c r="R14" s="309">
        <f>+M14-J14</f>
        <v>0.36314525201832498</v>
      </c>
      <c r="S14" s="310">
        <f t="shared" ref="S14:S48" si="6">R14/$R$48</f>
        <v>2.4118963560117324E-2</v>
      </c>
    </row>
    <row r="15" spans="1:19" ht="13.5" customHeight="1" outlineLevel="1" x14ac:dyDescent="0.2">
      <c r="D15" s="84" t="str">
        <f t="shared" si="0"/>
        <v>Cassava, fresh</v>
      </c>
      <c r="E15" s="139">
        <f t="shared" ref="E15:L15" si="7">(E102*E145)/1000000</f>
        <v>0.17885882249280002</v>
      </c>
      <c r="F15" s="139">
        <f t="shared" si="7"/>
        <v>0.19421005209606002</v>
      </c>
      <c r="G15" s="139">
        <f t="shared" si="7"/>
        <v>0.19587031274283001</v>
      </c>
      <c r="H15" s="139">
        <f t="shared" si="7"/>
        <v>0.36733502280702002</v>
      </c>
      <c r="I15" s="139">
        <f t="shared" si="7"/>
        <v>0.50826750692400002</v>
      </c>
      <c r="J15" s="105">
        <f t="shared" si="7"/>
        <v>0.65991475883023376</v>
      </c>
      <c r="K15" s="105">
        <f t="shared" si="7"/>
        <v>0.85680765146193538</v>
      </c>
      <c r="L15" s="105">
        <f t="shared" si="7"/>
        <v>0.89908553330600482</v>
      </c>
      <c r="M15" s="105">
        <f>(M102*M145)/1000000</f>
        <v>0.94344955349182624</v>
      </c>
      <c r="N15" s="2">
        <f t="shared" si="3"/>
        <v>0</v>
      </c>
      <c r="O15" s="160">
        <f t="shared" si="4"/>
        <v>0.29836109891028118</v>
      </c>
      <c r="P15" s="160">
        <f t="shared" si="5"/>
        <v>0.16723038425828785</v>
      </c>
      <c r="R15" s="309">
        <f t="shared" ref="R15:R48" si="8">+M15-J15</f>
        <v>0.28353479466159248</v>
      </c>
      <c r="S15" s="310">
        <f t="shared" si="6"/>
        <v>1.8831487792998078E-2</v>
      </c>
    </row>
    <row r="16" spans="1:19" ht="13.5" customHeight="1" outlineLevel="1" x14ac:dyDescent="0.2">
      <c r="D16" s="84" t="str">
        <f t="shared" si="0"/>
        <v>Chillies and peppers, dry (Capsicum spp., Pimenta spp.), raw</v>
      </c>
      <c r="E16" s="139">
        <f t="shared" ref="E16:M16" si="9">(E103*E146)/1000000</f>
        <v>8.3657781273600018E-3</v>
      </c>
      <c r="F16" s="139">
        <f t="shared" si="9"/>
        <v>8.1307143041850008E-3</v>
      </c>
      <c r="G16" s="139">
        <f t="shared" si="9"/>
        <v>8.0192352164100006E-3</v>
      </c>
      <c r="H16" s="139">
        <f t="shared" si="9"/>
        <v>1.477925167983E-2</v>
      </c>
      <c r="I16" s="139">
        <f t="shared" si="9"/>
        <v>1.9974961358999999E-2</v>
      </c>
      <c r="J16" s="105">
        <f t="shared" si="9"/>
        <v>2.4830236109088057E-2</v>
      </c>
      <c r="K16" s="105">
        <f t="shared" si="9"/>
        <v>3.0865672986910144E-2</v>
      </c>
      <c r="L16" s="105">
        <f t="shared" si="9"/>
        <v>3.8368131690305708E-2</v>
      </c>
      <c r="M16" s="105">
        <f t="shared" si="9"/>
        <v>4.7694198342247439E-2</v>
      </c>
      <c r="N16" s="2">
        <f t="shared" si="3"/>
        <v>0.15647490389958979</v>
      </c>
      <c r="O16" s="160">
        <f t="shared" si="4"/>
        <v>0.24306804217673439</v>
      </c>
      <c r="P16" s="160">
        <f t="shared" si="5"/>
        <v>0.24306804217673439</v>
      </c>
      <c r="R16" s="309">
        <f t="shared" si="8"/>
        <v>2.2863962233159382E-2</v>
      </c>
      <c r="S16" s="310">
        <f t="shared" si="6"/>
        <v>1.5185523392541628E-3</v>
      </c>
    </row>
    <row r="17" spans="4:19" ht="13.5" customHeight="1" outlineLevel="1" x14ac:dyDescent="0.2">
      <c r="D17" s="84" t="str">
        <f t="shared" si="0"/>
        <v>Chillies and peppers, green (Capsicum spp. and Pimenta spp.)</v>
      </c>
      <c r="E17" s="139">
        <f t="shared" ref="E17:L17" si="10">(E104*E147)/1000000</f>
        <v>1.3511291149440002E-2</v>
      </c>
      <c r="F17" s="139">
        <f t="shared" si="10"/>
        <v>1.326549293784E-2</v>
      </c>
      <c r="G17" s="139">
        <f t="shared" si="10"/>
        <v>1.337230545915E-2</v>
      </c>
      <c r="H17" s="139">
        <f t="shared" si="10"/>
        <v>2.421098671668E-2</v>
      </c>
      <c r="I17" s="139">
        <f t="shared" si="10"/>
        <v>3.2871654135000004E-2</v>
      </c>
      <c r="J17" s="105">
        <f t="shared" si="10"/>
        <v>4.1053740737562232E-2</v>
      </c>
      <c r="K17" s="105">
        <f t="shared" si="10"/>
        <v>5.1272431305866097E-2</v>
      </c>
      <c r="L17" s="105">
        <f t="shared" si="10"/>
        <v>6.4034657129538333E-2</v>
      </c>
      <c r="M17" s="105">
        <f>(M104*M147)/1000000</f>
        <v>7.9973529814420977E-2</v>
      </c>
      <c r="N17" s="2">
        <f t="shared" si="3"/>
        <v>0.26237678432971501</v>
      </c>
      <c r="O17" s="160">
        <f t="shared" si="4"/>
        <v>0.24891009649101847</v>
      </c>
      <c r="P17" s="160">
        <f t="shared" si="5"/>
        <v>0.24891009649101825</v>
      </c>
      <c r="R17" s="309">
        <f t="shared" si="8"/>
        <v>3.8919789076858745E-2</v>
      </c>
      <c r="S17" s="310">
        <f t="shared" si="6"/>
        <v>2.5849297747801464E-3</v>
      </c>
    </row>
    <row r="18" spans="4:19" ht="13.5" customHeight="1" outlineLevel="1" x14ac:dyDescent="0.2">
      <c r="D18" s="84" t="str">
        <f t="shared" si="0"/>
        <v>Cow peas, dry</v>
      </c>
      <c r="E18" s="139">
        <f t="shared" ref="E18:M18" si="11">(E105*E148)/1000000</f>
        <v>0.12168773542272002</v>
      </c>
      <c r="F18" s="139">
        <f t="shared" si="11"/>
        <v>0.11268720998205002</v>
      </c>
      <c r="G18" s="139">
        <f t="shared" si="11"/>
        <v>0.11442265419964501</v>
      </c>
      <c r="H18" s="139">
        <f t="shared" si="11"/>
        <v>0.21018721867227003</v>
      </c>
      <c r="I18" s="139">
        <f t="shared" si="11"/>
        <v>0.28194803225999998</v>
      </c>
      <c r="J18" s="105">
        <f t="shared" si="11"/>
        <v>0.34785610731614336</v>
      </c>
      <c r="K18" s="105">
        <f t="shared" si="11"/>
        <v>0.42917083133091632</v>
      </c>
      <c r="L18" s="105">
        <f t="shared" si="11"/>
        <v>0.51778598984902313</v>
      </c>
      <c r="M18" s="105">
        <f t="shared" si="11"/>
        <v>0.60588935866290439</v>
      </c>
      <c r="N18" s="2">
        <f t="shared" si="3"/>
        <v>0</v>
      </c>
      <c r="O18" s="160">
        <f t="shared" si="4"/>
        <v>0.23375965608926763</v>
      </c>
      <c r="P18" s="160">
        <f t="shared" si="5"/>
        <v>0.21075442304174707</v>
      </c>
      <c r="R18" s="309">
        <f t="shared" si="8"/>
        <v>0.25803325134676103</v>
      </c>
      <c r="S18" s="310">
        <f t="shared" si="6"/>
        <v>1.713775562792454E-2</v>
      </c>
    </row>
    <row r="19" spans="4:19" ht="13.5" customHeight="1" outlineLevel="1" x14ac:dyDescent="0.2">
      <c r="D19" s="84" t="str">
        <f t="shared" si="0"/>
        <v>Cucumbers and gherkins</v>
      </c>
      <c r="E19" s="139">
        <f t="shared" ref="E19:M19" si="12">(E106*E149)/1000000</f>
        <v>0.14630842010688003</v>
      </c>
      <c r="F19" s="139">
        <f t="shared" si="12"/>
        <v>0.143314922706615</v>
      </c>
      <c r="G19" s="139">
        <f t="shared" si="12"/>
        <v>0.14571975995824502</v>
      </c>
      <c r="H19" s="139">
        <f t="shared" si="12"/>
        <v>0.26252713675112999</v>
      </c>
      <c r="I19" s="139">
        <f t="shared" si="12"/>
        <v>0.35659638347850003</v>
      </c>
      <c r="J19" s="105">
        <f t="shared" si="12"/>
        <v>0.4455575813429799</v>
      </c>
      <c r="K19" s="105">
        <f t="shared" si="12"/>
        <v>0.5567122031796361</v>
      </c>
      <c r="L19" s="105">
        <f t="shared" si="12"/>
        <v>0.69559691080769348</v>
      </c>
      <c r="M19" s="105">
        <f t="shared" si="12"/>
        <v>0.86912961411963019</v>
      </c>
      <c r="N19" s="2">
        <f t="shared" si="3"/>
        <v>2.8514363921112569</v>
      </c>
      <c r="O19" s="160">
        <f t="shared" si="4"/>
        <v>0.24947307933044027</v>
      </c>
      <c r="P19" s="160">
        <f t="shared" si="5"/>
        <v>0.24947307933044005</v>
      </c>
      <c r="R19" s="309">
        <f t="shared" si="8"/>
        <v>0.42357203277665029</v>
      </c>
      <c r="S19" s="310">
        <f t="shared" si="6"/>
        <v>2.8132319965205894E-2</v>
      </c>
    </row>
    <row r="20" spans="4:19" ht="13.5" customHeight="1" outlineLevel="1" x14ac:dyDescent="0.2">
      <c r="D20" s="84" t="str">
        <f t="shared" si="0"/>
        <v>Groundnuts, excluding shelled</v>
      </c>
      <c r="E20" s="139">
        <f t="shared" ref="E20:M20" si="13">(E107*E150)/1000000</f>
        <v>0.23585658240000001</v>
      </c>
      <c r="F20" s="139">
        <f t="shared" si="13"/>
        <v>0.22814324940000003</v>
      </c>
      <c r="G20" s="139">
        <f t="shared" si="13"/>
        <v>0.23073578632500003</v>
      </c>
      <c r="H20" s="139">
        <f t="shared" si="13"/>
        <v>0.43001831475000002</v>
      </c>
      <c r="I20" s="139">
        <f t="shared" si="13"/>
        <v>0.57849997499999994</v>
      </c>
      <c r="J20" s="105">
        <f t="shared" si="13"/>
        <v>0.7239643491167449</v>
      </c>
      <c r="K20" s="105">
        <f t="shared" si="13"/>
        <v>0.9060058797617615</v>
      </c>
      <c r="L20" s="105">
        <f t="shared" si="13"/>
        <v>1.1087519203996474</v>
      </c>
      <c r="M20" s="105">
        <f t="shared" si="13"/>
        <v>1.3160145348837218</v>
      </c>
      <c r="N20" s="2">
        <f t="shared" si="3"/>
        <v>0</v>
      </c>
      <c r="O20" s="160">
        <f t="shared" si="4"/>
        <v>0.25145096007436263</v>
      </c>
      <c r="P20" s="160">
        <f t="shared" si="5"/>
        <v>0.22811584707892618</v>
      </c>
      <c r="R20" s="309">
        <f t="shared" si="8"/>
        <v>0.59205018576697688</v>
      </c>
      <c r="S20" s="310">
        <f t="shared" si="6"/>
        <v>3.9322108101123764E-2</v>
      </c>
    </row>
    <row r="21" spans="4:19" ht="13.5" customHeight="1" outlineLevel="1" x14ac:dyDescent="0.2">
      <c r="D21" s="84" t="str">
        <f t="shared" si="0"/>
        <v>Maize (corn)</v>
      </c>
      <c r="E21" s="139">
        <f t="shared" ref="E21:M21" si="14">(E108*E151)/1000000</f>
        <v>0.6411936713721601</v>
      </c>
      <c r="F21" s="139">
        <f t="shared" si="14"/>
        <v>0.61625432319066009</v>
      </c>
      <c r="G21" s="139">
        <f t="shared" si="14"/>
        <v>0.61607595665022008</v>
      </c>
      <c r="H21" s="139">
        <f t="shared" si="14"/>
        <v>1.1294106134182049</v>
      </c>
      <c r="I21" s="139">
        <f t="shared" si="14"/>
        <v>1.5249169352115002</v>
      </c>
      <c r="J21" s="105">
        <f t="shared" si="14"/>
        <v>1.8936967231604547</v>
      </c>
      <c r="K21" s="105">
        <f t="shared" si="14"/>
        <v>2.351660734105014</v>
      </c>
      <c r="L21" s="105">
        <f t="shared" si="14"/>
        <v>2.9203769223942113</v>
      </c>
      <c r="M21" s="105">
        <f t="shared" si="14"/>
        <v>3.6266291498456598</v>
      </c>
      <c r="N21" s="2">
        <f t="shared" si="3"/>
        <v>1.2368782244636716</v>
      </c>
      <c r="O21" s="160">
        <f t="shared" si="4"/>
        <v>0.24183598426481256</v>
      </c>
      <c r="P21" s="160">
        <f t="shared" si="5"/>
        <v>0.24183598426481256</v>
      </c>
      <c r="R21" s="309">
        <f t="shared" si="8"/>
        <v>1.7329324266852051</v>
      </c>
      <c r="S21" s="310">
        <f t="shared" si="6"/>
        <v>0.11509591222538418</v>
      </c>
    </row>
    <row r="22" spans="4:19" ht="13.5" customHeight="1" outlineLevel="1" x14ac:dyDescent="0.2">
      <c r="D22" s="84" t="str">
        <f t="shared" si="0"/>
        <v>Millet</v>
      </c>
      <c r="E22" s="139">
        <f t="shared" ref="E22:M22" si="15">(E109*E152)/1000000</f>
        <v>4.0272785696640008E-2</v>
      </c>
      <c r="F22" s="139">
        <f t="shared" si="15"/>
        <v>3.7856224178850005E-2</v>
      </c>
      <c r="G22" s="139">
        <f t="shared" si="15"/>
        <v>3.8565023774145002E-2</v>
      </c>
      <c r="H22" s="139">
        <f t="shared" si="15"/>
        <v>7.165920756619501E-2</v>
      </c>
      <c r="I22" s="139">
        <f t="shared" si="15"/>
        <v>9.5291801437500004E-2</v>
      </c>
      <c r="J22" s="105">
        <f t="shared" si="15"/>
        <v>0.11818612773979326</v>
      </c>
      <c r="K22" s="105">
        <f t="shared" si="15"/>
        <v>0.14658092909795639</v>
      </c>
      <c r="L22" s="105">
        <f t="shared" si="15"/>
        <v>0.14693004627044057</v>
      </c>
      <c r="M22" s="105">
        <f t="shared" si="15"/>
        <v>0.14727999494809305</v>
      </c>
      <c r="N22" s="2">
        <f t="shared" si="3"/>
        <v>0</v>
      </c>
      <c r="O22" s="160">
        <f t="shared" si="4"/>
        <v>0.24025494278549431</v>
      </c>
      <c r="P22" s="160">
        <f t="shared" si="5"/>
        <v>0.11499278179297101</v>
      </c>
      <c r="R22" s="309">
        <f t="shared" si="8"/>
        <v>2.909386720829979E-2</v>
      </c>
      <c r="S22" s="310">
        <f t="shared" si="6"/>
        <v>1.9323230005619493E-3</v>
      </c>
    </row>
    <row r="23" spans="4:19" ht="13.5" customHeight="1" outlineLevel="1" x14ac:dyDescent="0.2">
      <c r="D23" s="84" t="str">
        <f t="shared" si="0"/>
        <v>Okra</v>
      </c>
      <c r="E23" s="139">
        <f t="shared" ref="E23:M23" si="16">(E110*E153)/1000000</f>
        <v>1.675514191296E-2</v>
      </c>
      <c r="F23" s="139">
        <f t="shared" si="16"/>
        <v>1.6149431013210001E-2</v>
      </c>
      <c r="G23" s="139">
        <f t="shared" si="16"/>
        <v>1.6431499030649999E-2</v>
      </c>
      <c r="H23" s="139">
        <f t="shared" si="16"/>
        <v>2.9745800225639999E-2</v>
      </c>
      <c r="I23" s="139">
        <f t="shared" si="16"/>
        <v>4.0264883815500002E-2</v>
      </c>
      <c r="J23" s="105">
        <f t="shared" si="16"/>
        <v>5.0132693088446305E-2</v>
      </c>
      <c r="K23" s="105">
        <f t="shared" si="16"/>
        <v>6.241882946481668E-2</v>
      </c>
      <c r="L23" s="105">
        <f t="shared" si="16"/>
        <v>7.7715958025318471E-2</v>
      </c>
      <c r="M23" s="105">
        <f t="shared" si="16"/>
        <v>9.6761989668477683E-2</v>
      </c>
      <c r="N23" s="2">
        <f t="shared" si="3"/>
        <v>0.31745628526680647</v>
      </c>
      <c r="O23" s="160">
        <f t="shared" si="4"/>
        <v>0.24507233941521234</v>
      </c>
      <c r="P23" s="160">
        <f t="shared" si="5"/>
        <v>0.24507233941521211</v>
      </c>
      <c r="R23" s="309">
        <f t="shared" si="8"/>
        <v>4.6629296580031378E-2</v>
      </c>
      <c r="S23" s="310">
        <f t="shared" si="6"/>
        <v>3.0969709745535326E-3</v>
      </c>
    </row>
    <row r="24" spans="4:19" ht="13.5" customHeight="1" outlineLevel="1" x14ac:dyDescent="0.2">
      <c r="D24" s="84" t="str">
        <f t="shared" si="0"/>
        <v>Onions and shallots, dry (excluding dehydrated)</v>
      </c>
      <c r="E24" s="139">
        <f t="shared" ref="E24:M24" si="17">(E111*E154)/1000000</f>
        <v>1.3730144117760001E-2</v>
      </c>
      <c r="F24" s="139">
        <f t="shared" si="17"/>
        <v>1.3073645205390002E-2</v>
      </c>
      <c r="G24" s="139">
        <f t="shared" si="17"/>
        <v>1.3018164915195E-2</v>
      </c>
      <c r="H24" s="139">
        <f t="shared" si="17"/>
        <v>2.4001711136835E-2</v>
      </c>
      <c r="I24" s="139">
        <f t="shared" si="17"/>
        <v>3.0863616444000003E-2</v>
      </c>
      <c r="J24" s="105">
        <f t="shared" si="17"/>
        <v>3.7791118205934261E-2</v>
      </c>
      <c r="K24" s="105">
        <f t="shared" si="17"/>
        <v>4.6273534336010606E-2</v>
      </c>
      <c r="L24" s="105">
        <f t="shared" si="17"/>
        <v>5.6659873578700247E-2</v>
      </c>
      <c r="M24" s="105">
        <f t="shared" si="17"/>
        <v>6.9377481534968213E-2</v>
      </c>
      <c r="N24" s="2">
        <f t="shared" si="3"/>
        <v>0.22761331846023797</v>
      </c>
      <c r="O24" s="160">
        <f t="shared" si="4"/>
        <v>0.22445528295440531</v>
      </c>
      <c r="P24" s="160">
        <f t="shared" si="5"/>
        <v>0.22445528295440509</v>
      </c>
      <c r="R24" s="309">
        <f t="shared" si="8"/>
        <v>3.1586363329033952E-2</v>
      </c>
      <c r="S24" s="310">
        <f t="shared" si="6"/>
        <v>2.0978667403619327E-3</v>
      </c>
    </row>
    <row r="25" spans="4:19" ht="13.5" customHeight="1" outlineLevel="1" x14ac:dyDescent="0.2">
      <c r="D25" s="84" t="str">
        <f t="shared" si="0"/>
        <v>Other fruits, n.e.c.</v>
      </c>
      <c r="E25" s="139">
        <f t="shared" ref="E25:M25" si="18">(E112*E155)/1000000</f>
        <v>1.3404332931840001E-2</v>
      </c>
      <c r="F25" s="139">
        <f t="shared" si="18"/>
        <v>1.2699801380805002E-2</v>
      </c>
      <c r="G25" s="139">
        <f t="shared" si="18"/>
        <v>1.2694616306955E-2</v>
      </c>
      <c r="H25" s="139">
        <f t="shared" si="18"/>
        <v>2.3435042557619998E-2</v>
      </c>
      <c r="I25" s="139">
        <f t="shared" si="18"/>
        <v>3.1579670857499999E-2</v>
      </c>
      <c r="J25" s="105">
        <f t="shared" si="18"/>
        <v>3.9124445682106948E-2</v>
      </c>
      <c r="K25" s="105">
        <f t="shared" si="18"/>
        <v>4.8471760736182548E-2</v>
      </c>
      <c r="L25" s="105">
        <f t="shared" si="18"/>
        <v>6.0052265224558733E-2</v>
      </c>
      <c r="M25" s="105">
        <f t="shared" si="18"/>
        <v>7.4399495785363173E-2</v>
      </c>
      <c r="N25" s="2">
        <f t="shared" si="3"/>
        <v>0.24408951943491383</v>
      </c>
      <c r="O25" s="160">
        <f t="shared" si="4"/>
        <v>0.23891239584642787</v>
      </c>
      <c r="P25" s="160">
        <f t="shared" si="5"/>
        <v>0.23891239584642787</v>
      </c>
      <c r="R25" s="309">
        <f t="shared" si="8"/>
        <v>3.5275050103256225E-2</v>
      </c>
      <c r="S25" s="310">
        <f t="shared" si="6"/>
        <v>2.3428576948014645E-3</v>
      </c>
    </row>
    <row r="26" spans="4:19" ht="13.5" customHeight="1" outlineLevel="1" x14ac:dyDescent="0.2">
      <c r="D26" s="84" t="str">
        <f t="shared" si="0"/>
        <v>Other vegetables, fresh n.e.c.</v>
      </c>
      <c r="E26" s="139">
        <f t="shared" ref="E26:M26" si="19">(E113*E156)/1000000</f>
        <v>3.904852548288E-2</v>
      </c>
      <c r="F26" s="139">
        <f t="shared" si="19"/>
        <v>3.7287940084890003E-2</v>
      </c>
      <c r="G26" s="139">
        <f t="shared" si="19"/>
        <v>3.7221571139609999E-2</v>
      </c>
      <c r="H26" s="139">
        <f t="shared" si="19"/>
        <v>6.8449359745650001E-2</v>
      </c>
      <c r="I26" s="139">
        <f t="shared" si="19"/>
        <v>9.2272031568000012E-2</v>
      </c>
      <c r="J26" s="105">
        <f t="shared" si="19"/>
        <v>0.11440274458403357</v>
      </c>
      <c r="K26" s="105">
        <f t="shared" si="19"/>
        <v>0.14184133313152869</v>
      </c>
      <c r="L26" s="105">
        <f t="shared" si="19"/>
        <v>0.17586084894799953</v>
      </c>
      <c r="M26" s="105">
        <f t="shared" si="19"/>
        <v>0.21803967510678032</v>
      </c>
      <c r="N26" s="2">
        <f t="shared" si="3"/>
        <v>0.71534355109203729</v>
      </c>
      <c r="O26" s="160">
        <f t="shared" si="4"/>
        <v>0.23984204790943942</v>
      </c>
      <c r="P26" s="160">
        <f t="shared" si="5"/>
        <v>0.23984204790943942</v>
      </c>
      <c r="R26" s="309">
        <f t="shared" si="8"/>
        <v>0.10363693052274675</v>
      </c>
      <c r="S26" s="310">
        <f t="shared" si="6"/>
        <v>6.8832384200755142E-3</v>
      </c>
    </row>
    <row r="27" spans="4:19" ht="13.5" customHeight="1" outlineLevel="1" x14ac:dyDescent="0.2">
      <c r="D27" s="84" t="str">
        <f t="shared" si="0"/>
        <v>Potatoes</v>
      </c>
      <c r="E27" s="139">
        <f t="shared" ref="E27:M27" si="20">(E114*E157)/1000000</f>
        <v>1.1244325440000001E-2</v>
      </c>
      <c r="F27" s="139">
        <f t="shared" si="20"/>
        <v>1.2044408046165E-2</v>
      </c>
      <c r="G27" s="139">
        <f t="shared" si="20"/>
        <v>1.1254721298810002E-2</v>
      </c>
      <c r="H27" s="139">
        <f t="shared" si="20"/>
        <v>1.9581122861204999E-2</v>
      </c>
      <c r="I27" s="139">
        <f t="shared" si="20"/>
        <v>2.6504297743500004E-2</v>
      </c>
      <c r="J27" s="105">
        <f t="shared" si="20"/>
        <v>3.2840671254933777E-2</v>
      </c>
      <c r="K27" s="105">
        <f t="shared" si="20"/>
        <v>4.0691879442047496E-2</v>
      </c>
      <c r="L27" s="105">
        <f t="shared" si="20"/>
        <v>5.0420073319218953E-2</v>
      </c>
      <c r="M27" s="105">
        <f t="shared" si="20"/>
        <v>6.247398322154029E-2</v>
      </c>
      <c r="N27" s="2">
        <f t="shared" si="3"/>
        <v>9.130597610829197E-2</v>
      </c>
      <c r="O27" s="160">
        <f t="shared" si="4"/>
        <v>0.23906966231496285</v>
      </c>
      <c r="P27" s="160">
        <f t="shared" si="5"/>
        <v>0.23906966231496263</v>
      </c>
      <c r="R27" s="309">
        <f t="shared" si="8"/>
        <v>2.9633311966606513E-2</v>
      </c>
      <c r="S27" s="310">
        <f t="shared" si="6"/>
        <v>1.9681512219030879E-3</v>
      </c>
    </row>
    <row r="28" spans="4:19" ht="13.5" customHeight="1" outlineLevel="1" x14ac:dyDescent="0.2">
      <c r="D28" s="84" t="str">
        <f t="shared" si="0"/>
        <v>Pumpkins, squash and gourds</v>
      </c>
      <c r="E28" s="139">
        <f t="shared" ref="E28:M28" si="21">(E115*E158)/1000000</f>
        <v>8.3685206457600012E-2</v>
      </c>
      <c r="F28" s="139">
        <f t="shared" si="21"/>
        <v>8.026390618323001E-2</v>
      </c>
      <c r="G28" s="139">
        <f t="shared" si="21"/>
        <v>7.961162389290001E-2</v>
      </c>
      <c r="H28" s="139">
        <f t="shared" si="21"/>
        <v>0.14681398623318001</v>
      </c>
      <c r="I28" s="139">
        <f t="shared" si="21"/>
        <v>0.19796397700050003</v>
      </c>
      <c r="J28" s="105">
        <f t="shared" si="21"/>
        <v>0.24551076498303409</v>
      </c>
      <c r="K28" s="105">
        <f t="shared" si="21"/>
        <v>0.30447729246418581</v>
      </c>
      <c r="L28" s="105">
        <f t="shared" si="21"/>
        <v>0.37760634093876805</v>
      </c>
      <c r="M28" s="105">
        <f t="shared" si="21"/>
        <v>0.46829945038984117</v>
      </c>
      <c r="N28" s="2">
        <f t="shared" si="3"/>
        <v>1.5363946568543618</v>
      </c>
      <c r="O28" s="160">
        <f t="shared" si="4"/>
        <v>0.24017898964726303</v>
      </c>
      <c r="P28" s="160">
        <f t="shared" si="5"/>
        <v>0.24017898964726281</v>
      </c>
      <c r="R28" s="309">
        <f t="shared" si="8"/>
        <v>0.22278868540680707</v>
      </c>
      <c r="S28" s="310">
        <f t="shared" si="6"/>
        <v>1.4796922595210109E-2</v>
      </c>
    </row>
    <row r="29" spans="4:19" ht="13.5" customHeight="1" outlineLevel="1" x14ac:dyDescent="0.2">
      <c r="D29" s="84" t="str">
        <f t="shared" si="0"/>
        <v>Rice</v>
      </c>
      <c r="E29" s="139">
        <f t="shared" ref="E29:M29" si="22">(E116*E159)/1000000</f>
        <v>0.11919094667136002</v>
      </c>
      <c r="F29" s="139">
        <f t="shared" si="22"/>
        <v>0.146367894189495</v>
      </c>
      <c r="G29" s="139">
        <f t="shared" si="22"/>
        <v>0.13958996565277501</v>
      </c>
      <c r="H29" s="139">
        <f t="shared" si="22"/>
        <v>0.26355058034023504</v>
      </c>
      <c r="I29" s="139">
        <f t="shared" si="22"/>
        <v>0.38079310909949998</v>
      </c>
      <c r="J29" s="105">
        <f t="shared" si="22"/>
        <v>0.50909699502960359</v>
      </c>
      <c r="K29" s="105">
        <f t="shared" si="22"/>
        <v>0.68063140890621898</v>
      </c>
      <c r="L29" s="105">
        <f t="shared" si="22"/>
        <v>0.90996238302826038</v>
      </c>
      <c r="M29" s="105">
        <f t="shared" si="22"/>
        <v>1.2165638077988865</v>
      </c>
      <c r="N29" s="2">
        <f t="shared" si="3"/>
        <v>0.667882946894234</v>
      </c>
      <c r="O29" s="160">
        <f t="shared" si="4"/>
        <v>0.33693857074650513</v>
      </c>
      <c r="P29" s="160">
        <f t="shared" si="5"/>
        <v>0.33693857074650535</v>
      </c>
      <c r="R29" s="309">
        <f t="shared" si="8"/>
        <v>0.70746681276928292</v>
      </c>
      <c r="S29" s="310">
        <f t="shared" si="6"/>
        <v>4.6987716849767956E-2</v>
      </c>
    </row>
    <row r="30" spans="4:19" ht="13.5" customHeight="1" outlineLevel="1" x14ac:dyDescent="0.2">
      <c r="D30" s="84" t="str">
        <f t="shared" si="0"/>
        <v>Seed cotton, unginned</v>
      </c>
      <c r="E30" s="139">
        <f t="shared" ref="E30:M30" si="23">(E117*E160)/1000000</f>
        <v>2.3679999999999999</v>
      </c>
      <c r="F30" s="139">
        <f t="shared" si="23"/>
        <v>2.9039999999999999</v>
      </c>
      <c r="G30" s="139">
        <f t="shared" si="23"/>
        <v>3.0249999999999999</v>
      </c>
      <c r="H30" s="139">
        <f t="shared" si="23"/>
        <v>5.0175000000000001</v>
      </c>
      <c r="I30" s="139">
        <f t="shared" si="23"/>
        <v>6.9</v>
      </c>
      <c r="J30" s="105">
        <f t="shared" si="23"/>
        <v>9.0150043145196008</v>
      </c>
      <c r="K30" s="105">
        <f t="shared" si="23"/>
        <v>11.778304752290872</v>
      </c>
      <c r="L30" s="105">
        <f t="shared" si="23"/>
        <v>12.437176969614923</v>
      </c>
      <c r="M30" s="105">
        <f t="shared" si="23"/>
        <v>13.13290615471926</v>
      </c>
      <c r="N30" s="2">
        <f t="shared" si="3"/>
        <v>0</v>
      </c>
      <c r="O30" s="160">
        <f t="shared" si="4"/>
        <v>0.30652236442313074</v>
      </c>
      <c r="P30" s="160">
        <f t="shared" si="5"/>
        <v>0.17456738556600748</v>
      </c>
      <c r="R30" s="309">
        <f t="shared" si="8"/>
        <v>4.117901840199659</v>
      </c>
      <c r="S30" s="310">
        <f t="shared" si="6"/>
        <v>0.27349806689171252</v>
      </c>
    </row>
    <row r="31" spans="4:19" ht="13.5" customHeight="1" outlineLevel="1" x14ac:dyDescent="0.2">
      <c r="D31" s="84" t="str">
        <f t="shared" si="0"/>
        <v>Sesame seed</v>
      </c>
      <c r="E31" s="139">
        <f t="shared" ref="E31:M31" si="24">(E118*E161)/1000000</f>
        <v>2.7425184000000002E-2</v>
      </c>
      <c r="F31" s="139">
        <f t="shared" si="24"/>
        <v>2.7999398790000005E-2</v>
      </c>
      <c r="G31" s="139">
        <f t="shared" si="24"/>
        <v>2.7999398790000005E-2</v>
      </c>
      <c r="H31" s="139">
        <f t="shared" si="24"/>
        <v>5.1602197769999997E-2</v>
      </c>
      <c r="I31" s="139">
        <f t="shared" si="24"/>
        <v>6.9419996999999997E-2</v>
      </c>
      <c r="J31" s="105">
        <f t="shared" si="24"/>
        <v>8.7562539936335435E-2</v>
      </c>
      <c r="K31" s="105">
        <f t="shared" si="24"/>
        <v>0.11044653891446202</v>
      </c>
      <c r="L31" s="105">
        <f t="shared" si="24"/>
        <v>0.1362308304577538</v>
      </c>
      <c r="M31" s="105">
        <f t="shared" si="24"/>
        <v>0.16297524000000002</v>
      </c>
      <c r="N31" s="2">
        <f t="shared" si="3"/>
        <v>0</v>
      </c>
      <c r="O31" s="160">
        <f t="shared" si="4"/>
        <v>0.26134462288057181</v>
      </c>
      <c r="P31" s="160">
        <f t="shared" si="5"/>
        <v>0.23782502823392626</v>
      </c>
      <c r="R31" s="309">
        <f t="shared" si="8"/>
        <v>7.5412700063664587E-2</v>
      </c>
      <c r="S31" s="310">
        <f t="shared" si="6"/>
        <v>5.008673952630392E-3</v>
      </c>
    </row>
    <row r="32" spans="4:19" ht="13.5" customHeight="1" outlineLevel="1" x14ac:dyDescent="0.2">
      <c r="D32" s="84" t="str">
        <f t="shared" si="0"/>
        <v>Sorghum</v>
      </c>
      <c r="E32" s="139">
        <f t="shared" ref="E32:M32" si="25">(E119*E162)/1000000</f>
        <v>0.40736710109183999</v>
      </c>
      <c r="F32" s="139">
        <f t="shared" si="25"/>
        <v>0.37290325218861003</v>
      </c>
      <c r="G32" s="139">
        <f t="shared" si="25"/>
        <v>0.37111854976944003</v>
      </c>
      <c r="H32" s="139">
        <f t="shared" si="25"/>
        <v>0.68325992269129499</v>
      </c>
      <c r="I32" s="139">
        <f t="shared" si="25"/>
        <v>0.92061457577100003</v>
      </c>
      <c r="J32" s="105">
        <f t="shared" si="25"/>
        <v>1.1287579449277623</v>
      </c>
      <c r="K32" s="105">
        <f t="shared" si="25"/>
        <v>1.3839608146226787</v>
      </c>
      <c r="L32" s="105">
        <f t="shared" si="25"/>
        <v>1.3990801192301674</v>
      </c>
      <c r="M32" s="105">
        <f t="shared" si="25"/>
        <v>1.4138115829459883</v>
      </c>
      <c r="N32" s="2">
        <f t="shared" si="3"/>
        <v>0</v>
      </c>
      <c r="O32" s="160">
        <f t="shared" ref="O32:O47" si="26">IFERROR(_xlfn.RRI($I$99-$E$99,E32,I32),0)</f>
        <v>0.22609175939067172</v>
      </c>
      <c r="P32" s="160">
        <f t="shared" ref="P32:P47" si="27">IFERROR(_xlfn.RRI($M$12-$I$12,I32,M32),0)</f>
        <v>0.11321339177609713</v>
      </c>
      <c r="R32" s="309">
        <f t="shared" si="8"/>
        <v>0.28505363801822603</v>
      </c>
      <c r="S32" s="310">
        <f t="shared" si="6"/>
        <v>1.8932364583672246E-2</v>
      </c>
    </row>
    <row r="33" spans="4:19" ht="13.5" customHeight="1" outlineLevel="1" x14ac:dyDescent="0.2">
      <c r="D33" s="84" t="str">
        <f t="shared" si="0"/>
        <v>Sugar cane</v>
      </c>
      <c r="E33" s="139">
        <f t="shared" ref="E33:M33" si="28">(E120*E163)/1000000</f>
        <v>7.4958512908800012E-2</v>
      </c>
      <c r="F33" s="139">
        <f t="shared" si="28"/>
        <v>6.8420679002445001E-2</v>
      </c>
      <c r="G33" s="139">
        <f t="shared" si="28"/>
        <v>6.748892123160001E-2</v>
      </c>
      <c r="H33" s="139">
        <f t="shared" si="28"/>
        <v>0.12519457656006</v>
      </c>
      <c r="I33" s="139">
        <f t="shared" si="28"/>
        <v>0.16951206267450003</v>
      </c>
      <c r="J33" s="105">
        <f t="shared" si="28"/>
        <v>0.20787177293328216</v>
      </c>
      <c r="K33" s="105">
        <f t="shared" si="28"/>
        <v>0.25491208885470229</v>
      </c>
      <c r="L33" s="105">
        <f t="shared" si="28"/>
        <v>0.31259738697241718</v>
      </c>
      <c r="M33" s="105">
        <f t="shared" si="28"/>
        <v>0.38333657215323769</v>
      </c>
      <c r="N33" s="2">
        <f t="shared" si="3"/>
        <v>1.7040355190455441</v>
      </c>
      <c r="O33" s="160">
        <f t="shared" si="26"/>
        <v>0.2262948704272516</v>
      </c>
      <c r="P33" s="160">
        <f t="shared" si="27"/>
        <v>0.22629487042725138</v>
      </c>
      <c r="R33" s="309">
        <f t="shared" si="8"/>
        <v>0.17546479921995553</v>
      </c>
      <c r="S33" s="310">
        <f t="shared" si="6"/>
        <v>1.1653819167256671E-2</v>
      </c>
    </row>
    <row r="34" spans="4:19" ht="13.5" customHeight="1" outlineLevel="1" x14ac:dyDescent="0.2">
      <c r="D34" s="84" t="str">
        <f t="shared" si="0"/>
        <v>Sweet potatoes</v>
      </c>
      <c r="E34" s="139">
        <f t="shared" ref="E34:M34" si="29">(E121*E164)/1000000</f>
        <v>3.6463427639040001E-2</v>
      </c>
      <c r="F34" s="139">
        <f t="shared" si="29"/>
        <v>3.5312426948040002E-2</v>
      </c>
      <c r="G34" s="139">
        <f t="shared" si="29"/>
        <v>3.5685233757854998E-2</v>
      </c>
      <c r="H34" s="139">
        <f t="shared" si="29"/>
        <v>6.4790381685255E-2</v>
      </c>
      <c r="I34" s="139">
        <f t="shared" si="29"/>
        <v>8.7730163986500007E-2</v>
      </c>
      <c r="J34" s="105">
        <f t="shared" si="29"/>
        <v>0.10926266868450048</v>
      </c>
      <c r="K34" s="105">
        <f t="shared" si="29"/>
        <v>0.13608011458745251</v>
      </c>
      <c r="L34" s="105">
        <f t="shared" si="29"/>
        <v>0.16947963846283992</v>
      </c>
      <c r="M34" s="105">
        <f t="shared" si="29"/>
        <v>0.21107674652225353</v>
      </c>
      <c r="N34" s="2">
        <f t="shared" si="3"/>
        <v>0.30848950845080625</v>
      </c>
      <c r="O34" s="160">
        <f t="shared" si="26"/>
        <v>0.24544015102164751</v>
      </c>
      <c r="P34" s="160">
        <f t="shared" si="27"/>
        <v>0.24544015102164751</v>
      </c>
      <c r="R34" s="309">
        <f t="shared" si="8"/>
        <v>0.10181407783775305</v>
      </c>
      <c r="S34" s="310">
        <f t="shared" si="6"/>
        <v>6.762170287584534E-3</v>
      </c>
    </row>
    <row r="35" spans="4:19" ht="13.5" customHeight="1" outlineLevel="1" x14ac:dyDescent="0.2">
      <c r="D35" s="84" t="str">
        <f t="shared" si="0"/>
        <v>Tomatoes</v>
      </c>
      <c r="E35" s="139">
        <f t="shared" ref="E35:M35" si="30">(E122*E165)/1000000</f>
        <v>4.5946507762560006E-2</v>
      </c>
      <c r="F35" s="139">
        <f t="shared" si="30"/>
        <v>4.4723335985790008E-2</v>
      </c>
      <c r="G35" s="139">
        <f t="shared" si="30"/>
        <v>4.5394803049365003E-2</v>
      </c>
      <c r="H35" s="139">
        <f t="shared" si="30"/>
        <v>8.2044627665534997E-2</v>
      </c>
      <c r="I35" s="139">
        <f t="shared" si="30"/>
        <v>0.1112686851915</v>
      </c>
      <c r="J35" s="105">
        <f t="shared" si="30"/>
        <v>0.13880434732620806</v>
      </c>
      <c r="K35" s="105">
        <f t="shared" si="30"/>
        <v>0.17315425992043992</v>
      </c>
      <c r="L35" s="105">
        <f t="shared" si="30"/>
        <v>0.21600474557279378</v>
      </c>
      <c r="M35" s="105">
        <f t="shared" si="30"/>
        <v>0.26945944114459319</v>
      </c>
      <c r="N35" s="2">
        <f t="shared" si="3"/>
        <v>0.88404128014431715</v>
      </c>
      <c r="O35" s="160">
        <f t="shared" si="26"/>
        <v>0.24747000548552833</v>
      </c>
      <c r="P35" s="160">
        <f t="shared" si="27"/>
        <v>0.24747000548552833</v>
      </c>
      <c r="R35" s="309">
        <f t="shared" si="8"/>
        <v>0.13065509381838514</v>
      </c>
      <c r="S35" s="310">
        <f t="shared" si="6"/>
        <v>8.6776997062055009E-3</v>
      </c>
    </row>
    <row r="36" spans="4:19" ht="13.5" customHeight="1" outlineLevel="1" x14ac:dyDescent="0.2">
      <c r="D36" s="84" t="str">
        <f t="shared" si="0"/>
        <v>Avocados</v>
      </c>
      <c r="E36" s="139">
        <f t="shared" ref="E36:M36" si="31">(E123*E166)/1000000</f>
        <v>9.0623778009600014E-3</v>
      </c>
      <c r="F36" s="139">
        <f t="shared" si="31"/>
        <v>8.68707272829E-3</v>
      </c>
      <c r="G36" s="139">
        <f t="shared" si="31"/>
        <v>8.7176646640050003E-3</v>
      </c>
      <c r="H36" s="139">
        <f t="shared" si="31"/>
        <v>1.6152443498265001E-2</v>
      </c>
      <c r="I36" s="139">
        <f t="shared" si="31"/>
        <v>2.1840302389500001E-2</v>
      </c>
      <c r="J36" s="105">
        <f t="shared" si="31"/>
        <v>2.7212144470799834E-2</v>
      </c>
      <c r="K36" s="105">
        <f t="shared" si="31"/>
        <v>3.3905245151536312E-2</v>
      </c>
      <c r="L36" s="105">
        <f t="shared" si="31"/>
        <v>4.2244581275809615E-2</v>
      </c>
      <c r="M36" s="105">
        <f t="shared" si="31"/>
        <v>5.2635061011721371E-2</v>
      </c>
      <c r="N36" s="2">
        <f t="shared" si="3"/>
        <v>0.17268486314534942</v>
      </c>
      <c r="O36" s="160">
        <f t="shared" si="26"/>
        <v>0.24596005977840374</v>
      </c>
      <c r="P36" s="160">
        <f t="shared" si="27"/>
        <v>0.24596005977840352</v>
      </c>
      <c r="R36" s="309">
        <f t="shared" si="8"/>
        <v>2.5422916540921537E-2</v>
      </c>
      <c r="S36" s="310">
        <f t="shared" si="6"/>
        <v>1.6885100224618898E-3</v>
      </c>
    </row>
    <row r="37" spans="4:19" ht="13.5" customHeight="1" outlineLevel="1" x14ac:dyDescent="0.2">
      <c r="D37" s="84" t="str">
        <f t="shared" si="0"/>
        <v>Bananas</v>
      </c>
      <c r="E37" s="139">
        <f t="shared" ref="E37:M37" si="32">(E124*E167)/1000000</f>
        <v>0.52915199999999996</v>
      </c>
      <c r="F37" s="139">
        <f t="shared" si="32"/>
        <v>0.50629787999999998</v>
      </c>
      <c r="G37" s="139">
        <f t="shared" si="32"/>
        <v>0.51061032000000006</v>
      </c>
      <c r="H37" s="139">
        <f t="shared" si="32"/>
        <v>0.93201065999999988</v>
      </c>
      <c r="I37" s="139">
        <f t="shared" si="32"/>
        <v>1.258362</v>
      </c>
      <c r="J37" s="105">
        <f t="shared" si="32"/>
        <v>1.5626506007889494</v>
      </c>
      <c r="K37" s="105">
        <f t="shared" si="32"/>
        <v>1.9405202160793666</v>
      </c>
      <c r="L37" s="105">
        <f t="shared" si="32"/>
        <v>2.3411638823860161</v>
      </c>
      <c r="M37" s="105">
        <f t="shared" si="32"/>
        <v>2.7446994425343898</v>
      </c>
      <c r="N37" s="2">
        <f t="shared" si="3"/>
        <v>0</v>
      </c>
      <c r="O37" s="160">
        <f t="shared" si="26"/>
        <v>0.24181324673579563</v>
      </c>
      <c r="P37" s="160">
        <f t="shared" si="27"/>
        <v>0.21526866433598935</v>
      </c>
      <c r="R37" s="309">
        <f t="shared" si="8"/>
        <v>1.1820488417454404</v>
      </c>
      <c r="S37" s="310">
        <f t="shared" si="6"/>
        <v>7.8507960056981588E-2</v>
      </c>
    </row>
    <row r="38" spans="4:19" ht="13.5" customHeight="1" outlineLevel="1" x14ac:dyDescent="0.2">
      <c r="D38" s="84" t="str">
        <f t="shared" si="0"/>
        <v>Cocoa beans</v>
      </c>
      <c r="E38" s="139">
        <f t="shared" ref="E38:M38" si="33">(E125*E168)/1000000</f>
        <v>0.33302016978624005</v>
      </c>
      <c r="F38" s="139">
        <f t="shared" si="33"/>
        <v>0.31833034991735998</v>
      </c>
      <c r="G38" s="139">
        <f t="shared" si="33"/>
        <v>0.35626797975565505</v>
      </c>
      <c r="H38" s="139">
        <f t="shared" si="33"/>
        <v>0.65273435592157503</v>
      </c>
      <c r="I38" s="139">
        <f t="shared" si="33"/>
        <v>0.90416589314850004</v>
      </c>
      <c r="J38" s="105">
        <f t="shared" si="33"/>
        <v>1.160626590602454</v>
      </c>
      <c r="K38" s="105">
        <f t="shared" si="33"/>
        <v>1.4898306749027486</v>
      </c>
      <c r="L38" s="105">
        <f t="shared" si="33"/>
        <v>1.9124113283748214</v>
      </c>
      <c r="M38" s="105">
        <f t="shared" si="33"/>
        <v>2.454854199545252</v>
      </c>
      <c r="N38" s="2">
        <f>M80-M38</f>
        <v>24.529617232931894</v>
      </c>
      <c r="O38" s="160">
        <f t="shared" si="26"/>
        <v>0.28364341034907081</v>
      </c>
      <c r="P38" s="160">
        <f t="shared" si="27"/>
        <v>0.28364341034907059</v>
      </c>
      <c r="R38" s="309">
        <f t="shared" si="8"/>
        <v>1.294227608942798</v>
      </c>
      <c r="S38" s="310">
        <f t="shared" si="6"/>
        <v>8.5958520358167673E-2</v>
      </c>
    </row>
    <row r="39" spans="4:19" ht="13.5" customHeight="1" outlineLevel="1" x14ac:dyDescent="0.2">
      <c r="D39" s="84" t="str">
        <f t="shared" si="0"/>
        <v>Coffee, green</v>
      </c>
      <c r="E39" s="139">
        <f t="shared" ref="E39:M39" si="34">(E126*E169)/1000000</f>
        <v>6.4505678279039996E-2</v>
      </c>
      <c r="F39" s="139">
        <f t="shared" si="34"/>
        <v>6.0142190093535004E-2</v>
      </c>
      <c r="G39" s="139">
        <f t="shared" si="34"/>
        <v>6.0198188891115001E-2</v>
      </c>
      <c r="H39" s="139">
        <f t="shared" si="34"/>
        <v>0.11138812186781999</v>
      </c>
      <c r="I39" s="139">
        <f t="shared" si="34"/>
        <v>0.14940468909900001</v>
      </c>
      <c r="J39" s="105">
        <f t="shared" si="34"/>
        <v>0.18431292808895899</v>
      </c>
      <c r="K39" s="105">
        <f t="shared" si="34"/>
        <v>0.22737743818880676</v>
      </c>
      <c r="L39" s="105">
        <f t="shared" si="34"/>
        <v>0.2805039230473908</v>
      </c>
      <c r="M39" s="105">
        <f t="shared" si="34"/>
        <v>0.34604335184584684</v>
      </c>
      <c r="N39" s="2">
        <f t="shared" si="3"/>
        <v>3.4577658291689222</v>
      </c>
      <c r="O39" s="160">
        <f t="shared" si="26"/>
        <v>0.23364888478719537</v>
      </c>
      <c r="P39" s="160">
        <f t="shared" si="27"/>
        <v>0.23364888478719514</v>
      </c>
      <c r="R39" s="309">
        <f t="shared" si="8"/>
        <v>0.16173042375688784</v>
      </c>
      <c r="S39" s="310">
        <f t="shared" si="6"/>
        <v>1.0741625218764725E-2</v>
      </c>
    </row>
    <row r="40" spans="4:19" ht="13.5" customHeight="1" outlineLevel="1" x14ac:dyDescent="0.2">
      <c r="D40" s="84" t="str">
        <f t="shared" si="0"/>
        <v>Kola nuts</v>
      </c>
      <c r="E40" s="139">
        <f t="shared" ref="E40:M40" si="35">(E127*E170)/1000000</f>
        <v>5.693687599872E-2</v>
      </c>
      <c r="F40" s="139">
        <f t="shared" si="35"/>
        <v>5.5697544789315004E-2</v>
      </c>
      <c r="G40" s="139">
        <f t="shared" si="35"/>
        <v>5.6296939326375001E-2</v>
      </c>
      <c r="H40" s="139">
        <f t="shared" si="35"/>
        <v>0.104357800219785</v>
      </c>
      <c r="I40" s="139">
        <f t="shared" si="35"/>
        <v>0.1411964172315</v>
      </c>
      <c r="J40" s="105">
        <f t="shared" si="35"/>
        <v>0.17718672763572466</v>
      </c>
      <c r="K40" s="105">
        <f t="shared" si="35"/>
        <v>0.22235080086191034</v>
      </c>
      <c r="L40" s="105">
        <f t="shared" si="35"/>
        <v>0.27902698640936335</v>
      </c>
      <c r="M40" s="105">
        <f t="shared" si="35"/>
        <v>0.35014966819500276</v>
      </c>
      <c r="N40" s="2">
        <f t="shared" si="3"/>
        <v>0.28540378380782389</v>
      </c>
      <c r="O40" s="160">
        <f t="shared" si="26"/>
        <v>0.25489535152451048</v>
      </c>
      <c r="P40" s="160">
        <f t="shared" si="27"/>
        <v>0.25489535152451026</v>
      </c>
      <c r="R40" s="309">
        <f t="shared" si="8"/>
        <v>0.17296294055927811</v>
      </c>
      <c r="S40" s="310">
        <f t="shared" si="6"/>
        <v>1.1487653597050076E-2</v>
      </c>
    </row>
    <row r="41" spans="4:19" ht="13.5" customHeight="1" outlineLevel="1" x14ac:dyDescent="0.2">
      <c r="D41" s="84" t="str">
        <f t="shared" si="0"/>
        <v>Melonseed</v>
      </c>
      <c r="E41" s="139">
        <f t="shared" ref="E41:M41" si="36">(E128*E171)/1000000</f>
        <v>6.8702279934720001E-2</v>
      </c>
      <c r="F41" s="139">
        <f t="shared" si="36"/>
        <v>6.4011810707790009E-2</v>
      </c>
      <c r="G41" s="139">
        <f t="shared" si="36"/>
        <v>6.3745816419285006E-2</v>
      </c>
      <c r="H41" s="139">
        <f t="shared" si="36"/>
        <v>0.118382130858165</v>
      </c>
      <c r="I41" s="139">
        <f t="shared" si="36"/>
        <v>0.15867097314300002</v>
      </c>
      <c r="J41" s="105">
        <f t="shared" si="36"/>
        <v>0.19560460244192701</v>
      </c>
      <c r="K41" s="105">
        <f t="shared" si="36"/>
        <v>0.24113522302520934</v>
      </c>
      <c r="L41" s="105">
        <f t="shared" si="36"/>
        <v>0.2972639450070223</v>
      </c>
      <c r="M41" s="105">
        <f t="shared" si="36"/>
        <v>0.36645767421501846</v>
      </c>
      <c r="N41" s="2">
        <f t="shared" si="3"/>
        <v>0.2986962899765892</v>
      </c>
      <c r="O41" s="160">
        <f t="shared" si="26"/>
        <v>0.23276865684589376</v>
      </c>
      <c r="P41" s="160">
        <f t="shared" si="27"/>
        <v>0.23276865684589354</v>
      </c>
      <c r="R41" s="309">
        <f t="shared" si="8"/>
        <v>0.17085307177309145</v>
      </c>
      <c r="S41" s="310">
        <f t="shared" si="6"/>
        <v>1.1347522759354044E-2</v>
      </c>
    </row>
    <row r="42" spans="4:19" ht="13.5" customHeight="1" outlineLevel="1" x14ac:dyDescent="0.2">
      <c r="D42" s="84" t="str">
        <f t="shared" si="0"/>
        <v>Natural rubber in primary forms</v>
      </c>
      <c r="E42" s="139">
        <f t="shared" ref="E42:M42" si="37">(E129*E172)/1000000</f>
        <v>0.45252863999999998</v>
      </c>
      <c r="F42" s="139">
        <f t="shared" si="37"/>
        <v>0.40259603999999999</v>
      </c>
      <c r="G42" s="139">
        <f t="shared" si="37"/>
        <v>0.41979497999999998</v>
      </c>
      <c r="H42" s="139">
        <f t="shared" si="37"/>
        <v>0.78549965999999993</v>
      </c>
      <c r="I42" s="139">
        <f t="shared" si="37"/>
        <v>1.0981080000000001</v>
      </c>
      <c r="J42" s="105">
        <f t="shared" si="37"/>
        <v>1.3705497406353939</v>
      </c>
      <c r="K42" s="105">
        <f t="shared" si="37"/>
        <v>1.7105845614053856</v>
      </c>
      <c r="L42" s="105">
        <f t="shared" si="37"/>
        <v>1.7255059971857314</v>
      </c>
      <c r="M42" s="105">
        <f t="shared" si="37"/>
        <v>1.7405575927084076</v>
      </c>
      <c r="N42" s="2">
        <f t="shared" si="3"/>
        <v>0</v>
      </c>
      <c r="O42" s="160">
        <f t="shared" si="26"/>
        <v>0.24810104346329664</v>
      </c>
      <c r="P42" s="160">
        <f t="shared" si="27"/>
        <v>0.12204644900216799</v>
      </c>
      <c r="R42" s="309">
        <f t="shared" si="8"/>
        <v>0.37000785207301368</v>
      </c>
      <c r="S42" s="310">
        <f t="shared" si="6"/>
        <v>2.4574755835320591E-2</v>
      </c>
    </row>
    <row r="43" spans="4:19" ht="13.5" customHeight="1" outlineLevel="1" x14ac:dyDescent="0.2">
      <c r="D43" s="84" t="str">
        <f t="shared" si="0"/>
        <v>Oil palm fruit</v>
      </c>
      <c r="E43" s="139">
        <f t="shared" ref="E43:M43" si="38">(E130*E173)/1000000</f>
        <v>1.40623104</v>
      </c>
      <c r="F43" s="139">
        <f t="shared" si="38"/>
        <v>1.4535608999999998</v>
      </c>
      <c r="G43" s="139">
        <f t="shared" si="38"/>
        <v>1.47907254</v>
      </c>
      <c r="H43" s="139">
        <f t="shared" si="38"/>
        <v>2.9649544799999998</v>
      </c>
      <c r="I43" s="139">
        <f t="shared" si="38"/>
        <v>3.2712659999999998</v>
      </c>
      <c r="J43" s="105">
        <f t="shared" si="38"/>
        <v>4.0399933922110929</v>
      </c>
      <c r="K43" s="105">
        <f t="shared" si="38"/>
        <v>4.9893669940351204</v>
      </c>
      <c r="L43" s="105">
        <f t="shared" si="38"/>
        <v>4.9800353258880055</v>
      </c>
      <c r="M43" s="105">
        <f t="shared" si="38"/>
        <v>4.9707211108628009</v>
      </c>
      <c r="N43" s="2">
        <f t="shared" si="3"/>
        <v>0</v>
      </c>
      <c r="O43" s="160">
        <f t="shared" si="26"/>
        <v>0.23499385015192664</v>
      </c>
      <c r="P43" s="160">
        <f t="shared" si="27"/>
        <v>0.11026304429432621</v>
      </c>
      <c r="R43" s="309">
        <f t="shared" si="8"/>
        <v>0.930727718651708</v>
      </c>
      <c r="S43" s="310">
        <f t="shared" si="6"/>
        <v>6.1816002841251237E-2</v>
      </c>
    </row>
    <row r="44" spans="4:19" ht="13.5" customHeight="1" outlineLevel="1" x14ac:dyDescent="0.2">
      <c r="D44" s="84" t="str">
        <f t="shared" si="0"/>
        <v>Plantains and cooking bananas</v>
      </c>
      <c r="E44" s="139">
        <f t="shared" ref="E44:M44" si="39">(E131*E174)/1000000</f>
        <v>0.18066943314048001</v>
      </c>
      <c r="F44" s="139">
        <f t="shared" si="39"/>
        <v>0.15585813485715</v>
      </c>
      <c r="G44" s="139">
        <f t="shared" si="39"/>
        <v>0.15335633672452503</v>
      </c>
      <c r="H44" s="139">
        <f t="shared" si="39"/>
        <v>0.27856873108381497</v>
      </c>
      <c r="I44" s="139">
        <f t="shared" si="39"/>
        <v>0.40415293809000002</v>
      </c>
      <c r="J44" s="105">
        <f t="shared" si="39"/>
        <v>0.49426630512276426</v>
      </c>
      <c r="K44" s="105">
        <f t="shared" si="39"/>
        <v>0.60447211279534707</v>
      </c>
      <c r="L44" s="105">
        <f t="shared" si="39"/>
        <v>0.73925034209345386</v>
      </c>
      <c r="M44" s="105">
        <f t="shared" si="39"/>
        <v>0.9040798685617959</v>
      </c>
      <c r="N44" s="2">
        <f t="shared" si="3"/>
        <v>2.9661010241878962</v>
      </c>
      <c r="O44" s="160">
        <f t="shared" si="26"/>
        <v>0.22296848182926499</v>
      </c>
      <c r="P44" s="160">
        <f t="shared" si="27"/>
        <v>0.22296848182926476</v>
      </c>
      <c r="R44" s="309">
        <f t="shared" si="8"/>
        <v>0.40981356343903164</v>
      </c>
      <c r="S44" s="310">
        <f t="shared" si="6"/>
        <v>2.7218525777473346E-2</v>
      </c>
    </row>
    <row r="45" spans="4:19" ht="13.5" customHeight="1" outlineLevel="1" x14ac:dyDescent="0.2">
      <c r="D45" s="84" t="str">
        <f t="shared" si="0"/>
        <v>Soya beans</v>
      </c>
      <c r="E45" s="139">
        <f t="shared" ref="E45:M45" si="40">(E132*E175)/1000000</f>
        <v>7.9741464998400007E-3</v>
      </c>
      <c r="F45" s="139">
        <f t="shared" si="40"/>
        <v>8.3713017308250006E-3</v>
      </c>
      <c r="G45" s="139">
        <f t="shared" si="40"/>
        <v>8.3899679966850001E-3</v>
      </c>
      <c r="H45" s="139">
        <f t="shared" si="40"/>
        <v>1.4927369099355001E-2</v>
      </c>
      <c r="I45" s="139">
        <f t="shared" si="40"/>
        <v>2.0547033556500002E-2</v>
      </c>
      <c r="J45" s="105">
        <f t="shared" si="40"/>
        <v>2.6032469018321576E-2</v>
      </c>
      <c r="K45" s="105">
        <f t="shared" si="40"/>
        <v>3.2982349560405876E-2</v>
      </c>
      <c r="L45" s="105">
        <f t="shared" si="40"/>
        <v>4.086366857877835E-2</v>
      </c>
      <c r="M45" s="105">
        <f t="shared" si="40"/>
        <v>4.9103906975546847E-2</v>
      </c>
      <c r="N45" s="2">
        <f t="shared" si="3"/>
        <v>0</v>
      </c>
      <c r="O45" s="160">
        <f t="shared" si="26"/>
        <v>0.26696970376467188</v>
      </c>
      <c r="P45" s="160">
        <f t="shared" si="27"/>
        <v>0.24334522134996606</v>
      </c>
      <c r="R45" s="309">
        <f t="shared" si="8"/>
        <v>2.3071437957225271E-2</v>
      </c>
      <c r="S45" s="310">
        <f t="shared" si="6"/>
        <v>1.5323322232001647E-3</v>
      </c>
    </row>
    <row r="46" spans="4:19" ht="13.5" customHeight="1" outlineLevel="1" x14ac:dyDescent="0.2">
      <c r="D46" s="84" t="str">
        <f t="shared" si="0"/>
        <v>Taro</v>
      </c>
      <c r="E46" s="139">
        <f t="shared" ref="E46:M46" si="41">(E133*E176)/1000000</f>
        <v>0.12612019366080002</v>
      </c>
      <c r="F46" s="139">
        <f t="shared" si="41"/>
        <v>0.11563907252485502</v>
      </c>
      <c r="G46" s="139">
        <f t="shared" si="41"/>
        <v>0.12068829743998501</v>
      </c>
      <c r="H46" s="139">
        <f t="shared" si="41"/>
        <v>0.22626225887387999</v>
      </c>
      <c r="I46" s="139">
        <f t="shared" si="41"/>
        <v>0.30954119551199999</v>
      </c>
      <c r="J46" s="105">
        <f t="shared" si="41"/>
        <v>0.38743773066488546</v>
      </c>
      <c r="K46" s="105">
        <f t="shared" si="41"/>
        <v>0.48493705302930223</v>
      </c>
      <c r="L46" s="105">
        <f t="shared" si="41"/>
        <v>0.60697223524713817</v>
      </c>
      <c r="M46" s="105">
        <f t="shared" si="41"/>
        <v>0.75971776555223525</v>
      </c>
      <c r="N46" s="2">
        <f t="shared" si="3"/>
        <v>1.1103305499918967</v>
      </c>
      <c r="O46" s="160">
        <f t="shared" si="26"/>
        <v>0.25165159365634637</v>
      </c>
      <c r="P46" s="160">
        <f t="shared" si="27"/>
        <v>0.25165159365634637</v>
      </c>
      <c r="R46" s="309">
        <f t="shared" si="8"/>
        <v>0.37228003488734979</v>
      </c>
      <c r="S46" s="310">
        <f t="shared" si="6"/>
        <v>2.4725667059400512E-2</v>
      </c>
    </row>
    <row r="47" spans="4:19" ht="13.5" customHeight="1" outlineLevel="1" x14ac:dyDescent="0.2">
      <c r="D47" s="84" t="str">
        <f t="shared" si="0"/>
        <v>Yams</v>
      </c>
      <c r="E47" s="139">
        <f t="shared" ref="E47:M47" si="42">(E134*E177)/1000000</f>
        <v>2.9716283871360005E-2</v>
      </c>
      <c r="F47" s="139">
        <f t="shared" si="42"/>
        <v>2.8494054835290005E-2</v>
      </c>
      <c r="G47" s="139">
        <f t="shared" si="42"/>
        <v>2.8603978400910005E-2</v>
      </c>
      <c r="H47" s="139">
        <f t="shared" si="42"/>
        <v>5.2334184501329997E-2</v>
      </c>
      <c r="I47" s="139">
        <f t="shared" si="42"/>
        <v>7.0656701391000012E-2</v>
      </c>
      <c r="J47" s="105">
        <f t="shared" si="42"/>
        <v>8.7739079459386443E-2</v>
      </c>
      <c r="K47" s="105">
        <f t="shared" si="42"/>
        <v>0.10895139332616918</v>
      </c>
      <c r="L47" s="105">
        <f t="shared" si="42"/>
        <v>0.13529212046506961</v>
      </c>
      <c r="M47" s="105">
        <f t="shared" si="42"/>
        <v>0.16800113611340525</v>
      </c>
      <c r="N47" s="2">
        <f t="shared" si="3"/>
        <v>0.24553433171918529</v>
      </c>
      <c r="O47" s="160">
        <f t="shared" si="26"/>
        <v>0.24176585846905008</v>
      </c>
      <c r="P47" s="160">
        <f t="shared" si="27"/>
        <v>0.24176585846904985</v>
      </c>
      <c r="R47" s="309">
        <f t="shared" si="8"/>
        <v>8.026205665401881E-2</v>
      </c>
      <c r="S47" s="310">
        <f t="shared" si="6"/>
        <v>5.3307529395996787E-3</v>
      </c>
    </row>
    <row r="48" spans="4:19" ht="13.5" customHeight="1" outlineLevel="1" thickBot="1" x14ac:dyDescent="0.25">
      <c r="D48" s="85" t="s">
        <v>11</v>
      </c>
      <c r="E48" s="106">
        <f t="shared" ref="E48:H48" si="43">SUM(E13:E47)</f>
        <v>8.0914393485952001</v>
      </c>
      <c r="F48" s="106">
        <f t="shared" si="43"/>
        <v>8.4786023664937638</v>
      </c>
      <c r="G48" s="106">
        <f t="shared" si="43"/>
        <v>8.6872784395073044</v>
      </c>
      <c r="H48" s="106">
        <f t="shared" si="43"/>
        <v>15.690534653242175</v>
      </c>
      <c r="I48" s="106">
        <f>SUM(I13:I47)</f>
        <v>20.700801644577002</v>
      </c>
      <c r="J48" s="318">
        <f t="shared" ref="J48:M48" si="44">SUM(J13:J47)</f>
        <v>26.225719159537391</v>
      </c>
      <c r="K48" s="318">
        <f t="shared" si="44"/>
        <v>33.24856955951941</v>
      </c>
      <c r="L48" s="318">
        <f t="shared" si="44"/>
        <v>36.965337931611131</v>
      </c>
      <c r="M48" s="318">
        <f t="shared" si="44"/>
        <v>41.282139437016284</v>
      </c>
      <c r="O48" s="161">
        <f t="shared" ref="O48" si="45">IFERROR(_xlfn.RRI($I$99-$E$99,E48,I48),0)</f>
        <v>0.26470823146722688</v>
      </c>
      <c r="P48" s="161">
        <f t="shared" si="5"/>
        <v>0.18834832430404469</v>
      </c>
      <c r="R48" s="314">
        <f t="shared" si="8"/>
        <v>15.056420277478892</v>
      </c>
      <c r="S48" s="317">
        <f t="shared" si="6"/>
        <v>1</v>
      </c>
    </row>
    <row r="49" spans="4:20" ht="13.5" customHeight="1" outlineLevel="1" thickTop="1" thickBot="1" x14ac:dyDescent="0.25">
      <c r="D49" s="141" t="s">
        <v>15</v>
      </c>
      <c r="E49" s="108">
        <f>E48/46%</f>
        <v>17.590085540424347</v>
      </c>
      <c r="F49" s="108">
        <f t="shared" ref="F49:M49" si="46">F48/46%</f>
        <v>18.431744274986443</v>
      </c>
      <c r="G49" s="108">
        <f t="shared" si="46"/>
        <v>18.885387911972401</v>
      </c>
      <c r="H49" s="108">
        <f t="shared" si="46"/>
        <v>34.109857941830811</v>
      </c>
      <c r="I49" s="108">
        <f t="shared" si="46"/>
        <v>45.001742705602176</v>
      </c>
      <c r="J49" s="109">
        <f t="shared" si="46"/>
        <v>57.012432955516068</v>
      </c>
      <c r="K49" s="109">
        <f t="shared" si="46"/>
        <v>72.2794990424335</v>
      </c>
      <c r="L49" s="109">
        <f t="shared" si="46"/>
        <v>80.359430286111149</v>
      </c>
      <c r="M49" s="109">
        <f t="shared" si="46"/>
        <v>89.743781384818007</v>
      </c>
      <c r="O49" s="161">
        <f t="shared" ref="O49" si="47">IFERROR(_xlfn.RRI($I$99-$E$99,E49,I49),0)</f>
        <v>0.26470823146722688</v>
      </c>
      <c r="P49" s="161">
        <f t="shared" si="5"/>
        <v>0.18834832430404469</v>
      </c>
      <c r="Q49" s="1"/>
    </row>
    <row r="50" spans="4:20" ht="13.5" customHeight="1" thickTop="1" x14ac:dyDescent="0.2">
      <c r="E50" s="37"/>
      <c r="F50" s="37"/>
      <c r="G50" s="37"/>
      <c r="H50" s="37"/>
      <c r="I50" s="37"/>
      <c r="J50" s="37"/>
      <c r="K50" s="37"/>
      <c r="L50" s="37"/>
      <c r="M50" s="37"/>
    </row>
    <row r="51" spans="4:20" ht="13.5" customHeight="1" x14ac:dyDescent="0.2">
      <c r="D51" s="32" t="s">
        <v>19</v>
      </c>
      <c r="F51" s="35"/>
      <c r="G51" s="7"/>
      <c r="H51" s="7"/>
      <c r="I51" s="7"/>
    </row>
    <row r="52" spans="4:20" ht="13.5" customHeight="1" x14ac:dyDescent="0.2">
      <c r="D52" s="33" t="s">
        <v>17</v>
      </c>
      <c r="F52" s="63"/>
      <c r="G52" s="7"/>
      <c r="H52" s="7"/>
      <c r="I52" s="7"/>
    </row>
    <row r="53" spans="4:20" ht="13.5" customHeight="1" outlineLevel="1" thickBot="1" x14ac:dyDescent="0.25">
      <c r="E53" s="142" t="s">
        <v>10</v>
      </c>
      <c r="F53" s="150">
        <f>_xlfn.RRI(M54-I54,I90,M90)</f>
        <v>0.4258074109334653</v>
      </c>
      <c r="G53" s="7"/>
      <c r="H53" s="7"/>
      <c r="I53" s="7"/>
      <c r="R53" s="1"/>
    </row>
    <row r="54" spans="4:20" ht="13.5" customHeight="1" outlineLevel="1" x14ac:dyDescent="0.2">
      <c r="D54" s="30"/>
      <c r="E54" s="34">
        <v>2017</v>
      </c>
      <c r="F54" s="34">
        <v>2018</v>
      </c>
      <c r="G54" s="34">
        <v>2019</v>
      </c>
      <c r="H54" s="34">
        <v>2020</v>
      </c>
      <c r="I54" s="34">
        <v>2021</v>
      </c>
      <c r="J54" s="34">
        <v>2022</v>
      </c>
      <c r="K54" s="34">
        <v>2023</v>
      </c>
      <c r="L54" s="34">
        <v>2024</v>
      </c>
      <c r="M54" s="34">
        <v>2025</v>
      </c>
      <c r="O54" s="30" t="s">
        <v>18</v>
      </c>
      <c r="P54" s="30" t="s">
        <v>10</v>
      </c>
      <c r="R54" s="307" t="s">
        <v>667</v>
      </c>
      <c r="S54" s="311" t="s">
        <v>668</v>
      </c>
      <c r="T54" s="312" t="s">
        <v>669</v>
      </c>
    </row>
    <row r="55" spans="4:20" ht="13.5" customHeight="1" outlineLevel="1" x14ac:dyDescent="0.2">
      <c r="D55" s="84" t="str">
        <f t="shared" ref="D55:D89" si="48">D100</f>
        <v>Bambara beans, dry</v>
      </c>
      <c r="E55" s="143">
        <f>(E100*E195)/1000000</f>
        <v>2.6867904261120002E-2</v>
      </c>
      <c r="F55" s="143">
        <f t="shared" ref="F55:L55" si="49">(F100*F195)/1000000</f>
        <v>2.4957315962205E-2</v>
      </c>
      <c r="G55" s="143">
        <f t="shared" si="49"/>
        <v>2.4715173013410002E-2</v>
      </c>
      <c r="H55" s="143">
        <f t="shared" si="49"/>
        <v>4.6118030862555004E-2</v>
      </c>
      <c r="I55" s="143">
        <f t="shared" si="49"/>
        <v>6.1732375110000001E-2</v>
      </c>
      <c r="J55" s="110">
        <f t="shared" si="49"/>
        <v>7.6003358742173233E-2</v>
      </c>
      <c r="K55" s="110">
        <f t="shared" si="49"/>
        <v>9.3573437435355469E-2</v>
      </c>
      <c r="L55" s="110">
        <f t="shared" si="49"/>
        <v>0.11265796843521188</v>
      </c>
      <c r="M55" s="110">
        <f>(M100*M195)/1000000</f>
        <v>0.13155100763106323</v>
      </c>
      <c r="O55" s="160">
        <f>IFERROR(_xlfn.RRI($H$12-$E$12,E55,H55),0)</f>
        <v>0.19732574590616836</v>
      </c>
      <c r="P55" s="160">
        <f>IFERROR(_xlfn.RRI($M$12-$I$12,I55,M55),0)</f>
        <v>0.20821799047385281</v>
      </c>
      <c r="R55" s="309">
        <f>+M55-J55</f>
        <v>5.5547648888889994E-2</v>
      </c>
      <c r="S55" s="297">
        <f>R55/$R$90</f>
        <v>9.363061659448575E-4</v>
      </c>
      <c r="T55" s="313">
        <f>R55-R13</f>
        <v>0</v>
      </c>
    </row>
    <row r="56" spans="4:20" ht="13.5" customHeight="1" outlineLevel="1" x14ac:dyDescent="0.2">
      <c r="D56" s="84" t="str">
        <f t="shared" si="48"/>
        <v>Beans, dry</v>
      </c>
      <c r="E56" s="143">
        <f t="shared" ref="E56:M56" si="50">(E101*E196)/1000000</f>
        <v>0.15667788217727999</v>
      </c>
      <c r="F56" s="143">
        <f t="shared" si="50"/>
        <v>0.15085039053282001</v>
      </c>
      <c r="G56" s="143">
        <f t="shared" si="50"/>
        <v>0.15153015371455503</v>
      </c>
      <c r="H56" s="143">
        <f t="shared" si="50"/>
        <v>0.27674736462178501</v>
      </c>
      <c r="I56" s="143">
        <f t="shared" si="50"/>
        <v>0.37400280494850002</v>
      </c>
      <c r="J56" s="110">
        <f t="shared" si="50"/>
        <v>0.46488084414577518</v>
      </c>
      <c r="K56" s="110">
        <f t="shared" si="50"/>
        <v>0.57784111882114708</v>
      </c>
      <c r="L56" s="110">
        <f t="shared" si="50"/>
        <v>0.70236808199673528</v>
      </c>
      <c r="M56" s="110">
        <f t="shared" si="50"/>
        <v>0.82802609616410017</v>
      </c>
      <c r="O56" s="160">
        <f t="shared" ref="O56:O73" si="51">IFERROR(_xlfn.RRI($I$99-$E$99,E56,I56),0)</f>
        <v>0.24298758724493807</v>
      </c>
      <c r="P56" s="160">
        <f t="shared" ref="P56:P91" si="52">IFERROR(_xlfn.RRI($M$12-$I$12,I56,M56),0)</f>
        <v>0.21981028607561193</v>
      </c>
      <c r="R56" s="309">
        <f t="shared" ref="R56:R90" si="53">+M56-J56</f>
        <v>0.36314525201832498</v>
      </c>
      <c r="S56" s="297">
        <f t="shared" ref="S56:S89" si="54">R56/$R$90</f>
        <v>6.1211436559354144E-3</v>
      </c>
      <c r="T56" s="313">
        <f t="shared" ref="T56:T90" si="55">R56-R14</f>
        <v>0</v>
      </c>
    </row>
    <row r="57" spans="4:20" ht="13.5" customHeight="1" outlineLevel="1" x14ac:dyDescent="0.2">
      <c r="D57" s="84" t="str">
        <f t="shared" si="48"/>
        <v>Cassava, fresh</v>
      </c>
      <c r="E57" s="143">
        <f t="shared" ref="E57:M57" si="56">(E102*E197)/1000000</f>
        <v>0.17885882249280002</v>
      </c>
      <c r="F57" s="143">
        <f t="shared" si="56"/>
        <v>0.19421005209606002</v>
      </c>
      <c r="G57" s="143">
        <f t="shared" si="56"/>
        <v>0.19587031274283001</v>
      </c>
      <c r="H57" s="143">
        <f t="shared" si="56"/>
        <v>0.36733502280702002</v>
      </c>
      <c r="I57" s="143">
        <f t="shared" si="56"/>
        <v>0.50826750692400002</v>
      </c>
      <c r="J57" s="110">
        <f t="shared" si="56"/>
        <v>0.65991475883023376</v>
      </c>
      <c r="K57" s="110">
        <f t="shared" si="56"/>
        <v>0.85680765146193538</v>
      </c>
      <c r="L57" s="110">
        <f t="shared" si="56"/>
        <v>0.89908553330600482</v>
      </c>
      <c r="M57" s="110">
        <f t="shared" si="56"/>
        <v>0.94344955349182624</v>
      </c>
      <c r="O57" s="160">
        <f t="shared" si="51"/>
        <v>0.29836109891028118</v>
      </c>
      <c r="P57" s="160">
        <f t="shared" si="52"/>
        <v>0.16723038425828785</v>
      </c>
      <c r="R57" s="309">
        <f t="shared" si="53"/>
        <v>0.28353479466159248</v>
      </c>
      <c r="S57" s="297">
        <f t="shared" si="54"/>
        <v>4.779236958031818E-3</v>
      </c>
      <c r="T57" s="313">
        <f t="shared" si="55"/>
        <v>0</v>
      </c>
    </row>
    <row r="58" spans="4:20" ht="13.5" customHeight="1" outlineLevel="1" x14ac:dyDescent="0.2">
      <c r="D58" s="84" t="str">
        <f t="shared" si="48"/>
        <v>Chillies and peppers, dry (Capsicum spp., Pimenta spp.), raw</v>
      </c>
      <c r="E58" s="143">
        <f t="shared" ref="E58:M58" si="57">(E103*E198)/1000000</f>
        <v>8.3657781273600018E-3</v>
      </c>
      <c r="F58" s="143">
        <f>(F103*F198)/1000000</f>
        <v>8.1307143041850008E-3</v>
      </c>
      <c r="G58" s="143">
        <f t="shared" si="57"/>
        <v>8.0192352164100006E-3</v>
      </c>
      <c r="H58" s="143">
        <f t="shared" si="57"/>
        <v>1.477925167983E-2</v>
      </c>
      <c r="I58" s="143">
        <f t="shared" si="57"/>
        <v>1.9974961358999999E-2</v>
      </c>
      <c r="J58" s="110">
        <f t="shared" si="57"/>
        <v>2.4830236109088057E-2</v>
      </c>
      <c r="K58" s="110">
        <f t="shared" si="57"/>
        <v>3.0865672986910144E-2</v>
      </c>
      <c r="L58" s="110">
        <f t="shared" si="57"/>
        <v>0.11711619990496458</v>
      </c>
      <c r="M58" s="110">
        <f t="shared" si="57"/>
        <v>0.20416910224183724</v>
      </c>
      <c r="O58" s="160">
        <f t="shared" si="51"/>
        <v>0.24306804217673439</v>
      </c>
      <c r="P58" s="160">
        <f t="shared" si="52"/>
        <v>0.78803500886408573</v>
      </c>
      <c r="R58" s="309">
        <f t="shared" si="53"/>
        <v>0.17933886613274919</v>
      </c>
      <c r="S58" s="297">
        <f t="shared" si="54"/>
        <v>3.0229197727077357E-3</v>
      </c>
      <c r="T58" s="313">
        <f t="shared" si="55"/>
        <v>0.15647490389958979</v>
      </c>
    </row>
    <row r="59" spans="4:20" ht="13.5" customHeight="1" outlineLevel="1" x14ac:dyDescent="0.2">
      <c r="D59" s="84" t="str">
        <f t="shared" si="48"/>
        <v>Chillies and peppers, green (Capsicum spp. and Pimenta spp.)</v>
      </c>
      <c r="E59" s="143">
        <f t="shared" ref="E59:M59" si="58">(E104*E199)/1000000</f>
        <v>1.3511291149440002E-2</v>
      </c>
      <c r="F59" s="143">
        <f t="shared" si="58"/>
        <v>1.326549293784E-2</v>
      </c>
      <c r="G59" s="143">
        <f t="shared" si="58"/>
        <v>1.337230545915E-2</v>
      </c>
      <c r="H59" s="143">
        <f t="shared" si="58"/>
        <v>2.421098671668E-2</v>
      </c>
      <c r="I59" s="143">
        <f t="shared" si="58"/>
        <v>3.2871654135000004E-2</v>
      </c>
      <c r="J59" s="110">
        <f t="shared" si="58"/>
        <v>4.1053740737562232E-2</v>
      </c>
      <c r="K59" s="110">
        <f t="shared" si="58"/>
        <v>5.1272431305866097E-2</v>
      </c>
      <c r="L59" s="110">
        <f t="shared" si="58"/>
        <v>0.19546158165224756</v>
      </c>
      <c r="M59" s="110">
        <f t="shared" si="58"/>
        <v>0.34235031414413597</v>
      </c>
      <c r="O59" s="160">
        <f t="shared" si="51"/>
        <v>0.24891009649101847</v>
      </c>
      <c r="P59" s="160">
        <f t="shared" si="52"/>
        <v>0.79643824769189231</v>
      </c>
      <c r="R59" s="309">
        <f t="shared" si="53"/>
        <v>0.30129657340657373</v>
      </c>
      <c r="S59" s="297">
        <f t="shared" si="54"/>
        <v>5.0786279005780918E-3</v>
      </c>
      <c r="T59" s="313">
        <f t="shared" si="55"/>
        <v>0.26237678432971501</v>
      </c>
    </row>
    <row r="60" spans="4:20" ht="13.5" customHeight="1" outlineLevel="1" x14ac:dyDescent="0.2">
      <c r="D60" s="84" t="str">
        <f t="shared" si="48"/>
        <v>Cow peas, dry</v>
      </c>
      <c r="E60" s="143">
        <f t="shared" ref="E60:M60" si="59">(E105*E200)/1000000</f>
        <v>0.12168773542272002</v>
      </c>
      <c r="F60" s="143">
        <f t="shared" si="59"/>
        <v>0.11268720998205002</v>
      </c>
      <c r="G60" s="143">
        <f t="shared" si="59"/>
        <v>0.11442265419964501</v>
      </c>
      <c r="H60" s="143">
        <f t="shared" si="59"/>
        <v>0.21018721867227003</v>
      </c>
      <c r="I60" s="143">
        <f t="shared" si="59"/>
        <v>0.28194803225999998</v>
      </c>
      <c r="J60" s="110">
        <f t="shared" si="59"/>
        <v>0.34785610731614336</v>
      </c>
      <c r="K60" s="110">
        <f t="shared" si="59"/>
        <v>0.42917083133091632</v>
      </c>
      <c r="L60" s="110">
        <f t="shared" si="59"/>
        <v>0.51778598984902313</v>
      </c>
      <c r="M60" s="110">
        <f t="shared" si="59"/>
        <v>0.60588935866290439</v>
      </c>
      <c r="O60" s="160">
        <f t="shared" si="51"/>
        <v>0.23375965608926763</v>
      </c>
      <c r="P60" s="160">
        <f t="shared" si="52"/>
        <v>0.21075442304174707</v>
      </c>
      <c r="R60" s="309">
        <f t="shared" si="53"/>
        <v>0.25803325134676103</v>
      </c>
      <c r="S60" s="297">
        <f t="shared" si="54"/>
        <v>4.3493852410933136E-3</v>
      </c>
      <c r="T60" s="313">
        <f t="shared" si="55"/>
        <v>0</v>
      </c>
    </row>
    <row r="61" spans="4:20" ht="13.5" customHeight="1" outlineLevel="1" x14ac:dyDescent="0.2">
      <c r="D61" s="84" t="str">
        <f t="shared" si="48"/>
        <v>Cucumbers and gherkins</v>
      </c>
      <c r="E61" s="143">
        <f t="shared" ref="E61:M61" si="60">(E106*E201)/1000000</f>
        <v>0.14630842010688003</v>
      </c>
      <c r="F61" s="143">
        <f t="shared" si="60"/>
        <v>0.143314922706615</v>
      </c>
      <c r="G61" s="143">
        <f t="shared" si="60"/>
        <v>0.14571975995824502</v>
      </c>
      <c r="H61" s="143">
        <f t="shared" si="60"/>
        <v>0.26252713675112999</v>
      </c>
      <c r="I61" s="143">
        <f t="shared" si="60"/>
        <v>0.35659638347850003</v>
      </c>
      <c r="J61" s="110">
        <f t="shared" si="60"/>
        <v>0.4455575813429799</v>
      </c>
      <c r="K61" s="110">
        <f t="shared" si="60"/>
        <v>0.5567122031796361</v>
      </c>
      <c r="L61" s="110">
        <f t="shared" si="60"/>
        <v>2.1232638460739328</v>
      </c>
      <c r="M61" s="110">
        <f t="shared" si="60"/>
        <v>3.7205660062308872</v>
      </c>
      <c r="O61" s="160">
        <f t="shared" si="51"/>
        <v>0.24947307933044027</v>
      </c>
      <c r="P61" s="160">
        <f t="shared" si="52"/>
        <v>0.79724804489696965</v>
      </c>
      <c r="R61" s="309">
        <f t="shared" si="53"/>
        <v>3.2750084248879072</v>
      </c>
      <c r="S61" s="297">
        <f t="shared" si="54"/>
        <v>5.5203246997501842E-2</v>
      </c>
      <c r="T61" s="313">
        <f t="shared" si="55"/>
        <v>2.8514363921112569</v>
      </c>
    </row>
    <row r="62" spans="4:20" ht="13.5" customHeight="1" outlineLevel="1" x14ac:dyDescent="0.2">
      <c r="D62" s="84" t="str">
        <f t="shared" si="48"/>
        <v>Groundnuts, excluding shelled</v>
      </c>
      <c r="E62" s="143">
        <f t="shared" ref="E62:M62" si="61">(E107*E202)/1000000</f>
        <v>0.23585658240000001</v>
      </c>
      <c r="F62" s="143">
        <f t="shared" si="61"/>
        <v>0.22814324940000003</v>
      </c>
      <c r="G62" s="143">
        <f t="shared" si="61"/>
        <v>0.23073578632500003</v>
      </c>
      <c r="H62" s="143">
        <f t="shared" si="61"/>
        <v>0.43001831475000002</v>
      </c>
      <c r="I62" s="143">
        <f t="shared" si="61"/>
        <v>0.57849997499999994</v>
      </c>
      <c r="J62" s="110">
        <f t="shared" si="61"/>
        <v>0.7239643491167449</v>
      </c>
      <c r="K62" s="110">
        <f t="shared" si="61"/>
        <v>0.9060058797617615</v>
      </c>
      <c r="L62" s="110">
        <f t="shared" si="61"/>
        <v>1.1087519203996474</v>
      </c>
      <c r="M62" s="110">
        <f t="shared" si="61"/>
        <v>1.3160145348837218</v>
      </c>
      <c r="O62" s="160">
        <f t="shared" si="51"/>
        <v>0.25145096007436263</v>
      </c>
      <c r="P62" s="160">
        <f t="shared" si="52"/>
        <v>0.22811584707892618</v>
      </c>
      <c r="R62" s="309">
        <f t="shared" si="53"/>
        <v>0.59205018576697688</v>
      </c>
      <c r="S62" s="297">
        <f t="shared" si="54"/>
        <v>9.9795445994707351E-3</v>
      </c>
      <c r="T62" s="313">
        <f t="shared" si="55"/>
        <v>0</v>
      </c>
    </row>
    <row r="63" spans="4:20" ht="13.5" customHeight="1" outlineLevel="1" x14ac:dyDescent="0.2">
      <c r="D63" s="84" t="str">
        <f t="shared" si="48"/>
        <v>Maize (corn)</v>
      </c>
      <c r="E63" s="143">
        <f t="shared" ref="E63:M63" si="62">(E108*E203)/1000000</f>
        <v>0.6411936713721601</v>
      </c>
      <c r="F63" s="143">
        <f t="shared" si="62"/>
        <v>0.61625432319066009</v>
      </c>
      <c r="G63" s="143">
        <f t="shared" si="62"/>
        <v>0.61607595665022008</v>
      </c>
      <c r="H63" s="143">
        <f t="shared" si="62"/>
        <v>1.1294106134182049</v>
      </c>
      <c r="I63" s="143">
        <f t="shared" si="62"/>
        <v>1.5249169352115002</v>
      </c>
      <c r="J63" s="110">
        <f t="shared" si="62"/>
        <v>1.8936967231604547</v>
      </c>
      <c r="K63" s="110">
        <f t="shared" si="62"/>
        <v>2.351660734105014</v>
      </c>
      <c r="L63" s="110">
        <f t="shared" si="62"/>
        <v>3.6030203952611921</v>
      </c>
      <c r="M63" s="110">
        <f t="shared" si="62"/>
        <v>4.8635073743093313</v>
      </c>
      <c r="O63" s="160">
        <f t="shared" si="51"/>
        <v>0.24183598426481256</v>
      </c>
      <c r="P63" s="160">
        <f t="shared" si="52"/>
        <v>0.33636732332063857</v>
      </c>
      <c r="R63" s="309">
        <f t="shared" si="53"/>
        <v>2.9698106511488769</v>
      </c>
      <c r="S63" s="297">
        <f t="shared" si="54"/>
        <v>5.005886081553957E-2</v>
      </c>
      <c r="T63" s="313">
        <f t="shared" si="55"/>
        <v>1.2368782244636718</v>
      </c>
    </row>
    <row r="64" spans="4:20" ht="13.5" customHeight="1" outlineLevel="1" x14ac:dyDescent="0.2">
      <c r="D64" s="84" t="str">
        <f t="shared" si="48"/>
        <v>Millet</v>
      </c>
      <c r="E64" s="143">
        <f t="shared" ref="E64:M64" si="63">(E109*E204)/1000000</f>
        <v>4.0272785696640008E-2</v>
      </c>
      <c r="F64" s="143">
        <f t="shared" si="63"/>
        <v>3.7856224178850005E-2</v>
      </c>
      <c r="G64" s="143">
        <f t="shared" si="63"/>
        <v>3.8565023774145002E-2</v>
      </c>
      <c r="H64" s="143">
        <f t="shared" si="63"/>
        <v>7.165920756619501E-2</v>
      </c>
      <c r="I64" s="143">
        <f t="shared" si="63"/>
        <v>9.5291801437500004E-2</v>
      </c>
      <c r="J64" s="110">
        <f t="shared" si="63"/>
        <v>0.11818612773979326</v>
      </c>
      <c r="K64" s="110">
        <f t="shared" si="63"/>
        <v>0.14658092909795639</v>
      </c>
      <c r="L64" s="110">
        <f t="shared" si="63"/>
        <v>0.14693004627044057</v>
      </c>
      <c r="M64" s="110">
        <f t="shared" si="63"/>
        <v>0.14727999494809305</v>
      </c>
      <c r="O64" s="160">
        <f t="shared" si="51"/>
        <v>0.24025494278549431</v>
      </c>
      <c r="P64" s="160">
        <f t="shared" si="52"/>
        <v>0.11499278179297101</v>
      </c>
      <c r="R64" s="309">
        <f t="shared" si="53"/>
        <v>2.909386720829979E-2</v>
      </c>
      <c r="S64" s="297">
        <f t="shared" si="54"/>
        <v>4.904036048906541E-4</v>
      </c>
      <c r="T64" s="313">
        <f t="shared" si="55"/>
        <v>0</v>
      </c>
    </row>
    <row r="65" spans="4:20" ht="13.5" customHeight="1" outlineLevel="1" x14ac:dyDescent="0.2">
      <c r="D65" s="84" t="str">
        <f t="shared" si="48"/>
        <v>Okra</v>
      </c>
      <c r="E65" s="143">
        <f t="shared" ref="E65:M65" si="64">(E110*E205)/1000000</f>
        <v>1.675514191296E-2</v>
      </c>
      <c r="F65" s="143">
        <f t="shared" si="64"/>
        <v>1.6149431013210001E-2</v>
      </c>
      <c r="G65" s="143">
        <f t="shared" si="64"/>
        <v>1.6431499030649999E-2</v>
      </c>
      <c r="H65" s="143">
        <f t="shared" si="64"/>
        <v>2.9745800225639999E-2</v>
      </c>
      <c r="I65" s="143">
        <f t="shared" si="64"/>
        <v>4.0264883815500002E-2</v>
      </c>
      <c r="J65" s="110">
        <f t="shared" si="64"/>
        <v>5.0132693088446305E-2</v>
      </c>
      <c r="K65" s="110">
        <f t="shared" si="64"/>
        <v>6.241882946481668E-2</v>
      </c>
      <c r="L65" s="110">
        <f t="shared" si="64"/>
        <v>0.23722285331393242</v>
      </c>
      <c r="M65" s="110">
        <f t="shared" si="64"/>
        <v>0.41421827493528413</v>
      </c>
      <c r="O65" s="160">
        <f t="shared" si="51"/>
        <v>0.24507233941521234</v>
      </c>
      <c r="P65" s="160">
        <f t="shared" si="52"/>
        <v>0.7909179995846034</v>
      </c>
      <c r="R65" s="309">
        <f t="shared" si="53"/>
        <v>0.36408558184683781</v>
      </c>
      <c r="S65" s="297">
        <f t="shared" si="54"/>
        <v>6.1369937708200166E-3</v>
      </c>
      <c r="T65" s="313">
        <f t="shared" si="55"/>
        <v>0.31745628526680642</v>
      </c>
    </row>
    <row r="66" spans="4:20" ht="13.5" customHeight="1" outlineLevel="1" x14ac:dyDescent="0.2">
      <c r="D66" s="84" t="str">
        <f t="shared" si="48"/>
        <v>Onions and shallots, dry (excluding dehydrated)</v>
      </c>
      <c r="E66" s="143">
        <f t="shared" ref="E66:M66" si="65">(E111*E206)/1000000</f>
        <v>1.3730144117760001E-2</v>
      </c>
      <c r="F66" s="143">
        <f t="shared" si="65"/>
        <v>1.3073645205390002E-2</v>
      </c>
      <c r="G66" s="143">
        <f t="shared" si="65"/>
        <v>1.3018164915195E-2</v>
      </c>
      <c r="H66" s="143">
        <f t="shared" si="65"/>
        <v>2.4001711136835E-2</v>
      </c>
      <c r="I66" s="143">
        <f t="shared" si="65"/>
        <v>3.0863616444000003E-2</v>
      </c>
      <c r="J66" s="110">
        <f t="shared" si="65"/>
        <v>3.7791118205934261E-2</v>
      </c>
      <c r="K66" s="110">
        <f t="shared" si="65"/>
        <v>4.6273534336010606E-2</v>
      </c>
      <c r="L66" s="110">
        <f t="shared" si="65"/>
        <v>0.17295053963520751</v>
      </c>
      <c r="M66" s="110">
        <f t="shared" si="65"/>
        <v>0.29699079999520617</v>
      </c>
      <c r="O66" s="160">
        <f t="shared" si="51"/>
        <v>0.22445528295440531</v>
      </c>
      <c r="P66" s="160">
        <f t="shared" si="52"/>
        <v>0.76126232710259045</v>
      </c>
      <c r="R66" s="309">
        <f t="shared" si="53"/>
        <v>0.25919968178927189</v>
      </c>
      <c r="S66" s="297">
        <f t="shared" si="54"/>
        <v>4.3690464875603468E-3</v>
      </c>
      <c r="T66" s="313">
        <f t="shared" si="55"/>
        <v>0.22761331846023794</v>
      </c>
    </row>
    <row r="67" spans="4:20" ht="13.5" customHeight="1" outlineLevel="1" x14ac:dyDescent="0.2">
      <c r="D67" s="84" t="str">
        <f t="shared" si="48"/>
        <v>Other fruits, n.e.c.</v>
      </c>
      <c r="E67" s="143">
        <f t="shared" ref="E67:M67" si="66">(E112*E207)/1000000</f>
        <v>1.3404332931840001E-2</v>
      </c>
      <c r="F67" s="143">
        <f t="shared" si="66"/>
        <v>1.2699801380805002E-2</v>
      </c>
      <c r="G67" s="143">
        <f t="shared" si="66"/>
        <v>1.2694616306955E-2</v>
      </c>
      <c r="H67" s="143">
        <f t="shared" si="66"/>
        <v>2.3435042557619998E-2</v>
      </c>
      <c r="I67" s="143">
        <f t="shared" si="66"/>
        <v>3.1579670857499999E-2</v>
      </c>
      <c r="J67" s="110">
        <f t="shared" si="66"/>
        <v>3.9124445682106948E-2</v>
      </c>
      <c r="K67" s="110">
        <f t="shared" si="66"/>
        <v>4.8471760736182548E-2</v>
      </c>
      <c r="L67" s="110">
        <f t="shared" si="66"/>
        <v>0.18330559213969727</v>
      </c>
      <c r="M67" s="110">
        <f t="shared" si="66"/>
        <v>0.31848901522027701</v>
      </c>
      <c r="O67" s="160">
        <f t="shared" si="51"/>
        <v>0.23891239584642787</v>
      </c>
      <c r="P67" s="160">
        <f t="shared" si="52"/>
        <v>0.7820575073348579</v>
      </c>
      <c r="R67" s="309">
        <f t="shared" si="53"/>
        <v>0.27936456953817007</v>
      </c>
      <c r="S67" s="297">
        <f t="shared" si="54"/>
        <v>4.7089440190048425E-3</v>
      </c>
      <c r="T67" s="313">
        <f t="shared" si="55"/>
        <v>0.24408951943491386</v>
      </c>
    </row>
    <row r="68" spans="4:20" ht="13.5" customHeight="1" outlineLevel="1" x14ac:dyDescent="0.2">
      <c r="D68" s="84" t="str">
        <f t="shared" si="48"/>
        <v>Other vegetables, fresh n.e.c.</v>
      </c>
      <c r="E68" s="143">
        <f t="shared" ref="E68:M68" si="67">(E113*E208)/1000000</f>
        <v>3.904852548288E-2</v>
      </c>
      <c r="F68" s="143">
        <f t="shared" si="67"/>
        <v>3.7287940084890003E-2</v>
      </c>
      <c r="G68" s="143">
        <f t="shared" si="67"/>
        <v>3.7221571139609999E-2</v>
      </c>
      <c r="H68" s="143">
        <f t="shared" si="67"/>
        <v>6.8449359745650001E-2</v>
      </c>
      <c r="I68" s="143">
        <f t="shared" si="67"/>
        <v>9.2272031568000012E-2</v>
      </c>
      <c r="J68" s="110">
        <f t="shared" si="67"/>
        <v>0.11440274458403357</v>
      </c>
      <c r="K68" s="110">
        <f t="shared" si="67"/>
        <v>0.14184133313152869</v>
      </c>
      <c r="L68" s="110">
        <f t="shared" si="67"/>
        <v>0.53680368142748602</v>
      </c>
      <c r="M68" s="110">
        <f t="shared" si="67"/>
        <v>0.93338322619881764</v>
      </c>
      <c r="O68" s="160">
        <f t="shared" si="51"/>
        <v>0.23984204790943942</v>
      </c>
      <c r="P68" s="160">
        <f t="shared" si="52"/>
        <v>0.78339472330238968</v>
      </c>
      <c r="R68" s="309">
        <f t="shared" si="53"/>
        <v>0.81898048161478409</v>
      </c>
      <c r="S68" s="297">
        <f t="shared" si="54"/>
        <v>1.3804661224424589E-2</v>
      </c>
      <c r="T68" s="313">
        <f t="shared" si="55"/>
        <v>0.7153435510920374</v>
      </c>
    </row>
    <row r="69" spans="4:20" ht="13.5" customHeight="1" outlineLevel="1" x14ac:dyDescent="0.2">
      <c r="D69" s="84" t="str">
        <f t="shared" si="48"/>
        <v>Potatoes</v>
      </c>
      <c r="E69" s="143">
        <f t="shared" ref="E69:M69" si="68">(E114*E209)/1000000</f>
        <v>1.1244325440000001E-2</v>
      </c>
      <c r="F69" s="143">
        <f t="shared" si="68"/>
        <v>1.2044408046165E-2</v>
      </c>
      <c r="G69" s="143">
        <f t="shared" si="68"/>
        <v>1.1254721298810002E-2</v>
      </c>
      <c r="H69" s="143">
        <f t="shared" si="68"/>
        <v>1.9581122861204999E-2</v>
      </c>
      <c r="I69" s="143">
        <f t="shared" si="68"/>
        <v>2.6504297743500004E-2</v>
      </c>
      <c r="J69" s="110">
        <f t="shared" si="68"/>
        <v>3.2840671254933777E-2</v>
      </c>
      <c r="K69" s="110">
        <f t="shared" si="68"/>
        <v>4.0691879442047496E-2</v>
      </c>
      <c r="L69" s="110">
        <f t="shared" si="68"/>
        <v>9.7155568441359696E-2</v>
      </c>
      <c r="M69" s="110">
        <f t="shared" si="68"/>
        <v>0.15377995932983227</v>
      </c>
      <c r="O69" s="160">
        <f t="shared" si="51"/>
        <v>0.23906966231496285</v>
      </c>
      <c r="P69" s="160">
        <f t="shared" si="52"/>
        <v>0.55201480585865048</v>
      </c>
      <c r="R69" s="309">
        <f t="shared" si="53"/>
        <v>0.12093928807489848</v>
      </c>
      <c r="S69" s="297">
        <f t="shared" si="54"/>
        <v>2.0385417455923509E-3</v>
      </c>
      <c r="T69" s="313">
        <f t="shared" si="55"/>
        <v>9.130597610829197E-2</v>
      </c>
    </row>
    <row r="70" spans="4:20" ht="13.5" customHeight="1" outlineLevel="1" x14ac:dyDescent="0.2">
      <c r="D70" s="84" t="str">
        <f t="shared" si="48"/>
        <v>Pumpkins, squash and gourds</v>
      </c>
      <c r="E70" s="143">
        <f t="shared" ref="E70:M70" si="69">(E115*E210)/1000000</f>
        <v>8.3685206457600012E-2</v>
      </c>
      <c r="F70" s="143">
        <f t="shared" si="69"/>
        <v>8.026390618323001E-2</v>
      </c>
      <c r="G70" s="143">
        <f t="shared" si="69"/>
        <v>7.961162389290001E-2</v>
      </c>
      <c r="H70" s="143">
        <f t="shared" si="69"/>
        <v>0.14681398623318001</v>
      </c>
      <c r="I70" s="143">
        <f t="shared" si="69"/>
        <v>0.19796397700050003</v>
      </c>
      <c r="J70" s="110">
        <f t="shared" si="69"/>
        <v>0.24551076498303409</v>
      </c>
      <c r="K70" s="110">
        <f t="shared" si="69"/>
        <v>0.30447729246418581</v>
      </c>
      <c r="L70" s="110">
        <f t="shared" si="69"/>
        <v>1.15261853424937</v>
      </c>
      <c r="M70" s="110">
        <f t="shared" si="69"/>
        <v>2.004694107244203</v>
      </c>
      <c r="O70" s="160">
        <f t="shared" si="51"/>
        <v>0.24017898964726303</v>
      </c>
      <c r="P70" s="160">
        <f t="shared" si="52"/>
        <v>0.78387938190733686</v>
      </c>
      <c r="R70" s="309">
        <f t="shared" si="53"/>
        <v>1.7591833422611689</v>
      </c>
      <c r="S70" s="297">
        <f t="shared" si="54"/>
        <v>2.96526359501069E-2</v>
      </c>
      <c r="T70" s="313">
        <f t="shared" si="55"/>
        <v>1.5363946568543618</v>
      </c>
    </row>
    <row r="71" spans="4:20" ht="13.5" customHeight="1" outlineLevel="1" x14ac:dyDescent="0.2">
      <c r="D71" s="84" t="str">
        <f t="shared" si="48"/>
        <v>Rice</v>
      </c>
      <c r="E71" s="143">
        <f t="shared" ref="E71:L71" si="70">(E116*E211)/1000000</f>
        <v>0.11919094667136002</v>
      </c>
      <c r="F71" s="143">
        <f t="shared" si="70"/>
        <v>0.146367894189495</v>
      </c>
      <c r="G71" s="143">
        <f t="shared" si="70"/>
        <v>0.13958996565277501</v>
      </c>
      <c r="H71" s="143">
        <f t="shared" si="70"/>
        <v>0.26355058034023504</v>
      </c>
      <c r="I71" s="143">
        <f t="shared" si="70"/>
        <v>0.38079310909949998</v>
      </c>
      <c r="J71" s="110">
        <f t="shared" si="70"/>
        <v>0.50909699502960359</v>
      </c>
      <c r="K71" s="110">
        <f t="shared" si="70"/>
        <v>0.68063140890621898</v>
      </c>
      <c r="L71" s="110">
        <f t="shared" si="70"/>
        <v>1.2397261676534259</v>
      </c>
      <c r="M71" s="110">
        <f>(M116*M211)/1000000</f>
        <v>1.8844467546931205</v>
      </c>
      <c r="O71" s="160">
        <f t="shared" si="51"/>
        <v>0.33693857074650513</v>
      </c>
      <c r="P71" s="160">
        <f t="shared" si="52"/>
        <v>0.49150151058240743</v>
      </c>
      <c r="R71" s="309">
        <f t="shared" si="53"/>
        <v>1.3753497596635169</v>
      </c>
      <c r="S71" s="297">
        <f t="shared" si="54"/>
        <v>2.3182771657528956E-2</v>
      </c>
      <c r="T71" s="313">
        <f t="shared" si="55"/>
        <v>0.667882946894234</v>
      </c>
    </row>
    <row r="72" spans="4:20" ht="13.5" customHeight="1" outlineLevel="1" x14ac:dyDescent="0.2">
      <c r="D72" s="84" t="str">
        <f t="shared" si="48"/>
        <v>Seed cotton, unginned</v>
      </c>
      <c r="E72" s="143">
        <f t="shared" ref="E72:M72" si="71">(E117*E212)/1000000</f>
        <v>2.3679999999999999</v>
      </c>
      <c r="F72" s="143">
        <f t="shared" si="71"/>
        <v>2.9039999999999999</v>
      </c>
      <c r="G72" s="143">
        <f t="shared" si="71"/>
        <v>3.0249999999999999</v>
      </c>
      <c r="H72" s="143">
        <f t="shared" si="71"/>
        <v>5.0175000000000001</v>
      </c>
      <c r="I72" s="143">
        <f t="shared" si="71"/>
        <v>6.9</v>
      </c>
      <c r="J72" s="110">
        <f t="shared" si="71"/>
        <v>9.0150043145196008</v>
      </c>
      <c r="K72" s="110">
        <f t="shared" si="71"/>
        <v>11.778304752290872</v>
      </c>
      <c r="L72" s="110">
        <f t="shared" si="71"/>
        <v>12.437176969614923</v>
      </c>
      <c r="M72" s="110">
        <f t="shared" si="71"/>
        <v>13.13290615471926</v>
      </c>
      <c r="O72" s="160">
        <f t="shared" si="51"/>
        <v>0.30652236442313074</v>
      </c>
      <c r="P72" s="160">
        <f t="shared" si="52"/>
        <v>0.17456738556600748</v>
      </c>
      <c r="Q72" s="194"/>
      <c r="R72" s="309">
        <f t="shared" si="53"/>
        <v>4.117901840199659</v>
      </c>
      <c r="S72" s="297">
        <f t="shared" si="54"/>
        <v>6.9410982478248007E-2</v>
      </c>
      <c r="T72" s="313">
        <f t="shared" si="55"/>
        <v>0</v>
      </c>
    </row>
    <row r="73" spans="4:20" ht="13.5" customHeight="1" outlineLevel="1" x14ac:dyDescent="0.2">
      <c r="D73" s="84" t="str">
        <f t="shared" si="48"/>
        <v>Sesame seed</v>
      </c>
      <c r="E73" s="143">
        <f t="shared" ref="E73:M73" si="72">(E118*E213)/1000000</f>
        <v>2.7425184000000002E-2</v>
      </c>
      <c r="F73" s="143">
        <f t="shared" si="72"/>
        <v>2.7999398790000005E-2</v>
      </c>
      <c r="G73" s="143">
        <f t="shared" si="72"/>
        <v>2.7999398790000005E-2</v>
      </c>
      <c r="H73" s="143">
        <f t="shared" si="72"/>
        <v>5.1602197769999997E-2</v>
      </c>
      <c r="I73" s="143">
        <f t="shared" si="72"/>
        <v>6.9419996999999997E-2</v>
      </c>
      <c r="J73" s="110">
        <f t="shared" si="72"/>
        <v>8.7562539936335435E-2</v>
      </c>
      <c r="K73" s="110">
        <f t="shared" si="72"/>
        <v>0.11044653891446202</v>
      </c>
      <c r="L73" s="110">
        <f t="shared" si="72"/>
        <v>0.1362308304577538</v>
      </c>
      <c r="M73" s="110">
        <f t="shared" si="72"/>
        <v>0.16297524000000002</v>
      </c>
      <c r="O73" s="160">
        <f t="shared" si="51"/>
        <v>0.26134462288057181</v>
      </c>
      <c r="P73" s="160">
        <f t="shared" si="52"/>
        <v>0.23782502823392626</v>
      </c>
      <c r="R73" s="309">
        <f t="shared" si="53"/>
        <v>7.5412700063664587E-2</v>
      </c>
      <c r="S73" s="297">
        <f t="shared" si="54"/>
        <v>1.2711496791051723E-3</v>
      </c>
      <c r="T73" s="313">
        <f t="shared" si="55"/>
        <v>0</v>
      </c>
    </row>
    <row r="74" spans="4:20" ht="13.5" customHeight="1" outlineLevel="1" x14ac:dyDescent="0.2">
      <c r="D74" s="84" t="str">
        <f t="shared" si="48"/>
        <v>Sorghum</v>
      </c>
      <c r="E74" s="143">
        <f t="shared" ref="E74:M74" si="73">(E119*E214)/1000000</f>
        <v>0.40736710109183999</v>
      </c>
      <c r="F74" s="143">
        <f t="shared" si="73"/>
        <v>0.37290325218861003</v>
      </c>
      <c r="G74" s="143">
        <f t="shared" si="73"/>
        <v>0.37111854976944003</v>
      </c>
      <c r="H74" s="143">
        <f t="shared" si="73"/>
        <v>0.68325992269129499</v>
      </c>
      <c r="I74" s="143">
        <f t="shared" si="73"/>
        <v>0.92061457577100003</v>
      </c>
      <c r="J74" s="110">
        <f t="shared" si="73"/>
        <v>1.1287579449277623</v>
      </c>
      <c r="K74" s="110">
        <f t="shared" si="73"/>
        <v>1.3839608146226787</v>
      </c>
      <c r="L74" s="110">
        <f t="shared" si="73"/>
        <v>1.3990801192301674</v>
      </c>
      <c r="M74" s="110">
        <f t="shared" si="73"/>
        <v>1.4138115829459883</v>
      </c>
      <c r="O74" s="160">
        <f t="shared" ref="O74:O89" si="74">IFERROR(_xlfn.RRI($I$99-$E$99,E74,I74),0)</f>
        <v>0.22609175939067172</v>
      </c>
      <c r="P74" s="160">
        <f t="shared" ref="P74:P89" si="75">IFERROR(_xlfn.RRI($M$12-$I$12,I74,M74),0)</f>
        <v>0.11321339177609713</v>
      </c>
      <c r="R74" s="309">
        <f t="shared" si="53"/>
        <v>0.28505363801822603</v>
      </c>
      <c r="S74" s="297">
        <f t="shared" si="54"/>
        <v>4.8048384448339861E-3</v>
      </c>
      <c r="T74" s="313">
        <f t="shared" si="55"/>
        <v>0</v>
      </c>
    </row>
    <row r="75" spans="4:20" ht="13.5" customHeight="1" outlineLevel="1" x14ac:dyDescent="0.2">
      <c r="D75" s="84" t="str">
        <f t="shared" si="48"/>
        <v>Sugar cane</v>
      </c>
      <c r="E75" s="143">
        <f t="shared" ref="E75:L75" si="76">(E120*E215)/1000000</f>
        <v>7.4958512908800012E-2</v>
      </c>
      <c r="F75" s="143">
        <f t="shared" si="76"/>
        <v>6.8420679002445001E-2</v>
      </c>
      <c r="G75" s="143">
        <f t="shared" si="76"/>
        <v>6.748892123160001E-2</v>
      </c>
      <c r="H75" s="143">
        <f t="shared" si="76"/>
        <v>0.12519457656006</v>
      </c>
      <c r="I75" s="143">
        <f t="shared" si="76"/>
        <v>0.16951206267450003</v>
      </c>
      <c r="J75" s="110">
        <f t="shared" si="76"/>
        <v>0.20787177293328216</v>
      </c>
      <c r="K75" s="110">
        <f t="shared" si="76"/>
        <v>0.25491208885470229</v>
      </c>
      <c r="L75" s="110">
        <f t="shared" si="76"/>
        <v>1.1793807730073251</v>
      </c>
      <c r="M75" s="110">
        <f>(M120*M215)/1000000</f>
        <v>2.0873720911987816</v>
      </c>
      <c r="O75" s="160">
        <f t="shared" si="74"/>
        <v>0.2262948704272516</v>
      </c>
      <c r="P75" s="160">
        <f t="shared" si="75"/>
        <v>0.87326757566877267</v>
      </c>
      <c r="R75" s="309">
        <f t="shared" si="53"/>
        <v>1.8795003182654995</v>
      </c>
      <c r="S75" s="297">
        <f t="shared" si="54"/>
        <v>3.168068805949556E-2</v>
      </c>
      <c r="T75" s="313">
        <f t="shared" si="55"/>
        <v>1.7040355190455438</v>
      </c>
    </row>
    <row r="76" spans="4:20" ht="13.5" customHeight="1" outlineLevel="1" x14ac:dyDescent="0.2">
      <c r="D76" s="84" t="str">
        <f t="shared" si="48"/>
        <v>Sweet potatoes</v>
      </c>
      <c r="E76" s="143">
        <f t="shared" ref="E76:L76" si="77">(E121*E216)/1000000</f>
        <v>3.6463427639040001E-2</v>
      </c>
      <c r="F76" s="143">
        <f t="shared" si="77"/>
        <v>3.5312426948040002E-2</v>
      </c>
      <c r="G76" s="143">
        <f t="shared" si="77"/>
        <v>3.5685233757854998E-2</v>
      </c>
      <c r="H76" s="143">
        <f t="shared" si="77"/>
        <v>6.4790381685255E-2</v>
      </c>
      <c r="I76" s="143">
        <f t="shared" si="77"/>
        <v>8.7730163986500007E-2</v>
      </c>
      <c r="J76" s="110">
        <f t="shared" si="77"/>
        <v>0.10926266868450048</v>
      </c>
      <c r="K76" s="110">
        <f t="shared" si="77"/>
        <v>0.13608011458745251</v>
      </c>
      <c r="L76" s="110">
        <f t="shared" si="77"/>
        <v>0.32657411086740579</v>
      </c>
      <c r="M76" s="110">
        <f>(M121*M216)/1000000</f>
        <v>0.51956625497305975</v>
      </c>
      <c r="O76" s="160">
        <f t="shared" si="74"/>
        <v>0.24544015102164751</v>
      </c>
      <c r="P76" s="160">
        <f t="shared" si="75"/>
        <v>0.55999425454828899</v>
      </c>
      <c r="R76" s="309">
        <f t="shared" si="53"/>
        <v>0.41030358628855929</v>
      </c>
      <c r="S76" s="297">
        <f t="shared" si="54"/>
        <v>6.9160402903767756E-3</v>
      </c>
      <c r="T76" s="313">
        <f t="shared" si="55"/>
        <v>0.30848950845080625</v>
      </c>
    </row>
    <row r="77" spans="4:20" ht="13.5" customHeight="1" outlineLevel="1" x14ac:dyDescent="0.2">
      <c r="D77" s="84" t="str">
        <f t="shared" si="48"/>
        <v>Tomatoes</v>
      </c>
      <c r="E77" s="143">
        <f t="shared" ref="E77:M77" si="78">(E122*E217)/1000000</f>
        <v>4.5946507762560006E-2</v>
      </c>
      <c r="F77" s="143">
        <f t="shared" si="78"/>
        <v>4.4723335985790008E-2</v>
      </c>
      <c r="G77" s="143">
        <f t="shared" si="78"/>
        <v>4.5394803049365003E-2</v>
      </c>
      <c r="H77" s="143">
        <f t="shared" si="78"/>
        <v>8.2044627665534997E-2</v>
      </c>
      <c r="I77" s="143">
        <f t="shared" si="78"/>
        <v>0.1112686851915</v>
      </c>
      <c r="J77" s="110">
        <f t="shared" si="78"/>
        <v>0.13880434732620806</v>
      </c>
      <c r="K77" s="110">
        <f t="shared" si="78"/>
        <v>0.17315425992043992</v>
      </c>
      <c r="L77" s="110">
        <f t="shared" si="78"/>
        <v>0.65934028706735714</v>
      </c>
      <c r="M77" s="110">
        <f t="shared" si="78"/>
        <v>1.1535007212889103</v>
      </c>
      <c r="O77" s="160">
        <f t="shared" si="74"/>
        <v>0.24747000548552833</v>
      </c>
      <c r="P77" s="160">
        <f t="shared" si="75"/>
        <v>0.79436681391160024</v>
      </c>
      <c r="R77" s="309">
        <f t="shared" si="53"/>
        <v>1.0146963739627024</v>
      </c>
      <c r="S77" s="297">
        <f t="shared" si="54"/>
        <v>1.7103630675774445E-2</v>
      </c>
      <c r="T77" s="313">
        <f t="shared" si="55"/>
        <v>0.88404128014431727</v>
      </c>
    </row>
    <row r="78" spans="4:20" ht="13.5" customHeight="1" outlineLevel="1" x14ac:dyDescent="0.2">
      <c r="D78" s="84" t="str">
        <f t="shared" si="48"/>
        <v>Avocados</v>
      </c>
      <c r="E78" s="143">
        <f t="shared" ref="E78:M78" si="79">(E123*E218)/1000000</f>
        <v>9.0623778009600014E-3</v>
      </c>
      <c r="F78" s="143">
        <f t="shared" si="79"/>
        <v>8.68707272829E-3</v>
      </c>
      <c r="G78" s="143">
        <f t="shared" si="79"/>
        <v>8.7176646640050003E-3</v>
      </c>
      <c r="H78" s="143">
        <f t="shared" si="79"/>
        <v>1.6152443498265001E-2</v>
      </c>
      <c r="I78" s="143">
        <f t="shared" si="79"/>
        <v>2.1840302389500001E-2</v>
      </c>
      <c r="J78" s="110">
        <f t="shared" si="79"/>
        <v>2.7212144470799834E-2</v>
      </c>
      <c r="K78" s="110">
        <f t="shared" si="79"/>
        <v>3.3905245151536312E-2</v>
      </c>
      <c r="L78" s="110">
        <f t="shared" si="79"/>
        <v>0.12894880745129714</v>
      </c>
      <c r="M78" s="110">
        <f t="shared" si="79"/>
        <v>0.22531992415707078</v>
      </c>
      <c r="O78" s="160">
        <f t="shared" si="74"/>
        <v>0.24596005977840374</v>
      </c>
      <c r="P78" s="160">
        <f t="shared" si="75"/>
        <v>0.79219490079484478</v>
      </c>
      <c r="R78" s="309">
        <f t="shared" si="53"/>
        <v>0.19810777968627094</v>
      </c>
      <c r="S78" s="297">
        <f t="shared" si="54"/>
        <v>3.3392868888641723E-3</v>
      </c>
      <c r="T78" s="313">
        <f t="shared" si="55"/>
        <v>0.17268486314534939</v>
      </c>
    </row>
    <row r="79" spans="4:20" ht="13.5" customHeight="1" outlineLevel="1" x14ac:dyDescent="0.2">
      <c r="D79" s="84" t="str">
        <f t="shared" si="48"/>
        <v>Bananas</v>
      </c>
      <c r="E79" s="143">
        <f t="shared" ref="E79:M79" si="80">(E124*E219)/1000000</f>
        <v>0.52915199999999996</v>
      </c>
      <c r="F79" s="143">
        <f t="shared" si="80"/>
        <v>0.50629787999999998</v>
      </c>
      <c r="G79" s="143">
        <f t="shared" si="80"/>
        <v>0.51061032000000006</v>
      </c>
      <c r="H79" s="143">
        <f t="shared" si="80"/>
        <v>0.93201065999999988</v>
      </c>
      <c r="I79" s="143">
        <f t="shared" si="80"/>
        <v>1.258362</v>
      </c>
      <c r="J79" s="110">
        <f t="shared" si="80"/>
        <v>1.5626506007889494</v>
      </c>
      <c r="K79" s="110">
        <f t="shared" si="80"/>
        <v>1.9405202160793666</v>
      </c>
      <c r="L79" s="110">
        <f t="shared" si="80"/>
        <v>2.3411638823860161</v>
      </c>
      <c r="M79" s="110">
        <f t="shared" si="80"/>
        <v>2.7446994425343898</v>
      </c>
      <c r="O79" s="160">
        <f t="shared" si="74"/>
        <v>0.24181324673579563</v>
      </c>
      <c r="P79" s="160">
        <f t="shared" si="75"/>
        <v>0.21526866433598935</v>
      </c>
      <c r="R79" s="309">
        <f t="shared" si="53"/>
        <v>1.1820488417454404</v>
      </c>
      <c r="S79" s="297">
        <f t="shared" si="54"/>
        <v>1.9924508797627874E-2</v>
      </c>
      <c r="T79" s="313">
        <f t="shared" si="55"/>
        <v>0</v>
      </c>
    </row>
    <row r="80" spans="4:20" ht="13.5" customHeight="1" outlineLevel="1" x14ac:dyDescent="0.2">
      <c r="D80" s="84" t="str">
        <f t="shared" si="48"/>
        <v>Cocoa beans</v>
      </c>
      <c r="E80" s="143">
        <f t="shared" ref="E80:L80" si="81">(E125*E220)/1000000</f>
        <v>0.33302016978624005</v>
      </c>
      <c r="F80" s="143">
        <f t="shared" si="81"/>
        <v>0.31833034991735998</v>
      </c>
      <c r="G80" s="143">
        <f t="shared" si="81"/>
        <v>0.35626797975565505</v>
      </c>
      <c r="H80" s="143">
        <f t="shared" si="81"/>
        <v>0.65273435592157503</v>
      </c>
      <c r="I80" s="143">
        <f t="shared" si="81"/>
        <v>0.90416589314850004</v>
      </c>
      <c r="J80" s="110">
        <f t="shared" si="81"/>
        <v>1.160626590602454</v>
      </c>
      <c r="K80" s="110">
        <f t="shared" si="81"/>
        <v>1.4898306749027486</v>
      </c>
      <c r="L80" s="110">
        <f t="shared" si="81"/>
        <v>13.778020635894753</v>
      </c>
      <c r="M80" s="110">
        <f>(M125*M220)/1000000</f>
        <v>26.984471432477147</v>
      </c>
      <c r="O80" s="160">
        <f t="shared" si="74"/>
        <v>0.28364341034907081</v>
      </c>
      <c r="P80" s="160">
        <f t="shared" si="75"/>
        <v>1.337310708152164</v>
      </c>
      <c r="R80" s="309">
        <f t="shared" si="53"/>
        <v>25.823844841874692</v>
      </c>
      <c r="S80" s="297">
        <f t="shared" si="54"/>
        <v>0.43528440244545774</v>
      </c>
      <c r="T80" s="313">
        <f t="shared" si="55"/>
        <v>24.529617232931894</v>
      </c>
    </row>
    <row r="81" spans="2:20" ht="13.5" customHeight="1" outlineLevel="1" x14ac:dyDescent="0.2">
      <c r="D81" s="84" t="str">
        <f t="shared" si="48"/>
        <v>Coffee, green</v>
      </c>
      <c r="E81" s="143">
        <f t="shared" ref="E81:M81" si="82">(E126*E221)/1000000</f>
        <v>6.4505678279039996E-2</v>
      </c>
      <c r="F81" s="143">
        <f t="shared" si="82"/>
        <v>6.0142190093535004E-2</v>
      </c>
      <c r="G81" s="143">
        <f t="shared" si="82"/>
        <v>6.0198188891115001E-2</v>
      </c>
      <c r="H81" s="143">
        <f t="shared" si="82"/>
        <v>0.11138812186781999</v>
      </c>
      <c r="I81" s="143">
        <f t="shared" si="82"/>
        <v>0.14940468909900001</v>
      </c>
      <c r="J81" s="110">
        <f t="shared" si="82"/>
        <v>0.18431292808895899</v>
      </c>
      <c r="K81" s="110">
        <f t="shared" si="82"/>
        <v>0.22737743818880676</v>
      </c>
      <c r="L81" s="110">
        <f t="shared" si="82"/>
        <v>2.0208983197567152</v>
      </c>
      <c r="M81" s="110">
        <f t="shared" si="82"/>
        <v>3.8038091810147692</v>
      </c>
      <c r="O81" s="160">
        <f t="shared" si="74"/>
        <v>0.23364888478719537</v>
      </c>
      <c r="P81" s="160">
        <f t="shared" si="75"/>
        <v>1.246278620110687</v>
      </c>
      <c r="R81" s="309">
        <f t="shared" si="53"/>
        <v>3.6194962529258103</v>
      </c>
      <c r="S81" s="297">
        <f t="shared" si="54"/>
        <v>6.1009902795482025E-2</v>
      </c>
      <c r="T81" s="313">
        <f t="shared" si="55"/>
        <v>3.4577658291689226</v>
      </c>
    </row>
    <row r="82" spans="2:20" ht="13.5" customHeight="1" outlineLevel="1" x14ac:dyDescent="0.2">
      <c r="D82" s="84" t="str">
        <f t="shared" si="48"/>
        <v>Kola nuts</v>
      </c>
      <c r="E82" s="143">
        <f t="shared" ref="E82:M82" si="83">(E127*E222)/1000000</f>
        <v>5.693687599872E-2</v>
      </c>
      <c r="F82" s="143">
        <f t="shared" si="83"/>
        <v>5.5697544789315004E-2</v>
      </c>
      <c r="G82" s="143">
        <f t="shared" si="83"/>
        <v>5.6296939326375001E-2</v>
      </c>
      <c r="H82" s="143">
        <f t="shared" si="83"/>
        <v>0.104357800219785</v>
      </c>
      <c r="I82" s="143">
        <f t="shared" si="83"/>
        <v>0.1411964172315</v>
      </c>
      <c r="J82" s="110">
        <f t="shared" si="83"/>
        <v>0.17718672763572466</v>
      </c>
      <c r="K82" s="110">
        <f t="shared" si="83"/>
        <v>0.22235080086191034</v>
      </c>
      <c r="L82" s="110">
        <f t="shared" si="83"/>
        <v>0.42607875761107716</v>
      </c>
      <c r="M82" s="110">
        <f t="shared" si="83"/>
        <v>0.63555345200282665</v>
      </c>
      <c r="O82" s="160">
        <f t="shared" si="74"/>
        <v>0.25489535152451048</v>
      </c>
      <c r="P82" s="160">
        <f t="shared" si="75"/>
        <v>0.45657248327136823</v>
      </c>
      <c r="R82" s="309">
        <f t="shared" si="53"/>
        <v>0.45836672436710202</v>
      </c>
      <c r="S82" s="297">
        <f t="shared" si="54"/>
        <v>7.7261882163063532E-3</v>
      </c>
      <c r="T82" s="313">
        <f t="shared" si="55"/>
        <v>0.28540378380782394</v>
      </c>
    </row>
    <row r="83" spans="2:20" ht="13.5" customHeight="1" outlineLevel="1" x14ac:dyDescent="0.2">
      <c r="D83" s="84" t="str">
        <f t="shared" si="48"/>
        <v>Melonseed</v>
      </c>
      <c r="E83" s="143">
        <f t="shared" ref="E83:M83" si="84">(E128*E223)/1000000</f>
        <v>6.8702279934720001E-2</v>
      </c>
      <c r="F83" s="143">
        <f t="shared" si="84"/>
        <v>6.4011810707790009E-2</v>
      </c>
      <c r="G83" s="143">
        <f t="shared" si="84"/>
        <v>6.3745816419285006E-2</v>
      </c>
      <c r="H83" s="143">
        <f t="shared" si="84"/>
        <v>0.118382130858165</v>
      </c>
      <c r="I83" s="143">
        <f t="shared" si="84"/>
        <v>0.15867097314300002</v>
      </c>
      <c r="J83" s="110">
        <f t="shared" si="84"/>
        <v>0.19560460244192701</v>
      </c>
      <c r="K83" s="110">
        <f t="shared" si="84"/>
        <v>0.24113522302520934</v>
      </c>
      <c r="L83" s="110">
        <f t="shared" si="84"/>
        <v>0.45392689073213371</v>
      </c>
      <c r="M83" s="110">
        <f t="shared" si="84"/>
        <v>0.66515396419160766</v>
      </c>
      <c r="O83" s="160">
        <f t="shared" si="74"/>
        <v>0.23276865684589376</v>
      </c>
      <c r="P83" s="160">
        <f t="shared" si="75"/>
        <v>0.43088975636074056</v>
      </c>
      <c r="R83" s="309">
        <f t="shared" si="53"/>
        <v>0.46954936174968065</v>
      </c>
      <c r="S83" s="297">
        <f t="shared" si="54"/>
        <v>7.9146817446963183E-3</v>
      </c>
      <c r="T83" s="313">
        <f t="shared" si="55"/>
        <v>0.2986962899765892</v>
      </c>
    </row>
    <row r="84" spans="2:20" ht="13.5" customHeight="1" outlineLevel="1" x14ac:dyDescent="0.2">
      <c r="D84" s="84" t="str">
        <f t="shared" si="48"/>
        <v>Natural rubber in primary forms</v>
      </c>
      <c r="E84" s="143">
        <f t="shared" ref="E84:M84" si="85">(E129*E224)/1000000</f>
        <v>0.45252863999999998</v>
      </c>
      <c r="F84" s="143">
        <f t="shared" si="85"/>
        <v>0.40259603999999999</v>
      </c>
      <c r="G84" s="143">
        <f t="shared" si="85"/>
        <v>0.41979497999999998</v>
      </c>
      <c r="H84" s="143">
        <f t="shared" si="85"/>
        <v>0.78549965999999993</v>
      </c>
      <c r="I84" s="143">
        <f t="shared" si="85"/>
        <v>1.0981080000000001</v>
      </c>
      <c r="J84" s="110">
        <f t="shared" si="85"/>
        <v>1.3705497406353939</v>
      </c>
      <c r="K84" s="110">
        <f t="shared" si="85"/>
        <v>1.7105845614053856</v>
      </c>
      <c r="L84" s="110">
        <f t="shared" si="85"/>
        <v>1.7255059971857314</v>
      </c>
      <c r="M84" s="110">
        <f t="shared" si="85"/>
        <v>1.7405575927084076</v>
      </c>
      <c r="O84" s="160">
        <f t="shared" si="74"/>
        <v>0.24810104346329664</v>
      </c>
      <c r="P84" s="160">
        <f t="shared" si="75"/>
        <v>0.12204644900216799</v>
      </c>
      <c r="R84" s="309">
        <f t="shared" si="53"/>
        <v>0.37000785207301368</v>
      </c>
      <c r="S84" s="297">
        <f t="shared" si="54"/>
        <v>6.2368190242749685E-3</v>
      </c>
      <c r="T84" s="313">
        <f t="shared" si="55"/>
        <v>0</v>
      </c>
    </row>
    <row r="85" spans="2:20" ht="13.5" customHeight="1" outlineLevel="1" x14ac:dyDescent="0.2">
      <c r="D85" s="84" t="str">
        <f t="shared" si="48"/>
        <v>Oil palm fruit</v>
      </c>
      <c r="E85" s="143">
        <f t="shared" ref="E85:M85" si="86">(E130*E225)/1000000</f>
        <v>1.40623104</v>
      </c>
      <c r="F85" s="143">
        <f t="shared" si="86"/>
        <v>1.4535608999999998</v>
      </c>
      <c r="G85" s="143">
        <f t="shared" si="86"/>
        <v>1.47907254</v>
      </c>
      <c r="H85" s="143">
        <f t="shared" si="86"/>
        <v>2.9649544799999998</v>
      </c>
      <c r="I85" s="143">
        <f t="shared" si="86"/>
        <v>3.2712659999999998</v>
      </c>
      <c r="J85" s="110">
        <f t="shared" si="86"/>
        <v>4.0399933922110929</v>
      </c>
      <c r="K85" s="110">
        <f t="shared" si="86"/>
        <v>4.9893669940351204</v>
      </c>
      <c r="L85" s="110">
        <f t="shared" si="86"/>
        <v>4.9800353258880055</v>
      </c>
      <c r="M85" s="110">
        <f t="shared" si="86"/>
        <v>4.9707211108628009</v>
      </c>
      <c r="O85" s="160">
        <f t="shared" si="74"/>
        <v>0.23499385015192664</v>
      </c>
      <c r="P85" s="160">
        <f t="shared" si="75"/>
        <v>0.11026304429432621</v>
      </c>
      <c r="R85" s="309">
        <f t="shared" si="53"/>
        <v>0.930727718651708</v>
      </c>
      <c r="S85" s="297">
        <f t="shared" si="54"/>
        <v>1.5688262585739816E-2</v>
      </c>
      <c r="T85" s="313">
        <f t="shared" si="55"/>
        <v>0</v>
      </c>
    </row>
    <row r="86" spans="2:20" ht="13.5" customHeight="1" outlineLevel="1" x14ac:dyDescent="0.2">
      <c r="D86" s="84" t="str">
        <f t="shared" si="48"/>
        <v>Plantains and cooking bananas</v>
      </c>
      <c r="E86" s="143">
        <f t="shared" ref="E86:M86" si="87">(E131*E226)/1000000</f>
        <v>0.18066943314048001</v>
      </c>
      <c r="F86" s="143">
        <f t="shared" si="87"/>
        <v>0.15585813485715</v>
      </c>
      <c r="G86" s="143">
        <f t="shared" si="87"/>
        <v>0.15335633672452503</v>
      </c>
      <c r="H86" s="143">
        <f t="shared" si="87"/>
        <v>0.27856873108381497</v>
      </c>
      <c r="I86" s="143">
        <f t="shared" si="87"/>
        <v>0.40415293809000002</v>
      </c>
      <c r="J86" s="110">
        <f t="shared" si="87"/>
        <v>0.49426630512276426</v>
      </c>
      <c r="K86" s="110">
        <f t="shared" si="87"/>
        <v>0.60447211279534707</v>
      </c>
      <c r="L86" s="110">
        <f t="shared" si="87"/>
        <v>2.2565130755716645</v>
      </c>
      <c r="M86" s="110">
        <f t="shared" si="87"/>
        <v>3.8701808927496923</v>
      </c>
      <c r="O86" s="160">
        <f t="shared" si="74"/>
        <v>0.22296848182926499</v>
      </c>
      <c r="P86" s="160">
        <f t="shared" si="75"/>
        <v>0.75912370526310191</v>
      </c>
      <c r="R86" s="309">
        <f t="shared" si="53"/>
        <v>3.3759145876269283</v>
      </c>
      <c r="S86" s="297">
        <f t="shared" si="54"/>
        <v>5.6904112187014431E-2</v>
      </c>
      <c r="T86" s="313">
        <f t="shared" si="55"/>
        <v>2.9661010241878967</v>
      </c>
    </row>
    <row r="87" spans="2:20" ht="13.5" customHeight="1" outlineLevel="1" x14ac:dyDescent="0.2">
      <c r="D87" s="84" t="str">
        <f t="shared" si="48"/>
        <v>Soya beans</v>
      </c>
      <c r="E87" s="143">
        <f t="shared" ref="E87:M87" si="88">(E132*E227)/1000000</f>
        <v>7.9741464998400007E-3</v>
      </c>
      <c r="F87" s="143">
        <f t="shared" si="88"/>
        <v>8.3713017308250006E-3</v>
      </c>
      <c r="G87" s="143">
        <f t="shared" si="88"/>
        <v>8.3899679966850001E-3</v>
      </c>
      <c r="H87" s="143">
        <f t="shared" si="88"/>
        <v>1.4927369099355001E-2</v>
      </c>
      <c r="I87" s="143">
        <f t="shared" si="88"/>
        <v>2.0547033556500002E-2</v>
      </c>
      <c r="J87" s="110">
        <f t="shared" si="88"/>
        <v>2.6032469018321576E-2</v>
      </c>
      <c r="K87" s="110">
        <f t="shared" si="88"/>
        <v>3.2982349560405876E-2</v>
      </c>
      <c r="L87" s="110">
        <f t="shared" si="88"/>
        <v>4.086366857877835E-2</v>
      </c>
      <c r="M87" s="110">
        <f t="shared" si="88"/>
        <v>4.9103906975546847E-2</v>
      </c>
      <c r="O87" s="160">
        <f t="shared" si="74"/>
        <v>0.26696970376467188</v>
      </c>
      <c r="P87" s="160">
        <f t="shared" si="75"/>
        <v>0.24334522134996606</v>
      </c>
      <c r="R87" s="309">
        <f t="shared" si="53"/>
        <v>2.3071437957225271E-2</v>
      </c>
      <c r="S87" s="297">
        <f t="shared" si="54"/>
        <v>3.8889007993432497E-4</v>
      </c>
      <c r="T87" s="313">
        <f t="shared" si="55"/>
        <v>0</v>
      </c>
    </row>
    <row r="88" spans="2:20" ht="13.5" customHeight="1" outlineLevel="1" x14ac:dyDescent="0.2">
      <c r="D88" s="84" t="str">
        <f t="shared" si="48"/>
        <v>Taro</v>
      </c>
      <c r="E88" s="143">
        <f t="shared" ref="E88:M88" si="89">(E133*E228)/1000000</f>
        <v>0.12612019366080002</v>
      </c>
      <c r="F88" s="143">
        <f t="shared" si="89"/>
        <v>0.11563907252485502</v>
      </c>
      <c r="G88" s="143">
        <f t="shared" si="89"/>
        <v>0.12068829743998501</v>
      </c>
      <c r="H88" s="143">
        <f t="shared" si="89"/>
        <v>0.22626225887387999</v>
      </c>
      <c r="I88" s="143">
        <f t="shared" si="89"/>
        <v>0.30954119551199999</v>
      </c>
      <c r="J88" s="110">
        <f t="shared" si="89"/>
        <v>0.38743773066488546</v>
      </c>
      <c r="K88" s="110">
        <f t="shared" si="89"/>
        <v>0.48493705302930223</v>
      </c>
      <c r="L88" s="110">
        <f t="shared" si="89"/>
        <v>1.1695883933012874</v>
      </c>
      <c r="M88" s="110">
        <f t="shared" si="89"/>
        <v>1.8700483155441319</v>
      </c>
      <c r="O88" s="160">
        <f t="shared" si="74"/>
        <v>0.25165159365634637</v>
      </c>
      <c r="P88" s="160">
        <f t="shared" si="75"/>
        <v>0.56777448775711736</v>
      </c>
      <c r="R88" s="309">
        <f t="shared" si="53"/>
        <v>1.4826105848792464</v>
      </c>
      <c r="S88" s="297">
        <f t="shared" si="54"/>
        <v>2.4990750465321624E-2</v>
      </c>
      <c r="T88" s="313">
        <f t="shared" si="55"/>
        <v>1.1103305499918965</v>
      </c>
    </row>
    <row r="89" spans="2:20" ht="13.5" customHeight="1" outlineLevel="1" x14ac:dyDescent="0.2">
      <c r="D89" s="84" t="str">
        <f t="shared" si="48"/>
        <v>Yams</v>
      </c>
      <c r="E89" s="143">
        <f t="shared" ref="E89:M89" si="90">(E134*E229)/1000000</f>
        <v>2.9716283871360005E-2</v>
      </c>
      <c r="F89" s="143">
        <f t="shared" si="90"/>
        <v>2.8494054835290005E-2</v>
      </c>
      <c r="G89" s="143">
        <f t="shared" si="90"/>
        <v>2.8603978400910005E-2</v>
      </c>
      <c r="H89" s="143">
        <f t="shared" si="90"/>
        <v>5.2334184501329997E-2</v>
      </c>
      <c r="I89" s="143">
        <f t="shared" si="90"/>
        <v>7.0656701391000012E-2</v>
      </c>
      <c r="J89" s="110">
        <f t="shared" si="90"/>
        <v>8.7739079459386443E-2</v>
      </c>
      <c r="K89" s="110">
        <f t="shared" si="90"/>
        <v>0.10895139332616918</v>
      </c>
      <c r="L89" s="110">
        <f t="shared" si="90"/>
        <v>0.26069741680463637</v>
      </c>
      <c r="M89" s="110">
        <f t="shared" si="90"/>
        <v>0.41353546783259054</v>
      </c>
      <c r="O89" s="160">
        <f t="shared" si="74"/>
        <v>0.24176585846905008</v>
      </c>
      <c r="P89" s="160">
        <f t="shared" si="75"/>
        <v>0.55539196573747818</v>
      </c>
      <c r="R89" s="309">
        <f t="shared" si="53"/>
        <v>0.32579638837320413</v>
      </c>
      <c r="S89" s="297">
        <f t="shared" si="54"/>
        <v>5.4915945747149014E-3</v>
      </c>
      <c r="T89" s="313">
        <f t="shared" si="55"/>
        <v>0.24553433171918532</v>
      </c>
    </row>
    <row r="90" spans="2:20" ht="13.5" customHeight="1" outlineLevel="1" thickBot="1" x14ac:dyDescent="0.25">
      <c r="D90" s="85" t="s">
        <v>11</v>
      </c>
      <c r="E90" s="144">
        <f t="shared" ref="E90:I90" si="91">SUM(E55:E89)</f>
        <v>8.0914393485952001</v>
      </c>
      <c r="F90" s="144">
        <f t="shared" si="91"/>
        <v>8.4786023664937638</v>
      </c>
      <c r="G90" s="144">
        <f t="shared" si="91"/>
        <v>8.6872784395073044</v>
      </c>
      <c r="H90" s="144">
        <f t="shared" si="91"/>
        <v>15.690534653242175</v>
      </c>
      <c r="I90" s="144">
        <f t="shared" si="91"/>
        <v>20.700801644577002</v>
      </c>
      <c r="J90" s="318">
        <f>SUM(J55:J89)</f>
        <v>26.225719159537391</v>
      </c>
      <c r="K90" s="318">
        <f t="shared" ref="K90:M90" si="92">SUM(K55:K89)</f>
        <v>33.24856955951941</v>
      </c>
      <c r="L90" s="318">
        <f t="shared" si="92"/>
        <v>58.866248761416927</v>
      </c>
      <c r="M90" s="318">
        <f t="shared" si="92"/>
        <v>85.552092208501591</v>
      </c>
      <c r="O90" s="161">
        <f>IFERROR(_xlfn.RRI($I$99-$E$99,E90,I90),0)</f>
        <v>0.26470823146722688</v>
      </c>
      <c r="P90" s="161">
        <f t="shared" si="52"/>
        <v>0.4258074109334653</v>
      </c>
      <c r="R90" s="314">
        <f t="shared" si="53"/>
        <v>59.3263730489642</v>
      </c>
      <c r="S90" s="315"/>
      <c r="T90" s="316">
        <f t="shared" si="55"/>
        <v>44.269952771485308</v>
      </c>
    </row>
    <row r="91" spans="2:20" ht="13.5" customHeight="1" outlineLevel="1" thickTop="1" thickBot="1" x14ac:dyDescent="0.25">
      <c r="D91" s="141" t="s">
        <v>15</v>
      </c>
      <c r="E91" s="145">
        <f>E90/46%</f>
        <v>17.590085540424347</v>
      </c>
      <c r="F91" s="145">
        <f t="shared" ref="F91:M91" si="93">F90/46%</f>
        <v>18.431744274986443</v>
      </c>
      <c r="G91" s="145">
        <f t="shared" si="93"/>
        <v>18.885387911972401</v>
      </c>
      <c r="H91" s="145">
        <f t="shared" si="93"/>
        <v>34.109857941830811</v>
      </c>
      <c r="I91" s="145">
        <f t="shared" si="93"/>
        <v>45.001742705602176</v>
      </c>
      <c r="J91" s="111">
        <f t="shared" si="93"/>
        <v>57.012432955516068</v>
      </c>
      <c r="K91" s="111">
        <f t="shared" si="93"/>
        <v>72.2794990424335</v>
      </c>
      <c r="L91" s="111">
        <f t="shared" si="93"/>
        <v>127.97010600308028</v>
      </c>
      <c r="M91" s="111">
        <f t="shared" si="93"/>
        <v>185.98280914891649</v>
      </c>
      <c r="O91" s="161">
        <f>IFERROR(_xlfn.RRI($I$99-$E$99,E91,I91),0)</f>
        <v>0.26470823146722688</v>
      </c>
      <c r="P91" s="161">
        <f t="shared" si="52"/>
        <v>0.4258074109334653</v>
      </c>
    </row>
    <row r="92" spans="2:20" ht="13.5" customHeight="1" thickTop="1" x14ac:dyDescent="0.2">
      <c r="E92" s="80"/>
      <c r="F92" s="80"/>
      <c r="G92" s="80"/>
      <c r="H92" s="80"/>
      <c r="I92" s="80"/>
      <c r="J92" s="80"/>
      <c r="K92" s="80"/>
      <c r="L92" s="80"/>
      <c r="M92" s="80"/>
    </row>
    <row r="94" spans="2:20" ht="13.5" customHeight="1" x14ac:dyDescent="0.25">
      <c r="B94" s="29">
        <v>2</v>
      </c>
      <c r="D94" s="28" t="s">
        <v>20</v>
      </c>
    </row>
    <row r="96" spans="2:20" ht="13.5" customHeight="1" x14ac:dyDescent="0.2">
      <c r="D96" s="32" t="s">
        <v>21</v>
      </c>
    </row>
    <row r="97" spans="4:20" ht="13.5" customHeight="1" x14ac:dyDescent="0.2">
      <c r="D97" s="33" t="s">
        <v>22</v>
      </c>
      <c r="O97" s="39" t="s">
        <v>23</v>
      </c>
    </row>
    <row r="98" spans="4:20" ht="13.5" customHeight="1" outlineLevel="1" x14ac:dyDescent="0.2">
      <c r="E98" s="322" t="s">
        <v>24</v>
      </c>
      <c r="F98" s="323"/>
      <c r="G98" s="323"/>
      <c r="H98" s="323"/>
      <c r="I98" s="324"/>
      <c r="J98" s="146" t="s">
        <v>7</v>
      </c>
      <c r="K98" s="147"/>
      <c r="L98" s="147"/>
      <c r="M98" s="148"/>
      <c r="Q98" s="159" t="s">
        <v>25</v>
      </c>
      <c r="R98" s="1"/>
    </row>
    <row r="99" spans="4:20" ht="13.5" customHeight="1" outlineLevel="1" x14ac:dyDescent="0.2">
      <c r="D99" s="44"/>
      <c r="E99" s="45">
        <v>2017</v>
      </c>
      <c r="F99" s="45">
        <v>2018</v>
      </c>
      <c r="G99" s="45">
        <v>2019</v>
      </c>
      <c r="H99" s="45">
        <v>2020</v>
      </c>
      <c r="I99" s="45">
        <v>2021</v>
      </c>
      <c r="J99" s="45">
        <v>2022</v>
      </c>
      <c r="K99" s="45">
        <v>2023</v>
      </c>
      <c r="L99" s="45">
        <v>2024</v>
      </c>
      <c r="M99" s="45">
        <v>2025</v>
      </c>
      <c r="O99" s="30" t="s">
        <v>26</v>
      </c>
      <c r="P99" s="30" t="s">
        <v>27</v>
      </c>
      <c r="Q99" s="30" t="s">
        <v>28</v>
      </c>
      <c r="R99" s="30" t="s">
        <v>29</v>
      </c>
      <c r="S99" s="30" t="s">
        <v>30</v>
      </c>
      <c r="T99" s="30" t="s">
        <v>31</v>
      </c>
    </row>
    <row r="100" spans="4:20" ht="13.5" customHeight="1" outlineLevel="1" x14ac:dyDescent="0.2">
      <c r="D100" s="84" t="str">
        <f>HarvestedAreas_TCD!E10</f>
        <v>Bambara beans, dry</v>
      </c>
      <c r="E100" s="238">
        <f>HarvestedAreas_TCD!F10</f>
        <v>48984</v>
      </c>
      <c r="F100" s="238">
        <f>HarvestedAreas_TCD!G10</f>
        <v>48133</v>
      </c>
      <c r="G100" s="238">
        <f>HarvestedAreas_TCD!H10</f>
        <v>47666</v>
      </c>
      <c r="H100" s="238">
        <f>HarvestedAreas_TCD!I10</f>
        <v>48261</v>
      </c>
      <c r="I100" s="238">
        <f>HarvestedAreas_TCD!J10</f>
        <v>48020</v>
      </c>
      <c r="J100" s="112">
        <f>I100*(1+$Q100)</f>
        <v>47781.978995402569</v>
      </c>
      <c r="K100" s="112">
        <f t="shared" ref="K100:M100" si="94">J100*(1+$Q100)</f>
        <v>47545.137790859895</v>
      </c>
      <c r="L100" s="112">
        <f t="shared" si="94"/>
        <v>47309.470538450405</v>
      </c>
      <c r="M100" s="112">
        <f t="shared" si="94"/>
        <v>47074.971419238937</v>
      </c>
      <c r="O100" s="114">
        <f>IFERROR(_xlfn.RRI($I$99-$E$99,E100,I100),0)</f>
        <v>-4.956705635098535E-3</v>
      </c>
      <c r="P100" s="114">
        <f>IFERROR(_xlfn.RRI($I$99-$H$99,H100,I100),0)</f>
        <v>-4.9936801972607636E-3</v>
      </c>
      <c r="Q100" s="115">
        <f>O100</f>
        <v>-4.956705635098535E-3</v>
      </c>
      <c r="S100" s="151"/>
      <c r="T100" s="152"/>
    </row>
    <row r="101" spans="4:20" ht="13.5" customHeight="1" outlineLevel="1" x14ac:dyDescent="0.2">
      <c r="D101" s="84" t="str">
        <f>HarvestedAreas_TCD!E11</f>
        <v>Beans, dry</v>
      </c>
      <c r="E101" s="238">
        <f>HarvestedAreas_TCD!F11</f>
        <v>285646</v>
      </c>
      <c r="F101" s="238">
        <f>HarvestedAreas_TCD!G11</f>
        <v>290932</v>
      </c>
      <c r="G101" s="238">
        <f>HarvestedAreas_TCD!H11</f>
        <v>292243</v>
      </c>
      <c r="H101" s="238">
        <f>HarvestedAreas_TCD!I11</f>
        <v>289607</v>
      </c>
      <c r="I101" s="238">
        <f>HarvestedAreas_TCD!J11</f>
        <v>290927</v>
      </c>
      <c r="J101" s="112">
        <f t="shared" ref="J101:M101" si="95">I101*(1+$Q101)</f>
        <v>292262.43547593104</v>
      </c>
      <c r="K101" s="112">
        <f t="shared" si="95"/>
        <v>293604.00097042473</v>
      </c>
      <c r="L101" s="112">
        <f t="shared" si="95"/>
        <v>294951.72462196345</v>
      </c>
      <c r="M101" s="112">
        <f t="shared" si="95"/>
        <v>296305.63469819294</v>
      </c>
      <c r="O101" s="114">
        <f t="shared" ref="O101:O135" si="96">IFERROR(_xlfn.RRI($I$99-$E$99,E101,I101),0)</f>
        <v>4.5902768595937893E-3</v>
      </c>
      <c r="P101" s="114">
        <f t="shared" ref="P101:P135" si="97">IFERROR(_xlfn.RRI($I$99-$H$99,H101,I101),0)</f>
        <v>4.5579008794676135E-3</v>
      </c>
      <c r="Q101" s="115">
        <f>O101</f>
        <v>4.5902768595937893E-3</v>
      </c>
      <c r="R101" s="1"/>
      <c r="S101" s="153"/>
      <c r="T101" s="152"/>
    </row>
    <row r="102" spans="4:20" ht="13.5" customHeight="1" outlineLevel="1" x14ac:dyDescent="0.2">
      <c r="D102" s="84" t="str">
        <f>HarvestedAreas_TCD!E12</f>
        <v>Cassava, fresh</v>
      </c>
      <c r="E102" s="238">
        <f>HarvestedAreas_TCD!F12</f>
        <v>326085</v>
      </c>
      <c r="F102" s="238">
        <f>HarvestedAreas_TCD!G12</f>
        <v>374556</v>
      </c>
      <c r="G102" s="238">
        <f>HarvestedAreas_TCD!H12</f>
        <v>377758</v>
      </c>
      <c r="H102" s="238">
        <f>HarvestedAreas_TCD!I12</f>
        <v>384404</v>
      </c>
      <c r="I102" s="238">
        <f>HarvestedAreas_TCD!J12</f>
        <v>395368</v>
      </c>
      <c r="J102" s="112">
        <f t="shared" ref="J102:M102" si="98">I102*(1+$Q102)</f>
        <v>414876.83790592372</v>
      </c>
      <c r="K102" s="112">
        <f t="shared" si="98"/>
        <v>435348.31000692543</v>
      </c>
      <c r="L102" s="112">
        <f t="shared" si="98"/>
        <v>456829.91603610059</v>
      </c>
      <c r="M102" s="112">
        <f t="shared" si="98"/>
        <v>479371.49952926399</v>
      </c>
      <c r="O102" s="114">
        <f t="shared" si="96"/>
        <v>4.9343492406880962E-2</v>
      </c>
      <c r="P102" s="114">
        <f t="shared" si="97"/>
        <v>2.8522075732822838E-2</v>
      </c>
      <c r="Q102" s="115">
        <f>O102</f>
        <v>4.9343492406880962E-2</v>
      </c>
      <c r="S102" s="151"/>
      <c r="T102" s="154"/>
    </row>
    <row r="103" spans="4:20" ht="13.5" customHeight="1" outlineLevel="1" x14ac:dyDescent="0.2">
      <c r="D103" s="84" t="str">
        <f>HarvestedAreas_TCD!E13</f>
        <v>Chillies and peppers, dry (Capsicum spp., Pimenta spp.), raw</v>
      </c>
      <c r="E103" s="238">
        <f>HarvestedAreas_TCD!F13</f>
        <v>15252</v>
      </c>
      <c r="F103" s="238">
        <f>HarvestedAreas_TCD!G13</f>
        <v>15681</v>
      </c>
      <c r="G103" s="238">
        <f>HarvestedAreas_TCD!H13</f>
        <v>15466</v>
      </c>
      <c r="H103" s="238">
        <f>HarvestedAreas_TCD!I13</f>
        <v>15466</v>
      </c>
      <c r="I103" s="238">
        <f>HarvestedAreas_TCD!J13</f>
        <v>15538</v>
      </c>
      <c r="J103" s="112">
        <f t="shared" ref="J103:M103" si="99">I103*(1+$Q103)</f>
        <v>15610.334067473172</v>
      </c>
      <c r="K103" s="112">
        <f t="shared" si="99"/>
        <v>15683.004871805477</v>
      </c>
      <c r="L103" s="112">
        <f t="shared" si="99"/>
        <v>15756.013980608364</v>
      </c>
      <c r="M103" s="112">
        <f t="shared" si="99"/>
        <v>15829.362968790985</v>
      </c>
      <c r="O103" s="114">
        <f t="shared" si="96"/>
        <v>4.6553010344427825E-3</v>
      </c>
      <c r="P103" s="114">
        <f t="shared" si="97"/>
        <v>4.6553730764256063E-3</v>
      </c>
      <c r="Q103" s="115">
        <f>O103</f>
        <v>4.6553010344427825E-3</v>
      </c>
      <c r="S103" s="153"/>
      <c r="T103" s="154"/>
    </row>
    <row r="104" spans="4:20" ht="13.5" customHeight="1" outlineLevel="1" x14ac:dyDescent="0.2">
      <c r="D104" s="84" t="str">
        <f>HarvestedAreas_TCD!E14</f>
        <v>Chillies and peppers, green (Capsicum spp. and Pimenta spp.)</v>
      </c>
      <c r="E104" s="238">
        <f>HarvestedAreas_TCD!F14</f>
        <v>24633</v>
      </c>
      <c r="F104" s="238">
        <f>HarvestedAreas_TCD!G14</f>
        <v>25584</v>
      </c>
      <c r="G104" s="238">
        <f>HarvestedAreas_TCD!H14</f>
        <v>25790</v>
      </c>
      <c r="H104" s="238">
        <f>HarvestedAreas_TCD!I14</f>
        <v>25336</v>
      </c>
      <c r="I104" s="238">
        <f>HarvestedAreas_TCD!J14</f>
        <v>25570</v>
      </c>
      <c r="J104" s="112">
        <f t="shared" ref="J104:M104" si="100">I104*(1+$Q104)</f>
        <v>25809.766963843664</v>
      </c>
      <c r="K104" s="112">
        <f t="shared" si="100"/>
        <v>26051.782195069056</v>
      </c>
      <c r="L104" s="112">
        <f t="shared" si="100"/>
        <v>26296.066775422132</v>
      </c>
      <c r="M104" s="112">
        <f t="shared" si="100"/>
        <v>26542.641984329963</v>
      </c>
      <c r="O104" s="114">
        <f t="shared" si="96"/>
        <v>9.3768855629121628E-3</v>
      </c>
      <c r="P104" s="114">
        <f t="shared" si="97"/>
        <v>9.2358699084307272E-3</v>
      </c>
      <c r="Q104" s="115">
        <f t="shared" ref="Q104:Q134" si="101">O104</f>
        <v>9.3768855629121628E-3</v>
      </c>
      <c r="R104" s="1"/>
      <c r="S104" s="155"/>
      <c r="T104" s="154"/>
    </row>
    <row r="105" spans="4:20" ht="13.5" customHeight="1" outlineLevel="1" x14ac:dyDescent="0.2">
      <c r="D105" s="84" t="str">
        <f>HarvestedAreas_TCD!E15</f>
        <v>Cow peas, dry</v>
      </c>
      <c r="E105" s="238">
        <f>HarvestedAreas_TCD!F15</f>
        <v>221854</v>
      </c>
      <c r="F105" s="238">
        <f>HarvestedAreas_TCD!G15</f>
        <v>217330</v>
      </c>
      <c r="G105" s="238">
        <f>HarvestedAreas_TCD!H15</f>
        <v>220677</v>
      </c>
      <c r="H105" s="238">
        <f>HarvestedAreas_TCD!I15</f>
        <v>219954</v>
      </c>
      <c r="I105" s="238">
        <f>HarvestedAreas_TCD!J15</f>
        <v>219320</v>
      </c>
      <c r="J105" s="112">
        <f t="shared" ref="J105:M105" si="102">I105*(1+$Q105)</f>
        <v>218691.03534735698</v>
      </c>
      <c r="K105" s="112">
        <f t="shared" si="102"/>
        <v>218063.87443597915</v>
      </c>
      <c r="L105" s="112">
        <f t="shared" si="102"/>
        <v>217438.51209310748</v>
      </c>
      <c r="M105" s="112">
        <f t="shared" si="102"/>
        <v>216814.94316081743</v>
      </c>
      <c r="O105" s="114">
        <f t="shared" si="96"/>
        <v>-2.8677943308544895E-3</v>
      </c>
      <c r="P105" s="114">
        <f t="shared" si="97"/>
        <v>-2.8824208698182696E-3</v>
      </c>
      <c r="Q105" s="115">
        <f>O105</f>
        <v>-2.8677943308544895E-3</v>
      </c>
      <c r="R105" s="1"/>
      <c r="S105" s="155"/>
      <c r="T105" s="154"/>
    </row>
    <row r="106" spans="4:20" ht="13.5" customHeight="1" outlineLevel="1" x14ac:dyDescent="0.2">
      <c r="D106" s="84" t="str">
        <f>HarvestedAreas_TCD!E16</f>
        <v>Cucumbers and gherkins</v>
      </c>
      <c r="E106" s="238">
        <f>HarvestedAreas_TCD!F16</f>
        <v>266741</v>
      </c>
      <c r="F106" s="238">
        <f>HarvestedAreas_TCD!G16</f>
        <v>276399</v>
      </c>
      <c r="G106" s="238">
        <f>HarvestedAreas_TCD!H16</f>
        <v>281037</v>
      </c>
      <c r="H106" s="238">
        <f>HarvestedAreas_TCD!I16</f>
        <v>274726</v>
      </c>
      <c r="I106" s="238">
        <f>HarvestedAreas_TCD!J16</f>
        <v>277387</v>
      </c>
      <c r="J106" s="112">
        <f t="shared" ref="J106:M106" si="103">I106*(1+$Q106)</f>
        <v>280114.23896664334</v>
      </c>
      <c r="K106" s="112">
        <f t="shared" si="103"/>
        <v>282868.29185167933</v>
      </c>
      <c r="L106" s="112">
        <f t="shared" si="103"/>
        <v>285649.42228665191</v>
      </c>
      <c r="M106" s="112">
        <f t="shared" si="103"/>
        <v>288457.89649510192</v>
      </c>
      <c r="O106" s="114">
        <f t="shared" si="96"/>
        <v>9.8318917852795451E-3</v>
      </c>
      <c r="P106" s="114">
        <f t="shared" si="97"/>
        <v>9.6860144289219186E-3</v>
      </c>
      <c r="Q106" s="115">
        <f>O106</f>
        <v>9.8318917852795451E-3</v>
      </c>
      <c r="R106" s="1"/>
      <c r="S106" s="155"/>
      <c r="T106" s="154"/>
    </row>
    <row r="107" spans="4:20" ht="13.5" customHeight="1" outlineLevel="1" x14ac:dyDescent="0.2">
      <c r="D107" s="84" t="str">
        <f>HarvestedAreas_TCD!E17</f>
        <v>Groundnuts, excluding shelled</v>
      </c>
      <c r="E107" s="238">
        <f>HarvestedAreas_TCD!F17</f>
        <v>430000</v>
      </c>
      <c r="F107" s="238">
        <f>HarvestedAreas_TCD!G17</f>
        <v>440000</v>
      </c>
      <c r="G107" s="238">
        <f>HarvestedAreas_TCD!H17</f>
        <v>445000</v>
      </c>
      <c r="H107" s="238">
        <f>HarvestedAreas_TCD!I17</f>
        <v>450000</v>
      </c>
      <c r="I107" s="238">
        <f>HarvestedAreas_TCD!J17</f>
        <v>450000</v>
      </c>
      <c r="J107" s="112">
        <f t="shared" ref="J107:M107" si="104">I107*(1+$Q107)</f>
        <v>455143.69227108528</v>
      </c>
      <c r="K107" s="112">
        <f t="shared" si="104"/>
        <v>460346.17914256972</v>
      </c>
      <c r="L107" s="112">
        <f t="shared" si="104"/>
        <v>465608.132661857</v>
      </c>
      <c r="M107" s="112">
        <f t="shared" si="104"/>
        <v>470930.23255813977</v>
      </c>
      <c r="O107" s="114">
        <f t="shared" si="96"/>
        <v>1.1430427269078391E-2</v>
      </c>
      <c r="P107" s="114">
        <f t="shared" si="97"/>
        <v>0</v>
      </c>
      <c r="Q107" s="115">
        <f t="shared" si="101"/>
        <v>1.1430427269078391E-2</v>
      </c>
      <c r="R107" s="1"/>
      <c r="S107" s="155"/>
      <c r="T107" s="154"/>
    </row>
    <row r="108" spans="4:20" ht="13.5" customHeight="1" outlineLevel="1" x14ac:dyDescent="0.2">
      <c r="D108" s="84" t="str">
        <f>HarvestedAreas_TCD!E18</f>
        <v>Maize (corn)</v>
      </c>
      <c r="E108" s="238">
        <f>HarvestedAreas_TCD!F18</f>
        <v>1168987</v>
      </c>
      <c r="F108" s="238">
        <f>HarvestedAreas_TCD!G18</f>
        <v>1188516</v>
      </c>
      <c r="G108" s="238">
        <f>HarvestedAreas_TCD!H18</f>
        <v>1188172</v>
      </c>
      <c r="H108" s="238">
        <f>HarvestedAreas_TCD!I18</f>
        <v>1181891</v>
      </c>
      <c r="I108" s="238">
        <f>HarvestedAreas_TCD!J18</f>
        <v>1186193</v>
      </c>
      <c r="J108" s="112">
        <f t="shared" ref="J108:M108" si="105">I108*(1+$Q108)</f>
        <v>1190533.9257001395</v>
      </c>
      <c r="K108" s="112">
        <f t="shared" si="105"/>
        <v>1194890.7372096996</v>
      </c>
      <c r="L108" s="112">
        <f t="shared" si="105"/>
        <v>1199263.492663502</v>
      </c>
      <c r="M108" s="112">
        <f t="shared" si="105"/>
        <v>1203652.2504091151</v>
      </c>
      <c r="O108" s="114">
        <f t="shared" si="96"/>
        <v>3.6595441889637481E-3</v>
      </c>
      <c r="P108" s="114">
        <f t="shared" si="97"/>
        <v>3.6399295704934165E-3</v>
      </c>
      <c r="Q108" s="115">
        <f t="shared" si="101"/>
        <v>3.6595441889637481E-3</v>
      </c>
      <c r="R108" s="1"/>
      <c r="S108" s="155"/>
      <c r="T108" s="154"/>
    </row>
    <row r="109" spans="4:20" ht="13.5" customHeight="1" outlineLevel="1" x14ac:dyDescent="0.2">
      <c r="D109" s="84" t="str">
        <f>HarvestedAreas_TCD!E19</f>
        <v>Millet</v>
      </c>
      <c r="E109" s="238">
        <f>HarvestedAreas_TCD!F19</f>
        <v>73423</v>
      </c>
      <c r="F109" s="238">
        <f>HarvestedAreas_TCD!G19</f>
        <v>73010</v>
      </c>
      <c r="G109" s="238">
        <f>HarvestedAreas_TCD!H19</f>
        <v>74377</v>
      </c>
      <c r="H109" s="238">
        <f>HarvestedAreas_TCD!I19</f>
        <v>74989</v>
      </c>
      <c r="I109" s="238">
        <f>HarvestedAreas_TCD!J19</f>
        <v>74125</v>
      </c>
      <c r="J109" s="112">
        <f t="shared" ref="J109:M109" si="106">I109*(1+$Q109)</f>
        <v>74301.546229919826</v>
      </c>
      <c r="K109" s="112">
        <f t="shared" si="106"/>
        <v>74478.512946467628</v>
      </c>
      <c r="L109" s="112">
        <f t="shared" si="106"/>
        <v>74655.901151131824</v>
      </c>
      <c r="M109" s="112">
        <f t="shared" si="106"/>
        <v>74833.711847786108</v>
      </c>
      <c r="O109" s="114">
        <f t="shared" si="96"/>
        <v>2.3817366599638845E-3</v>
      </c>
      <c r="P109" s="114">
        <f t="shared" si="97"/>
        <v>-1.1521689847844296E-2</v>
      </c>
      <c r="Q109" s="115">
        <f t="shared" si="101"/>
        <v>2.3817366599638845E-3</v>
      </c>
      <c r="R109" s="1"/>
      <c r="S109" s="153"/>
      <c r="T109" s="153"/>
    </row>
    <row r="110" spans="4:20" ht="13.5" customHeight="1" outlineLevel="1" x14ac:dyDescent="0.2">
      <c r="D110" s="84" t="str">
        <f>HarvestedAreas_TCD!E20</f>
        <v>Okra</v>
      </c>
      <c r="E110" s="238">
        <f>HarvestedAreas_TCD!F20</f>
        <v>30547</v>
      </c>
      <c r="F110" s="238">
        <f>HarvestedAreas_TCD!G20</f>
        <v>31146</v>
      </c>
      <c r="G110" s="238">
        <f>HarvestedAreas_TCD!H20</f>
        <v>31690</v>
      </c>
      <c r="H110" s="238">
        <f>HarvestedAreas_TCD!I20</f>
        <v>31128</v>
      </c>
      <c r="I110" s="238">
        <f>HarvestedAreas_TCD!J20</f>
        <v>31321</v>
      </c>
      <c r="J110" s="112">
        <f t="shared" ref="J110:M110" si="107">I110*(1+$Q110)</f>
        <v>31517.545116146397</v>
      </c>
      <c r="K110" s="112">
        <f t="shared" si="107"/>
        <v>31715.323589550895</v>
      </c>
      <c r="L110" s="112">
        <f t="shared" si="107"/>
        <v>31914.343159760301</v>
      </c>
      <c r="M110" s="112">
        <f t="shared" si="107"/>
        <v>32114.611614888523</v>
      </c>
      <c r="O110" s="114">
        <f t="shared" si="96"/>
        <v>6.2751864929726509E-3</v>
      </c>
      <c r="P110" s="114">
        <f t="shared" si="97"/>
        <v>6.2002056026728702E-3</v>
      </c>
      <c r="Q110" s="115">
        <f t="shared" si="101"/>
        <v>6.2751864929726509E-3</v>
      </c>
      <c r="R110" s="1"/>
      <c r="S110" s="155"/>
      <c r="T110" s="154"/>
    </row>
    <row r="111" spans="4:20" ht="13.5" customHeight="1" outlineLevel="1" x14ac:dyDescent="0.2">
      <c r="D111" s="84" t="str">
        <f>HarvestedAreas_TCD!E21</f>
        <v>Onions and shallots, dry (excluding dehydrated)</v>
      </c>
      <c r="E111" s="238">
        <f>HarvestedAreas_TCD!F21</f>
        <v>25032</v>
      </c>
      <c r="F111" s="238">
        <f>HarvestedAreas_TCD!G21</f>
        <v>25214</v>
      </c>
      <c r="G111" s="238">
        <f>HarvestedAreas_TCD!H21</f>
        <v>25107</v>
      </c>
      <c r="H111" s="238">
        <f>HarvestedAreas_TCD!I21</f>
        <v>25117</v>
      </c>
      <c r="I111" s="238">
        <f>HarvestedAreas_TCD!J21</f>
        <v>24008</v>
      </c>
      <c r="J111" s="112">
        <f t="shared" ref="J111:M111" si="108">I111*(1+$Q111)</f>
        <v>23758.613385157525</v>
      </c>
      <c r="K111" s="112">
        <f t="shared" si="108"/>
        <v>23511.817310287664</v>
      </c>
      <c r="L111" s="112">
        <f t="shared" si="108"/>
        <v>23267.584865777193</v>
      </c>
      <c r="M111" s="112">
        <f t="shared" si="108"/>
        <v>23025.889421540429</v>
      </c>
      <c r="O111" s="114">
        <f t="shared" si="96"/>
        <v>-1.0387646402968853E-2</v>
      </c>
      <c r="P111" s="114">
        <f t="shared" si="97"/>
        <v>-4.4153362264601648E-2</v>
      </c>
      <c r="Q111" s="115">
        <f t="shared" si="101"/>
        <v>-1.0387646402968853E-2</v>
      </c>
      <c r="S111" s="153"/>
      <c r="T111" s="154"/>
    </row>
    <row r="112" spans="4:20" ht="13.5" customHeight="1" outlineLevel="1" x14ac:dyDescent="0.2">
      <c r="D112" s="84" t="str">
        <f>HarvestedAreas_TCD!E22</f>
        <v>Other fruits, n.e.c.</v>
      </c>
      <c r="E112" s="238">
        <f>HarvestedAreas_TCD!F22</f>
        <v>24438</v>
      </c>
      <c r="F112" s="238">
        <f>HarvestedAreas_TCD!G22</f>
        <v>24493</v>
      </c>
      <c r="G112" s="238">
        <f>HarvestedAreas_TCD!H22</f>
        <v>24483</v>
      </c>
      <c r="H112" s="238">
        <f>HarvestedAreas_TCD!I22</f>
        <v>24524</v>
      </c>
      <c r="I112" s="238">
        <f>HarvestedAreas_TCD!J22</f>
        <v>24565</v>
      </c>
      <c r="J112" s="112">
        <f t="shared" ref="J112:M112" si="109">I112*(1+$Q112)</f>
        <v>24596.852990812284</v>
      </c>
      <c r="K112" s="112">
        <f t="shared" si="109"/>
        <v>24628.747284821136</v>
      </c>
      <c r="L112" s="112">
        <f t="shared" si="109"/>
        <v>24660.682935583663</v>
      </c>
      <c r="M112" s="112">
        <f t="shared" si="109"/>
        <v>24692.659996726419</v>
      </c>
      <c r="O112" s="114">
        <f t="shared" si="96"/>
        <v>1.2966818975079786E-3</v>
      </c>
      <c r="P112" s="114">
        <f t="shared" si="97"/>
        <v>1.6718316750938822E-3</v>
      </c>
      <c r="Q112" s="115">
        <f t="shared" si="101"/>
        <v>1.2966818975079786E-3</v>
      </c>
      <c r="R112" s="1"/>
      <c r="S112" s="155"/>
      <c r="T112" s="153"/>
    </row>
    <row r="113" spans="4:20" ht="13.5" customHeight="1" outlineLevel="1" x14ac:dyDescent="0.2">
      <c r="D113" s="84" t="str">
        <f>HarvestedAreas_TCD!E23</f>
        <v>Other vegetables, fresh n.e.c.</v>
      </c>
      <c r="E113" s="238">
        <f>HarvestedAreas_TCD!F23</f>
        <v>71191</v>
      </c>
      <c r="F113" s="238">
        <f>HarvestedAreas_TCD!G23</f>
        <v>71914</v>
      </c>
      <c r="G113" s="238">
        <f>HarvestedAreas_TCD!H23</f>
        <v>71786</v>
      </c>
      <c r="H113" s="238">
        <f>HarvestedAreas_TCD!I23</f>
        <v>71630</v>
      </c>
      <c r="I113" s="238">
        <f>HarvestedAreas_TCD!J23</f>
        <v>71776</v>
      </c>
      <c r="J113" s="112">
        <f t="shared" ref="J113:M113" si="110">I113*(1+$Q113)</f>
        <v>71922.9995778788</v>
      </c>
      <c r="K113" s="112">
        <f t="shared" si="110"/>
        <v>72070.300215664756</v>
      </c>
      <c r="L113" s="112">
        <f t="shared" si="110"/>
        <v>72217.90252993835</v>
      </c>
      <c r="M113" s="112">
        <f t="shared" si="110"/>
        <v>72365.807138542805</v>
      </c>
      <c r="O113" s="114">
        <f t="shared" si="96"/>
        <v>2.0480324604157385E-3</v>
      </c>
      <c r="P113" s="114">
        <f t="shared" si="97"/>
        <v>2.0382521289963318E-3</v>
      </c>
      <c r="Q113" s="115">
        <f t="shared" si="101"/>
        <v>2.0480324604157385E-3</v>
      </c>
      <c r="R113" s="1"/>
      <c r="S113" s="155"/>
      <c r="T113" s="154"/>
    </row>
    <row r="114" spans="4:20" ht="13.5" customHeight="1" outlineLevel="1" x14ac:dyDescent="0.2">
      <c r="D114" s="84" t="str">
        <f>HarvestedAreas_TCD!E24</f>
        <v>Potatoes</v>
      </c>
      <c r="E114" s="238">
        <f>HarvestedAreas_TCD!F24</f>
        <v>20500</v>
      </c>
      <c r="F114" s="238">
        <f>HarvestedAreas_TCD!G24</f>
        <v>23229</v>
      </c>
      <c r="G114" s="238">
        <f>HarvestedAreas_TCD!H24</f>
        <v>21706</v>
      </c>
      <c r="H114" s="238">
        <f>HarvestedAreas_TCD!I24</f>
        <v>20491</v>
      </c>
      <c r="I114" s="238">
        <f>HarvestedAreas_TCD!J24</f>
        <v>20617</v>
      </c>
      <c r="J114" s="112">
        <f t="shared" ref="J114:M114" si="111">I114*(1+$Q114)</f>
        <v>20646.354188389872</v>
      </c>
      <c r="K114" s="112">
        <f t="shared" si="111"/>
        <v>20675.750170851436</v>
      </c>
      <c r="L114" s="112">
        <f t="shared" si="111"/>
        <v>20705.188006890487</v>
      </c>
      <c r="M114" s="112">
        <f t="shared" si="111"/>
        <v>20734.667756097551</v>
      </c>
      <c r="O114" s="114">
        <f t="shared" si="96"/>
        <v>1.4237856327241616E-3</v>
      </c>
      <c r="P114" s="114">
        <f t="shared" si="97"/>
        <v>6.1490410424087649E-3</v>
      </c>
      <c r="Q114" s="115">
        <f t="shared" si="101"/>
        <v>1.4237856327241616E-3</v>
      </c>
      <c r="R114" s="1"/>
      <c r="S114" s="155"/>
      <c r="T114" s="154"/>
    </row>
    <row r="115" spans="4:20" ht="13.5" customHeight="1" outlineLevel="1" x14ac:dyDescent="0.2">
      <c r="D115" s="84" t="str">
        <f>HarvestedAreas_TCD!E25</f>
        <v>Pumpkins, squash and gourds</v>
      </c>
      <c r="E115" s="238">
        <f>HarvestedAreas_TCD!F25</f>
        <v>152570</v>
      </c>
      <c r="F115" s="238">
        <f>HarvestedAreas_TCD!G25</f>
        <v>154798</v>
      </c>
      <c r="G115" s="238">
        <f>HarvestedAreas_TCD!H25</f>
        <v>153540</v>
      </c>
      <c r="H115" s="238">
        <f>HarvestedAreas_TCD!I25</f>
        <v>153636</v>
      </c>
      <c r="I115" s="238">
        <f>HarvestedAreas_TCD!J25</f>
        <v>153991</v>
      </c>
      <c r="J115" s="112">
        <f t="shared" ref="J115:M115" si="112">I115*(1+$Q115)</f>
        <v>154348.31314968166</v>
      </c>
      <c r="K115" s="112">
        <f t="shared" si="112"/>
        <v>154706.45539123841</v>
      </c>
      <c r="L115" s="112">
        <f t="shared" si="112"/>
        <v>155065.42864845428</v>
      </c>
      <c r="M115" s="112">
        <f t="shared" si="112"/>
        <v>155425.23484957719</v>
      </c>
      <c r="O115" s="114">
        <f t="shared" si="96"/>
        <v>2.3203508625937452E-3</v>
      </c>
      <c r="P115" s="114">
        <f t="shared" si="97"/>
        <v>2.3106563565831184E-3</v>
      </c>
      <c r="Q115" s="115">
        <f t="shared" si="101"/>
        <v>2.3203508625937452E-3</v>
      </c>
      <c r="R115" s="1"/>
      <c r="S115" s="155"/>
      <c r="T115" s="154"/>
    </row>
    <row r="116" spans="4:20" ht="13.5" customHeight="1" outlineLevel="1" x14ac:dyDescent="0.2">
      <c r="D116" s="84" t="str">
        <f>HarvestedAreas_TCD!E26</f>
        <v>Rice</v>
      </c>
      <c r="E116" s="238">
        <f>HarvestedAreas_TCD!F26</f>
        <v>217302</v>
      </c>
      <c r="F116" s="238">
        <f>HarvestedAreas_TCD!G26</f>
        <v>282287</v>
      </c>
      <c r="G116" s="238">
        <f>HarvestedAreas_TCD!H26</f>
        <v>269215</v>
      </c>
      <c r="H116" s="238">
        <f>HarvestedAreas_TCD!I26</f>
        <v>275797</v>
      </c>
      <c r="I116" s="238">
        <f>HarvestedAreas_TCD!J26</f>
        <v>296209</v>
      </c>
      <c r="J116" s="112">
        <f t="shared" ref="J116:M116" si="113">I116*(1+$Q116)</f>
        <v>320060.35424891167</v>
      </c>
      <c r="K116" s="112">
        <f t="shared" si="113"/>
        <v>345832.26830359251</v>
      </c>
      <c r="L116" s="112">
        <f t="shared" si="113"/>
        <v>373679.38956599054</v>
      </c>
      <c r="M116" s="112">
        <f t="shared" si="113"/>
        <v>403768.81796301936</v>
      </c>
      <c r="O116" s="114">
        <f t="shared" si="96"/>
        <v>8.0522044397407511E-2</v>
      </c>
      <c r="P116" s="114">
        <f t="shared" si="97"/>
        <v>7.4010957334561311E-2</v>
      </c>
      <c r="Q116" s="115">
        <f t="shared" si="101"/>
        <v>8.0522044397407511E-2</v>
      </c>
      <c r="R116" s="1"/>
      <c r="S116" s="155"/>
      <c r="T116" s="154"/>
    </row>
    <row r="117" spans="4:20" ht="13.5" customHeight="1" outlineLevel="1" x14ac:dyDescent="0.2">
      <c r="D117" s="84" t="str">
        <f>HarvestedAreas_TCD!E27</f>
        <v>Seed cotton, unginned</v>
      </c>
      <c r="E117" s="238">
        <f>HarvestedAreas_TCD!F27</f>
        <v>185000</v>
      </c>
      <c r="F117" s="238">
        <f>HarvestedAreas_TCD!G27</f>
        <v>240000</v>
      </c>
      <c r="G117" s="238">
        <f>HarvestedAreas_TCD!H27</f>
        <v>250000</v>
      </c>
      <c r="H117" s="238">
        <f>HarvestedAreas_TCD!I27</f>
        <v>225000</v>
      </c>
      <c r="I117" s="238">
        <f>HarvestedAreas_TCD!J27</f>
        <v>230000</v>
      </c>
      <c r="J117" s="112">
        <f t="shared" ref="J117:M117" si="114">I117*(1+$Q117)</f>
        <v>242866.07989618013</v>
      </c>
      <c r="K117" s="112">
        <f t="shared" si="114"/>
        <v>256451.88158320761</v>
      </c>
      <c r="L117" s="112">
        <f t="shared" si="114"/>
        <v>270797.66592223052</v>
      </c>
      <c r="M117" s="112">
        <f t="shared" si="114"/>
        <v>285945.9459459458</v>
      </c>
      <c r="O117" s="114">
        <f t="shared" si="96"/>
        <v>5.5939477809478833E-2</v>
      </c>
      <c r="P117" s="114">
        <f t="shared" si="97"/>
        <v>2.2222222222222143E-2</v>
      </c>
      <c r="Q117" s="115">
        <f t="shared" si="101"/>
        <v>5.5939477809478833E-2</v>
      </c>
      <c r="R117" s="1"/>
      <c r="S117" s="155"/>
      <c r="T117" s="154"/>
    </row>
    <row r="118" spans="4:20" ht="13.5" customHeight="1" outlineLevel="1" x14ac:dyDescent="0.2">
      <c r="D118" s="84" t="str">
        <f>HarvestedAreas_TCD!E28</f>
        <v>Sesame seed</v>
      </c>
      <c r="E118" s="238">
        <f>HarvestedAreas_TCD!F28</f>
        <v>50000</v>
      </c>
      <c r="F118" s="238">
        <f>HarvestedAreas_TCD!G28</f>
        <v>54000</v>
      </c>
      <c r="G118" s="238">
        <f>HarvestedAreas_TCD!H28</f>
        <v>54000</v>
      </c>
      <c r="H118" s="238">
        <f>HarvestedAreas_TCD!I28</f>
        <v>54000</v>
      </c>
      <c r="I118" s="238">
        <f>HarvestedAreas_TCD!J28</f>
        <v>54000</v>
      </c>
      <c r="J118" s="112">
        <f t="shared" ref="J118:M118" si="115">I118*(1+$Q118)</f>
        <v>55049.033533046771</v>
      </c>
      <c r="K118" s="112">
        <f t="shared" si="115"/>
        <v>56118.446165231624</v>
      </c>
      <c r="L118" s="112">
        <f t="shared" si="115"/>
        <v>57208.63379207992</v>
      </c>
      <c r="M118" s="112">
        <f t="shared" si="115"/>
        <v>58320</v>
      </c>
      <c r="O118" s="114">
        <f t="shared" si="96"/>
        <v>1.9426546908273501E-2</v>
      </c>
      <c r="P118" s="114">
        <f t="shared" si="97"/>
        <v>0</v>
      </c>
      <c r="Q118" s="115">
        <f t="shared" si="101"/>
        <v>1.9426546908273501E-2</v>
      </c>
      <c r="R118" s="1"/>
      <c r="S118" s="155"/>
      <c r="T118" s="154"/>
    </row>
    <row r="119" spans="4:20" ht="13.5" customHeight="1" outlineLevel="1" x14ac:dyDescent="0.2">
      <c r="D119" s="84" t="str">
        <f>HarvestedAreas_TCD!E29</f>
        <v>Sorghum</v>
      </c>
      <c r="E119" s="238">
        <f>HarvestedAreas_TCD!F29</f>
        <v>742688</v>
      </c>
      <c r="F119" s="238">
        <f>HarvestedAreas_TCD!G29</f>
        <v>719186</v>
      </c>
      <c r="G119" s="238">
        <f>HarvestedAreas_TCD!H29</f>
        <v>715744</v>
      </c>
      <c r="H119" s="238">
        <f>HarvestedAreas_TCD!I29</f>
        <v>715009</v>
      </c>
      <c r="I119" s="238">
        <f>HarvestedAreas_TCD!J29</f>
        <v>716122</v>
      </c>
      <c r="J119" s="112">
        <f t="shared" ref="J119:J134" si="116">I119*(1+$Q119)</f>
        <v>709630.32829106657</v>
      </c>
      <c r="K119" s="112">
        <f t="shared" ref="K119:K134" si="117">J119*(1+$Q119)</f>
        <v>703197.50381986168</v>
      </c>
      <c r="L119" s="112">
        <f t="shared" ref="L119:L134" si="118">K119*(1+$Q119)</f>
        <v>696822.9931340568</v>
      </c>
      <c r="M119" s="112">
        <f t="shared" ref="M119:M134" si="119">L119*(1+$Q119)</f>
        <v>690506.26761708816</v>
      </c>
      <c r="O119" s="114">
        <f t="shared" ref="O119:O134" si="120">IFERROR(_xlfn.RRI($I$99-$E$99,E119,I119),0)</f>
        <v>-9.0650359979631556E-3</v>
      </c>
      <c r="P119" s="114">
        <f t="shared" ref="P119:P134" si="121">IFERROR(_xlfn.RRI($I$99-$H$99,H119,I119),0)</f>
        <v>1.5566237627777646E-3</v>
      </c>
      <c r="Q119" s="115">
        <f t="shared" si="101"/>
        <v>-9.0650359979631556E-3</v>
      </c>
      <c r="R119" s="1"/>
      <c r="S119" s="155"/>
      <c r="T119" s="154"/>
    </row>
    <row r="120" spans="4:20" ht="13.5" customHeight="1" outlineLevel="1" x14ac:dyDescent="0.2">
      <c r="D120" s="84" t="str">
        <f>HarvestedAreas_TCD!E30</f>
        <v>Sugar cane</v>
      </c>
      <c r="E120" s="238">
        <f>HarvestedAreas_TCD!F30</f>
        <v>136660</v>
      </c>
      <c r="F120" s="238">
        <f>HarvestedAreas_TCD!G30</f>
        <v>131957</v>
      </c>
      <c r="G120" s="238">
        <f>HarvestedAreas_TCD!H30</f>
        <v>130160</v>
      </c>
      <c r="H120" s="238">
        <f>HarvestedAreas_TCD!I30</f>
        <v>131012</v>
      </c>
      <c r="I120" s="238">
        <f>HarvestedAreas_TCD!J30</f>
        <v>131859</v>
      </c>
      <c r="J120" s="112">
        <f t="shared" si="116"/>
        <v>130685.33881153012</v>
      </c>
      <c r="K120" s="112">
        <f t="shared" si="117"/>
        <v>129522.12424092721</v>
      </c>
      <c r="L120" s="112">
        <f t="shared" si="118"/>
        <v>128369.26330409506</v>
      </c>
      <c r="M120" s="112">
        <f t="shared" si="119"/>
        <v>127226.66384457779</v>
      </c>
      <c r="O120" s="114">
        <f t="shared" si="120"/>
        <v>-8.9008803985308749E-3</v>
      </c>
      <c r="P120" s="114">
        <f t="shared" si="121"/>
        <v>6.4650566360333617E-3</v>
      </c>
      <c r="Q120" s="115">
        <f t="shared" si="101"/>
        <v>-8.9008803985308749E-3</v>
      </c>
      <c r="R120" s="1"/>
      <c r="S120" s="155"/>
      <c r="T120" s="154"/>
    </row>
    <row r="121" spans="4:20" ht="13.5" customHeight="1" outlineLevel="1" x14ac:dyDescent="0.2">
      <c r="D121" s="84" t="str">
        <f>HarvestedAreas_TCD!E31</f>
        <v>Sweet potatoes</v>
      </c>
      <c r="E121" s="238">
        <f>HarvestedAreas_TCD!F31</f>
        <v>66478</v>
      </c>
      <c r="F121" s="238">
        <f>HarvestedAreas_TCD!G31</f>
        <v>68104</v>
      </c>
      <c r="G121" s="238">
        <f>HarvestedAreas_TCD!H31</f>
        <v>68823</v>
      </c>
      <c r="H121" s="238">
        <f>HarvestedAreas_TCD!I31</f>
        <v>67801</v>
      </c>
      <c r="I121" s="238">
        <f>HarvestedAreas_TCD!J31</f>
        <v>68243</v>
      </c>
      <c r="J121" s="112">
        <f t="shared" si="116"/>
        <v>68691.523986129934</v>
      </c>
      <c r="K121" s="112">
        <f t="shared" si="117"/>
        <v>69142.995875577923</v>
      </c>
      <c r="L121" s="112">
        <f t="shared" si="118"/>
        <v>69597.435043303252</v>
      </c>
      <c r="M121" s="112">
        <f t="shared" si="119"/>
        <v>70054.860991606241</v>
      </c>
      <c r="O121" s="114">
        <f t="shared" si="120"/>
        <v>6.5724541144136506E-3</v>
      </c>
      <c r="P121" s="114">
        <f t="shared" si="121"/>
        <v>6.5190778897066259E-3</v>
      </c>
      <c r="Q121" s="115">
        <f t="shared" si="101"/>
        <v>6.5724541144136506E-3</v>
      </c>
      <c r="R121" s="1"/>
      <c r="S121" s="155"/>
      <c r="T121" s="154"/>
    </row>
    <row r="122" spans="4:20" ht="13.5" customHeight="1" outlineLevel="1" x14ac:dyDescent="0.2">
      <c r="D122" s="84" t="str">
        <f>HarvestedAreas_TCD!E32</f>
        <v>Tomatoes</v>
      </c>
      <c r="E122" s="238">
        <f>HarvestedAreas_TCD!F32</f>
        <v>83767</v>
      </c>
      <c r="F122" s="238">
        <f>HarvestedAreas_TCD!G32</f>
        <v>86254</v>
      </c>
      <c r="G122" s="238">
        <f>HarvestedAreas_TCD!H32</f>
        <v>87549</v>
      </c>
      <c r="H122" s="238">
        <f>HarvestedAreas_TCD!I32</f>
        <v>85857</v>
      </c>
      <c r="I122" s="238">
        <f>HarvestedAreas_TCD!J32</f>
        <v>86553</v>
      </c>
      <c r="J122" s="112">
        <f t="shared" si="116"/>
        <v>87263.859363247262</v>
      </c>
      <c r="K122" s="112">
        <f t="shared" si="117"/>
        <v>87980.557010948178</v>
      </c>
      <c r="L122" s="112">
        <f t="shared" si="118"/>
        <v>88703.140892904237</v>
      </c>
      <c r="M122" s="112">
        <f t="shared" si="119"/>
        <v>89431.659352728413</v>
      </c>
      <c r="O122" s="114">
        <f t="shared" si="120"/>
        <v>8.2129950810170271E-3</v>
      </c>
      <c r="P122" s="114">
        <f t="shared" si="121"/>
        <v>8.1065026730493539E-3</v>
      </c>
      <c r="Q122" s="115">
        <f t="shared" si="101"/>
        <v>8.2129950810170271E-3</v>
      </c>
      <c r="R122" s="1"/>
      <c r="S122" s="155"/>
      <c r="T122" s="154"/>
    </row>
    <row r="123" spans="4:20" ht="13.5" customHeight="1" outlineLevel="1" x14ac:dyDescent="0.2">
      <c r="D123" s="84" t="str">
        <f>HarvestedAreas_TCD!E33</f>
        <v>Avocados</v>
      </c>
      <c r="E123" s="238">
        <f>HarvestedAreas_TCD!F33</f>
        <v>16522</v>
      </c>
      <c r="F123" s="238">
        <f>HarvestedAreas_TCD!G33</f>
        <v>16754</v>
      </c>
      <c r="G123" s="238">
        <f>HarvestedAreas_TCD!H33</f>
        <v>16813</v>
      </c>
      <c r="H123" s="238">
        <f>HarvestedAreas_TCD!I33</f>
        <v>16903</v>
      </c>
      <c r="I123" s="238">
        <f>HarvestedAreas_TCD!J33</f>
        <v>16989</v>
      </c>
      <c r="J123" s="112">
        <f t="shared" si="116"/>
        <v>17107.798090008968</v>
      </c>
      <c r="K123" s="112">
        <f t="shared" si="117"/>
        <v>17227.426893196451</v>
      </c>
      <c r="L123" s="112">
        <f t="shared" si="118"/>
        <v>17347.892218446959</v>
      </c>
      <c r="M123" s="112">
        <f t="shared" si="119"/>
        <v>17469.199915264486</v>
      </c>
      <c r="O123" s="114">
        <f t="shared" si="120"/>
        <v>6.9926475960309098E-3</v>
      </c>
      <c r="P123" s="114">
        <f t="shared" si="121"/>
        <v>5.0878542270602622E-3</v>
      </c>
      <c r="Q123" s="115">
        <f t="shared" si="101"/>
        <v>6.9926475960309098E-3</v>
      </c>
      <c r="R123" s="1"/>
      <c r="S123" s="155"/>
      <c r="T123" s="154"/>
    </row>
    <row r="124" spans="4:20" ht="13.5" customHeight="1" outlineLevel="1" x14ac:dyDescent="0.2">
      <c r="D124" s="84" t="str">
        <f>HarvestedAreas_TCD!E34</f>
        <v>Bananas</v>
      </c>
      <c r="E124" s="238">
        <f>HarvestedAreas_TCD!F34</f>
        <v>68900</v>
      </c>
      <c r="F124" s="238">
        <f>HarvestedAreas_TCD!G34</f>
        <v>69738</v>
      </c>
      <c r="G124" s="238">
        <f>HarvestedAreas_TCD!H34</f>
        <v>70332</v>
      </c>
      <c r="H124" s="238">
        <f>HarvestedAreas_TCD!I34</f>
        <v>69657</v>
      </c>
      <c r="I124" s="238">
        <f>HarvestedAreas_TCD!J34</f>
        <v>69909</v>
      </c>
      <c r="J124" s="112">
        <f t="shared" si="116"/>
        <v>70163.550384140282</v>
      </c>
      <c r="K124" s="112">
        <f t="shared" si="117"/>
        <v>70419.027628886004</v>
      </c>
      <c r="L124" s="112">
        <f t="shared" si="118"/>
        <v>70675.435109091952</v>
      </c>
      <c r="M124" s="112">
        <f t="shared" si="119"/>
        <v>70932.776211901335</v>
      </c>
      <c r="O124" s="114">
        <f t="shared" si="120"/>
        <v>3.6411675769969509E-3</v>
      </c>
      <c r="P124" s="114">
        <f t="shared" si="121"/>
        <v>3.6177268616219838E-3</v>
      </c>
      <c r="Q124" s="115">
        <f t="shared" si="101"/>
        <v>3.6411675769969509E-3</v>
      </c>
      <c r="R124" s="1"/>
      <c r="S124" s="155"/>
      <c r="T124" s="154"/>
    </row>
    <row r="125" spans="4:20" ht="13.5" customHeight="1" outlineLevel="1" x14ac:dyDescent="0.2">
      <c r="D125" s="84" t="str">
        <f>HarvestedAreas_TCD!E35</f>
        <v>Cocoa beans</v>
      </c>
      <c r="E125" s="238">
        <f>HarvestedAreas_TCD!F35</f>
        <v>607143</v>
      </c>
      <c r="F125" s="238">
        <f>HarvestedAreas_TCD!G35</f>
        <v>613936</v>
      </c>
      <c r="G125" s="238">
        <f>HarvestedAreas_TCD!H35</f>
        <v>687103</v>
      </c>
      <c r="H125" s="238">
        <f>HarvestedAreas_TCD!I35</f>
        <v>683065</v>
      </c>
      <c r="I125" s="238">
        <f>HarvestedAreas_TCD!J35</f>
        <v>703327</v>
      </c>
      <c r="J125" s="112">
        <f t="shared" si="116"/>
        <v>729665.5870406921</v>
      </c>
      <c r="K125" s="112">
        <f t="shared" si="117"/>
        <v>756990.5163763623</v>
      </c>
      <c r="L125" s="112">
        <f t="shared" si="118"/>
        <v>785338.72511078778</v>
      </c>
      <c r="M125" s="112">
        <f t="shared" si="119"/>
        <v>814748.53358928591</v>
      </c>
      <c r="O125" s="114">
        <f t="shared" si="120"/>
        <v>3.744856523450979E-2</v>
      </c>
      <c r="P125" s="114">
        <f t="shared" si="121"/>
        <v>2.9663355610373809E-2</v>
      </c>
      <c r="Q125" s="115">
        <f t="shared" si="101"/>
        <v>3.744856523450979E-2</v>
      </c>
      <c r="R125" s="1"/>
      <c r="S125" s="155"/>
      <c r="T125" s="154"/>
    </row>
    <row r="126" spans="4:20" ht="13.5" customHeight="1" outlineLevel="1" x14ac:dyDescent="0.2">
      <c r="D126" s="84" t="str">
        <f>HarvestedAreas_TCD!E36</f>
        <v>Coffee, green</v>
      </c>
      <c r="E126" s="238">
        <f>HarvestedAreas_TCD!F36</f>
        <v>117603</v>
      </c>
      <c r="F126" s="238">
        <f>HarvestedAreas_TCD!G36</f>
        <v>115991</v>
      </c>
      <c r="G126" s="238">
        <f>HarvestedAreas_TCD!H36</f>
        <v>116099</v>
      </c>
      <c r="H126" s="238">
        <f>HarvestedAreas_TCD!I36</f>
        <v>116564</v>
      </c>
      <c r="I126" s="238">
        <f>HarvestedAreas_TCD!J36</f>
        <v>116218</v>
      </c>
      <c r="J126" s="112">
        <f t="shared" si="116"/>
        <v>115874.30613959153</v>
      </c>
      <c r="K126" s="112">
        <f t="shared" si="117"/>
        <v>115531.62869204236</v>
      </c>
      <c r="L126" s="112">
        <f t="shared" si="118"/>
        <v>115189.96465149403</v>
      </c>
      <c r="M126" s="112">
        <f t="shared" si="119"/>
        <v>114849.31102097734</v>
      </c>
      <c r="O126" s="114">
        <f t="shared" si="120"/>
        <v>-2.9573203841786189E-3</v>
      </c>
      <c r="P126" s="114">
        <f t="shared" si="121"/>
        <v>-2.9683264129576337E-3</v>
      </c>
      <c r="Q126" s="115">
        <f t="shared" si="101"/>
        <v>-2.9573203841786189E-3</v>
      </c>
      <c r="R126" s="1"/>
      <c r="S126" s="155"/>
      <c r="T126" s="154"/>
    </row>
    <row r="127" spans="4:20" ht="13.5" customHeight="1" outlineLevel="1" x14ac:dyDescent="0.2">
      <c r="D127" s="84" t="str">
        <f>HarvestedAreas_TCD!E37</f>
        <v>Kola nuts</v>
      </c>
      <c r="E127" s="238">
        <f>HarvestedAreas_TCD!F37</f>
        <v>103804</v>
      </c>
      <c r="F127" s="238">
        <f>HarvestedAreas_TCD!G37</f>
        <v>107419</v>
      </c>
      <c r="G127" s="238">
        <f>HarvestedAreas_TCD!H37</f>
        <v>108575</v>
      </c>
      <c r="H127" s="238">
        <f>HarvestedAreas_TCD!I37</f>
        <v>109207</v>
      </c>
      <c r="I127" s="238">
        <f>HarvestedAreas_TCD!J37</f>
        <v>109833</v>
      </c>
      <c r="J127" s="112">
        <f t="shared" si="116"/>
        <v>111394.18886571465</v>
      </c>
      <c r="K127" s="112">
        <f t="shared" si="117"/>
        <v>112977.56879126042</v>
      </c>
      <c r="L127" s="112">
        <f t="shared" si="118"/>
        <v>114583.45520492869</v>
      </c>
      <c r="M127" s="112">
        <f t="shared" si="119"/>
        <v>116212.16801857347</v>
      </c>
      <c r="O127" s="114">
        <f t="shared" si="120"/>
        <v>1.421420580075794E-2</v>
      </c>
      <c r="P127" s="114">
        <f t="shared" si="121"/>
        <v>5.7322332817493216E-3</v>
      </c>
      <c r="Q127" s="115">
        <f t="shared" si="101"/>
        <v>1.421420580075794E-2</v>
      </c>
      <c r="R127" s="1"/>
      <c r="S127" s="155"/>
      <c r="T127" s="154"/>
    </row>
    <row r="128" spans="4:20" ht="13.5" customHeight="1" outlineLevel="1" x14ac:dyDescent="0.2">
      <c r="D128" s="84" t="str">
        <f>HarvestedAreas_TCD!E38</f>
        <v>Melonseed</v>
      </c>
      <c r="E128" s="238">
        <f>HarvestedAreas_TCD!F38</f>
        <v>125254</v>
      </c>
      <c r="F128" s="238">
        <f>HarvestedAreas_TCD!G38</f>
        <v>123454</v>
      </c>
      <c r="G128" s="238">
        <f>HarvestedAreas_TCD!H38</f>
        <v>122941</v>
      </c>
      <c r="H128" s="238">
        <f>HarvestedAreas_TCD!I38</f>
        <v>123883</v>
      </c>
      <c r="I128" s="238">
        <f>HarvestedAreas_TCD!J38</f>
        <v>123426</v>
      </c>
      <c r="J128" s="112">
        <f t="shared" si="116"/>
        <v>122973.18381665215</v>
      </c>
      <c r="K128" s="112">
        <f t="shared" si="117"/>
        <v>122522.02889183897</v>
      </c>
      <c r="L128" s="112">
        <f t="shared" si="118"/>
        <v>122072.52913085799</v>
      </c>
      <c r="M128" s="112">
        <f t="shared" si="119"/>
        <v>121624.67846136651</v>
      </c>
      <c r="O128" s="114">
        <f t="shared" si="120"/>
        <v>-3.6687260653983644E-3</v>
      </c>
      <c r="P128" s="114">
        <f t="shared" si="121"/>
        <v>-3.6889645875544108E-3</v>
      </c>
      <c r="Q128" s="115">
        <f t="shared" si="101"/>
        <v>-3.6687260653983644E-3</v>
      </c>
      <c r="R128" s="1"/>
      <c r="S128" s="155"/>
      <c r="T128" s="154"/>
    </row>
    <row r="129" spans="2:20" ht="13.5" customHeight="1" outlineLevel="1" x14ac:dyDescent="0.2">
      <c r="D129" s="84" t="str">
        <f>HarvestedAreas_TCD!E39</f>
        <v>Natural rubber in primary forms</v>
      </c>
      <c r="E129" s="238">
        <f>HarvestedAreas_TCD!F39</f>
        <v>58923</v>
      </c>
      <c r="F129" s="238">
        <f>HarvestedAreas_TCD!G39</f>
        <v>55454</v>
      </c>
      <c r="G129" s="238">
        <f>HarvestedAreas_TCD!H39</f>
        <v>57823</v>
      </c>
      <c r="H129" s="238">
        <f>HarvestedAreas_TCD!I39</f>
        <v>58707</v>
      </c>
      <c r="I129" s="238">
        <f>HarvestedAreas_TCD!J39</f>
        <v>61006</v>
      </c>
      <c r="J129" s="112">
        <f t="shared" si="116"/>
        <v>61538.155575207515</v>
      </c>
      <c r="K129" s="112">
        <f t="shared" si="117"/>
        <v>62074.953145566724</v>
      </c>
      <c r="L129" s="112">
        <f t="shared" si="118"/>
        <v>62616.433203219385</v>
      </c>
      <c r="M129" s="112">
        <f t="shared" si="119"/>
        <v>63162.636593520372</v>
      </c>
      <c r="O129" s="114">
        <f t="shared" si="120"/>
        <v>8.7230038882653016E-3</v>
      </c>
      <c r="P129" s="114">
        <f t="shared" si="121"/>
        <v>3.9160577103241501E-2</v>
      </c>
      <c r="Q129" s="115">
        <f t="shared" si="101"/>
        <v>8.7230038882653016E-3</v>
      </c>
      <c r="R129" s="1"/>
      <c r="S129" s="155"/>
      <c r="T129" s="154"/>
    </row>
    <row r="130" spans="2:20" ht="13.5" customHeight="1" outlineLevel="1" x14ac:dyDescent="0.2">
      <c r="D130" s="84" t="str">
        <f>HarvestedAreas_TCD!E40</f>
        <v>Oil palm fruit</v>
      </c>
      <c r="E130" s="238">
        <f>HarvestedAreas_TCD!F40</f>
        <v>183103</v>
      </c>
      <c r="F130" s="238">
        <f>HarvestedAreas_TCD!G40</f>
        <v>200215</v>
      </c>
      <c r="G130" s="238">
        <f>HarvestedAreas_TCD!H40</f>
        <v>203729</v>
      </c>
      <c r="H130" s="238">
        <f>HarvestedAreas_TCD!I40</f>
        <v>221596</v>
      </c>
      <c r="I130" s="238">
        <f>HarvestedAreas_TCD!J40</f>
        <v>181737</v>
      </c>
      <c r="J130" s="112">
        <f t="shared" si="116"/>
        <v>181397.09528341377</v>
      </c>
      <c r="K130" s="112">
        <f t="shared" si="117"/>
        <v>181057.82629436985</v>
      </c>
      <c r="L130" s="112">
        <f t="shared" si="118"/>
        <v>180719.19184386</v>
      </c>
      <c r="M130" s="112">
        <f t="shared" si="119"/>
        <v>180381.1907450998</v>
      </c>
      <c r="O130" s="114">
        <f t="shared" si="120"/>
        <v>-1.8703110351014907E-3</v>
      </c>
      <c r="P130" s="114">
        <f t="shared" si="121"/>
        <v>-0.17987238036787667</v>
      </c>
      <c r="Q130" s="115">
        <f t="shared" si="101"/>
        <v>-1.8703110351014907E-3</v>
      </c>
      <c r="R130" s="1"/>
      <c r="S130" s="155"/>
      <c r="T130" s="154"/>
    </row>
    <row r="131" spans="2:20" ht="13.5" customHeight="1" outlineLevel="1" x14ac:dyDescent="0.2">
      <c r="D131" s="84" t="str">
        <f>HarvestedAreas_TCD!E41</f>
        <v>Plantains and cooking bananas</v>
      </c>
      <c r="E131" s="238">
        <f>HarvestedAreas_TCD!F41</f>
        <v>329386</v>
      </c>
      <c r="F131" s="238">
        <f>HarvestedAreas_TCD!G41</f>
        <v>300590</v>
      </c>
      <c r="G131" s="238">
        <f>HarvestedAreas_TCD!H41</f>
        <v>295765</v>
      </c>
      <c r="H131" s="238">
        <f>HarvestedAreas_TCD!I41</f>
        <v>291513</v>
      </c>
      <c r="I131" s="238">
        <f>HarvestedAreas_TCD!J41</f>
        <v>314380</v>
      </c>
      <c r="J131" s="112">
        <f t="shared" si="116"/>
        <v>310736.55954636633</v>
      </c>
      <c r="K131" s="112">
        <f t="shared" si="117"/>
        <v>307135.34397452913</v>
      </c>
      <c r="L131" s="112">
        <f t="shared" si="118"/>
        <v>303575.86392816011</v>
      </c>
      <c r="M131" s="112">
        <f t="shared" si="119"/>
        <v>300057.63572222256</v>
      </c>
      <c r="O131" s="114">
        <f t="shared" si="120"/>
        <v>-1.1589288293255562E-2</v>
      </c>
      <c r="P131" s="114">
        <f t="shared" si="121"/>
        <v>7.8442470833204769E-2</v>
      </c>
      <c r="Q131" s="115">
        <f t="shared" si="101"/>
        <v>-1.1589288293255562E-2</v>
      </c>
      <c r="R131" s="1"/>
      <c r="S131" s="155"/>
      <c r="T131" s="154"/>
    </row>
    <row r="132" spans="2:20" ht="13.5" customHeight="1" outlineLevel="1" x14ac:dyDescent="0.2">
      <c r="D132" s="84" t="str">
        <f>HarvestedAreas_TCD!E42</f>
        <v>Soya beans</v>
      </c>
      <c r="E132" s="238">
        <f>HarvestedAreas_TCD!F42</f>
        <v>14538</v>
      </c>
      <c r="F132" s="238">
        <f>HarvestedAreas_TCD!G42</f>
        <v>16145</v>
      </c>
      <c r="G132" s="238">
        <f>HarvestedAreas_TCD!H42</f>
        <v>16181</v>
      </c>
      <c r="H132" s="238">
        <f>HarvestedAreas_TCD!I42</f>
        <v>15621</v>
      </c>
      <c r="I132" s="238">
        <f>HarvestedAreas_TCD!J42</f>
        <v>15983</v>
      </c>
      <c r="J132" s="112">
        <f t="shared" si="116"/>
        <v>16366.156817510431</v>
      </c>
      <c r="K132" s="112">
        <f t="shared" si="117"/>
        <v>16758.498966110441</v>
      </c>
      <c r="L132" s="112">
        <f t="shared" si="118"/>
        <v>17160.246643649498</v>
      </c>
      <c r="M132" s="112">
        <f t="shared" si="119"/>
        <v>17571.625326729947</v>
      </c>
      <c r="O132" s="114">
        <f t="shared" si="120"/>
        <v>2.3972772164827072E-2</v>
      </c>
      <c r="P132" s="114">
        <f t="shared" si="121"/>
        <v>2.3173932526726837E-2</v>
      </c>
      <c r="Q132" s="115">
        <f t="shared" si="101"/>
        <v>2.3972772164827072E-2</v>
      </c>
      <c r="R132" s="1"/>
      <c r="S132" s="155"/>
      <c r="T132" s="154"/>
    </row>
    <row r="133" spans="2:20" ht="13.5" customHeight="1" outlineLevel="1" x14ac:dyDescent="0.2">
      <c r="D133" s="84" t="str">
        <f>HarvestedAreas_TCD!E43</f>
        <v>Taro</v>
      </c>
      <c r="E133" s="238">
        <f>HarvestedAreas_TCD!F43</f>
        <v>229935</v>
      </c>
      <c r="F133" s="238">
        <f>HarvestedAreas_TCD!G43</f>
        <v>223023</v>
      </c>
      <c r="G133" s="238">
        <f>HarvestedAreas_TCD!H43</f>
        <v>232761</v>
      </c>
      <c r="H133" s="238">
        <f>HarvestedAreas_TCD!I43</f>
        <v>236776</v>
      </c>
      <c r="I133" s="238">
        <f>HarvestedAreas_TCD!J43</f>
        <v>240784</v>
      </c>
      <c r="J133" s="112">
        <f t="shared" si="116"/>
        <v>243575.30792101214</v>
      </c>
      <c r="K133" s="112">
        <f t="shared" si="117"/>
        <v>246398.97430400641</v>
      </c>
      <c r="L133" s="112">
        <f t="shared" si="118"/>
        <v>249255.3742670606</v>
      </c>
      <c r="M133" s="112">
        <f t="shared" si="119"/>
        <v>252144.88727683906</v>
      </c>
      <c r="O133" s="114">
        <f t="shared" si="120"/>
        <v>1.1592580574341094E-2</v>
      </c>
      <c r="P133" s="114">
        <f t="shared" si="121"/>
        <v>1.6927391289657701E-2</v>
      </c>
      <c r="Q133" s="115">
        <f t="shared" si="101"/>
        <v>1.1592580574341094E-2</v>
      </c>
      <c r="R133" s="1"/>
      <c r="S133" s="155"/>
      <c r="T133" s="154"/>
    </row>
    <row r="134" spans="2:20" ht="13.5" customHeight="1" outlineLevel="1" x14ac:dyDescent="0.2">
      <c r="D134" s="84" t="str">
        <f>HarvestedAreas_TCD!E44</f>
        <v>Yams</v>
      </c>
      <c r="E134" s="238">
        <f>HarvestedAreas_TCD!F44</f>
        <v>54177</v>
      </c>
      <c r="F134" s="238">
        <f>HarvestedAreas_TCD!G44</f>
        <v>54954</v>
      </c>
      <c r="G134" s="238">
        <f>HarvestedAreas_TCD!H44</f>
        <v>55166</v>
      </c>
      <c r="H134" s="238">
        <f>HarvestedAreas_TCD!I44</f>
        <v>54766</v>
      </c>
      <c r="I134" s="238">
        <f>HarvestedAreas_TCD!J44</f>
        <v>54962</v>
      </c>
      <c r="J134" s="112">
        <f t="shared" si="116"/>
        <v>55160.020835738185</v>
      </c>
      <c r="K134" s="112">
        <f t="shared" si="117"/>
        <v>55358.755114425796</v>
      </c>
      <c r="L134" s="112">
        <f t="shared" si="118"/>
        <v>55558.205406503672</v>
      </c>
      <c r="M134" s="112">
        <f t="shared" si="119"/>
        <v>55758.374291673601</v>
      </c>
      <c r="O134" s="114">
        <f t="shared" si="120"/>
        <v>3.6028680859172546E-3</v>
      </c>
      <c r="P134" s="114">
        <f t="shared" si="121"/>
        <v>3.5788627980863907E-3</v>
      </c>
      <c r="Q134" s="115">
        <f t="shared" si="101"/>
        <v>3.6028680859172546E-3</v>
      </c>
      <c r="R134" s="1"/>
      <c r="S134" s="155"/>
      <c r="T134" s="154"/>
    </row>
    <row r="135" spans="2:20" ht="13.5" customHeight="1" outlineLevel="1" thickBot="1" x14ac:dyDescent="0.25">
      <c r="D135" s="85" t="s">
        <v>32</v>
      </c>
      <c r="E135" s="239">
        <f>SUM(E100:E134)</f>
        <v>6577066</v>
      </c>
      <c r="F135" s="239">
        <f t="shared" ref="F135:M135" si="122">SUM(F100:F134)</f>
        <v>6760396</v>
      </c>
      <c r="G135" s="239">
        <f t="shared" si="122"/>
        <v>6855277</v>
      </c>
      <c r="H135" s="239">
        <f t="shared" si="122"/>
        <v>6843894</v>
      </c>
      <c r="I135" s="239">
        <f t="shared" si="122"/>
        <v>6900266</v>
      </c>
      <c r="J135" s="113">
        <f t="shared" si="122"/>
        <v>6992114.8987779459</v>
      </c>
      <c r="K135" s="113">
        <f t="shared" si="122"/>
        <v>7088886.5514558349</v>
      </c>
      <c r="L135" s="113">
        <f t="shared" si="122"/>
        <v>7190861.6213279199</v>
      </c>
      <c r="M135" s="113">
        <f t="shared" si="122"/>
        <v>7298339.2487365725</v>
      </c>
      <c r="O135" s="116">
        <f t="shared" si="96"/>
        <v>1.2065005095462267E-2</v>
      </c>
      <c r="P135" s="116">
        <f t="shared" si="97"/>
        <v>8.2368312542537847E-3</v>
      </c>
      <c r="Q135" s="137">
        <f>IFERROR(_xlfn.RRI($M$99-$I$99,I135,M135),0)</f>
        <v>1.412048045603842E-2</v>
      </c>
    </row>
    <row r="136" spans="2:20" ht="13.5" customHeight="1" thickTop="1" x14ac:dyDescent="0.2"/>
    <row r="137" spans="2:20" ht="13.5" customHeight="1" x14ac:dyDescent="0.25">
      <c r="B137" s="29">
        <v>3</v>
      </c>
      <c r="C137" s="29" t="s">
        <v>33</v>
      </c>
      <c r="D137" s="28" t="s">
        <v>34</v>
      </c>
    </row>
    <row r="139" spans="2:20" ht="13.5" customHeight="1" x14ac:dyDescent="0.2">
      <c r="D139" s="32" t="s">
        <v>21</v>
      </c>
      <c r="R139" s="86"/>
    </row>
    <row r="140" spans="2:20" ht="13.5" customHeight="1" x14ac:dyDescent="0.2">
      <c r="D140" s="33" t="s">
        <v>35</v>
      </c>
      <c r="O140" s="39" t="s">
        <v>23</v>
      </c>
    </row>
    <row r="141" spans="2:20" ht="13.5" customHeight="1" outlineLevel="1" x14ac:dyDescent="0.2">
      <c r="E141" s="146" t="s">
        <v>24</v>
      </c>
      <c r="F141" s="147"/>
      <c r="G141" s="147"/>
      <c r="H141" s="148"/>
      <c r="I141" s="149" t="s">
        <v>262</v>
      </c>
      <c r="J141" s="146" t="s">
        <v>37</v>
      </c>
      <c r="K141" s="147"/>
      <c r="L141" s="147"/>
      <c r="M141" s="148"/>
    </row>
    <row r="142" spans="2:20" ht="13.5" customHeight="1" outlineLevel="1" x14ac:dyDescent="0.2">
      <c r="D142" s="44"/>
      <c r="E142" s="34">
        <v>2017</v>
      </c>
      <c r="F142" s="34">
        <v>2018</v>
      </c>
      <c r="G142" s="34">
        <v>2019</v>
      </c>
      <c r="H142" s="34">
        <v>2020</v>
      </c>
      <c r="I142" s="34">
        <v>2021</v>
      </c>
      <c r="J142" s="34">
        <v>2022</v>
      </c>
      <c r="K142" s="34">
        <v>2023</v>
      </c>
      <c r="L142" s="34">
        <v>2024</v>
      </c>
      <c r="M142" s="34">
        <v>2025</v>
      </c>
      <c r="O142" s="30" t="s">
        <v>18</v>
      </c>
      <c r="P142" s="30" t="s">
        <v>307</v>
      </c>
      <c r="Q142" s="38" t="s">
        <v>28</v>
      </c>
      <c r="R142" s="38" t="s">
        <v>38</v>
      </c>
      <c r="S142" s="35"/>
      <c r="T142" s="35"/>
    </row>
    <row r="143" spans="2:20" ht="13.5" customHeight="1" outlineLevel="1" x14ac:dyDescent="0.2">
      <c r="D143" s="88" t="str">
        <f t="shared" ref="D143:D162" si="123">D100</f>
        <v>Bambara beans, dry</v>
      </c>
      <c r="E143" s="157">
        <f t="shared" ref="E143:I152" si="124">E$185*$R143</f>
        <v>0.54850368000000005</v>
      </c>
      <c r="F143" s="157">
        <f t="shared" si="124"/>
        <v>0.51850738500000004</v>
      </c>
      <c r="G143" s="157">
        <f t="shared" si="124"/>
        <v>0.51850738500000004</v>
      </c>
      <c r="H143" s="157">
        <f t="shared" si="124"/>
        <v>0.95559625500000001</v>
      </c>
      <c r="I143" s="157">
        <f t="shared" si="124"/>
        <v>1.2855555000000001</v>
      </c>
      <c r="J143" s="117">
        <f>I143*(1+$Q143)</f>
        <v>1.590628105828058</v>
      </c>
      <c r="K143" s="117">
        <f>J143*(1+$Q143)</f>
        <v>1.9680968818928124</v>
      </c>
      <c r="L143" s="117">
        <f t="shared" ref="L143" si="125">IF(K143*(1+$Q143)&gt;L195,L195,K143*(1+$Q143))</f>
        <v>2.3812984409464062</v>
      </c>
      <c r="M143" s="117">
        <f>IF(L143*(1+$Q143)&gt;M195,M195,L143*(1+$Q143))</f>
        <v>2.7945000000000002</v>
      </c>
      <c r="N143" s="2">
        <f>M143-M195</f>
        <v>0</v>
      </c>
      <c r="O143" s="118">
        <f>IFERROR(_xlfn.RRI($H$142-$E$142,E143,H143),0)</f>
        <v>0.20327519629363855</v>
      </c>
      <c r="P143" s="119">
        <f>IFERROR(_xlfn.RRI($I$142-$E$142,E143,I143),0)</f>
        <v>0.23730800095994131</v>
      </c>
      <c r="Q143" s="163">
        <f>P143</f>
        <v>0.23730800095994131</v>
      </c>
      <c r="R143" s="159">
        <f>$S$143</f>
        <v>0.42851850000000002</v>
      </c>
      <c r="S143" s="245">
        <v>0.42851850000000002</v>
      </c>
      <c r="T143" s="42"/>
    </row>
    <row r="144" spans="2:20" ht="13.5" customHeight="1" outlineLevel="1" x14ac:dyDescent="0.2">
      <c r="D144" s="88" t="str">
        <f t="shared" si="123"/>
        <v>Beans, dry</v>
      </c>
      <c r="E144" s="157">
        <f t="shared" si="124"/>
        <v>0.54850368000000005</v>
      </c>
      <c r="F144" s="157">
        <f t="shared" si="124"/>
        <v>0.51850738500000004</v>
      </c>
      <c r="G144" s="157">
        <f t="shared" si="124"/>
        <v>0.51850738500000004</v>
      </c>
      <c r="H144" s="157">
        <f t="shared" si="124"/>
        <v>0.95559625500000001</v>
      </c>
      <c r="I144" s="157">
        <f t="shared" si="124"/>
        <v>1.2855555000000001</v>
      </c>
      <c r="J144" s="117">
        <f t="shared" ref="J144:K177" si="126">I144*(1+$Q144)</f>
        <v>1.590628105828058</v>
      </c>
      <c r="K144" s="117">
        <f t="shared" si="126"/>
        <v>1.9680968818928124</v>
      </c>
      <c r="L144" s="117">
        <f t="shared" ref="L144:M144" si="127">IF(K144*(1+$Q144)&gt;L196,L196,K144*(1+$Q144))</f>
        <v>2.3812984409464062</v>
      </c>
      <c r="M144" s="117">
        <f t="shared" si="127"/>
        <v>2.7945000000000002</v>
      </c>
      <c r="N144" s="2">
        <f t="shared" ref="N144:N178" si="128">M144-M196</f>
        <v>0</v>
      </c>
      <c r="O144" s="118">
        <f t="shared" ref="O144:O162" si="129">IFERROR(_xlfn.RRI($H$142-$E$142,E144,H144),0)</f>
        <v>0.20327519629363855</v>
      </c>
      <c r="P144" s="119">
        <f t="shared" ref="P144:P177" si="130">IFERROR(_xlfn.RRI($I$142-$E$142,E144,I144),0)</f>
        <v>0.23730800095994131</v>
      </c>
      <c r="Q144" s="163">
        <f t="shared" ref="Q144:Q177" si="131">P144</f>
        <v>0.23730800095994131</v>
      </c>
      <c r="R144" s="159">
        <f t="shared" ref="R144:R159" si="132">$S$143</f>
        <v>0.42851850000000002</v>
      </c>
      <c r="T144" s="42"/>
    </row>
    <row r="145" spans="4:20" ht="13.5" customHeight="1" outlineLevel="1" x14ac:dyDescent="0.2">
      <c r="D145" s="88" t="str">
        <f t="shared" si="123"/>
        <v>Cassava, fresh</v>
      </c>
      <c r="E145" s="157">
        <f t="shared" si="124"/>
        <v>0.54850368000000005</v>
      </c>
      <c r="F145" s="157">
        <f t="shared" si="124"/>
        <v>0.51850738500000004</v>
      </c>
      <c r="G145" s="157">
        <f t="shared" si="124"/>
        <v>0.51850738500000004</v>
      </c>
      <c r="H145" s="157">
        <f t="shared" si="124"/>
        <v>0.95559625500000001</v>
      </c>
      <c r="I145" s="157">
        <f t="shared" si="124"/>
        <v>1.2855555000000001</v>
      </c>
      <c r="J145" s="117">
        <f t="shared" si="126"/>
        <v>1.590628105828058</v>
      </c>
      <c r="K145" s="117">
        <f t="shared" si="126"/>
        <v>1.9680968818928124</v>
      </c>
      <c r="L145" s="117">
        <f t="shared" ref="L145:M145" si="133">IF(K145*(1+$Q145)&gt;L197,L197,K145*(1+$Q145))</f>
        <v>1.9680968818928124</v>
      </c>
      <c r="M145" s="117">
        <f t="shared" si="133"/>
        <v>1.9680968818928124</v>
      </c>
      <c r="N145" s="2">
        <f t="shared" si="128"/>
        <v>0</v>
      </c>
      <c r="O145" s="118">
        <f t="shared" si="129"/>
        <v>0.20327519629363855</v>
      </c>
      <c r="P145" s="119">
        <f t="shared" si="130"/>
        <v>0.23730800095994131</v>
      </c>
      <c r="Q145" s="163">
        <f t="shared" si="131"/>
        <v>0.23730800095994131</v>
      </c>
      <c r="R145" s="159">
        <f t="shared" si="132"/>
        <v>0.42851850000000002</v>
      </c>
      <c r="T145" s="42"/>
    </row>
    <row r="146" spans="4:20" ht="13.5" customHeight="1" outlineLevel="1" x14ac:dyDescent="0.2">
      <c r="D146" s="88" t="str">
        <f t="shared" si="123"/>
        <v>Chillies and peppers, dry (Capsicum spp., Pimenta spp.), raw</v>
      </c>
      <c r="E146" s="157">
        <f t="shared" si="124"/>
        <v>0.54850368000000005</v>
      </c>
      <c r="F146" s="157">
        <f t="shared" si="124"/>
        <v>0.51850738500000004</v>
      </c>
      <c r="G146" s="157">
        <f t="shared" si="124"/>
        <v>0.51850738500000004</v>
      </c>
      <c r="H146" s="157">
        <f t="shared" si="124"/>
        <v>0.95559625500000001</v>
      </c>
      <c r="I146" s="157">
        <f t="shared" si="124"/>
        <v>1.2855555000000001</v>
      </c>
      <c r="J146" s="117">
        <f t="shared" si="126"/>
        <v>1.590628105828058</v>
      </c>
      <c r="K146" s="117">
        <f t="shared" si="126"/>
        <v>1.9680968818928124</v>
      </c>
      <c r="L146" s="117">
        <f t="shared" ref="L146:M146" si="134">IF(K146*(1+$Q146)&gt;L198,L198,K146*(1+$Q146))</f>
        <v>2.4351420186302892</v>
      </c>
      <c r="M146" s="117">
        <f t="shared" si="134"/>
        <v>3.0130207031249991</v>
      </c>
      <c r="N146" s="2">
        <f t="shared" si="128"/>
        <v>-9.8851042968750029</v>
      </c>
      <c r="O146" s="118">
        <f t="shared" si="129"/>
        <v>0.20327519629363855</v>
      </c>
      <c r="P146" s="119">
        <f t="shared" si="130"/>
        <v>0.23730800095994131</v>
      </c>
      <c r="Q146" s="163">
        <f t="shared" si="131"/>
        <v>0.23730800095994131</v>
      </c>
      <c r="R146" s="159">
        <f t="shared" si="132"/>
        <v>0.42851850000000002</v>
      </c>
      <c r="T146" s="42"/>
    </row>
    <row r="147" spans="4:20" ht="13.5" customHeight="1" outlineLevel="1" x14ac:dyDescent="0.2">
      <c r="D147" s="88" t="str">
        <f t="shared" si="123"/>
        <v>Chillies and peppers, green (Capsicum spp. and Pimenta spp.)</v>
      </c>
      <c r="E147" s="157">
        <f t="shared" si="124"/>
        <v>0.54850368000000005</v>
      </c>
      <c r="F147" s="157">
        <f t="shared" si="124"/>
        <v>0.51850738500000004</v>
      </c>
      <c r="G147" s="157">
        <f t="shared" si="124"/>
        <v>0.51850738500000004</v>
      </c>
      <c r="H147" s="157">
        <f t="shared" si="124"/>
        <v>0.95559625500000001</v>
      </c>
      <c r="I147" s="157">
        <f t="shared" si="124"/>
        <v>1.2855555000000001</v>
      </c>
      <c r="J147" s="117">
        <f t="shared" si="126"/>
        <v>1.590628105828058</v>
      </c>
      <c r="K147" s="117">
        <f t="shared" si="126"/>
        <v>1.9680968818928124</v>
      </c>
      <c r="L147" s="117">
        <f t="shared" ref="L147:M147" si="135">IF(K147*(1+$Q147)&gt;L199,L199,K147*(1+$Q147))</f>
        <v>2.4351420186302892</v>
      </c>
      <c r="M147" s="117">
        <f t="shared" si="135"/>
        <v>3.0130207031249991</v>
      </c>
      <c r="N147" s="2">
        <f t="shared" si="128"/>
        <v>-9.8851042968750029</v>
      </c>
      <c r="O147" s="118">
        <f t="shared" si="129"/>
        <v>0.20327519629363855</v>
      </c>
      <c r="P147" s="119">
        <f t="shared" si="130"/>
        <v>0.23730800095994131</v>
      </c>
      <c r="Q147" s="163">
        <f t="shared" si="131"/>
        <v>0.23730800095994131</v>
      </c>
      <c r="R147" s="159">
        <f t="shared" si="132"/>
        <v>0.42851850000000002</v>
      </c>
      <c r="T147" s="42"/>
    </row>
    <row r="148" spans="4:20" ht="13.5" customHeight="1" outlineLevel="1" x14ac:dyDescent="0.2">
      <c r="D148" s="88" t="str">
        <f t="shared" si="123"/>
        <v>Cow peas, dry</v>
      </c>
      <c r="E148" s="157">
        <f t="shared" si="124"/>
        <v>0.54850368000000005</v>
      </c>
      <c r="F148" s="157">
        <f t="shared" si="124"/>
        <v>0.51850738500000004</v>
      </c>
      <c r="G148" s="157">
        <f t="shared" si="124"/>
        <v>0.51850738500000004</v>
      </c>
      <c r="H148" s="157">
        <f t="shared" si="124"/>
        <v>0.95559625500000001</v>
      </c>
      <c r="I148" s="157">
        <f t="shared" si="124"/>
        <v>1.2855555000000001</v>
      </c>
      <c r="J148" s="117">
        <f t="shared" si="126"/>
        <v>1.590628105828058</v>
      </c>
      <c r="K148" s="117">
        <f t="shared" si="126"/>
        <v>1.9680968818928124</v>
      </c>
      <c r="L148" s="117">
        <f t="shared" ref="L148:M148" si="136">IF(K148*(1+$Q148)&gt;L200,L200,K148*(1+$Q148))</f>
        <v>2.3812984409464062</v>
      </c>
      <c r="M148" s="117">
        <f t="shared" si="136"/>
        <v>2.7945000000000002</v>
      </c>
      <c r="N148" s="2">
        <f t="shared" si="128"/>
        <v>0</v>
      </c>
      <c r="O148" s="118">
        <f t="shared" si="129"/>
        <v>0.20327519629363855</v>
      </c>
      <c r="P148" s="119">
        <f t="shared" si="130"/>
        <v>0.23730800095994131</v>
      </c>
      <c r="Q148" s="163">
        <f t="shared" si="131"/>
        <v>0.23730800095994131</v>
      </c>
      <c r="R148" s="159">
        <f t="shared" si="132"/>
        <v>0.42851850000000002</v>
      </c>
      <c r="T148" s="42"/>
    </row>
    <row r="149" spans="4:20" ht="13.5" customHeight="1" outlineLevel="1" x14ac:dyDescent="0.2">
      <c r="D149" s="88" t="str">
        <f t="shared" si="123"/>
        <v>Cucumbers and gherkins</v>
      </c>
      <c r="E149" s="157">
        <f t="shared" si="124"/>
        <v>0.54850368000000005</v>
      </c>
      <c r="F149" s="157">
        <f t="shared" si="124"/>
        <v>0.51850738500000004</v>
      </c>
      <c r="G149" s="157">
        <f t="shared" si="124"/>
        <v>0.51850738500000004</v>
      </c>
      <c r="H149" s="157">
        <f t="shared" si="124"/>
        <v>0.95559625500000001</v>
      </c>
      <c r="I149" s="157">
        <f t="shared" si="124"/>
        <v>1.2855555000000001</v>
      </c>
      <c r="J149" s="117">
        <f t="shared" si="126"/>
        <v>1.590628105828058</v>
      </c>
      <c r="K149" s="117">
        <f t="shared" si="126"/>
        <v>1.9680968818928124</v>
      </c>
      <c r="L149" s="117">
        <f t="shared" ref="L149:M149" si="137">IF(K149*(1+$Q149)&gt;L201,L201,K149*(1+$Q149))</f>
        <v>2.4351420186302892</v>
      </c>
      <c r="M149" s="117">
        <f t="shared" si="137"/>
        <v>3.0130207031249991</v>
      </c>
      <c r="N149" s="2">
        <f t="shared" si="128"/>
        <v>-9.8851042968750029</v>
      </c>
      <c r="O149" s="118">
        <f t="shared" si="129"/>
        <v>0.20327519629363855</v>
      </c>
      <c r="P149" s="119">
        <f t="shared" si="130"/>
        <v>0.23730800095994131</v>
      </c>
      <c r="Q149" s="163">
        <f t="shared" si="131"/>
        <v>0.23730800095994131</v>
      </c>
      <c r="R149" s="159">
        <f t="shared" si="132"/>
        <v>0.42851850000000002</v>
      </c>
      <c r="T149" s="42"/>
    </row>
    <row r="150" spans="4:20" ht="13.5" customHeight="1" outlineLevel="1" x14ac:dyDescent="0.2">
      <c r="D150" s="88" t="str">
        <f t="shared" si="123"/>
        <v>Groundnuts, excluding shelled</v>
      </c>
      <c r="E150" s="157">
        <f t="shared" si="124"/>
        <v>0.54850368000000005</v>
      </c>
      <c r="F150" s="157">
        <f t="shared" si="124"/>
        <v>0.51850738500000004</v>
      </c>
      <c r="G150" s="157">
        <f t="shared" si="124"/>
        <v>0.51850738500000004</v>
      </c>
      <c r="H150" s="157">
        <f t="shared" si="124"/>
        <v>0.95559625500000001</v>
      </c>
      <c r="I150" s="157">
        <f t="shared" si="124"/>
        <v>1.2855555000000001</v>
      </c>
      <c r="J150" s="117">
        <f t="shared" si="126"/>
        <v>1.590628105828058</v>
      </c>
      <c r="K150" s="117">
        <f t="shared" si="126"/>
        <v>1.9680968818928124</v>
      </c>
      <c r="L150" s="117">
        <f t="shared" ref="L150:M150" si="138">IF(K150*(1+$Q150)&gt;L202,L202,K150*(1+$Q150))</f>
        <v>2.3812984409464062</v>
      </c>
      <c r="M150" s="117">
        <f t="shared" si="138"/>
        <v>2.7945000000000002</v>
      </c>
      <c r="N150" s="2">
        <f t="shared" si="128"/>
        <v>0</v>
      </c>
      <c r="O150" s="118">
        <f t="shared" si="129"/>
        <v>0.20327519629363855</v>
      </c>
      <c r="P150" s="119">
        <f t="shared" si="130"/>
        <v>0.23730800095994131</v>
      </c>
      <c r="Q150" s="163">
        <f t="shared" si="131"/>
        <v>0.23730800095994131</v>
      </c>
      <c r="R150" s="159">
        <f t="shared" si="132"/>
        <v>0.42851850000000002</v>
      </c>
      <c r="T150" s="42"/>
    </row>
    <row r="151" spans="4:20" ht="13.5" customHeight="1" outlineLevel="1" x14ac:dyDescent="0.2">
      <c r="D151" s="88" t="str">
        <f t="shared" si="123"/>
        <v>Maize (corn)</v>
      </c>
      <c r="E151" s="157">
        <f t="shared" si="124"/>
        <v>0.54850368000000005</v>
      </c>
      <c r="F151" s="157">
        <f t="shared" si="124"/>
        <v>0.51850738500000004</v>
      </c>
      <c r="G151" s="157">
        <f t="shared" si="124"/>
        <v>0.51850738500000004</v>
      </c>
      <c r="H151" s="157">
        <f t="shared" si="124"/>
        <v>0.95559625500000001</v>
      </c>
      <c r="I151" s="157">
        <f t="shared" si="124"/>
        <v>1.2855555000000001</v>
      </c>
      <c r="J151" s="117">
        <f t="shared" si="126"/>
        <v>1.590628105828058</v>
      </c>
      <c r="K151" s="117">
        <f t="shared" si="126"/>
        <v>1.9680968818928124</v>
      </c>
      <c r="L151" s="117">
        <f t="shared" ref="L151:M151" si="139">IF(K151*(1+$Q151)&gt;L203,L203,K151*(1+$Q151))</f>
        <v>2.4351420186302892</v>
      </c>
      <c r="M151" s="117">
        <f t="shared" si="139"/>
        <v>3.0130207031249991</v>
      </c>
      <c r="N151" s="2">
        <f t="shared" si="128"/>
        <v>-1.0276042968750012</v>
      </c>
      <c r="O151" s="118">
        <f t="shared" si="129"/>
        <v>0.20327519629363855</v>
      </c>
      <c r="P151" s="119">
        <f t="shared" si="130"/>
        <v>0.23730800095994131</v>
      </c>
      <c r="Q151" s="163">
        <f t="shared" si="131"/>
        <v>0.23730800095994131</v>
      </c>
      <c r="R151" s="159">
        <f t="shared" si="132"/>
        <v>0.42851850000000002</v>
      </c>
      <c r="T151" s="42"/>
    </row>
    <row r="152" spans="4:20" ht="13.5" customHeight="1" outlineLevel="1" x14ac:dyDescent="0.2">
      <c r="D152" s="88" t="str">
        <f t="shared" si="123"/>
        <v>Millet</v>
      </c>
      <c r="E152" s="157">
        <f t="shared" si="124"/>
        <v>0.54850368000000005</v>
      </c>
      <c r="F152" s="157">
        <f t="shared" si="124"/>
        <v>0.51850738500000004</v>
      </c>
      <c r="G152" s="157">
        <f t="shared" si="124"/>
        <v>0.51850738500000004</v>
      </c>
      <c r="H152" s="157">
        <f t="shared" si="124"/>
        <v>0.95559625500000001</v>
      </c>
      <c r="I152" s="157">
        <f t="shared" si="124"/>
        <v>1.2855555000000001</v>
      </c>
      <c r="J152" s="117">
        <f t="shared" si="126"/>
        <v>1.590628105828058</v>
      </c>
      <c r="K152" s="117">
        <f t="shared" si="126"/>
        <v>1.9680968818928124</v>
      </c>
      <c r="L152" s="117">
        <f t="shared" ref="L152:M152" si="140">IF(K152*(1+$Q152)&gt;L204,L204,K152*(1+$Q152))</f>
        <v>1.9680968818928124</v>
      </c>
      <c r="M152" s="117">
        <f t="shared" si="140"/>
        <v>1.9680968818928124</v>
      </c>
      <c r="N152" s="2">
        <f t="shared" si="128"/>
        <v>0</v>
      </c>
      <c r="O152" s="118">
        <f t="shared" si="129"/>
        <v>0.20327519629363855</v>
      </c>
      <c r="P152" s="119">
        <f t="shared" si="130"/>
        <v>0.23730800095994131</v>
      </c>
      <c r="Q152" s="163">
        <f t="shared" si="131"/>
        <v>0.23730800095994131</v>
      </c>
      <c r="R152" s="159">
        <f t="shared" si="132"/>
        <v>0.42851850000000002</v>
      </c>
      <c r="T152" s="42"/>
    </row>
    <row r="153" spans="4:20" ht="13.5" customHeight="1" outlineLevel="1" x14ac:dyDescent="0.2">
      <c r="D153" s="88" t="str">
        <f t="shared" si="123"/>
        <v>Okra</v>
      </c>
      <c r="E153" s="157">
        <f t="shared" ref="E153:I162" si="141">E$185*$R153</f>
        <v>0.54850368000000005</v>
      </c>
      <c r="F153" s="157">
        <f t="shared" si="141"/>
        <v>0.51850738500000004</v>
      </c>
      <c r="G153" s="157">
        <f t="shared" si="141"/>
        <v>0.51850738500000004</v>
      </c>
      <c r="H153" s="157">
        <f t="shared" si="141"/>
        <v>0.95559625500000001</v>
      </c>
      <c r="I153" s="157">
        <f t="shared" si="141"/>
        <v>1.2855555000000001</v>
      </c>
      <c r="J153" s="117">
        <f t="shared" si="126"/>
        <v>1.590628105828058</v>
      </c>
      <c r="K153" s="117">
        <f t="shared" si="126"/>
        <v>1.9680968818928124</v>
      </c>
      <c r="L153" s="117">
        <f t="shared" ref="L153:M153" si="142">IF(K153*(1+$Q153)&gt;L205,L205,K153*(1+$Q153))</f>
        <v>2.4351420186302892</v>
      </c>
      <c r="M153" s="117">
        <f t="shared" si="142"/>
        <v>3.0130207031249991</v>
      </c>
      <c r="N153" s="2">
        <f t="shared" si="128"/>
        <v>-9.8851042968750029</v>
      </c>
      <c r="O153" s="118">
        <f t="shared" si="129"/>
        <v>0.20327519629363855</v>
      </c>
      <c r="P153" s="119">
        <f t="shared" si="130"/>
        <v>0.23730800095994131</v>
      </c>
      <c r="Q153" s="163">
        <f t="shared" si="131"/>
        <v>0.23730800095994131</v>
      </c>
      <c r="R153" s="159">
        <f t="shared" si="132"/>
        <v>0.42851850000000002</v>
      </c>
      <c r="T153" s="42"/>
    </row>
    <row r="154" spans="4:20" ht="13.5" customHeight="1" outlineLevel="1" x14ac:dyDescent="0.2">
      <c r="D154" s="88" t="str">
        <f t="shared" si="123"/>
        <v>Onions and shallots, dry (excluding dehydrated)</v>
      </c>
      <c r="E154" s="157">
        <f t="shared" si="141"/>
        <v>0.54850368000000005</v>
      </c>
      <c r="F154" s="157">
        <f t="shared" si="141"/>
        <v>0.51850738500000004</v>
      </c>
      <c r="G154" s="157">
        <f t="shared" si="141"/>
        <v>0.51850738500000004</v>
      </c>
      <c r="H154" s="157">
        <f t="shared" si="141"/>
        <v>0.95559625500000001</v>
      </c>
      <c r="I154" s="157">
        <f t="shared" si="141"/>
        <v>1.2855555000000001</v>
      </c>
      <c r="J154" s="117">
        <f t="shared" si="126"/>
        <v>1.590628105828058</v>
      </c>
      <c r="K154" s="117">
        <f t="shared" si="126"/>
        <v>1.9680968818928124</v>
      </c>
      <c r="L154" s="117">
        <f t="shared" ref="L154:M154" si="143">IF(K154*(1+$Q154)&gt;L206,L206,K154*(1+$Q154))</f>
        <v>2.4351420186302892</v>
      </c>
      <c r="M154" s="117">
        <f t="shared" si="143"/>
        <v>3.0130207031249991</v>
      </c>
      <c r="N154" s="2">
        <f t="shared" si="128"/>
        <v>-9.8851042968750029</v>
      </c>
      <c r="O154" s="118">
        <f t="shared" si="129"/>
        <v>0.20327519629363855</v>
      </c>
      <c r="P154" s="119">
        <f t="shared" si="130"/>
        <v>0.23730800095994131</v>
      </c>
      <c r="Q154" s="163">
        <f t="shared" si="131"/>
        <v>0.23730800095994131</v>
      </c>
      <c r="R154" s="159">
        <f t="shared" si="132"/>
        <v>0.42851850000000002</v>
      </c>
      <c r="T154" s="42"/>
    </row>
    <row r="155" spans="4:20" ht="13.5" customHeight="1" outlineLevel="1" x14ac:dyDescent="0.2">
      <c r="D155" s="88" t="str">
        <f t="shared" si="123"/>
        <v>Other fruits, n.e.c.</v>
      </c>
      <c r="E155" s="157">
        <f t="shared" si="141"/>
        <v>0.54850368000000005</v>
      </c>
      <c r="F155" s="157">
        <f t="shared" si="141"/>
        <v>0.51850738500000004</v>
      </c>
      <c r="G155" s="157">
        <f t="shared" si="141"/>
        <v>0.51850738500000004</v>
      </c>
      <c r="H155" s="157">
        <f t="shared" si="141"/>
        <v>0.95559625500000001</v>
      </c>
      <c r="I155" s="157">
        <f t="shared" si="141"/>
        <v>1.2855555000000001</v>
      </c>
      <c r="J155" s="117">
        <f t="shared" si="126"/>
        <v>1.590628105828058</v>
      </c>
      <c r="K155" s="117">
        <f t="shared" si="126"/>
        <v>1.9680968818928124</v>
      </c>
      <c r="L155" s="117">
        <f t="shared" ref="L155:M155" si="144">IF(K155*(1+$Q155)&gt;L207,L207,K155*(1+$Q155))</f>
        <v>2.4351420186302892</v>
      </c>
      <c r="M155" s="117">
        <f t="shared" si="144"/>
        <v>3.0130207031249991</v>
      </c>
      <c r="N155" s="2">
        <f t="shared" si="128"/>
        <v>-9.8851042968750029</v>
      </c>
      <c r="O155" s="118">
        <f t="shared" si="129"/>
        <v>0.20327519629363855</v>
      </c>
      <c r="P155" s="119">
        <f t="shared" si="130"/>
        <v>0.23730800095994131</v>
      </c>
      <c r="Q155" s="163">
        <f t="shared" si="131"/>
        <v>0.23730800095994131</v>
      </c>
      <c r="R155" s="159">
        <f t="shared" si="132"/>
        <v>0.42851850000000002</v>
      </c>
      <c r="T155" s="42"/>
    </row>
    <row r="156" spans="4:20" ht="13.5" customHeight="1" outlineLevel="1" x14ac:dyDescent="0.2">
      <c r="D156" s="88" t="str">
        <f t="shared" si="123"/>
        <v>Other vegetables, fresh n.e.c.</v>
      </c>
      <c r="E156" s="157">
        <f t="shared" si="141"/>
        <v>0.54850368000000005</v>
      </c>
      <c r="F156" s="157">
        <f t="shared" si="141"/>
        <v>0.51850738500000004</v>
      </c>
      <c r="G156" s="157">
        <f t="shared" si="141"/>
        <v>0.51850738500000004</v>
      </c>
      <c r="H156" s="157">
        <f t="shared" si="141"/>
        <v>0.95559625500000001</v>
      </c>
      <c r="I156" s="157">
        <f t="shared" si="141"/>
        <v>1.2855555000000001</v>
      </c>
      <c r="J156" s="117">
        <f t="shared" si="126"/>
        <v>1.590628105828058</v>
      </c>
      <c r="K156" s="117">
        <f t="shared" si="126"/>
        <v>1.9680968818928124</v>
      </c>
      <c r="L156" s="117">
        <f t="shared" ref="L156:M156" si="145">IF(K156*(1+$Q156)&gt;L208,L208,K156*(1+$Q156))</f>
        <v>2.4351420186302892</v>
      </c>
      <c r="M156" s="117">
        <f t="shared" si="145"/>
        <v>3.0130207031249991</v>
      </c>
      <c r="N156" s="2">
        <f t="shared" si="128"/>
        <v>-9.8851042968750029</v>
      </c>
      <c r="O156" s="118">
        <f t="shared" si="129"/>
        <v>0.20327519629363855</v>
      </c>
      <c r="P156" s="119">
        <f t="shared" si="130"/>
        <v>0.23730800095994131</v>
      </c>
      <c r="Q156" s="163">
        <f t="shared" si="131"/>
        <v>0.23730800095994131</v>
      </c>
      <c r="R156" s="159">
        <f t="shared" si="132"/>
        <v>0.42851850000000002</v>
      </c>
      <c r="T156" s="42"/>
    </row>
    <row r="157" spans="4:20" ht="13.5" customHeight="1" outlineLevel="1" x14ac:dyDescent="0.2">
      <c r="D157" s="88" t="str">
        <f t="shared" si="123"/>
        <v>Potatoes</v>
      </c>
      <c r="E157" s="157">
        <f t="shared" si="141"/>
        <v>0.54850368000000005</v>
      </c>
      <c r="F157" s="157">
        <f t="shared" si="141"/>
        <v>0.51850738500000004</v>
      </c>
      <c r="G157" s="157">
        <f t="shared" si="141"/>
        <v>0.51850738500000004</v>
      </c>
      <c r="H157" s="157">
        <f t="shared" si="141"/>
        <v>0.95559625500000001</v>
      </c>
      <c r="I157" s="157">
        <f t="shared" si="141"/>
        <v>1.2855555000000001</v>
      </c>
      <c r="J157" s="117">
        <f t="shared" si="126"/>
        <v>1.590628105828058</v>
      </c>
      <c r="K157" s="117">
        <f t="shared" si="126"/>
        <v>1.9680968818928124</v>
      </c>
      <c r="L157" s="117">
        <f t="shared" ref="L157:M157" si="146">IF(K157*(1+$Q157)&gt;L209,L209,K157*(1+$Q157))</f>
        <v>2.4351420186302892</v>
      </c>
      <c r="M157" s="117">
        <f t="shared" si="146"/>
        <v>3.0130207031249991</v>
      </c>
      <c r="N157" s="2">
        <f t="shared" si="128"/>
        <v>-4.4035417968750021</v>
      </c>
      <c r="O157" s="118">
        <f t="shared" si="129"/>
        <v>0.20327519629363855</v>
      </c>
      <c r="P157" s="119">
        <f t="shared" si="130"/>
        <v>0.23730800095994131</v>
      </c>
      <c r="Q157" s="163">
        <f t="shared" si="131"/>
        <v>0.23730800095994131</v>
      </c>
      <c r="R157" s="159">
        <f t="shared" si="132"/>
        <v>0.42851850000000002</v>
      </c>
      <c r="T157" s="42"/>
    </row>
    <row r="158" spans="4:20" ht="13.5" customHeight="1" outlineLevel="1" x14ac:dyDescent="0.2">
      <c r="D158" s="88" t="str">
        <f t="shared" si="123"/>
        <v>Pumpkins, squash and gourds</v>
      </c>
      <c r="E158" s="157">
        <f t="shared" si="141"/>
        <v>0.54850368000000005</v>
      </c>
      <c r="F158" s="157">
        <f t="shared" si="141"/>
        <v>0.51850738500000004</v>
      </c>
      <c r="G158" s="157">
        <f t="shared" si="141"/>
        <v>0.51850738500000004</v>
      </c>
      <c r="H158" s="157">
        <f t="shared" si="141"/>
        <v>0.95559625500000001</v>
      </c>
      <c r="I158" s="157">
        <f t="shared" si="141"/>
        <v>1.2855555000000001</v>
      </c>
      <c r="J158" s="117">
        <f t="shared" si="126"/>
        <v>1.590628105828058</v>
      </c>
      <c r="K158" s="117">
        <f t="shared" si="126"/>
        <v>1.9680968818928124</v>
      </c>
      <c r="L158" s="117">
        <f t="shared" ref="L158:M158" si="147">IF(K158*(1+$Q158)&gt;L210,L210,K158*(1+$Q158))</f>
        <v>2.4351420186302892</v>
      </c>
      <c r="M158" s="117">
        <f t="shared" si="147"/>
        <v>3.0130207031249991</v>
      </c>
      <c r="N158" s="2">
        <f t="shared" si="128"/>
        <v>-9.8851042968750029</v>
      </c>
      <c r="O158" s="118">
        <f t="shared" si="129"/>
        <v>0.20327519629363855</v>
      </c>
      <c r="P158" s="119">
        <f t="shared" si="130"/>
        <v>0.23730800095994131</v>
      </c>
      <c r="Q158" s="163">
        <f t="shared" si="131"/>
        <v>0.23730800095994131</v>
      </c>
      <c r="R158" s="159">
        <f t="shared" si="132"/>
        <v>0.42851850000000002</v>
      </c>
      <c r="T158" s="42"/>
    </row>
    <row r="159" spans="4:20" ht="13.5" customHeight="1" outlineLevel="1" x14ac:dyDescent="0.2">
      <c r="D159" s="88" t="str">
        <f t="shared" si="123"/>
        <v>Rice</v>
      </c>
      <c r="E159" s="157">
        <f t="shared" si="141"/>
        <v>0.54850368000000005</v>
      </c>
      <c r="F159" s="157">
        <f t="shared" si="141"/>
        <v>0.51850738500000004</v>
      </c>
      <c r="G159" s="157">
        <f t="shared" si="141"/>
        <v>0.51850738500000004</v>
      </c>
      <c r="H159" s="157">
        <f t="shared" si="141"/>
        <v>0.95559625500000001</v>
      </c>
      <c r="I159" s="157">
        <f t="shared" si="141"/>
        <v>1.2855555000000001</v>
      </c>
      <c r="J159" s="117">
        <f t="shared" si="126"/>
        <v>1.590628105828058</v>
      </c>
      <c r="K159" s="117">
        <f t="shared" si="126"/>
        <v>1.9680968818928124</v>
      </c>
      <c r="L159" s="117">
        <f t="shared" ref="L159:M159" si="148">IF(K159*(1+$Q159)&gt;L211,L211,K159*(1+$Q159))</f>
        <v>2.4351420186302892</v>
      </c>
      <c r="M159" s="117">
        <f t="shared" si="148"/>
        <v>3.0130207031249991</v>
      </c>
      <c r="N159" s="2">
        <f t="shared" si="128"/>
        <v>-1.6541221540178581</v>
      </c>
      <c r="O159" s="118">
        <f t="shared" si="129"/>
        <v>0.20327519629363855</v>
      </c>
      <c r="P159" s="119">
        <f t="shared" si="130"/>
        <v>0.23730800095994131</v>
      </c>
      <c r="Q159" s="163">
        <f t="shared" si="131"/>
        <v>0.23730800095994131</v>
      </c>
      <c r="R159" s="159">
        <f t="shared" si="132"/>
        <v>0.42851850000000002</v>
      </c>
      <c r="T159" s="42"/>
    </row>
    <row r="160" spans="4:20" ht="13.5" customHeight="1" outlineLevel="1" x14ac:dyDescent="0.2">
      <c r="D160" s="88" t="str">
        <f t="shared" si="123"/>
        <v>Seed cotton, unginned</v>
      </c>
      <c r="E160" s="157">
        <f t="shared" si="141"/>
        <v>12.8</v>
      </c>
      <c r="F160" s="157">
        <f t="shared" si="141"/>
        <v>12.1</v>
      </c>
      <c r="G160" s="157">
        <f t="shared" si="141"/>
        <v>12.1</v>
      </c>
      <c r="H160" s="157">
        <f t="shared" si="141"/>
        <v>22.3</v>
      </c>
      <c r="I160" s="157">
        <f t="shared" si="141"/>
        <v>30</v>
      </c>
      <c r="J160" s="117">
        <f t="shared" si="126"/>
        <v>37.119240028798238</v>
      </c>
      <c r="K160" s="117">
        <f t="shared" si="126"/>
        <v>45.927932677184579</v>
      </c>
      <c r="L160" s="117">
        <f t="shared" ref="L160:M160" si="149">IF(K160*(1+$Q160)&gt;L212,L212,K160*(1+$Q160))</f>
        <v>45.927932677184579</v>
      </c>
      <c r="M160" s="117">
        <f t="shared" si="149"/>
        <v>45.927932677184579</v>
      </c>
      <c r="N160" s="2">
        <f t="shared" si="128"/>
        <v>0</v>
      </c>
      <c r="O160" s="118">
        <f t="shared" si="129"/>
        <v>0.20327519629363855</v>
      </c>
      <c r="P160" s="119">
        <f t="shared" si="130"/>
        <v>0.23730800095994131</v>
      </c>
      <c r="Q160" s="163">
        <f t="shared" si="131"/>
        <v>0.23730800095994131</v>
      </c>
      <c r="R160" s="159">
        <v>10</v>
      </c>
      <c r="T160" s="42"/>
    </row>
    <row r="161" spans="4:20" ht="13.5" customHeight="1" outlineLevel="1" x14ac:dyDescent="0.2">
      <c r="D161" s="88" t="str">
        <f t="shared" si="123"/>
        <v>Sesame seed</v>
      </c>
      <c r="E161" s="157">
        <f t="shared" si="141"/>
        <v>0.54850368000000005</v>
      </c>
      <c r="F161" s="157">
        <f t="shared" si="141"/>
        <v>0.51850738500000004</v>
      </c>
      <c r="G161" s="157">
        <f t="shared" si="141"/>
        <v>0.51850738500000004</v>
      </c>
      <c r="H161" s="157">
        <f t="shared" si="141"/>
        <v>0.95559625500000001</v>
      </c>
      <c r="I161" s="157">
        <f t="shared" si="141"/>
        <v>1.2855555000000001</v>
      </c>
      <c r="J161" s="117">
        <f t="shared" si="126"/>
        <v>1.590628105828058</v>
      </c>
      <c r="K161" s="117">
        <f t="shared" si="126"/>
        <v>1.9680968818928124</v>
      </c>
      <c r="L161" s="117">
        <f t="shared" ref="L161:M161" si="150">IF(K161*(1+$Q161)&gt;L213,L213,K161*(1+$Q161))</f>
        <v>2.3812984409464062</v>
      </c>
      <c r="M161" s="117">
        <f t="shared" si="150"/>
        <v>2.7945000000000002</v>
      </c>
      <c r="N161" s="2">
        <f t="shared" si="128"/>
        <v>0</v>
      </c>
      <c r="O161" s="118">
        <f t="shared" si="129"/>
        <v>0.20327519629363855</v>
      </c>
      <c r="P161" s="119">
        <f t="shared" si="130"/>
        <v>0.23730800095994131</v>
      </c>
      <c r="Q161" s="163">
        <f t="shared" si="131"/>
        <v>0.23730800095994131</v>
      </c>
      <c r="R161" s="159">
        <f t="shared" ref="R161:R166" si="151">$S$143</f>
        <v>0.42851850000000002</v>
      </c>
      <c r="T161" s="42"/>
    </row>
    <row r="162" spans="4:20" ht="13.5" customHeight="1" outlineLevel="1" x14ac:dyDescent="0.2">
      <c r="D162" s="88" t="str">
        <f t="shared" si="123"/>
        <v>Sorghum</v>
      </c>
      <c r="E162" s="157">
        <f t="shared" si="141"/>
        <v>0.54850368000000005</v>
      </c>
      <c r="F162" s="157">
        <f t="shared" si="141"/>
        <v>0.51850738500000004</v>
      </c>
      <c r="G162" s="157">
        <f t="shared" si="141"/>
        <v>0.51850738500000004</v>
      </c>
      <c r="H162" s="157">
        <f t="shared" si="141"/>
        <v>0.95559625500000001</v>
      </c>
      <c r="I162" s="157">
        <f t="shared" si="141"/>
        <v>1.2855555000000001</v>
      </c>
      <c r="J162" s="117">
        <f t="shared" si="126"/>
        <v>1.590628105828058</v>
      </c>
      <c r="K162" s="117">
        <f t="shared" si="126"/>
        <v>1.9680968818928124</v>
      </c>
      <c r="L162" s="117">
        <f t="shared" ref="L162:M162" si="152">IF(K162*(1+$Q162)&gt;L214,L214,K162*(1+$Q162))</f>
        <v>2.0077984409464062</v>
      </c>
      <c r="M162" s="117">
        <f t="shared" si="152"/>
        <v>2.0475000000000003</v>
      </c>
      <c r="N162" s="2">
        <f t="shared" si="128"/>
        <v>0</v>
      </c>
      <c r="O162" s="118">
        <f t="shared" si="129"/>
        <v>0.20327519629363855</v>
      </c>
      <c r="P162" s="119">
        <f t="shared" si="130"/>
        <v>0.23730800095994131</v>
      </c>
      <c r="Q162" s="163">
        <f t="shared" si="131"/>
        <v>0.23730800095994131</v>
      </c>
      <c r="R162" s="159">
        <f t="shared" si="151"/>
        <v>0.42851850000000002</v>
      </c>
      <c r="T162" s="42"/>
    </row>
    <row r="163" spans="4:20" ht="13.5" customHeight="1" outlineLevel="1" x14ac:dyDescent="0.2">
      <c r="D163" s="88" t="str">
        <f t="shared" ref="D163:D176" si="153">D120</f>
        <v>Sugar cane</v>
      </c>
      <c r="E163" s="157">
        <f t="shared" ref="E163:I176" si="154">E$185*$R163</f>
        <v>0.54850368000000005</v>
      </c>
      <c r="F163" s="157">
        <f t="shared" si="154"/>
        <v>0.51850738500000004</v>
      </c>
      <c r="G163" s="157">
        <f t="shared" si="154"/>
        <v>0.51850738500000004</v>
      </c>
      <c r="H163" s="157">
        <f t="shared" si="154"/>
        <v>0.95559625500000001</v>
      </c>
      <c r="I163" s="157">
        <f t="shared" si="154"/>
        <v>1.2855555000000001</v>
      </c>
      <c r="J163" s="117">
        <f t="shared" si="126"/>
        <v>1.590628105828058</v>
      </c>
      <c r="K163" s="117">
        <f t="shared" si="126"/>
        <v>1.9680968818928124</v>
      </c>
      <c r="L163" s="117">
        <f t="shared" ref="L163:M163" si="155">IF(K163*(1+$Q163)&gt;L215,L215,K163*(1+$Q163))</f>
        <v>2.4351420186302892</v>
      </c>
      <c r="M163" s="117">
        <f t="shared" si="155"/>
        <v>3.0130207031249991</v>
      </c>
      <c r="N163" s="2">
        <f t="shared" si="128"/>
        <v>-13.393698046875</v>
      </c>
      <c r="O163" s="118">
        <f t="shared" ref="O163:O177" si="156">IFERROR(_xlfn.RRI($H$142-$E$142,E163,H163),0)</f>
        <v>0.20327519629363855</v>
      </c>
      <c r="P163" s="119">
        <f t="shared" si="130"/>
        <v>0.23730800095994131</v>
      </c>
      <c r="Q163" s="163">
        <f t="shared" si="131"/>
        <v>0.23730800095994131</v>
      </c>
      <c r="R163" s="159">
        <f t="shared" si="151"/>
        <v>0.42851850000000002</v>
      </c>
      <c r="T163" s="42"/>
    </row>
    <row r="164" spans="4:20" ht="13.5" customHeight="1" outlineLevel="1" x14ac:dyDescent="0.2">
      <c r="D164" s="88" t="str">
        <f t="shared" si="153"/>
        <v>Sweet potatoes</v>
      </c>
      <c r="E164" s="157">
        <f t="shared" si="154"/>
        <v>0.54850368000000005</v>
      </c>
      <c r="F164" s="157">
        <f t="shared" si="154"/>
        <v>0.51850738500000004</v>
      </c>
      <c r="G164" s="157">
        <f t="shared" si="154"/>
        <v>0.51850738500000004</v>
      </c>
      <c r="H164" s="157">
        <f t="shared" si="154"/>
        <v>0.95559625500000001</v>
      </c>
      <c r="I164" s="157">
        <f t="shared" si="154"/>
        <v>1.2855555000000001</v>
      </c>
      <c r="J164" s="117">
        <f t="shared" si="126"/>
        <v>1.590628105828058</v>
      </c>
      <c r="K164" s="117">
        <f t="shared" si="126"/>
        <v>1.9680968818928124</v>
      </c>
      <c r="L164" s="117">
        <f t="shared" ref="L164:M164" si="157">IF(K164*(1+$Q164)&gt;L216,L216,K164*(1+$Q164))</f>
        <v>2.4351420186302892</v>
      </c>
      <c r="M164" s="117">
        <f t="shared" si="157"/>
        <v>3.0130207031249991</v>
      </c>
      <c r="N164" s="2">
        <f t="shared" si="128"/>
        <v>-4.4035417968750021</v>
      </c>
      <c r="O164" s="118">
        <f t="shared" si="156"/>
        <v>0.20327519629363855</v>
      </c>
      <c r="P164" s="119">
        <f t="shared" si="130"/>
        <v>0.23730800095994131</v>
      </c>
      <c r="Q164" s="163">
        <f t="shared" si="131"/>
        <v>0.23730800095994131</v>
      </c>
      <c r="R164" s="159">
        <f t="shared" si="151"/>
        <v>0.42851850000000002</v>
      </c>
      <c r="T164" s="42"/>
    </row>
    <row r="165" spans="4:20" ht="13.5" customHeight="1" outlineLevel="1" x14ac:dyDescent="0.2">
      <c r="D165" s="88" t="str">
        <f t="shared" si="153"/>
        <v>Tomatoes</v>
      </c>
      <c r="E165" s="157">
        <f t="shared" si="154"/>
        <v>0.54850368000000005</v>
      </c>
      <c r="F165" s="157">
        <f t="shared" si="154"/>
        <v>0.51850738500000004</v>
      </c>
      <c r="G165" s="157">
        <f t="shared" si="154"/>
        <v>0.51850738500000004</v>
      </c>
      <c r="H165" s="157">
        <f t="shared" si="154"/>
        <v>0.95559625500000001</v>
      </c>
      <c r="I165" s="157">
        <f t="shared" si="154"/>
        <v>1.2855555000000001</v>
      </c>
      <c r="J165" s="117">
        <f t="shared" si="126"/>
        <v>1.590628105828058</v>
      </c>
      <c r="K165" s="117">
        <f t="shared" si="126"/>
        <v>1.9680968818928124</v>
      </c>
      <c r="L165" s="117">
        <f t="shared" ref="L165:M165" si="158">IF(K165*(1+$Q165)&gt;L217,L217,K165*(1+$Q165))</f>
        <v>2.4351420186302892</v>
      </c>
      <c r="M165" s="117">
        <f t="shared" si="158"/>
        <v>3.0130207031249991</v>
      </c>
      <c r="N165" s="2">
        <f t="shared" si="128"/>
        <v>-9.8851042968750029</v>
      </c>
      <c r="O165" s="118">
        <f t="shared" si="156"/>
        <v>0.20327519629363855</v>
      </c>
      <c r="P165" s="119">
        <f t="shared" si="130"/>
        <v>0.23730800095994131</v>
      </c>
      <c r="Q165" s="163">
        <f t="shared" si="131"/>
        <v>0.23730800095994131</v>
      </c>
      <c r="R165" s="159">
        <f t="shared" si="151"/>
        <v>0.42851850000000002</v>
      </c>
      <c r="T165" s="42"/>
    </row>
    <row r="166" spans="4:20" ht="13.5" customHeight="1" outlineLevel="1" x14ac:dyDescent="0.2">
      <c r="D166" s="88" t="str">
        <f t="shared" si="153"/>
        <v>Avocados</v>
      </c>
      <c r="E166" s="157">
        <f t="shared" si="154"/>
        <v>0.54850368000000005</v>
      </c>
      <c r="F166" s="157">
        <f t="shared" si="154"/>
        <v>0.51850738500000004</v>
      </c>
      <c r="G166" s="157">
        <f t="shared" si="154"/>
        <v>0.51850738500000004</v>
      </c>
      <c r="H166" s="157">
        <f t="shared" si="154"/>
        <v>0.95559625500000001</v>
      </c>
      <c r="I166" s="157">
        <f t="shared" si="154"/>
        <v>1.2855555000000001</v>
      </c>
      <c r="J166" s="117">
        <f t="shared" si="126"/>
        <v>1.590628105828058</v>
      </c>
      <c r="K166" s="117">
        <f t="shared" si="126"/>
        <v>1.9680968818928124</v>
      </c>
      <c r="L166" s="117">
        <f t="shared" ref="L166:M166" si="159">IF(K166*(1+$Q166)&gt;L218,L218,K166*(1+$Q166))</f>
        <v>2.4351420186302892</v>
      </c>
      <c r="M166" s="117">
        <f t="shared" si="159"/>
        <v>3.0130207031249991</v>
      </c>
      <c r="N166" s="2">
        <f t="shared" si="128"/>
        <v>-9.8851042968750029</v>
      </c>
      <c r="O166" s="118">
        <f t="shared" si="156"/>
        <v>0.20327519629363855</v>
      </c>
      <c r="P166" s="119">
        <f t="shared" si="130"/>
        <v>0.23730800095994131</v>
      </c>
      <c r="Q166" s="163">
        <f t="shared" si="131"/>
        <v>0.23730800095994131</v>
      </c>
      <c r="R166" s="159">
        <f t="shared" si="151"/>
        <v>0.42851850000000002</v>
      </c>
      <c r="T166" s="42"/>
    </row>
    <row r="167" spans="4:20" ht="13.5" customHeight="1" outlineLevel="1" x14ac:dyDescent="0.2">
      <c r="D167" s="88" t="str">
        <f t="shared" si="153"/>
        <v>Bananas</v>
      </c>
      <c r="E167" s="157">
        <f t="shared" si="154"/>
        <v>7.68</v>
      </c>
      <c r="F167" s="157">
        <f t="shared" si="154"/>
        <v>7.26</v>
      </c>
      <c r="G167" s="157">
        <f t="shared" si="154"/>
        <v>7.26</v>
      </c>
      <c r="H167" s="157">
        <f t="shared" si="154"/>
        <v>13.379999999999999</v>
      </c>
      <c r="I167" s="157">
        <f t="shared" si="154"/>
        <v>18</v>
      </c>
      <c r="J167" s="117">
        <f t="shared" si="126"/>
        <v>22.271544017278945</v>
      </c>
      <c r="K167" s="117">
        <f t="shared" si="126"/>
        <v>27.556759606310752</v>
      </c>
      <c r="L167" s="117">
        <f t="shared" ref="L167:M167" si="160">IF(K167*(1+$Q167)&gt;L219,L219,K167*(1+$Q167))</f>
        <v>33.125567303155378</v>
      </c>
      <c r="M167" s="117">
        <f t="shared" si="160"/>
        <v>38.694375000000001</v>
      </c>
      <c r="N167" s="2">
        <f t="shared" si="128"/>
        <v>0</v>
      </c>
      <c r="O167" s="118">
        <f t="shared" si="156"/>
        <v>0.20327519629363855</v>
      </c>
      <c r="P167" s="119">
        <f t="shared" si="130"/>
        <v>0.23730800095994131</v>
      </c>
      <c r="Q167" s="163">
        <f t="shared" si="131"/>
        <v>0.23730800095994131</v>
      </c>
      <c r="R167" s="159">
        <v>6</v>
      </c>
      <c r="T167" s="42"/>
    </row>
    <row r="168" spans="4:20" ht="13.5" customHeight="1" outlineLevel="1" x14ac:dyDescent="0.2">
      <c r="D168" s="88" t="str">
        <f t="shared" si="153"/>
        <v>Cocoa beans</v>
      </c>
      <c r="E168" s="157">
        <f t="shared" si="154"/>
        <v>0.54850368000000005</v>
      </c>
      <c r="F168" s="157">
        <f t="shared" si="154"/>
        <v>0.51850738500000004</v>
      </c>
      <c r="G168" s="157">
        <f t="shared" si="154"/>
        <v>0.51850738500000004</v>
      </c>
      <c r="H168" s="157">
        <f t="shared" si="154"/>
        <v>0.95559625500000001</v>
      </c>
      <c r="I168" s="157">
        <f t="shared" si="154"/>
        <v>1.2855555000000001</v>
      </c>
      <c r="J168" s="117">
        <f t="shared" si="126"/>
        <v>1.590628105828058</v>
      </c>
      <c r="K168" s="117">
        <f t="shared" si="126"/>
        <v>1.9680968818928124</v>
      </c>
      <c r="L168" s="117">
        <f t="shared" ref="L168:M168" si="161">IF(K168*(1+$Q168)&gt;L220,L220,K168*(1+$Q168))</f>
        <v>2.4351420186302892</v>
      </c>
      <c r="M168" s="117">
        <f t="shared" si="161"/>
        <v>3.0130207031249991</v>
      </c>
      <c r="N168" s="2">
        <f t="shared" si="128"/>
        <v>-30.106979296874997</v>
      </c>
      <c r="O168" s="118">
        <f t="shared" si="156"/>
        <v>0.20327519629363855</v>
      </c>
      <c r="P168" s="119">
        <f t="shared" si="130"/>
        <v>0.23730800095994131</v>
      </c>
      <c r="Q168" s="163">
        <f t="shared" si="131"/>
        <v>0.23730800095994131</v>
      </c>
      <c r="R168" s="159">
        <f t="shared" ref="R168:R171" si="162">$S$143</f>
        <v>0.42851850000000002</v>
      </c>
      <c r="T168" s="42"/>
    </row>
    <row r="169" spans="4:20" ht="13.5" customHeight="1" outlineLevel="1" x14ac:dyDescent="0.2">
      <c r="D169" s="88" t="str">
        <f t="shared" si="153"/>
        <v>Coffee, green</v>
      </c>
      <c r="E169" s="157">
        <f t="shared" si="154"/>
        <v>0.54850368000000005</v>
      </c>
      <c r="F169" s="157">
        <f t="shared" si="154"/>
        <v>0.51850738500000004</v>
      </c>
      <c r="G169" s="157">
        <f t="shared" si="154"/>
        <v>0.51850738500000004</v>
      </c>
      <c r="H169" s="157">
        <f t="shared" si="154"/>
        <v>0.95559625500000001</v>
      </c>
      <c r="I169" s="157">
        <f t="shared" si="154"/>
        <v>1.2855555000000001</v>
      </c>
      <c r="J169" s="117">
        <f t="shared" si="126"/>
        <v>1.590628105828058</v>
      </c>
      <c r="K169" s="117">
        <f t="shared" si="126"/>
        <v>1.9680968818928124</v>
      </c>
      <c r="L169" s="117">
        <f t="shared" ref="L169:M169" si="163">IF(K169*(1+$Q169)&gt;L221,L221,K169*(1+$Q169))</f>
        <v>2.4351420186302892</v>
      </c>
      <c r="M169" s="117">
        <f t="shared" si="163"/>
        <v>3.0130207031249991</v>
      </c>
      <c r="N169" s="2">
        <f t="shared" si="128"/>
        <v>-30.106979296874997</v>
      </c>
      <c r="O169" s="118">
        <f t="shared" si="156"/>
        <v>0.20327519629363855</v>
      </c>
      <c r="P169" s="119">
        <f t="shared" si="130"/>
        <v>0.23730800095994131</v>
      </c>
      <c r="Q169" s="163">
        <f t="shared" si="131"/>
        <v>0.23730800095994131</v>
      </c>
      <c r="R169" s="159">
        <f t="shared" si="162"/>
        <v>0.42851850000000002</v>
      </c>
      <c r="T169" s="42"/>
    </row>
    <row r="170" spans="4:20" ht="13.5" customHeight="1" outlineLevel="1" x14ac:dyDescent="0.2">
      <c r="D170" s="88" t="str">
        <f t="shared" si="153"/>
        <v>Kola nuts</v>
      </c>
      <c r="E170" s="157">
        <f t="shared" si="154"/>
        <v>0.54850368000000005</v>
      </c>
      <c r="F170" s="157">
        <f t="shared" si="154"/>
        <v>0.51850738500000004</v>
      </c>
      <c r="G170" s="157">
        <f t="shared" si="154"/>
        <v>0.51850738500000004</v>
      </c>
      <c r="H170" s="157">
        <f t="shared" si="154"/>
        <v>0.95559625500000001</v>
      </c>
      <c r="I170" s="157">
        <f t="shared" si="154"/>
        <v>1.2855555000000001</v>
      </c>
      <c r="J170" s="117">
        <f t="shared" si="126"/>
        <v>1.590628105828058</v>
      </c>
      <c r="K170" s="117">
        <f t="shared" si="126"/>
        <v>1.9680968818928124</v>
      </c>
      <c r="L170" s="117">
        <f t="shared" ref="L170:M170" si="164">IF(K170*(1+$Q170)&gt;L222,L222,K170*(1+$Q170))</f>
        <v>2.4351420186302892</v>
      </c>
      <c r="M170" s="117">
        <f t="shared" si="164"/>
        <v>3.0130207031249991</v>
      </c>
      <c r="N170" s="2">
        <f t="shared" si="128"/>
        <v>-2.4558855468750007</v>
      </c>
      <c r="O170" s="118">
        <f t="shared" si="156"/>
        <v>0.20327519629363855</v>
      </c>
      <c r="P170" s="119">
        <f t="shared" si="130"/>
        <v>0.23730800095994131</v>
      </c>
      <c r="Q170" s="163">
        <f t="shared" si="131"/>
        <v>0.23730800095994131</v>
      </c>
      <c r="R170" s="159">
        <f t="shared" si="162"/>
        <v>0.42851850000000002</v>
      </c>
      <c r="T170" s="42"/>
    </row>
    <row r="171" spans="4:20" ht="13.5" customHeight="1" outlineLevel="1" x14ac:dyDescent="0.2">
      <c r="D171" s="88" t="str">
        <f t="shared" si="153"/>
        <v>Melonseed</v>
      </c>
      <c r="E171" s="157">
        <f t="shared" si="154"/>
        <v>0.54850368000000005</v>
      </c>
      <c r="F171" s="157">
        <f t="shared" si="154"/>
        <v>0.51850738500000004</v>
      </c>
      <c r="G171" s="157">
        <f t="shared" si="154"/>
        <v>0.51850738500000004</v>
      </c>
      <c r="H171" s="157">
        <f t="shared" si="154"/>
        <v>0.95559625500000001</v>
      </c>
      <c r="I171" s="157">
        <f t="shared" si="154"/>
        <v>1.2855555000000001</v>
      </c>
      <c r="J171" s="117">
        <f t="shared" si="126"/>
        <v>1.590628105828058</v>
      </c>
      <c r="K171" s="117">
        <f t="shared" si="126"/>
        <v>1.9680968818928124</v>
      </c>
      <c r="L171" s="117">
        <f t="shared" ref="L171:M171" si="165">IF(K171*(1+$Q171)&gt;L223,L223,K171*(1+$Q171))</f>
        <v>2.4351420186302892</v>
      </c>
      <c r="M171" s="117">
        <f t="shared" si="165"/>
        <v>3.0130207031249991</v>
      </c>
      <c r="N171" s="2">
        <f t="shared" si="128"/>
        <v>-2.4558855468750007</v>
      </c>
      <c r="O171" s="118">
        <f t="shared" si="156"/>
        <v>0.20327519629363855</v>
      </c>
      <c r="P171" s="119">
        <f t="shared" si="130"/>
        <v>0.23730800095994131</v>
      </c>
      <c r="Q171" s="163">
        <f t="shared" si="131"/>
        <v>0.23730800095994131</v>
      </c>
      <c r="R171" s="159">
        <f t="shared" si="162"/>
        <v>0.42851850000000002</v>
      </c>
      <c r="T171" s="42"/>
    </row>
    <row r="172" spans="4:20" ht="13.5" customHeight="1" outlineLevel="1" x14ac:dyDescent="0.2">
      <c r="D172" s="88" t="str">
        <f t="shared" si="153"/>
        <v>Natural rubber in primary forms</v>
      </c>
      <c r="E172" s="157">
        <f t="shared" si="154"/>
        <v>7.68</v>
      </c>
      <c r="F172" s="157">
        <f t="shared" si="154"/>
        <v>7.26</v>
      </c>
      <c r="G172" s="157">
        <f t="shared" si="154"/>
        <v>7.26</v>
      </c>
      <c r="H172" s="157">
        <f t="shared" si="154"/>
        <v>13.379999999999999</v>
      </c>
      <c r="I172" s="157">
        <f t="shared" si="154"/>
        <v>18</v>
      </c>
      <c r="J172" s="117">
        <f t="shared" si="126"/>
        <v>22.271544017278945</v>
      </c>
      <c r="K172" s="117">
        <f t="shared" si="126"/>
        <v>27.556759606310752</v>
      </c>
      <c r="L172" s="117">
        <f t="shared" ref="L172:M172" si="166">IF(K172*(1+$Q172)&gt;L224,L224,K172*(1+$Q172))</f>
        <v>27.556759606310752</v>
      </c>
      <c r="M172" s="117">
        <f t="shared" si="166"/>
        <v>27.556759606310752</v>
      </c>
      <c r="N172" s="2">
        <f t="shared" si="128"/>
        <v>0</v>
      </c>
      <c r="O172" s="118">
        <f t="shared" si="156"/>
        <v>0.20327519629363855</v>
      </c>
      <c r="P172" s="119">
        <f t="shared" si="130"/>
        <v>0.23730800095994131</v>
      </c>
      <c r="Q172" s="163">
        <f t="shared" si="131"/>
        <v>0.23730800095994131</v>
      </c>
      <c r="R172" s="159">
        <v>6</v>
      </c>
      <c r="T172" s="42"/>
    </row>
    <row r="173" spans="4:20" ht="13.5" customHeight="1" outlineLevel="1" x14ac:dyDescent="0.2">
      <c r="D173" s="88" t="str">
        <f t="shared" si="153"/>
        <v>Oil palm fruit</v>
      </c>
      <c r="E173" s="157">
        <f t="shared" si="154"/>
        <v>7.68</v>
      </c>
      <c r="F173" s="157">
        <f t="shared" si="154"/>
        <v>7.26</v>
      </c>
      <c r="G173" s="157">
        <f t="shared" si="154"/>
        <v>7.26</v>
      </c>
      <c r="H173" s="157">
        <f t="shared" si="154"/>
        <v>13.379999999999999</v>
      </c>
      <c r="I173" s="157">
        <f t="shared" si="154"/>
        <v>18</v>
      </c>
      <c r="J173" s="117">
        <f t="shared" si="126"/>
        <v>22.271544017278945</v>
      </c>
      <c r="K173" s="117">
        <f t="shared" si="126"/>
        <v>27.556759606310752</v>
      </c>
      <c r="L173" s="117">
        <f t="shared" ref="L173:M173" si="167">IF(K173*(1+$Q173)&gt;L225,L225,K173*(1+$Q173))</f>
        <v>27.556759606310752</v>
      </c>
      <c r="M173" s="117">
        <f t="shared" si="167"/>
        <v>27.556759606310752</v>
      </c>
      <c r="N173" s="2">
        <f t="shared" si="128"/>
        <v>0</v>
      </c>
      <c r="O173" s="118">
        <f t="shared" si="156"/>
        <v>0.20327519629363855</v>
      </c>
      <c r="P173" s="119">
        <f t="shared" si="130"/>
        <v>0.23730800095994131</v>
      </c>
      <c r="Q173" s="163">
        <f t="shared" si="131"/>
        <v>0.23730800095994131</v>
      </c>
      <c r="R173" s="159">
        <v>6</v>
      </c>
      <c r="T173" s="42"/>
    </row>
    <row r="174" spans="4:20" ht="13.5" customHeight="1" outlineLevel="1" x14ac:dyDescent="0.2">
      <c r="D174" s="88" t="str">
        <f t="shared" si="153"/>
        <v>Plantains and cooking bananas</v>
      </c>
      <c r="E174" s="157">
        <f t="shared" si="154"/>
        <v>0.54850368000000005</v>
      </c>
      <c r="F174" s="157">
        <f t="shared" si="154"/>
        <v>0.51850738500000004</v>
      </c>
      <c r="G174" s="157">
        <f t="shared" si="154"/>
        <v>0.51850738500000004</v>
      </c>
      <c r="H174" s="157">
        <f t="shared" si="154"/>
        <v>0.95559625500000001</v>
      </c>
      <c r="I174" s="157">
        <f t="shared" si="154"/>
        <v>1.2855555000000001</v>
      </c>
      <c r="J174" s="117">
        <f t="shared" si="126"/>
        <v>1.590628105828058</v>
      </c>
      <c r="K174" s="117">
        <f t="shared" si="126"/>
        <v>1.9680968818928124</v>
      </c>
      <c r="L174" s="117">
        <f t="shared" ref="L174:M174" si="168">IF(K174*(1+$Q174)&gt;L226,L226,K174*(1+$Q174))</f>
        <v>2.4351420186302892</v>
      </c>
      <c r="M174" s="117">
        <f t="shared" si="168"/>
        <v>3.0130207031249991</v>
      </c>
      <c r="N174" s="2">
        <f t="shared" si="128"/>
        <v>-9.8851042968750029</v>
      </c>
      <c r="O174" s="118">
        <f t="shared" si="156"/>
        <v>0.20327519629363855</v>
      </c>
      <c r="P174" s="119">
        <f t="shared" si="130"/>
        <v>0.23730800095994131</v>
      </c>
      <c r="Q174" s="163">
        <f t="shared" si="131"/>
        <v>0.23730800095994131</v>
      </c>
      <c r="R174" s="159">
        <f t="shared" ref="R174:R177" si="169">$S$143</f>
        <v>0.42851850000000002</v>
      </c>
      <c r="T174" s="42"/>
    </row>
    <row r="175" spans="4:20" ht="13.5" customHeight="1" outlineLevel="1" x14ac:dyDescent="0.2">
      <c r="D175" s="88" t="str">
        <f t="shared" si="153"/>
        <v>Soya beans</v>
      </c>
      <c r="E175" s="157">
        <f t="shared" si="154"/>
        <v>0.54850368000000005</v>
      </c>
      <c r="F175" s="157">
        <f t="shared" si="154"/>
        <v>0.51850738500000004</v>
      </c>
      <c r="G175" s="157">
        <f t="shared" si="154"/>
        <v>0.51850738500000004</v>
      </c>
      <c r="H175" s="157">
        <f t="shared" si="154"/>
        <v>0.95559625500000001</v>
      </c>
      <c r="I175" s="157">
        <f t="shared" si="154"/>
        <v>1.2855555000000001</v>
      </c>
      <c r="J175" s="117">
        <f t="shared" si="126"/>
        <v>1.590628105828058</v>
      </c>
      <c r="K175" s="117">
        <f t="shared" si="126"/>
        <v>1.9680968818928124</v>
      </c>
      <c r="L175" s="117">
        <f t="shared" ref="L175:M175" si="170">IF(K175*(1+$Q175)&gt;L227,L227,K175*(1+$Q175))</f>
        <v>2.3812984409464062</v>
      </c>
      <c r="M175" s="117">
        <f t="shared" si="170"/>
        <v>2.7945000000000002</v>
      </c>
      <c r="N175" s="2">
        <f t="shared" si="128"/>
        <v>0</v>
      </c>
      <c r="O175" s="118">
        <f t="shared" si="156"/>
        <v>0.20327519629363855</v>
      </c>
      <c r="P175" s="119">
        <f t="shared" si="130"/>
        <v>0.23730800095994131</v>
      </c>
      <c r="Q175" s="163">
        <f t="shared" si="131"/>
        <v>0.23730800095994131</v>
      </c>
      <c r="R175" s="159">
        <f t="shared" si="169"/>
        <v>0.42851850000000002</v>
      </c>
      <c r="T175" s="42"/>
    </row>
    <row r="176" spans="4:20" ht="13.5" customHeight="1" outlineLevel="1" x14ac:dyDescent="0.2">
      <c r="D176" s="88" t="str">
        <f t="shared" si="153"/>
        <v>Taro</v>
      </c>
      <c r="E176" s="157">
        <f t="shared" si="154"/>
        <v>0.54850368000000005</v>
      </c>
      <c r="F176" s="157">
        <f t="shared" si="154"/>
        <v>0.51850738500000004</v>
      </c>
      <c r="G176" s="157">
        <f t="shared" si="154"/>
        <v>0.51850738500000004</v>
      </c>
      <c r="H176" s="157">
        <f t="shared" si="154"/>
        <v>0.95559625500000001</v>
      </c>
      <c r="I176" s="157">
        <f t="shared" si="154"/>
        <v>1.2855555000000001</v>
      </c>
      <c r="J176" s="117">
        <f t="shared" si="126"/>
        <v>1.590628105828058</v>
      </c>
      <c r="K176" s="117">
        <f t="shared" si="126"/>
        <v>1.9680968818928124</v>
      </c>
      <c r="L176" s="117">
        <f t="shared" ref="L176:M176" si="171">IF(K176*(1+$Q176)&gt;L228,L228,K176*(1+$Q176))</f>
        <v>2.4351420186302892</v>
      </c>
      <c r="M176" s="117">
        <f t="shared" si="171"/>
        <v>3.0130207031249991</v>
      </c>
      <c r="N176" s="2">
        <f t="shared" si="128"/>
        <v>-4.4035417968750021</v>
      </c>
      <c r="O176" s="118">
        <f t="shared" si="156"/>
        <v>0.20327519629363855</v>
      </c>
      <c r="P176" s="119">
        <f t="shared" si="130"/>
        <v>0.23730800095994131</v>
      </c>
      <c r="Q176" s="163">
        <f t="shared" si="131"/>
        <v>0.23730800095994131</v>
      </c>
      <c r="R176" s="159">
        <f t="shared" si="169"/>
        <v>0.42851850000000002</v>
      </c>
      <c r="T176" s="42"/>
    </row>
    <row r="177" spans="2:20" ht="13.5" customHeight="1" outlineLevel="1" x14ac:dyDescent="0.2">
      <c r="D177" s="88" t="str">
        <f>D134</f>
        <v>Yams</v>
      </c>
      <c r="E177" s="157">
        <f>E$185*$R177</f>
        <v>0.54850368000000005</v>
      </c>
      <c r="F177" s="157">
        <f>F$185*$R177</f>
        <v>0.51850738500000004</v>
      </c>
      <c r="G177" s="157">
        <f>G$185*$R177</f>
        <v>0.51850738500000004</v>
      </c>
      <c r="H177" s="157">
        <f>H$185*$R177</f>
        <v>0.95559625500000001</v>
      </c>
      <c r="I177" s="157">
        <f>I$185*$R177</f>
        <v>1.2855555000000001</v>
      </c>
      <c r="J177" s="117">
        <f t="shared" si="126"/>
        <v>1.590628105828058</v>
      </c>
      <c r="K177" s="117">
        <f t="shared" si="126"/>
        <v>1.9680968818928124</v>
      </c>
      <c r="L177" s="117">
        <f t="shared" ref="L177:M177" si="172">IF(K177*(1+$Q177)&gt;L229,L229,K177*(1+$Q177))</f>
        <v>2.4351420186302892</v>
      </c>
      <c r="M177" s="117">
        <f t="shared" si="172"/>
        <v>3.0130207031249991</v>
      </c>
      <c r="N177" s="2">
        <f t="shared" si="128"/>
        <v>-4.4035417968750021</v>
      </c>
      <c r="O177" s="118">
        <f t="shared" si="156"/>
        <v>0.20327519629363855</v>
      </c>
      <c r="P177" s="119">
        <f t="shared" si="130"/>
        <v>0.23730800095994131</v>
      </c>
      <c r="Q177" s="163">
        <f t="shared" si="131"/>
        <v>0.23730800095994131</v>
      </c>
      <c r="R177" s="159">
        <f t="shared" si="169"/>
        <v>0.42851850000000002</v>
      </c>
      <c r="T177" s="42"/>
    </row>
    <row r="178" spans="2:20" ht="13.5" customHeight="1" x14ac:dyDescent="0.2">
      <c r="D178" s="1"/>
      <c r="E178" s="81"/>
      <c r="F178" s="81"/>
      <c r="G178" s="81"/>
      <c r="H178" s="81"/>
      <c r="I178" s="81"/>
      <c r="J178" s="59"/>
      <c r="K178" s="59"/>
      <c r="L178" s="59"/>
      <c r="M178" s="59"/>
      <c r="N178" s="2">
        <f t="shared" si="128"/>
        <v>0</v>
      </c>
      <c r="O178" s="68"/>
      <c r="P178" s="69"/>
      <c r="Q178" s="82"/>
      <c r="R178" s="196">
        <f>SUMPRODUCT(I143:I177,I100:I134)-I185*I135</f>
        <v>3.6445770002901554</v>
      </c>
      <c r="S178" s="62"/>
      <c r="T178" s="42"/>
    </row>
    <row r="179" spans="2:20" ht="13.5" customHeight="1" x14ac:dyDescent="0.2">
      <c r="D179" s="1"/>
      <c r="E179" s="81"/>
      <c r="F179" s="81"/>
      <c r="G179" s="81"/>
      <c r="H179" s="81"/>
      <c r="I179" s="81"/>
      <c r="J179" s="59"/>
      <c r="K179" s="59"/>
      <c r="L179" s="59"/>
      <c r="M179" s="59"/>
      <c r="O179" s="68"/>
      <c r="P179" s="69"/>
      <c r="Q179" s="82"/>
      <c r="R179" s="195"/>
      <c r="S179" s="62"/>
      <c r="T179" s="42"/>
    </row>
    <row r="180" spans="2:20" ht="13.5" customHeight="1" x14ac:dyDescent="0.2">
      <c r="J180" s="43"/>
      <c r="K180" s="43"/>
      <c r="L180" s="43"/>
      <c r="M180" s="43"/>
      <c r="O180" s="54"/>
      <c r="P180" s="54"/>
      <c r="Q180" s="47"/>
      <c r="R180" s="87"/>
      <c r="S180" s="41"/>
    </row>
    <row r="181" spans="2:20" ht="13.5" customHeight="1" x14ac:dyDescent="0.2">
      <c r="D181" s="32" t="s">
        <v>39</v>
      </c>
      <c r="J181" s="43"/>
      <c r="K181" s="43"/>
      <c r="L181" s="43"/>
      <c r="M181" s="43"/>
      <c r="O181" s="54"/>
      <c r="P181" s="54"/>
      <c r="Q181" s="47"/>
      <c r="R181" s="43"/>
      <c r="S181" s="41"/>
    </row>
    <row r="182" spans="2:20" ht="13.5" customHeight="1" x14ac:dyDescent="0.2">
      <c r="D182" s="33" t="s">
        <v>40</v>
      </c>
      <c r="J182" s="43"/>
      <c r="K182" s="43"/>
      <c r="L182" s="43"/>
      <c r="M182" s="43"/>
      <c r="O182" s="54"/>
      <c r="P182" s="54"/>
      <c r="Q182" s="47"/>
      <c r="R182" s="43"/>
      <c r="S182" s="41"/>
    </row>
    <row r="183" spans="2:20" ht="13.5" customHeight="1" x14ac:dyDescent="0.2">
      <c r="E183" s="2">
        <f>(E185*E135-(SUMPRODUCT(E143:E177,E100:E134)))/1000000</f>
        <v>0.32720513140480034</v>
      </c>
      <c r="F183" s="2">
        <f t="shared" ref="F183:H183" si="173">(F185*F135-(SUMPRODUCT(F143:F177,F100:F134)))/1000000</f>
        <v>-0.29852320649376324</v>
      </c>
      <c r="G183" s="2">
        <f t="shared" si="173"/>
        <v>-0.39239326950730385</v>
      </c>
      <c r="H183" s="2">
        <f t="shared" si="173"/>
        <v>-0.42865103324217163</v>
      </c>
      <c r="I183" s="2">
        <f>(I185*I135-(SUMPRODUCT(I143:I177,I100:I134)))/1000000</f>
        <v>-3.6445770002901556E-6</v>
      </c>
      <c r="J183" s="207" t="s">
        <v>294</v>
      </c>
      <c r="Q183" s="47"/>
    </row>
    <row r="184" spans="2:20" ht="13.5" customHeight="1" outlineLevel="1" x14ac:dyDescent="0.2">
      <c r="D184" s="44"/>
      <c r="E184" s="120">
        <v>2017</v>
      </c>
      <c r="F184" s="120">
        <v>2018</v>
      </c>
      <c r="G184" s="120">
        <v>2019</v>
      </c>
      <c r="H184" s="120">
        <v>2020</v>
      </c>
      <c r="I184" s="120">
        <v>2021</v>
      </c>
      <c r="J184" s="120">
        <v>2022</v>
      </c>
      <c r="K184" s="50"/>
      <c r="L184" s="50"/>
      <c r="M184" s="50"/>
      <c r="O184" s="35"/>
      <c r="P184" s="35"/>
      <c r="Q184" s="48"/>
      <c r="R184" s="48"/>
      <c r="S184" s="48"/>
      <c r="T184" s="7"/>
    </row>
    <row r="185" spans="2:20" ht="13.5" customHeight="1" outlineLevel="1" x14ac:dyDescent="0.2">
      <c r="D185" s="46" t="s">
        <v>41</v>
      </c>
      <c r="E185" s="240">
        <f>P2O5Consumption!P10</f>
        <v>1.28</v>
      </c>
      <c r="F185" s="240">
        <f>P2O5Consumption!P11</f>
        <v>1.21</v>
      </c>
      <c r="G185" s="240">
        <f>P2O5Consumption!P12</f>
        <v>1.21</v>
      </c>
      <c r="H185" s="240">
        <f>P2O5Consumption!P13</f>
        <v>2.23</v>
      </c>
      <c r="I185" s="241">
        <v>3</v>
      </c>
      <c r="J185" s="55"/>
      <c r="K185" s="49"/>
      <c r="L185" s="49"/>
      <c r="M185" s="49"/>
      <c r="O185" s="35"/>
      <c r="P185" s="35"/>
      <c r="Q185" s="35"/>
      <c r="R185" s="47"/>
      <c r="S185" s="47"/>
      <c r="T185" s="7"/>
    </row>
    <row r="186" spans="2:20" ht="13.5" customHeight="1" outlineLevel="1" x14ac:dyDescent="0.2">
      <c r="D186" s="89" t="s">
        <v>42</v>
      </c>
      <c r="E186" s="121">
        <f>E185/46%</f>
        <v>2.7826086956521738</v>
      </c>
      <c r="F186" s="121">
        <f t="shared" ref="F186:I186" si="174">F185/46%</f>
        <v>2.6304347826086953</v>
      </c>
      <c r="G186" s="121">
        <f t="shared" si="174"/>
        <v>2.6304347826086953</v>
      </c>
      <c r="H186" s="121">
        <f t="shared" si="174"/>
        <v>4.8478260869565215</v>
      </c>
      <c r="I186" s="121">
        <f t="shared" si="174"/>
        <v>6.5217391304347823</v>
      </c>
      <c r="J186" s="55"/>
      <c r="K186" s="49"/>
      <c r="L186" s="49"/>
      <c r="M186" s="49"/>
      <c r="O186" s="35"/>
      <c r="P186" s="35"/>
      <c r="Q186" s="35"/>
      <c r="R186" s="47"/>
      <c r="S186" s="47"/>
      <c r="T186" s="7"/>
    </row>
    <row r="187" spans="2:20" ht="13.5" customHeight="1" outlineLevel="1" x14ac:dyDescent="0.2">
      <c r="D187" s="95" t="s">
        <v>43</v>
      </c>
      <c r="E187" s="96" t="s">
        <v>44</v>
      </c>
      <c r="F187" s="96" t="s">
        <v>44</v>
      </c>
      <c r="G187" s="96" t="s">
        <v>44</v>
      </c>
      <c r="H187" s="96" t="s">
        <v>44</v>
      </c>
      <c r="I187" s="96" t="s">
        <v>36</v>
      </c>
      <c r="J187" s="47"/>
      <c r="K187" s="47"/>
      <c r="L187" s="47"/>
      <c r="M187" s="47"/>
      <c r="O187" s="47"/>
      <c r="P187" s="47"/>
      <c r="Q187" s="47"/>
      <c r="R187" s="47"/>
      <c r="S187" s="47"/>
      <c r="T187" s="7"/>
    </row>
    <row r="188" spans="2:20" ht="13.5" customHeight="1" x14ac:dyDescent="0.2">
      <c r="O188" s="47"/>
      <c r="P188" s="47"/>
      <c r="Q188" s="47"/>
      <c r="R188" s="47"/>
      <c r="S188" s="47"/>
      <c r="T188" s="7"/>
    </row>
    <row r="189" spans="2:20" ht="13.5" customHeight="1" x14ac:dyDescent="0.25">
      <c r="B189" s="29">
        <v>3</v>
      </c>
      <c r="C189" s="29" t="s">
        <v>45</v>
      </c>
      <c r="D189" s="28" t="s">
        <v>46</v>
      </c>
      <c r="O189" s="7"/>
      <c r="P189" s="7"/>
      <c r="Q189" s="7"/>
      <c r="R189" s="7"/>
      <c r="S189" s="7"/>
      <c r="T189" s="7"/>
    </row>
    <row r="190" spans="2:20" ht="13.5" customHeight="1" x14ac:dyDescent="0.25">
      <c r="B190" s="28"/>
      <c r="C190" s="28"/>
      <c r="D190" s="28"/>
      <c r="O190" s="7"/>
      <c r="P190" s="7"/>
      <c r="Q190" s="7"/>
      <c r="R190" s="7"/>
      <c r="S190" s="7"/>
      <c r="T190" s="7"/>
    </row>
    <row r="191" spans="2:20" ht="13.5" customHeight="1" x14ac:dyDescent="0.25">
      <c r="B191" s="28"/>
      <c r="C191" s="28"/>
      <c r="D191" s="32" t="s">
        <v>21</v>
      </c>
      <c r="J191" s="327" t="s">
        <v>47</v>
      </c>
      <c r="K191" s="327"/>
      <c r="L191" s="327"/>
      <c r="M191" s="327"/>
      <c r="T191" s="7"/>
    </row>
    <row r="192" spans="2:20" ht="13.5" customHeight="1" x14ac:dyDescent="0.25">
      <c r="B192" s="28"/>
      <c r="C192" s="28"/>
      <c r="D192" s="33" t="s">
        <v>48</v>
      </c>
      <c r="J192" s="179"/>
      <c r="K192" s="179"/>
      <c r="L192" s="179">
        <v>0.5</v>
      </c>
      <c r="M192" s="179">
        <v>1</v>
      </c>
      <c r="O192" s="39" t="s">
        <v>23</v>
      </c>
      <c r="T192" s="7"/>
    </row>
    <row r="193" spans="2:23" ht="13.5" customHeight="1" outlineLevel="1" x14ac:dyDescent="0.25">
      <c r="B193" s="28"/>
      <c r="C193" s="28"/>
      <c r="E193" s="146" t="s">
        <v>24</v>
      </c>
      <c r="F193" s="147"/>
      <c r="G193" s="147"/>
      <c r="H193" s="148"/>
      <c r="I193" s="149" t="s">
        <v>36</v>
      </c>
      <c r="J193" s="146" t="s">
        <v>49</v>
      </c>
      <c r="K193" s="147"/>
      <c r="L193" s="147"/>
      <c r="M193" s="148"/>
      <c r="Q193" s="140"/>
      <c r="T193" s="7"/>
    </row>
    <row r="194" spans="2:23" ht="13.5" customHeight="1" outlineLevel="1" x14ac:dyDescent="0.25">
      <c r="B194" s="28"/>
      <c r="C194" s="28"/>
      <c r="D194" s="44" t="s">
        <v>50</v>
      </c>
      <c r="E194" s="45">
        <v>2017</v>
      </c>
      <c r="F194" s="45">
        <v>2018</v>
      </c>
      <c r="G194" s="45">
        <v>2019</v>
      </c>
      <c r="H194" s="45">
        <v>2020</v>
      </c>
      <c r="I194" s="45">
        <v>2021</v>
      </c>
      <c r="J194" s="45">
        <v>2022</v>
      </c>
      <c r="K194" s="45">
        <v>2023</v>
      </c>
      <c r="L194" s="45">
        <v>2024</v>
      </c>
      <c r="M194" s="45">
        <v>2025</v>
      </c>
      <c r="O194" s="30" t="s">
        <v>51</v>
      </c>
      <c r="P194" s="38" t="s">
        <v>52</v>
      </c>
      <c r="Q194" s="38" t="s">
        <v>53</v>
      </c>
      <c r="R194" s="38" t="s">
        <v>54</v>
      </c>
      <c r="S194" s="30" t="s">
        <v>55</v>
      </c>
      <c r="T194" s="38" t="s">
        <v>56</v>
      </c>
      <c r="W194" s="1" t="s">
        <v>57</v>
      </c>
    </row>
    <row r="195" spans="2:23" ht="13.5" customHeight="1" outlineLevel="1" x14ac:dyDescent="0.25">
      <c r="B195" s="28"/>
      <c r="C195" s="28"/>
      <c r="D195" s="2" t="str">
        <f t="shared" ref="D195:D214" si="175">D100</f>
        <v>Bambara beans, dry</v>
      </c>
      <c r="E195" s="122">
        <f>E143</f>
        <v>0.54850368000000005</v>
      </c>
      <c r="F195" s="104">
        <f t="shared" ref="F195:I195" si="176">F143</f>
        <v>0.51850738500000004</v>
      </c>
      <c r="G195" s="104">
        <f t="shared" si="176"/>
        <v>0.51850738500000004</v>
      </c>
      <c r="H195" s="123">
        <f t="shared" si="176"/>
        <v>0.95559625500000001</v>
      </c>
      <c r="I195" s="123">
        <f t="shared" si="176"/>
        <v>1.2855555000000001</v>
      </c>
      <c r="J195" s="124">
        <f>J143</f>
        <v>1.590628105828058</v>
      </c>
      <c r="K195" s="124">
        <f>K143</f>
        <v>1.9680968818928124</v>
      </c>
      <c r="L195" s="124">
        <f>IF($P195&lt;K195,K195,K195+($P195-K195)*L$192)</f>
        <v>2.3812984409464062</v>
      </c>
      <c r="M195" s="125">
        <f>IF($P195&lt;L195,L195,L195+($P195-L195)*M$192)</f>
        <v>2.7945000000000002</v>
      </c>
      <c r="O195" s="1" t="s">
        <v>60</v>
      </c>
      <c r="P195" s="40">
        <f>S195*Q195</f>
        <v>2.7945000000000002</v>
      </c>
      <c r="Q195" s="158">
        <v>0.2</v>
      </c>
      <c r="R195" s="94" t="s">
        <v>59</v>
      </c>
      <c r="S195" s="2">
        <f t="shared" ref="S195:S229" si="177">_xlfn.XLOOKUP(O195,$D$236:$D$247,$G$236:$G$247)</f>
        <v>13.9725</v>
      </c>
      <c r="T195" s="1"/>
      <c r="W195" s="162">
        <f>80%</f>
        <v>0.8</v>
      </c>
    </row>
    <row r="196" spans="2:23" ht="13.5" customHeight="1" outlineLevel="1" x14ac:dyDescent="0.25">
      <c r="B196" s="28"/>
      <c r="C196" s="28"/>
      <c r="D196" s="2" t="str">
        <f t="shared" si="175"/>
        <v>Beans, dry</v>
      </c>
      <c r="E196" s="122">
        <f t="shared" ref="E196:K196" si="178">E144</f>
        <v>0.54850368000000005</v>
      </c>
      <c r="F196" s="104">
        <f t="shared" si="178"/>
        <v>0.51850738500000004</v>
      </c>
      <c r="G196" s="104">
        <f t="shared" si="178"/>
        <v>0.51850738500000004</v>
      </c>
      <c r="H196" s="123">
        <f t="shared" si="178"/>
        <v>0.95559625500000001</v>
      </c>
      <c r="I196" s="123">
        <f t="shared" si="178"/>
        <v>1.2855555000000001</v>
      </c>
      <c r="J196" s="124">
        <f t="shared" si="178"/>
        <v>1.590628105828058</v>
      </c>
      <c r="K196" s="124">
        <f t="shared" si="178"/>
        <v>1.9680968818928124</v>
      </c>
      <c r="L196" s="124">
        <f t="shared" ref="L196:M196" si="179">IF($P196&lt;K196,K196,K196+($P196-K196)*L$192)</f>
        <v>2.3812984409464062</v>
      </c>
      <c r="M196" s="125">
        <f t="shared" si="179"/>
        <v>2.7945000000000002</v>
      </c>
      <c r="O196" s="1" t="s">
        <v>60</v>
      </c>
      <c r="P196" s="40">
        <f t="shared" ref="P196:P214" si="180">S196*Q196</f>
        <v>2.7945000000000002</v>
      </c>
      <c r="Q196" s="158">
        <v>0.2</v>
      </c>
      <c r="R196" s="94" t="s">
        <v>59</v>
      </c>
      <c r="S196" s="2">
        <f t="shared" si="177"/>
        <v>13.9725</v>
      </c>
      <c r="T196" s="1"/>
      <c r="W196" s="162">
        <f>80%</f>
        <v>0.8</v>
      </c>
    </row>
    <row r="197" spans="2:23" ht="13.5" customHeight="1" outlineLevel="1" x14ac:dyDescent="0.25">
      <c r="B197" s="28"/>
      <c r="C197" s="28"/>
      <c r="D197" s="2" t="str">
        <f t="shared" si="175"/>
        <v>Cassava, fresh</v>
      </c>
      <c r="E197" s="122">
        <f t="shared" ref="E197:K197" si="181">E145</f>
        <v>0.54850368000000005</v>
      </c>
      <c r="F197" s="104">
        <f t="shared" si="181"/>
        <v>0.51850738500000004</v>
      </c>
      <c r="G197" s="104">
        <f t="shared" si="181"/>
        <v>0.51850738500000004</v>
      </c>
      <c r="H197" s="123">
        <f t="shared" si="181"/>
        <v>0.95559625500000001</v>
      </c>
      <c r="I197" s="123">
        <f t="shared" si="181"/>
        <v>1.2855555000000001</v>
      </c>
      <c r="J197" s="124">
        <f t="shared" si="181"/>
        <v>1.590628105828058</v>
      </c>
      <c r="K197" s="124">
        <f t="shared" si="181"/>
        <v>1.9680968818928124</v>
      </c>
      <c r="L197" s="124">
        <f t="shared" ref="L197:M197" si="182">IF($P197&lt;K197,K197,K197+($P197-K197)*L$192)</f>
        <v>1.9680968818928124</v>
      </c>
      <c r="M197" s="125">
        <f t="shared" si="182"/>
        <v>1.9680968818928124</v>
      </c>
      <c r="O197" s="1" t="s">
        <v>66</v>
      </c>
      <c r="P197" s="40">
        <f>S197*Q197</f>
        <v>0</v>
      </c>
      <c r="Q197" s="158">
        <v>0</v>
      </c>
      <c r="R197" s="94" t="s">
        <v>59</v>
      </c>
      <c r="S197" s="2">
        <f t="shared" si="177"/>
        <v>37.082812500000003</v>
      </c>
      <c r="T197" s="1"/>
      <c r="W197" s="162">
        <f>80%</f>
        <v>0.8</v>
      </c>
    </row>
    <row r="198" spans="2:23" ht="13.5" customHeight="1" outlineLevel="1" x14ac:dyDescent="0.25">
      <c r="B198" s="28"/>
      <c r="C198" s="28"/>
      <c r="D198" s="2" t="str">
        <f t="shared" si="175"/>
        <v>Chillies and peppers, dry (Capsicum spp., Pimenta spp.), raw</v>
      </c>
      <c r="E198" s="122">
        <f t="shared" ref="E198:K198" si="183">E146</f>
        <v>0.54850368000000005</v>
      </c>
      <c r="F198" s="104">
        <f t="shared" si="183"/>
        <v>0.51850738500000004</v>
      </c>
      <c r="G198" s="104">
        <f t="shared" si="183"/>
        <v>0.51850738500000004</v>
      </c>
      <c r="H198" s="123">
        <f t="shared" si="183"/>
        <v>0.95559625500000001</v>
      </c>
      <c r="I198" s="123">
        <f t="shared" si="183"/>
        <v>1.2855555000000001</v>
      </c>
      <c r="J198" s="124">
        <f t="shared" si="183"/>
        <v>1.590628105828058</v>
      </c>
      <c r="K198" s="124">
        <f t="shared" si="183"/>
        <v>1.9680968818928124</v>
      </c>
      <c r="L198" s="124">
        <f t="shared" ref="L198:M198" si="184">IF($P198&lt;K198,K198,K198+($P198-K198)*L$192)</f>
        <v>7.4331109409464071</v>
      </c>
      <c r="M198" s="125">
        <f t="shared" si="184"/>
        <v>12.898125000000002</v>
      </c>
      <c r="O198" s="1" t="s">
        <v>63</v>
      </c>
      <c r="P198" s="40">
        <f t="shared" si="180"/>
        <v>12.898125000000002</v>
      </c>
      <c r="Q198" s="158">
        <v>0.2</v>
      </c>
      <c r="R198" s="94" t="s">
        <v>59</v>
      </c>
      <c r="S198" s="2">
        <f t="shared" si="177"/>
        <v>64.490625000000009</v>
      </c>
      <c r="T198" s="1"/>
      <c r="W198" s="162">
        <f>80%</f>
        <v>0.8</v>
      </c>
    </row>
    <row r="199" spans="2:23" ht="13.5" customHeight="1" outlineLevel="1" x14ac:dyDescent="0.25">
      <c r="B199" s="28"/>
      <c r="C199" s="28"/>
      <c r="D199" s="2" t="str">
        <f t="shared" si="175"/>
        <v>Chillies and peppers, green (Capsicum spp. and Pimenta spp.)</v>
      </c>
      <c r="E199" s="122">
        <f t="shared" ref="E199:K199" si="185">E147</f>
        <v>0.54850368000000005</v>
      </c>
      <c r="F199" s="104">
        <f t="shared" si="185"/>
        <v>0.51850738500000004</v>
      </c>
      <c r="G199" s="104">
        <f t="shared" si="185"/>
        <v>0.51850738500000004</v>
      </c>
      <c r="H199" s="123">
        <f t="shared" si="185"/>
        <v>0.95559625500000001</v>
      </c>
      <c r="I199" s="123">
        <f t="shared" si="185"/>
        <v>1.2855555000000001</v>
      </c>
      <c r="J199" s="124">
        <f t="shared" si="185"/>
        <v>1.590628105828058</v>
      </c>
      <c r="K199" s="124">
        <f t="shared" si="185"/>
        <v>1.9680968818928124</v>
      </c>
      <c r="L199" s="124">
        <f t="shared" ref="L199:M199" si="186">IF($P199&lt;K199,K199,K199+($P199-K199)*L$192)</f>
        <v>7.4331109409464071</v>
      </c>
      <c r="M199" s="125">
        <f t="shared" si="186"/>
        <v>12.898125000000002</v>
      </c>
      <c r="O199" s="1" t="s">
        <v>63</v>
      </c>
      <c r="P199" s="40">
        <f t="shared" si="180"/>
        <v>12.898125000000002</v>
      </c>
      <c r="Q199" s="158">
        <v>0.2</v>
      </c>
      <c r="R199" s="94" t="s">
        <v>59</v>
      </c>
      <c r="S199" s="2">
        <f t="shared" si="177"/>
        <v>64.490625000000009</v>
      </c>
      <c r="T199" s="1"/>
      <c r="W199" s="162">
        <v>0.6</v>
      </c>
    </row>
    <row r="200" spans="2:23" ht="13.5" customHeight="1" outlineLevel="1" x14ac:dyDescent="0.25">
      <c r="B200" s="28"/>
      <c r="C200" s="28"/>
      <c r="D200" s="2" t="str">
        <f t="shared" si="175"/>
        <v>Cow peas, dry</v>
      </c>
      <c r="E200" s="122">
        <f t="shared" ref="E200:K200" si="187">E148</f>
        <v>0.54850368000000005</v>
      </c>
      <c r="F200" s="104">
        <f t="shared" si="187"/>
        <v>0.51850738500000004</v>
      </c>
      <c r="G200" s="104">
        <f t="shared" si="187"/>
        <v>0.51850738500000004</v>
      </c>
      <c r="H200" s="123">
        <f t="shared" si="187"/>
        <v>0.95559625500000001</v>
      </c>
      <c r="I200" s="123">
        <f t="shared" si="187"/>
        <v>1.2855555000000001</v>
      </c>
      <c r="J200" s="124">
        <f t="shared" si="187"/>
        <v>1.590628105828058</v>
      </c>
      <c r="K200" s="124">
        <f t="shared" si="187"/>
        <v>1.9680968818928124</v>
      </c>
      <c r="L200" s="124">
        <f t="shared" ref="L200:M200" si="188">IF($P200&lt;K200,K200,K200+($P200-K200)*L$192)</f>
        <v>2.3812984409464062</v>
      </c>
      <c r="M200" s="125">
        <f t="shared" si="188"/>
        <v>2.7945000000000002</v>
      </c>
      <c r="O200" s="1" t="s">
        <v>60</v>
      </c>
      <c r="P200" s="40">
        <f t="shared" si="180"/>
        <v>2.7945000000000002</v>
      </c>
      <c r="Q200" s="158">
        <v>0.2</v>
      </c>
      <c r="R200" s="94" t="s">
        <v>59</v>
      </c>
      <c r="S200" s="2">
        <f t="shared" si="177"/>
        <v>13.9725</v>
      </c>
      <c r="T200" s="1"/>
      <c r="W200" s="162">
        <f>80%</f>
        <v>0.8</v>
      </c>
    </row>
    <row r="201" spans="2:23" ht="13.5" customHeight="1" outlineLevel="1" x14ac:dyDescent="0.25">
      <c r="B201" s="28"/>
      <c r="C201" s="28"/>
      <c r="D201" s="2" t="str">
        <f t="shared" si="175"/>
        <v>Cucumbers and gherkins</v>
      </c>
      <c r="E201" s="122">
        <f t="shared" ref="E201:K201" si="189">E149</f>
        <v>0.54850368000000005</v>
      </c>
      <c r="F201" s="104">
        <f t="shared" si="189"/>
        <v>0.51850738500000004</v>
      </c>
      <c r="G201" s="104">
        <f t="shared" si="189"/>
        <v>0.51850738500000004</v>
      </c>
      <c r="H201" s="123">
        <f t="shared" si="189"/>
        <v>0.95559625500000001</v>
      </c>
      <c r="I201" s="123">
        <f t="shared" si="189"/>
        <v>1.2855555000000001</v>
      </c>
      <c r="J201" s="124">
        <f t="shared" si="189"/>
        <v>1.590628105828058</v>
      </c>
      <c r="K201" s="124">
        <f t="shared" si="189"/>
        <v>1.9680968818928124</v>
      </c>
      <c r="L201" s="124">
        <f t="shared" ref="L201:M201" si="190">IF($P201&lt;K201,K201,K201+($P201-K201)*L$192)</f>
        <v>7.4331109409464071</v>
      </c>
      <c r="M201" s="125">
        <f t="shared" si="190"/>
        <v>12.898125000000002</v>
      </c>
      <c r="O201" s="1" t="s">
        <v>63</v>
      </c>
      <c r="P201" s="40">
        <f t="shared" si="180"/>
        <v>12.898125000000002</v>
      </c>
      <c r="Q201" s="158">
        <v>0.2</v>
      </c>
      <c r="R201" s="94" t="s">
        <v>59</v>
      </c>
      <c r="S201" s="2">
        <f t="shared" si="177"/>
        <v>64.490625000000009</v>
      </c>
      <c r="T201" s="1"/>
      <c r="W201" s="162">
        <f>80%</f>
        <v>0.8</v>
      </c>
    </row>
    <row r="202" spans="2:23" ht="13.5" customHeight="1" outlineLevel="1" x14ac:dyDescent="0.25">
      <c r="B202" s="28"/>
      <c r="C202" s="28"/>
      <c r="D202" s="2" t="str">
        <f t="shared" si="175"/>
        <v>Groundnuts, excluding shelled</v>
      </c>
      <c r="E202" s="122">
        <f t="shared" ref="E202:K202" si="191">E150</f>
        <v>0.54850368000000005</v>
      </c>
      <c r="F202" s="104">
        <f t="shared" si="191"/>
        <v>0.51850738500000004</v>
      </c>
      <c r="G202" s="104">
        <f t="shared" si="191"/>
        <v>0.51850738500000004</v>
      </c>
      <c r="H202" s="123">
        <f t="shared" si="191"/>
        <v>0.95559625500000001</v>
      </c>
      <c r="I202" s="123">
        <f t="shared" si="191"/>
        <v>1.2855555000000001</v>
      </c>
      <c r="J202" s="124">
        <f t="shared" si="191"/>
        <v>1.590628105828058</v>
      </c>
      <c r="K202" s="124">
        <f t="shared" si="191"/>
        <v>1.9680968818928124</v>
      </c>
      <c r="L202" s="124">
        <f t="shared" ref="L202:M202" si="192">IF($P202&lt;K202,K202,K202+($P202-K202)*L$192)</f>
        <v>2.3812984409464062</v>
      </c>
      <c r="M202" s="125">
        <f t="shared" si="192"/>
        <v>2.7945000000000002</v>
      </c>
      <c r="O202" s="1" t="s">
        <v>60</v>
      </c>
      <c r="P202" s="40">
        <f t="shared" si="180"/>
        <v>2.7945000000000002</v>
      </c>
      <c r="Q202" s="158">
        <v>0.2</v>
      </c>
      <c r="R202" s="94" t="s">
        <v>59</v>
      </c>
      <c r="S202" s="2">
        <f t="shared" si="177"/>
        <v>13.9725</v>
      </c>
      <c r="T202" s="1"/>
      <c r="W202" s="162">
        <f>80%</f>
        <v>0.8</v>
      </c>
    </row>
    <row r="203" spans="2:23" ht="13.5" customHeight="1" outlineLevel="1" x14ac:dyDescent="0.25">
      <c r="B203" s="28"/>
      <c r="C203" s="28"/>
      <c r="D203" s="2" t="str">
        <f t="shared" si="175"/>
        <v>Maize (corn)</v>
      </c>
      <c r="E203" s="122">
        <f t="shared" ref="E203:K203" si="193">E151</f>
        <v>0.54850368000000005</v>
      </c>
      <c r="F203" s="104">
        <f t="shared" si="193"/>
        <v>0.51850738500000004</v>
      </c>
      <c r="G203" s="104">
        <f t="shared" si="193"/>
        <v>0.51850738500000004</v>
      </c>
      <c r="H203" s="123">
        <f t="shared" si="193"/>
        <v>0.95559625500000001</v>
      </c>
      <c r="I203" s="123">
        <f t="shared" si="193"/>
        <v>1.2855555000000001</v>
      </c>
      <c r="J203" s="124">
        <f t="shared" si="193"/>
        <v>1.590628105828058</v>
      </c>
      <c r="K203" s="124">
        <f t="shared" si="193"/>
        <v>1.9680968818928124</v>
      </c>
      <c r="L203" s="124">
        <f t="shared" ref="L203:M203" si="194">IF($P203&lt;K203,K203,K203+($P203-K203)*L$192)</f>
        <v>3.0043609409464063</v>
      </c>
      <c r="M203" s="125">
        <f t="shared" si="194"/>
        <v>4.0406250000000004</v>
      </c>
      <c r="O203" s="1" t="s">
        <v>65</v>
      </c>
      <c r="P203" s="40">
        <f t="shared" si="180"/>
        <v>4.0406250000000004</v>
      </c>
      <c r="Q203" s="158">
        <v>0.2</v>
      </c>
      <c r="R203" s="94" t="s">
        <v>59</v>
      </c>
      <c r="S203" s="2">
        <f t="shared" si="177"/>
        <v>20.203125</v>
      </c>
      <c r="T203" s="1"/>
      <c r="W203" s="162">
        <f>80%</f>
        <v>0.8</v>
      </c>
    </row>
    <row r="204" spans="2:23" ht="13.5" customHeight="1" outlineLevel="1" x14ac:dyDescent="0.25">
      <c r="B204" s="28"/>
      <c r="C204" s="28"/>
      <c r="D204" s="2" t="str">
        <f t="shared" si="175"/>
        <v>Millet</v>
      </c>
      <c r="E204" s="122">
        <f t="shared" ref="E204:K204" si="195">E152</f>
        <v>0.54850368000000005</v>
      </c>
      <c r="F204" s="104">
        <f t="shared" si="195"/>
        <v>0.51850738500000004</v>
      </c>
      <c r="G204" s="104">
        <f t="shared" si="195"/>
        <v>0.51850738500000004</v>
      </c>
      <c r="H204" s="123">
        <f t="shared" si="195"/>
        <v>0.95559625500000001</v>
      </c>
      <c r="I204" s="123">
        <f t="shared" si="195"/>
        <v>1.2855555000000001</v>
      </c>
      <c r="J204" s="124">
        <f t="shared" si="195"/>
        <v>1.590628105828058</v>
      </c>
      <c r="K204" s="124">
        <f t="shared" si="195"/>
        <v>1.9680968818928124</v>
      </c>
      <c r="L204" s="124">
        <f t="shared" ref="L204:M204" si="196">IF($P204&lt;K204,K204,K204+($P204-K204)*L$192)</f>
        <v>1.9680968818928124</v>
      </c>
      <c r="M204" s="125">
        <f t="shared" si="196"/>
        <v>1.9680968818928124</v>
      </c>
      <c r="O204" s="1" t="s">
        <v>58</v>
      </c>
      <c r="P204" s="40">
        <v>0</v>
      </c>
      <c r="Q204" s="158">
        <v>0.2</v>
      </c>
      <c r="R204" s="94" t="s">
        <v>59</v>
      </c>
      <c r="S204" s="2">
        <f t="shared" si="177"/>
        <v>9.3375000000000004</v>
      </c>
      <c r="T204" s="1"/>
      <c r="W204" s="162">
        <f>80%</f>
        <v>0.8</v>
      </c>
    </row>
    <row r="205" spans="2:23" ht="13.5" customHeight="1" outlineLevel="1" x14ac:dyDescent="0.25">
      <c r="B205" s="28"/>
      <c r="C205" s="28"/>
      <c r="D205" s="2" t="str">
        <f t="shared" si="175"/>
        <v>Okra</v>
      </c>
      <c r="E205" s="122">
        <f t="shared" ref="E205:K205" si="197">E153</f>
        <v>0.54850368000000005</v>
      </c>
      <c r="F205" s="104">
        <f t="shared" si="197"/>
        <v>0.51850738500000004</v>
      </c>
      <c r="G205" s="104">
        <f t="shared" si="197"/>
        <v>0.51850738500000004</v>
      </c>
      <c r="H205" s="123">
        <f t="shared" si="197"/>
        <v>0.95559625500000001</v>
      </c>
      <c r="I205" s="123">
        <f t="shared" si="197"/>
        <v>1.2855555000000001</v>
      </c>
      <c r="J205" s="124">
        <f t="shared" si="197"/>
        <v>1.590628105828058</v>
      </c>
      <c r="K205" s="124">
        <f t="shared" si="197"/>
        <v>1.9680968818928124</v>
      </c>
      <c r="L205" s="124">
        <f t="shared" ref="L205:M205" si="198">IF($P205&lt;K205,K205,K205+($P205-K205)*L$192)</f>
        <v>7.4331109409464071</v>
      </c>
      <c r="M205" s="125">
        <f t="shared" si="198"/>
        <v>12.898125000000002</v>
      </c>
      <c r="O205" s="1" t="s">
        <v>63</v>
      </c>
      <c r="P205" s="40">
        <f t="shared" si="180"/>
        <v>12.898125000000002</v>
      </c>
      <c r="Q205" s="158">
        <v>0.2</v>
      </c>
      <c r="R205" s="94" t="s">
        <v>59</v>
      </c>
      <c r="S205" s="2">
        <f t="shared" si="177"/>
        <v>64.490625000000009</v>
      </c>
      <c r="T205" s="1"/>
      <c r="W205" s="162">
        <v>0.6</v>
      </c>
    </row>
    <row r="206" spans="2:23" ht="13.5" customHeight="1" outlineLevel="1" x14ac:dyDescent="0.25">
      <c r="B206" s="28"/>
      <c r="C206" s="28"/>
      <c r="D206" s="2" t="str">
        <f t="shared" si="175"/>
        <v>Onions and shallots, dry (excluding dehydrated)</v>
      </c>
      <c r="E206" s="122">
        <f t="shared" ref="E206:K206" si="199">E154</f>
        <v>0.54850368000000005</v>
      </c>
      <c r="F206" s="104">
        <f t="shared" si="199"/>
        <v>0.51850738500000004</v>
      </c>
      <c r="G206" s="104">
        <f t="shared" si="199"/>
        <v>0.51850738500000004</v>
      </c>
      <c r="H206" s="123">
        <f t="shared" si="199"/>
        <v>0.95559625500000001</v>
      </c>
      <c r="I206" s="123">
        <f t="shared" si="199"/>
        <v>1.2855555000000001</v>
      </c>
      <c r="J206" s="124">
        <f t="shared" si="199"/>
        <v>1.590628105828058</v>
      </c>
      <c r="K206" s="124">
        <f t="shared" si="199"/>
        <v>1.9680968818928124</v>
      </c>
      <c r="L206" s="124">
        <f t="shared" ref="L206:M206" si="200">IF($P206&lt;K206,K206,K206+($P206-K206)*L$192)</f>
        <v>7.4331109409464071</v>
      </c>
      <c r="M206" s="125">
        <f t="shared" si="200"/>
        <v>12.898125000000002</v>
      </c>
      <c r="O206" s="1" t="s">
        <v>63</v>
      </c>
      <c r="P206" s="40">
        <f t="shared" si="180"/>
        <v>12.898125000000002</v>
      </c>
      <c r="Q206" s="158">
        <v>0.2</v>
      </c>
      <c r="R206" s="94" t="s">
        <v>59</v>
      </c>
      <c r="S206" s="2">
        <f t="shared" si="177"/>
        <v>64.490625000000009</v>
      </c>
      <c r="T206" s="1"/>
      <c r="W206" s="162">
        <f>80%</f>
        <v>0.8</v>
      </c>
    </row>
    <row r="207" spans="2:23" ht="13.5" customHeight="1" outlineLevel="1" x14ac:dyDescent="0.25">
      <c r="B207" s="28"/>
      <c r="C207" s="28"/>
      <c r="D207" s="2" t="str">
        <f t="shared" si="175"/>
        <v>Other fruits, n.e.c.</v>
      </c>
      <c r="E207" s="122">
        <f t="shared" ref="E207:K207" si="201">E155</f>
        <v>0.54850368000000005</v>
      </c>
      <c r="F207" s="104">
        <f t="shared" si="201"/>
        <v>0.51850738500000004</v>
      </c>
      <c r="G207" s="104">
        <f t="shared" si="201"/>
        <v>0.51850738500000004</v>
      </c>
      <c r="H207" s="123">
        <f t="shared" si="201"/>
        <v>0.95559625500000001</v>
      </c>
      <c r="I207" s="123">
        <f t="shared" si="201"/>
        <v>1.2855555000000001</v>
      </c>
      <c r="J207" s="124">
        <f t="shared" si="201"/>
        <v>1.590628105828058</v>
      </c>
      <c r="K207" s="124">
        <f t="shared" si="201"/>
        <v>1.9680968818928124</v>
      </c>
      <c r="L207" s="124">
        <f t="shared" ref="L207:M207" si="202">IF($P207&lt;K207,K207,K207+($P207-K207)*L$192)</f>
        <v>7.4331109409464071</v>
      </c>
      <c r="M207" s="125">
        <f t="shared" si="202"/>
        <v>12.898125000000002</v>
      </c>
      <c r="O207" s="1" t="s">
        <v>63</v>
      </c>
      <c r="P207" s="40">
        <f t="shared" si="180"/>
        <v>12.898125000000002</v>
      </c>
      <c r="Q207" s="158">
        <v>0.2</v>
      </c>
      <c r="R207" s="94" t="s">
        <v>59</v>
      </c>
      <c r="S207" s="2">
        <f t="shared" si="177"/>
        <v>64.490625000000009</v>
      </c>
      <c r="T207" s="1"/>
      <c r="W207" s="162">
        <f>80%</f>
        <v>0.8</v>
      </c>
    </row>
    <row r="208" spans="2:23" ht="13.5" customHeight="1" outlineLevel="1" x14ac:dyDescent="0.25">
      <c r="B208" s="28"/>
      <c r="C208" s="28"/>
      <c r="D208" s="2" t="str">
        <f t="shared" si="175"/>
        <v>Other vegetables, fresh n.e.c.</v>
      </c>
      <c r="E208" s="122">
        <f t="shared" ref="E208:K208" si="203">E156</f>
        <v>0.54850368000000005</v>
      </c>
      <c r="F208" s="104">
        <f t="shared" si="203"/>
        <v>0.51850738500000004</v>
      </c>
      <c r="G208" s="104">
        <f t="shared" si="203"/>
        <v>0.51850738500000004</v>
      </c>
      <c r="H208" s="123">
        <f t="shared" si="203"/>
        <v>0.95559625500000001</v>
      </c>
      <c r="I208" s="123">
        <f t="shared" si="203"/>
        <v>1.2855555000000001</v>
      </c>
      <c r="J208" s="124">
        <f t="shared" si="203"/>
        <v>1.590628105828058</v>
      </c>
      <c r="K208" s="124">
        <f t="shared" si="203"/>
        <v>1.9680968818928124</v>
      </c>
      <c r="L208" s="124">
        <f t="shared" ref="L208:M208" si="204">IF($P208&lt;K208,K208,K208+($P208-K208)*L$192)</f>
        <v>7.4331109409464071</v>
      </c>
      <c r="M208" s="125">
        <f t="shared" si="204"/>
        <v>12.898125000000002</v>
      </c>
      <c r="O208" s="1" t="s">
        <v>63</v>
      </c>
      <c r="P208" s="40">
        <f t="shared" si="180"/>
        <v>12.898125000000002</v>
      </c>
      <c r="Q208" s="158">
        <v>0.2</v>
      </c>
      <c r="R208" s="94" t="s">
        <v>59</v>
      </c>
      <c r="S208" s="2">
        <f t="shared" si="177"/>
        <v>64.490625000000009</v>
      </c>
      <c r="T208" s="1"/>
      <c r="W208" s="162">
        <v>0.6</v>
      </c>
    </row>
    <row r="209" spans="2:23" ht="13.5" customHeight="1" outlineLevel="1" x14ac:dyDescent="0.25">
      <c r="B209" s="28"/>
      <c r="C209" s="28"/>
      <c r="D209" s="2" t="str">
        <f t="shared" si="175"/>
        <v>Potatoes</v>
      </c>
      <c r="E209" s="122">
        <f t="shared" ref="E209:K209" si="205">E157</f>
        <v>0.54850368000000005</v>
      </c>
      <c r="F209" s="104">
        <f t="shared" si="205"/>
        <v>0.51850738500000004</v>
      </c>
      <c r="G209" s="104">
        <f t="shared" si="205"/>
        <v>0.51850738500000004</v>
      </c>
      <c r="H209" s="123">
        <f t="shared" si="205"/>
        <v>0.95559625500000001</v>
      </c>
      <c r="I209" s="123">
        <f t="shared" si="205"/>
        <v>1.2855555000000001</v>
      </c>
      <c r="J209" s="124">
        <f t="shared" si="205"/>
        <v>1.590628105828058</v>
      </c>
      <c r="K209" s="124">
        <f t="shared" si="205"/>
        <v>1.9680968818928124</v>
      </c>
      <c r="L209" s="124">
        <f t="shared" ref="L209:M209" si="206">IF($P209&lt;K209,K209,K209+($P209-K209)*L$192)</f>
        <v>4.6923296909464067</v>
      </c>
      <c r="M209" s="125">
        <f t="shared" si="206"/>
        <v>7.4165625000000013</v>
      </c>
      <c r="O209" s="1" t="s">
        <v>66</v>
      </c>
      <c r="P209" s="40">
        <f t="shared" si="180"/>
        <v>7.4165625000000013</v>
      </c>
      <c r="Q209" s="158">
        <v>0.2</v>
      </c>
      <c r="R209" s="94" t="s">
        <v>59</v>
      </c>
      <c r="S209" s="2">
        <f t="shared" si="177"/>
        <v>37.082812500000003</v>
      </c>
      <c r="T209" s="1"/>
      <c r="W209" s="162">
        <v>0.6</v>
      </c>
    </row>
    <row r="210" spans="2:23" ht="13.5" customHeight="1" outlineLevel="1" x14ac:dyDescent="0.25">
      <c r="B210" s="28"/>
      <c r="C210" s="28"/>
      <c r="D210" s="2" t="str">
        <f t="shared" si="175"/>
        <v>Pumpkins, squash and gourds</v>
      </c>
      <c r="E210" s="122">
        <f t="shared" ref="E210:K210" si="207">E158</f>
        <v>0.54850368000000005</v>
      </c>
      <c r="F210" s="104">
        <f t="shared" si="207"/>
        <v>0.51850738500000004</v>
      </c>
      <c r="G210" s="104">
        <f t="shared" si="207"/>
        <v>0.51850738500000004</v>
      </c>
      <c r="H210" s="123">
        <f t="shared" si="207"/>
        <v>0.95559625500000001</v>
      </c>
      <c r="I210" s="123">
        <f t="shared" si="207"/>
        <v>1.2855555000000001</v>
      </c>
      <c r="J210" s="124">
        <f t="shared" si="207"/>
        <v>1.590628105828058</v>
      </c>
      <c r="K210" s="124">
        <f t="shared" si="207"/>
        <v>1.9680968818928124</v>
      </c>
      <c r="L210" s="124">
        <f t="shared" ref="L210:M210" si="208">IF($P210&lt;K210,K210,K210+($P210-K210)*L$192)</f>
        <v>7.4331109409464071</v>
      </c>
      <c r="M210" s="125">
        <f t="shared" si="208"/>
        <v>12.898125000000002</v>
      </c>
      <c r="O210" s="1" t="s">
        <v>63</v>
      </c>
      <c r="P210" s="40">
        <f t="shared" si="180"/>
        <v>12.898125000000002</v>
      </c>
      <c r="Q210" s="158">
        <v>0.2</v>
      </c>
      <c r="R210" s="94" t="s">
        <v>59</v>
      </c>
      <c r="S210" s="2">
        <f t="shared" si="177"/>
        <v>64.490625000000009</v>
      </c>
      <c r="T210" s="1"/>
      <c r="W210" s="162">
        <v>0.6</v>
      </c>
    </row>
    <row r="211" spans="2:23" ht="13.5" customHeight="1" outlineLevel="1" x14ac:dyDescent="0.25">
      <c r="B211" s="28"/>
      <c r="C211" s="28"/>
      <c r="D211" s="2" t="str">
        <f t="shared" si="175"/>
        <v>Rice</v>
      </c>
      <c r="E211" s="122">
        <f t="shared" ref="E211:K211" si="209">E159</f>
        <v>0.54850368000000005</v>
      </c>
      <c r="F211" s="104">
        <f t="shared" si="209"/>
        <v>0.51850738500000004</v>
      </c>
      <c r="G211" s="104">
        <f t="shared" si="209"/>
        <v>0.51850738500000004</v>
      </c>
      <c r="H211" s="123">
        <f t="shared" si="209"/>
        <v>0.95559625500000001</v>
      </c>
      <c r="I211" s="123">
        <f t="shared" si="209"/>
        <v>1.2855555000000001</v>
      </c>
      <c r="J211" s="124">
        <f t="shared" si="209"/>
        <v>1.590628105828058</v>
      </c>
      <c r="K211" s="124">
        <f t="shared" si="209"/>
        <v>1.9680968818928124</v>
      </c>
      <c r="L211" s="124">
        <f t="shared" ref="L211:M211" si="210">IF($P211&lt;K211,K211,K211+($P211-K211)*L$192)</f>
        <v>3.3176198695178352</v>
      </c>
      <c r="M211" s="125">
        <f t="shared" si="210"/>
        <v>4.6671428571428573</v>
      </c>
      <c r="O211" s="1" t="s">
        <v>64</v>
      </c>
      <c r="P211" s="40">
        <f t="shared" si="180"/>
        <v>4.6671428571428573</v>
      </c>
      <c r="Q211" s="158">
        <v>0.2</v>
      </c>
      <c r="R211" s="94" t="s">
        <v>59</v>
      </c>
      <c r="S211" s="2">
        <f t="shared" si="177"/>
        <v>23.335714285714285</v>
      </c>
      <c r="T211" s="1"/>
      <c r="W211" s="162">
        <f>80%</f>
        <v>0.8</v>
      </c>
    </row>
    <row r="212" spans="2:23" ht="13.5" customHeight="1" outlineLevel="1" x14ac:dyDescent="0.25">
      <c r="B212" s="28"/>
      <c r="C212" s="28"/>
      <c r="D212" s="2" t="str">
        <f t="shared" si="175"/>
        <v>Seed cotton, unginned</v>
      </c>
      <c r="E212" s="122">
        <f t="shared" ref="E212:K212" si="211">E160</f>
        <v>12.8</v>
      </c>
      <c r="F212" s="104">
        <f t="shared" si="211"/>
        <v>12.1</v>
      </c>
      <c r="G212" s="104">
        <f t="shared" si="211"/>
        <v>12.1</v>
      </c>
      <c r="H212" s="123">
        <f t="shared" si="211"/>
        <v>22.3</v>
      </c>
      <c r="I212" s="123">
        <f t="shared" si="211"/>
        <v>30</v>
      </c>
      <c r="J212" s="124">
        <f t="shared" si="211"/>
        <v>37.119240028798238</v>
      </c>
      <c r="K212" s="124">
        <f t="shared" si="211"/>
        <v>45.927932677184579</v>
      </c>
      <c r="L212" s="124">
        <f t="shared" ref="L212" si="212">IF($P212&lt;K212,K212,K212+($P212-K212)*L$192)</f>
        <v>45.927932677184579</v>
      </c>
      <c r="M212" s="125">
        <f>IF($P212&lt;L212,L212,L212+($P212-L212)*M$192)</f>
        <v>45.927932677184579</v>
      </c>
      <c r="O212" s="1" t="s">
        <v>70</v>
      </c>
      <c r="P212" s="40">
        <f t="shared" si="180"/>
        <v>31.3</v>
      </c>
      <c r="Q212" s="197">
        <v>0.8</v>
      </c>
      <c r="R212" s="94" t="s">
        <v>59</v>
      </c>
      <c r="S212" s="2">
        <f t="shared" si="177"/>
        <v>39.125</v>
      </c>
      <c r="T212" s="1"/>
      <c r="W212" s="162">
        <v>0.6</v>
      </c>
    </row>
    <row r="213" spans="2:23" ht="13.5" customHeight="1" outlineLevel="1" x14ac:dyDescent="0.25">
      <c r="B213" s="28"/>
      <c r="C213" s="28"/>
      <c r="D213" s="2" t="str">
        <f t="shared" si="175"/>
        <v>Sesame seed</v>
      </c>
      <c r="E213" s="122">
        <f t="shared" ref="E213:K213" si="213">E161</f>
        <v>0.54850368000000005</v>
      </c>
      <c r="F213" s="104">
        <f t="shared" si="213"/>
        <v>0.51850738500000004</v>
      </c>
      <c r="G213" s="104">
        <f t="shared" si="213"/>
        <v>0.51850738500000004</v>
      </c>
      <c r="H213" s="123">
        <f t="shared" si="213"/>
        <v>0.95559625500000001</v>
      </c>
      <c r="I213" s="123">
        <f t="shared" si="213"/>
        <v>1.2855555000000001</v>
      </c>
      <c r="J213" s="124">
        <f t="shared" si="213"/>
        <v>1.590628105828058</v>
      </c>
      <c r="K213" s="124">
        <f t="shared" si="213"/>
        <v>1.9680968818928124</v>
      </c>
      <c r="L213" s="124">
        <f t="shared" ref="L213:M213" si="214">IF($P213&lt;K213,K213,K213+($P213-K213)*L$192)</f>
        <v>2.3812984409464062</v>
      </c>
      <c r="M213" s="125">
        <f t="shared" si="214"/>
        <v>2.7945000000000002</v>
      </c>
      <c r="O213" s="1" t="s">
        <v>60</v>
      </c>
      <c r="P213" s="40">
        <f t="shared" si="180"/>
        <v>2.7945000000000002</v>
      </c>
      <c r="Q213" s="158">
        <v>0.2</v>
      </c>
      <c r="R213" s="94" t="s">
        <v>59</v>
      </c>
      <c r="S213" s="2">
        <f t="shared" si="177"/>
        <v>13.9725</v>
      </c>
      <c r="T213" s="1"/>
      <c r="W213" s="162">
        <f>80%</f>
        <v>0.8</v>
      </c>
    </row>
    <row r="214" spans="2:23" ht="13.5" customHeight="1" outlineLevel="1" x14ac:dyDescent="0.25">
      <c r="B214" s="28"/>
      <c r="C214" s="28"/>
      <c r="D214" s="2" t="str">
        <f t="shared" si="175"/>
        <v>Sorghum</v>
      </c>
      <c r="E214" s="122">
        <f t="shared" ref="E214:K214" si="215">E162</f>
        <v>0.54850368000000005</v>
      </c>
      <c r="F214" s="104">
        <f t="shared" si="215"/>
        <v>0.51850738500000004</v>
      </c>
      <c r="G214" s="104">
        <f t="shared" si="215"/>
        <v>0.51850738500000004</v>
      </c>
      <c r="H214" s="123">
        <f t="shared" si="215"/>
        <v>0.95559625500000001</v>
      </c>
      <c r="I214" s="123">
        <f t="shared" si="215"/>
        <v>1.2855555000000001</v>
      </c>
      <c r="J214" s="124">
        <f t="shared" si="215"/>
        <v>1.590628105828058</v>
      </c>
      <c r="K214" s="124">
        <f t="shared" si="215"/>
        <v>1.9680968818928124</v>
      </c>
      <c r="L214" s="124">
        <f t="shared" ref="L214:M214" si="216">IF($P214&lt;K214,K214,K214+($P214-K214)*L$192)</f>
        <v>2.0077984409464062</v>
      </c>
      <c r="M214" s="125">
        <f t="shared" si="216"/>
        <v>2.0475000000000003</v>
      </c>
      <c r="O214" s="1" t="s">
        <v>61</v>
      </c>
      <c r="P214" s="40">
        <f t="shared" si="180"/>
        <v>2.0475000000000003</v>
      </c>
      <c r="Q214" s="158">
        <v>0.2</v>
      </c>
      <c r="R214" s="94" t="s">
        <v>59</v>
      </c>
      <c r="S214" s="2">
        <f t="shared" si="177"/>
        <v>10.237500000000001</v>
      </c>
      <c r="T214" s="1"/>
      <c r="W214" s="162">
        <v>0.6</v>
      </c>
    </row>
    <row r="215" spans="2:23" ht="13.5" customHeight="1" outlineLevel="1" x14ac:dyDescent="0.25">
      <c r="B215" s="28"/>
      <c r="C215" s="28"/>
      <c r="D215" s="2" t="str">
        <f t="shared" ref="D215:D229" si="217">D120</f>
        <v>Sugar cane</v>
      </c>
      <c r="E215" s="122">
        <f t="shared" ref="E215:K215" si="218">E163</f>
        <v>0.54850368000000005</v>
      </c>
      <c r="F215" s="104">
        <f t="shared" si="218"/>
        <v>0.51850738500000004</v>
      </c>
      <c r="G215" s="104">
        <f t="shared" si="218"/>
        <v>0.51850738500000004</v>
      </c>
      <c r="H215" s="123">
        <f t="shared" si="218"/>
        <v>0.95559625500000001</v>
      </c>
      <c r="I215" s="123">
        <f t="shared" si="218"/>
        <v>1.2855555000000001</v>
      </c>
      <c r="J215" s="124">
        <f t="shared" si="218"/>
        <v>1.590628105828058</v>
      </c>
      <c r="K215" s="124">
        <f t="shared" si="218"/>
        <v>1.9680968818928124</v>
      </c>
      <c r="L215" s="124">
        <f t="shared" ref="L215:L229" si="219">IF($P215&lt;K215,K215,K215+($P215-K215)*L$192)</f>
        <v>9.1874078159464059</v>
      </c>
      <c r="M215" s="125">
        <f t="shared" ref="M215:M229" si="220">IF($P215&lt;L215,L215,L215+($P215-L215)*M$192)</f>
        <v>16.40671875</v>
      </c>
      <c r="O215" s="1" t="s">
        <v>62</v>
      </c>
      <c r="P215" s="40">
        <f t="shared" ref="P215:P228" si="221">S215*Q215</f>
        <v>16.40671875</v>
      </c>
      <c r="Q215" s="197">
        <v>0.6</v>
      </c>
      <c r="R215" s="94" t="s">
        <v>59</v>
      </c>
      <c r="S215" s="2">
        <f t="shared" si="177"/>
        <v>27.344531249999999</v>
      </c>
      <c r="T215" s="1"/>
      <c r="W215" s="162"/>
    </row>
    <row r="216" spans="2:23" ht="13.5" customHeight="1" outlineLevel="1" x14ac:dyDescent="0.25">
      <c r="B216" s="28"/>
      <c r="C216" s="28"/>
      <c r="D216" s="2" t="str">
        <f t="shared" si="217"/>
        <v>Sweet potatoes</v>
      </c>
      <c r="E216" s="122">
        <f t="shared" ref="E216:K216" si="222">E164</f>
        <v>0.54850368000000005</v>
      </c>
      <c r="F216" s="104">
        <f t="shared" si="222"/>
        <v>0.51850738500000004</v>
      </c>
      <c r="G216" s="104">
        <f t="shared" si="222"/>
        <v>0.51850738500000004</v>
      </c>
      <c r="H216" s="123">
        <f t="shared" si="222"/>
        <v>0.95559625500000001</v>
      </c>
      <c r="I216" s="123">
        <f t="shared" si="222"/>
        <v>1.2855555000000001</v>
      </c>
      <c r="J216" s="124">
        <f t="shared" si="222"/>
        <v>1.590628105828058</v>
      </c>
      <c r="K216" s="124">
        <f t="shared" si="222"/>
        <v>1.9680968818928124</v>
      </c>
      <c r="L216" s="124">
        <f t="shared" si="219"/>
        <v>4.6923296909464067</v>
      </c>
      <c r="M216" s="125">
        <f t="shared" si="220"/>
        <v>7.4165625000000013</v>
      </c>
      <c r="O216" s="1" t="s">
        <v>66</v>
      </c>
      <c r="P216" s="40">
        <f t="shared" si="221"/>
        <v>7.4165625000000013</v>
      </c>
      <c r="Q216" s="158">
        <v>0.2</v>
      </c>
      <c r="R216" s="94" t="s">
        <v>59</v>
      </c>
      <c r="S216" s="2">
        <f t="shared" si="177"/>
        <v>37.082812500000003</v>
      </c>
      <c r="T216" s="1"/>
      <c r="W216" s="162"/>
    </row>
    <row r="217" spans="2:23" ht="13.5" customHeight="1" outlineLevel="1" x14ac:dyDescent="0.25">
      <c r="B217" s="28"/>
      <c r="C217" s="28"/>
      <c r="D217" s="2" t="str">
        <f t="shared" si="217"/>
        <v>Tomatoes</v>
      </c>
      <c r="E217" s="122">
        <f t="shared" ref="E217:K217" si="223">E165</f>
        <v>0.54850368000000005</v>
      </c>
      <c r="F217" s="104">
        <f t="shared" si="223"/>
        <v>0.51850738500000004</v>
      </c>
      <c r="G217" s="104">
        <f t="shared" si="223"/>
        <v>0.51850738500000004</v>
      </c>
      <c r="H217" s="123">
        <f t="shared" si="223"/>
        <v>0.95559625500000001</v>
      </c>
      <c r="I217" s="123">
        <f t="shared" si="223"/>
        <v>1.2855555000000001</v>
      </c>
      <c r="J217" s="124">
        <f t="shared" si="223"/>
        <v>1.590628105828058</v>
      </c>
      <c r="K217" s="124">
        <f t="shared" si="223"/>
        <v>1.9680968818928124</v>
      </c>
      <c r="L217" s="124">
        <f t="shared" si="219"/>
        <v>7.4331109409464071</v>
      </c>
      <c r="M217" s="125">
        <f t="shared" si="220"/>
        <v>12.898125000000002</v>
      </c>
      <c r="O217" s="1" t="s">
        <v>63</v>
      </c>
      <c r="P217" s="40">
        <f t="shared" si="221"/>
        <v>12.898125000000002</v>
      </c>
      <c r="Q217" s="158">
        <v>0.2</v>
      </c>
      <c r="R217" s="94" t="s">
        <v>59</v>
      </c>
      <c r="S217" s="2">
        <f t="shared" si="177"/>
        <v>64.490625000000009</v>
      </c>
      <c r="T217" s="1"/>
      <c r="W217" s="162"/>
    </row>
    <row r="218" spans="2:23" ht="13.5" customHeight="1" outlineLevel="1" x14ac:dyDescent="0.25">
      <c r="B218" s="28"/>
      <c r="C218" s="28"/>
      <c r="D218" s="2" t="str">
        <f t="shared" si="217"/>
        <v>Avocados</v>
      </c>
      <c r="E218" s="122">
        <f t="shared" ref="E218:K218" si="224">E166</f>
        <v>0.54850368000000005</v>
      </c>
      <c r="F218" s="104">
        <f t="shared" si="224"/>
        <v>0.51850738500000004</v>
      </c>
      <c r="G218" s="104">
        <f t="shared" si="224"/>
        <v>0.51850738500000004</v>
      </c>
      <c r="H218" s="123">
        <f t="shared" si="224"/>
        <v>0.95559625500000001</v>
      </c>
      <c r="I218" s="123">
        <f t="shared" si="224"/>
        <v>1.2855555000000001</v>
      </c>
      <c r="J218" s="124">
        <f t="shared" si="224"/>
        <v>1.590628105828058</v>
      </c>
      <c r="K218" s="124">
        <f t="shared" si="224"/>
        <v>1.9680968818928124</v>
      </c>
      <c r="L218" s="124">
        <f t="shared" si="219"/>
        <v>7.4331109409464071</v>
      </c>
      <c r="M218" s="125">
        <f t="shared" si="220"/>
        <v>12.898125000000002</v>
      </c>
      <c r="O218" s="1" t="s">
        <v>63</v>
      </c>
      <c r="P218" s="40">
        <f t="shared" si="221"/>
        <v>12.898125000000002</v>
      </c>
      <c r="Q218" s="158">
        <v>0.2</v>
      </c>
      <c r="R218" s="94" t="s">
        <v>59</v>
      </c>
      <c r="S218" s="2">
        <f t="shared" si="177"/>
        <v>64.490625000000009</v>
      </c>
      <c r="T218" s="1"/>
      <c r="W218" s="162"/>
    </row>
    <row r="219" spans="2:23" ht="13.5" customHeight="1" outlineLevel="1" x14ac:dyDescent="0.25">
      <c r="B219" s="28"/>
      <c r="C219" s="28"/>
      <c r="D219" s="2" t="str">
        <f t="shared" si="217"/>
        <v>Bananas</v>
      </c>
      <c r="E219" s="122">
        <f t="shared" ref="E219:K219" si="225">E167</f>
        <v>7.68</v>
      </c>
      <c r="F219" s="104">
        <f t="shared" si="225"/>
        <v>7.26</v>
      </c>
      <c r="G219" s="104">
        <f t="shared" si="225"/>
        <v>7.26</v>
      </c>
      <c r="H219" s="123">
        <f t="shared" si="225"/>
        <v>13.379999999999999</v>
      </c>
      <c r="I219" s="123">
        <f t="shared" si="225"/>
        <v>18</v>
      </c>
      <c r="J219" s="124">
        <f t="shared" si="225"/>
        <v>22.271544017278945</v>
      </c>
      <c r="K219" s="124">
        <f t="shared" si="225"/>
        <v>27.556759606310752</v>
      </c>
      <c r="L219" s="124">
        <f t="shared" si="219"/>
        <v>33.125567303155378</v>
      </c>
      <c r="M219" s="125">
        <f t="shared" si="220"/>
        <v>38.694375000000001</v>
      </c>
      <c r="O219" s="1" t="s">
        <v>63</v>
      </c>
      <c r="P219" s="40">
        <f>S219*Q219</f>
        <v>38.694375000000001</v>
      </c>
      <c r="Q219" s="197">
        <v>0.6</v>
      </c>
      <c r="R219" s="94" t="s">
        <v>59</v>
      </c>
      <c r="S219" s="2">
        <f>_xlfn.XLOOKUP(O219,$D$236:$D$247,$G$236:$G$247)</f>
        <v>64.490625000000009</v>
      </c>
      <c r="T219" s="1"/>
      <c r="W219" s="162"/>
    </row>
    <row r="220" spans="2:23" ht="13.5" customHeight="1" outlineLevel="1" x14ac:dyDescent="0.25">
      <c r="B220" s="28"/>
      <c r="C220" s="28"/>
      <c r="D220" s="2" t="str">
        <f t="shared" si="217"/>
        <v>Cocoa beans</v>
      </c>
      <c r="E220" s="122">
        <f t="shared" ref="E220:K220" si="226">E168</f>
        <v>0.54850368000000005</v>
      </c>
      <c r="F220" s="104">
        <f t="shared" si="226"/>
        <v>0.51850738500000004</v>
      </c>
      <c r="G220" s="104">
        <f t="shared" si="226"/>
        <v>0.51850738500000004</v>
      </c>
      <c r="H220" s="123">
        <f t="shared" si="226"/>
        <v>0.95559625500000001</v>
      </c>
      <c r="I220" s="123">
        <f t="shared" si="226"/>
        <v>1.2855555000000001</v>
      </c>
      <c r="J220" s="124">
        <f t="shared" si="226"/>
        <v>1.590628105828058</v>
      </c>
      <c r="K220" s="124">
        <f t="shared" si="226"/>
        <v>1.9680968818928124</v>
      </c>
      <c r="L220" s="124">
        <f t="shared" si="219"/>
        <v>17.544048440946405</v>
      </c>
      <c r="M220" s="125">
        <f t="shared" si="220"/>
        <v>33.119999999999997</v>
      </c>
      <c r="O220" s="1" t="s">
        <v>83</v>
      </c>
      <c r="P220" s="40">
        <f t="shared" si="221"/>
        <v>33.119999999999997</v>
      </c>
      <c r="Q220" s="197">
        <v>0.4</v>
      </c>
      <c r="R220" s="94" t="s">
        <v>59</v>
      </c>
      <c r="S220" s="2">
        <f t="shared" si="177"/>
        <v>82.8</v>
      </c>
      <c r="T220" s="1"/>
      <c r="W220" s="162"/>
    </row>
    <row r="221" spans="2:23" ht="13.5" customHeight="1" outlineLevel="1" x14ac:dyDescent="0.25">
      <c r="B221" s="28"/>
      <c r="C221" s="28"/>
      <c r="D221" s="2" t="str">
        <f t="shared" si="217"/>
        <v>Coffee, green</v>
      </c>
      <c r="E221" s="122">
        <f t="shared" ref="E221:K221" si="227">E169</f>
        <v>0.54850368000000005</v>
      </c>
      <c r="F221" s="104">
        <f t="shared" si="227"/>
        <v>0.51850738500000004</v>
      </c>
      <c r="G221" s="104">
        <f t="shared" si="227"/>
        <v>0.51850738500000004</v>
      </c>
      <c r="H221" s="123">
        <f t="shared" si="227"/>
        <v>0.95559625500000001</v>
      </c>
      <c r="I221" s="123">
        <f t="shared" si="227"/>
        <v>1.2855555000000001</v>
      </c>
      <c r="J221" s="124">
        <f t="shared" si="227"/>
        <v>1.590628105828058</v>
      </c>
      <c r="K221" s="124">
        <f t="shared" si="227"/>
        <v>1.9680968818928124</v>
      </c>
      <c r="L221" s="124">
        <f t="shared" si="219"/>
        <v>17.544048440946405</v>
      </c>
      <c r="M221" s="125">
        <f t="shared" ref="M221:M227" si="228">IF($P221&lt;L221,L221,L221+($P221-L221)*M$192)</f>
        <v>33.119999999999997</v>
      </c>
      <c r="O221" s="1" t="s">
        <v>83</v>
      </c>
      <c r="P221" s="40">
        <f t="shared" si="221"/>
        <v>33.119999999999997</v>
      </c>
      <c r="Q221" s="197">
        <v>0.4</v>
      </c>
      <c r="R221" s="94" t="s">
        <v>59</v>
      </c>
      <c r="S221" s="2">
        <f t="shared" si="177"/>
        <v>82.8</v>
      </c>
      <c r="T221" s="1"/>
      <c r="W221" s="162"/>
    </row>
    <row r="222" spans="2:23" ht="13.5" customHeight="1" outlineLevel="1" x14ac:dyDescent="0.25">
      <c r="B222" s="28"/>
      <c r="C222" s="28"/>
      <c r="D222" s="2" t="str">
        <f t="shared" si="217"/>
        <v>Kola nuts</v>
      </c>
      <c r="E222" s="122">
        <f t="shared" ref="E222:K222" si="229">E170</f>
        <v>0.54850368000000005</v>
      </c>
      <c r="F222" s="104">
        <f t="shared" si="229"/>
        <v>0.51850738500000004</v>
      </c>
      <c r="G222" s="104">
        <f t="shared" si="229"/>
        <v>0.51850738500000004</v>
      </c>
      <c r="H222" s="123">
        <f t="shared" si="229"/>
        <v>0.95559625500000001</v>
      </c>
      <c r="I222" s="123">
        <f t="shared" si="229"/>
        <v>1.2855555000000001</v>
      </c>
      <c r="J222" s="124">
        <f t="shared" si="229"/>
        <v>1.590628105828058</v>
      </c>
      <c r="K222" s="124">
        <f t="shared" si="229"/>
        <v>1.9680968818928124</v>
      </c>
      <c r="L222" s="124">
        <f t="shared" si="219"/>
        <v>3.718501565946406</v>
      </c>
      <c r="M222" s="125">
        <f t="shared" si="228"/>
        <v>5.4689062499999999</v>
      </c>
      <c r="O222" s="1" t="s">
        <v>62</v>
      </c>
      <c r="P222" s="40">
        <f t="shared" si="221"/>
        <v>5.4689062499999999</v>
      </c>
      <c r="Q222" s="158">
        <v>0.2</v>
      </c>
      <c r="R222" s="94" t="s">
        <v>59</v>
      </c>
      <c r="S222" s="2">
        <f t="shared" si="177"/>
        <v>27.344531249999999</v>
      </c>
      <c r="T222" s="1"/>
      <c r="W222" s="162"/>
    </row>
    <row r="223" spans="2:23" ht="13.5" customHeight="1" outlineLevel="1" x14ac:dyDescent="0.25">
      <c r="B223" s="28"/>
      <c r="C223" s="28"/>
      <c r="D223" s="2" t="str">
        <f t="shared" si="217"/>
        <v>Melonseed</v>
      </c>
      <c r="E223" s="122">
        <f t="shared" ref="E223:K223" si="230">E171</f>
        <v>0.54850368000000005</v>
      </c>
      <c r="F223" s="104">
        <f t="shared" si="230"/>
        <v>0.51850738500000004</v>
      </c>
      <c r="G223" s="104">
        <f t="shared" si="230"/>
        <v>0.51850738500000004</v>
      </c>
      <c r="H223" s="123">
        <f t="shared" si="230"/>
        <v>0.95559625500000001</v>
      </c>
      <c r="I223" s="123">
        <f t="shared" si="230"/>
        <v>1.2855555000000001</v>
      </c>
      <c r="J223" s="124">
        <f t="shared" si="230"/>
        <v>1.590628105828058</v>
      </c>
      <c r="K223" s="124">
        <f t="shared" si="230"/>
        <v>1.9680968818928124</v>
      </c>
      <c r="L223" s="124">
        <f t="shared" si="219"/>
        <v>3.718501565946406</v>
      </c>
      <c r="M223" s="125">
        <f t="shared" si="228"/>
        <v>5.4689062499999999</v>
      </c>
      <c r="O223" s="1" t="s">
        <v>62</v>
      </c>
      <c r="P223" s="40">
        <f t="shared" si="221"/>
        <v>5.4689062499999999</v>
      </c>
      <c r="Q223" s="158">
        <v>0.2</v>
      </c>
      <c r="R223" s="94" t="s">
        <v>59</v>
      </c>
      <c r="S223" s="2">
        <f t="shared" si="177"/>
        <v>27.344531249999999</v>
      </c>
      <c r="T223" s="1"/>
      <c r="W223" s="162"/>
    </row>
    <row r="224" spans="2:23" ht="13.5" customHeight="1" outlineLevel="1" x14ac:dyDescent="0.25">
      <c r="B224" s="28"/>
      <c r="C224" s="28"/>
      <c r="D224" s="2" t="str">
        <f t="shared" si="217"/>
        <v>Natural rubber in primary forms</v>
      </c>
      <c r="E224" s="122">
        <f t="shared" ref="E224:K224" si="231">E172</f>
        <v>7.68</v>
      </c>
      <c r="F224" s="104">
        <f t="shared" si="231"/>
        <v>7.26</v>
      </c>
      <c r="G224" s="104">
        <f t="shared" si="231"/>
        <v>7.26</v>
      </c>
      <c r="H224" s="123">
        <f t="shared" si="231"/>
        <v>13.379999999999999</v>
      </c>
      <c r="I224" s="123">
        <f t="shared" si="231"/>
        <v>18</v>
      </c>
      <c r="J224" s="124">
        <f t="shared" si="231"/>
        <v>22.271544017278945</v>
      </c>
      <c r="K224" s="124">
        <f t="shared" si="231"/>
        <v>27.556759606310752</v>
      </c>
      <c r="L224" s="124">
        <f t="shared" si="219"/>
        <v>27.556759606310752</v>
      </c>
      <c r="M224" s="125">
        <f t="shared" si="228"/>
        <v>27.556759606310752</v>
      </c>
      <c r="O224" s="1" t="s">
        <v>62</v>
      </c>
      <c r="P224" s="40">
        <f t="shared" si="221"/>
        <v>5.4689062499999999</v>
      </c>
      <c r="Q224" s="158">
        <v>0.2</v>
      </c>
      <c r="R224" s="94" t="s">
        <v>59</v>
      </c>
      <c r="S224" s="2">
        <f t="shared" si="177"/>
        <v>27.344531249999999</v>
      </c>
      <c r="T224" s="1"/>
      <c r="W224" s="162"/>
    </row>
    <row r="225" spans="2:23" ht="13.5" customHeight="1" outlineLevel="1" x14ac:dyDescent="0.25">
      <c r="B225" s="28"/>
      <c r="C225" s="28"/>
      <c r="D225" s="2" t="str">
        <f t="shared" si="217"/>
        <v>Oil palm fruit</v>
      </c>
      <c r="E225" s="122">
        <f t="shared" ref="E225:K225" si="232">E173</f>
        <v>7.68</v>
      </c>
      <c r="F225" s="104">
        <f t="shared" si="232"/>
        <v>7.26</v>
      </c>
      <c r="G225" s="104">
        <f t="shared" si="232"/>
        <v>7.26</v>
      </c>
      <c r="H225" s="123">
        <f t="shared" si="232"/>
        <v>13.379999999999999</v>
      </c>
      <c r="I225" s="123">
        <f t="shared" si="232"/>
        <v>18</v>
      </c>
      <c r="J225" s="124">
        <f t="shared" si="232"/>
        <v>22.271544017278945</v>
      </c>
      <c r="K225" s="124">
        <f t="shared" si="232"/>
        <v>27.556759606310752</v>
      </c>
      <c r="L225" s="124">
        <f t="shared" si="219"/>
        <v>27.556759606310752</v>
      </c>
      <c r="M225" s="125">
        <f t="shared" si="228"/>
        <v>27.556759606310752</v>
      </c>
      <c r="O225" s="1" t="s">
        <v>62</v>
      </c>
      <c r="P225" s="40">
        <f t="shared" si="221"/>
        <v>16.40671875</v>
      </c>
      <c r="Q225" s="197">
        <v>0.6</v>
      </c>
      <c r="R225" s="94" t="s">
        <v>59</v>
      </c>
      <c r="S225" s="2">
        <f t="shared" si="177"/>
        <v>27.344531249999999</v>
      </c>
      <c r="T225" s="1"/>
      <c r="W225" s="162"/>
    </row>
    <row r="226" spans="2:23" ht="13.5" customHeight="1" outlineLevel="1" x14ac:dyDescent="0.25">
      <c r="B226" s="28"/>
      <c r="C226" s="28"/>
      <c r="D226" s="2" t="str">
        <f t="shared" si="217"/>
        <v>Plantains and cooking bananas</v>
      </c>
      <c r="E226" s="122">
        <f t="shared" ref="E226:K226" si="233">E174</f>
        <v>0.54850368000000005</v>
      </c>
      <c r="F226" s="104">
        <f t="shared" si="233"/>
        <v>0.51850738500000004</v>
      </c>
      <c r="G226" s="104">
        <f t="shared" si="233"/>
        <v>0.51850738500000004</v>
      </c>
      <c r="H226" s="123">
        <f t="shared" si="233"/>
        <v>0.95559625500000001</v>
      </c>
      <c r="I226" s="123">
        <f t="shared" si="233"/>
        <v>1.2855555000000001</v>
      </c>
      <c r="J226" s="124">
        <f t="shared" si="233"/>
        <v>1.590628105828058</v>
      </c>
      <c r="K226" s="124">
        <f t="shared" si="233"/>
        <v>1.9680968818928124</v>
      </c>
      <c r="L226" s="124">
        <f t="shared" si="219"/>
        <v>7.4331109409464071</v>
      </c>
      <c r="M226" s="125">
        <f t="shared" si="228"/>
        <v>12.898125000000002</v>
      </c>
      <c r="O226" s="1" t="s">
        <v>63</v>
      </c>
      <c r="P226" s="40">
        <f t="shared" si="221"/>
        <v>12.898125000000002</v>
      </c>
      <c r="Q226" s="158">
        <v>0.2</v>
      </c>
      <c r="R226" s="94" t="s">
        <v>59</v>
      </c>
      <c r="S226" s="2">
        <f t="shared" si="177"/>
        <v>64.490625000000009</v>
      </c>
      <c r="T226" s="1"/>
      <c r="W226" s="162"/>
    </row>
    <row r="227" spans="2:23" ht="13.5" customHeight="1" outlineLevel="1" x14ac:dyDescent="0.25">
      <c r="B227" s="28"/>
      <c r="C227" s="28"/>
      <c r="D227" s="2" t="str">
        <f t="shared" si="217"/>
        <v>Soya beans</v>
      </c>
      <c r="E227" s="122">
        <f t="shared" ref="E227:K227" si="234">E175</f>
        <v>0.54850368000000005</v>
      </c>
      <c r="F227" s="104">
        <f t="shared" si="234"/>
        <v>0.51850738500000004</v>
      </c>
      <c r="G227" s="104">
        <f t="shared" si="234"/>
        <v>0.51850738500000004</v>
      </c>
      <c r="H227" s="123">
        <f t="shared" si="234"/>
        <v>0.95559625500000001</v>
      </c>
      <c r="I227" s="123">
        <f t="shared" si="234"/>
        <v>1.2855555000000001</v>
      </c>
      <c r="J227" s="124">
        <f t="shared" si="234"/>
        <v>1.590628105828058</v>
      </c>
      <c r="K227" s="124">
        <f t="shared" si="234"/>
        <v>1.9680968818928124</v>
      </c>
      <c r="L227" s="124">
        <f t="shared" si="219"/>
        <v>2.3812984409464062</v>
      </c>
      <c r="M227" s="125">
        <f t="shared" si="228"/>
        <v>2.7945000000000002</v>
      </c>
      <c r="O227" s="1" t="s">
        <v>60</v>
      </c>
      <c r="P227" s="40">
        <f t="shared" si="221"/>
        <v>2.7945000000000002</v>
      </c>
      <c r="Q227" s="158">
        <v>0.2</v>
      </c>
      <c r="R227" s="94" t="s">
        <v>59</v>
      </c>
      <c r="S227" s="2">
        <f t="shared" si="177"/>
        <v>13.9725</v>
      </c>
      <c r="T227" s="1"/>
      <c r="W227" s="162"/>
    </row>
    <row r="228" spans="2:23" ht="13.5" customHeight="1" outlineLevel="1" x14ac:dyDescent="0.25">
      <c r="B228" s="28"/>
      <c r="C228" s="28"/>
      <c r="D228" s="2" t="str">
        <f t="shared" si="217"/>
        <v>Taro</v>
      </c>
      <c r="E228" s="122">
        <f t="shared" ref="E228:K228" si="235">E176</f>
        <v>0.54850368000000005</v>
      </c>
      <c r="F228" s="104">
        <f t="shared" si="235"/>
        <v>0.51850738500000004</v>
      </c>
      <c r="G228" s="104">
        <f t="shared" si="235"/>
        <v>0.51850738500000004</v>
      </c>
      <c r="H228" s="123">
        <f t="shared" si="235"/>
        <v>0.95559625500000001</v>
      </c>
      <c r="I228" s="123">
        <f t="shared" si="235"/>
        <v>1.2855555000000001</v>
      </c>
      <c r="J228" s="124">
        <f t="shared" si="235"/>
        <v>1.590628105828058</v>
      </c>
      <c r="K228" s="124">
        <f t="shared" si="235"/>
        <v>1.9680968818928124</v>
      </c>
      <c r="L228" s="124">
        <f t="shared" si="219"/>
        <v>4.6923296909464067</v>
      </c>
      <c r="M228" s="125">
        <f t="shared" si="220"/>
        <v>7.4165625000000013</v>
      </c>
      <c r="O228" s="1" t="s">
        <v>66</v>
      </c>
      <c r="P228" s="40">
        <f t="shared" si="221"/>
        <v>7.4165625000000013</v>
      </c>
      <c r="Q228" s="158">
        <v>0.2</v>
      </c>
      <c r="R228" s="94" t="s">
        <v>59</v>
      </c>
      <c r="S228" s="2">
        <f t="shared" si="177"/>
        <v>37.082812500000003</v>
      </c>
      <c r="T228" s="1"/>
      <c r="W228" s="162"/>
    </row>
    <row r="229" spans="2:23" ht="13.5" customHeight="1" outlineLevel="1" x14ac:dyDescent="0.25">
      <c r="B229" s="28"/>
      <c r="C229" s="28"/>
      <c r="D229" s="225" t="str">
        <f t="shared" si="217"/>
        <v>Yams</v>
      </c>
      <c r="E229" s="226">
        <f t="shared" ref="E229:K229" si="236">E177</f>
        <v>0.54850368000000005</v>
      </c>
      <c r="F229" s="227">
        <f t="shared" si="236"/>
        <v>0.51850738500000004</v>
      </c>
      <c r="G229" s="227">
        <f t="shared" si="236"/>
        <v>0.51850738500000004</v>
      </c>
      <c r="H229" s="228">
        <f t="shared" si="236"/>
        <v>0.95559625500000001</v>
      </c>
      <c r="I229" s="228">
        <f t="shared" si="236"/>
        <v>1.2855555000000001</v>
      </c>
      <c r="J229" s="229">
        <f t="shared" si="236"/>
        <v>1.590628105828058</v>
      </c>
      <c r="K229" s="229">
        <f t="shared" si="236"/>
        <v>1.9680968818928124</v>
      </c>
      <c r="L229" s="229">
        <f t="shared" si="219"/>
        <v>4.6923296909464067</v>
      </c>
      <c r="M229" s="230">
        <f t="shared" si="220"/>
        <v>7.4165625000000013</v>
      </c>
      <c r="N229" s="225"/>
      <c r="O229" s="231" t="s">
        <v>66</v>
      </c>
      <c r="P229" s="232">
        <f>S229*Q229</f>
        <v>7.4165625000000013</v>
      </c>
      <c r="Q229" s="158">
        <v>0.2</v>
      </c>
      <c r="R229" s="233" t="s">
        <v>59</v>
      </c>
      <c r="S229" s="225">
        <f t="shared" si="177"/>
        <v>37.082812500000003</v>
      </c>
      <c r="T229" s="231"/>
      <c r="W229" s="162"/>
    </row>
    <row r="230" spans="2:23" ht="13.5" customHeight="1" x14ac:dyDescent="0.25">
      <c r="B230" s="28"/>
      <c r="C230" s="28"/>
      <c r="E230" s="79"/>
      <c r="F230" s="80"/>
      <c r="G230" s="80"/>
      <c r="H230" s="67"/>
      <c r="I230" s="67"/>
      <c r="J230" s="91"/>
      <c r="K230" s="91"/>
      <c r="L230" s="91"/>
      <c r="M230" s="92"/>
      <c r="N230" s="47"/>
      <c r="O230" s="93"/>
      <c r="P230" s="90"/>
      <c r="Q230" s="35"/>
      <c r="R230" s="1"/>
      <c r="T230" s="7"/>
    </row>
    <row r="231" spans="2:23" ht="13.5" customHeight="1" x14ac:dyDescent="0.25">
      <c r="B231" s="28"/>
      <c r="C231" s="28"/>
      <c r="E231" s="79"/>
      <c r="F231" s="80"/>
      <c r="G231" s="80"/>
      <c r="H231" s="67"/>
      <c r="I231" s="67"/>
      <c r="J231" s="91"/>
      <c r="K231" s="91"/>
      <c r="L231" s="91"/>
      <c r="M231" s="92"/>
      <c r="N231" s="47"/>
      <c r="O231" s="93"/>
      <c r="P231" s="90"/>
      <c r="Q231" s="35"/>
      <c r="R231" s="1"/>
      <c r="T231" s="7"/>
    </row>
    <row r="232" spans="2:23" ht="13.5" customHeight="1" x14ac:dyDescent="0.2">
      <c r="D232" s="32" t="s">
        <v>67</v>
      </c>
      <c r="J232" s="31"/>
      <c r="K232" s="31"/>
      <c r="L232" s="31"/>
      <c r="M232" s="31"/>
      <c r="O232" s="40"/>
      <c r="R232" s="31"/>
    </row>
    <row r="233" spans="2:23" ht="13.5" customHeight="1" x14ac:dyDescent="0.2">
      <c r="D233" s="33" t="s">
        <v>48</v>
      </c>
      <c r="J233" s="31"/>
      <c r="K233" s="31"/>
      <c r="L233" s="31"/>
      <c r="M233" s="31"/>
      <c r="O233" s="40"/>
      <c r="R233" s="31"/>
    </row>
    <row r="234" spans="2:23" ht="13.5" customHeight="1" x14ac:dyDescent="0.2">
      <c r="F234" s="242" t="s">
        <v>68</v>
      </c>
      <c r="J234" s="31"/>
      <c r="K234" s="31"/>
      <c r="L234" s="31"/>
      <c r="M234" s="31"/>
      <c r="O234" s="40"/>
      <c r="P234" s="40"/>
      <c r="Q234" s="40"/>
      <c r="R234" s="31"/>
    </row>
    <row r="235" spans="2:23" ht="13.5" customHeight="1" outlineLevel="1" x14ac:dyDescent="0.2">
      <c r="D235" s="44"/>
      <c r="E235" s="45" t="s">
        <v>16</v>
      </c>
      <c r="F235" s="98" t="s">
        <v>69</v>
      </c>
      <c r="G235" s="45" t="s">
        <v>55</v>
      </c>
      <c r="H235" s="50"/>
      <c r="J235" s="31"/>
      <c r="K235" s="31"/>
      <c r="L235" s="31"/>
      <c r="M235" s="31"/>
      <c r="O235" s="40"/>
      <c r="P235" s="40"/>
      <c r="Q235" s="40"/>
      <c r="R235" s="31"/>
    </row>
    <row r="236" spans="2:23" ht="13.5" customHeight="1" outlineLevel="1" x14ac:dyDescent="0.2">
      <c r="D236" s="1" t="s">
        <v>60</v>
      </c>
      <c r="E236" s="126">
        <f>RAR_OCP!G8</f>
        <v>31.05</v>
      </c>
      <c r="F236" s="127">
        <v>0.45</v>
      </c>
      <c r="G236" s="128">
        <f t="shared" ref="G236:G247" si="237">F236*E236</f>
        <v>13.9725</v>
      </c>
      <c r="Q236" s="40"/>
    </row>
    <row r="237" spans="2:23" ht="13.5" customHeight="1" outlineLevel="1" x14ac:dyDescent="0.2">
      <c r="D237" s="1" t="str">
        <f>RAR_OCP!E9</f>
        <v>Cacao, Coffee</v>
      </c>
      <c r="E237" s="126">
        <f>RAR_OCP!G9</f>
        <v>184</v>
      </c>
      <c r="F237" s="127">
        <v>0.45</v>
      </c>
      <c r="G237" s="128">
        <f t="shared" si="237"/>
        <v>82.8</v>
      </c>
    </row>
    <row r="238" spans="2:23" ht="13.5" customHeight="1" outlineLevel="1" x14ac:dyDescent="0.2">
      <c r="D238" s="1" t="str">
        <f>RAR_OCP!E10</f>
        <v>Maize</v>
      </c>
      <c r="E238" s="126">
        <f>RAR_OCP!G10</f>
        <v>44.895833333333336</v>
      </c>
      <c r="F238" s="127">
        <v>0.45</v>
      </c>
      <c r="G238" s="128">
        <f t="shared" si="237"/>
        <v>20.203125</v>
      </c>
    </row>
    <row r="239" spans="2:23" ht="13.5" customHeight="1" outlineLevel="1" x14ac:dyDescent="0.2">
      <c r="D239" s="1" t="str">
        <f>RAR_OCP!E11</f>
        <v>Rice</v>
      </c>
      <c r="E239" s="126">
        <f>RAR_OCP!G11</f>
        <v>51.857142857142854</v>
      </c>
      <c r="F239" s="127">
        <v>0.45</v>
      </c>
      <c r="G239" s="128">
        <f t="shared" si="237"/>
        <v>23.335714285714285</v>
      </c>
    </row>
    <row r="240" spans="2:23" ht="13.5" customHeight="1" outlineLevel="1" x14ac:dyDescent="0.2">
      <c r="D240" s="1" t="str">
        <f>RAR_OCP!E12</f>
        <v>Wheat</v>
      </c>
      <c r="E240" s="126">
        <f>RAR_OCP!G12</f>
        <v>53.5</v>
      </c>
      <c r="F240" s="127">
        <v>0.45</v>
      </c>
      <c r="G240" s="128">
        <f t="shared" si="237"/>
        <v>24.074999999999999</v>
      </c>
    </row>
    <row r="241" spans="4:7" ht="13.5" customHeight="1" outlineLevel="1" x14ac:dyDescent="0.2">
      <c r="D241" s="1" t="str">
        <f>RAR_OCP!E13</f>
        <v>Sorghum</v>
      </c>
      <c r="E241" s="126">
        <f>RAR_OCP!G13</f>
        <v>22.75</v>
      </c>
      <c r="F241" s="127">
        <v>0.45</v>
      </c>
      <c r="G241" s="128">
        <f t="shared" si="237"/>
        <v>10.237500000000001</v>
      </c>
    </row>
    <row r="242" spans="4:7" ht="13.5" customHeight="1" outlineLevel="1" x14ac:dyDescent="0.2">
      <c r="D242" s="1" t="str">
        <f>RAR_OCP!E14</f>
        <v xml:space="preserve">Fonio </v>
      </c>
      <c r="E242" s="126">
        <f>RAR_OCP!G14</f>
        <v>22.5</v>
      </c>
      <c r="F242" s="127">
        <v>0.45</v>
      </c>
      <c r="G242" s="128">
        <f t="shared" si="237"/>
        <v>10.125</v>
      </c>
    </row>
    <row r="243" spans="4:7" ht="13.5" customHeight="1" outlineLevel="1" x14ac:dyDescent="0.2">
      <c r="D243" s="1" t="s">
        <v>58</v>
      </c>
      <c r="E243" s="126">
        <f>RAR_OCP!G15</f>
        <v>20.75</v>
      </c>
      <c r="F243" s="127">
        <v>0.45</v>
      </c>
      <c r="G243" s="128">
        <f t="shared" si="237"/>
        <v>9.3375000000000004</v>
      </c>
    </row>
    <row r="244" spans="4:7" ht="13.5" customHeight="1" outlineLevel="1" x14ac:dyDescent="0.2">
      <c r="D244" s="1" t="s">
        <v>70</v>
      </c>
      <c r="E244" s="126">
        <f>RAR_OCP!G16</f>
        <v>39.125</v>
      </c>
      <c r="F244" s="248">
        <v>1</v>
      </c>
      <c r="G244" s="128">
        <f>F244*E244</f>
        <v>39.125</v>
      </c>
    </row>
    <row r="245" spans="4:7" ht="13.5" customHeight="1" outlineLevel="1" x14ac:dyDescent="0.2">
      <c r="D245" s="1" t="str">
        <f>RAR_OCP!E17</f>
        <v>Tubercules</v>
      </c>
      <c r="E245" s="126">
        <f>RAR_OCP!G17</f>
        <v>82.40625</v>
      </c>
      <c r="F245" s="127">
        <v>0.45</v>
      </c>
      <c r="G245" s="128">
        <f t="shared" si="237"/>
        <v>37.082812500000003</v>
      </c>
    </row>
    <row r="246" spans="4:7" ht="13.5" customHeight="1" outlineLevel="1" x14ac:dyDescent="0.2">
      <c r="D246" s="1" t="s">
        <v>63</v>
      </c>
      <c r="E246" s="126">
        <f>RAR_OCP!G18</f>
        <v>143.3125</v>
      </c>
      <c r="F246" s="127">
        <v>0.45</v>
      </c>
      <c r="G246" s="128">
        <f t="shared" si="237"/>
        <v>64.490625000000009</v>
      </c>
    </row>
    <row r="247" spans="4:7" ht="13.5" customHeight="1" outlineLevel="1" x14ac:dyDescent="0.2">
      <c r="D247" s="1" t="str">
        <f>RAR_OCP!E19</f>
        <v>Others</v>
      </c>
      <c r="E247" s="126">
        <f>RAR_OCP!G19</f>
        <v>60.765625</v>
      </c>
      <c r="F247" s="127">
        <v>0.45</v>
      </c>
      <c r="G247" s="128">
        <f t="shared" si="237"/>
        <v>27.344531249999999</v>
      </c>
    </row>
    <row r="248" spans="4:7" ht="13.5" customHeight="1" outlineLevel="1" x14ac:dyDescent="0.2">
      <c r="D248" s="97" t="s">
        <v>43</v>
      </c>
      <c r="E248" s="97" t="s">
        <v>71</v>
      </c>
      <c r="F248" s="97" t="s">
        <v>72</v>
      </c>
      <c r="G248" s="97"/>
    </row>
    <row r="249" spans="4:7" ht="13.5" customHeight="1" x14ac:dyDescent="0.2">
      <c r="D249" s="1"/>
    </row>
    <row r="250" spans="4:7" ht="13.5" customHeight="1" x14ac:dyDescent="0.2">
      <c r="D250" s="35"/>
    </row>
    <row r="251" spans="4:7" ht="13.5" customHeight="1" x14ac:dyDescent="0.2">
      <c r="D251" s="35"/>
    </row>
    <row r="252" spans="4:7" ht="13.5" customHeight="1" x14ac:dyDescent="0.2">
      <c r="D252" s="7"/>
    </row>
  </sheetData>
  <dataConsolidate/>
  <mergeCells count="3">
    <mergeCell ref="E98:I98"/>
    <mergeCell ref="H7:I7"/>
    <mergeCell ref="J191:M191"/>
  </mergeCells>
  <phoneticPr fontId="43" type="noConversion"/>
  <conditionalFormatting sqref="N13:N47">
    <cfRule type="colorScale" priority="4">
      <colorScale>
        <cfvo type="min"/>
        <cfvo type="max"/>
        <color rgb="FFFCFCFF"/>
        <color rgb="FF63BE7B"/>
      </colorScale>
    </cfRule>
  </conditionalFormatting>
  <conditionalFormatting sqref="S13:S48">
    <cfRule type="colorScale" priority="3">
      <colorScale>
        <cfvo type="min"/>
        <cfvo type="max"/>
        <color rgb="FFFCFCFF"/>
        <color rgb="FF63BE7B"/>
      </colorScale>
    </cfRule>
  </conditionalFormatting>
  <conditionalFormatting sqref="S55:S89">
    <cfRule type="colorScale" priority="1">
      <colorScale>
        <cfvo type="min"/>
        <cfvo type="max"/>
        <color rgb="FFFCFCFF"/>
        <color rgb="FF63BE7B"/>
      </colorScale>
    </cfRule>
  </conditionalFormatting>
  <dataValidations disablePrompts="1" count="1">
    <dataValidation type="list" allowBlank="1" showInputMessage="1" showErrorMessage="1" sqref="F52" xr:uid="{E4FC6BAF-3C57-4A68-A176-11D423EA78C7}">
      <formula1>$E$12:$M$12</formula1>
    </dataValidation>
  </dataValidations>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D0180-E413-40E6-A014-DEBCC8247687}">
  <sheetPr>
    <tabColor theme="8" tint="-0.499984740745262"/>
  </sheetPr>
  <dimension ref="A1"/>
  <sheetViews>
    <sheetView showGridLines="0" topLeftCell="A23" workbookViewId="0">
      <selection activeCell="P48" sqref="P48"/>
    </sheetView>
  </sheetViews>
  <sheetFormatPr defaultRowHeight="12.75" x14ac:dyDescent="0.2"/>
  <cols>
    <col min="5" max="5" width="13.7109375" customWidth="1"/>
    <col min="6" max="6" width="24" customWidth="1"/>
  </cols>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A979A-DB37-4D83-B50B-0D708940A569}">
  <dimension ref="A1:W29"/>
  <sheetViews>
    <sheetView workbookViewId="0">
      <selection activeCell="B25" sqref="B25:G29"/>
    </sheetView>
  </sheetViews>
  <sheetFormatPr defaultColWidth="8.7109375" defaultRowHeight="12.75" x14ac:dyDescent="0.2"/>
  <cols>
    <col min="1" max="1" width="8.7109375" style="250"/>
    <col min="2" max="2" width="24.140625" style="250" bestFit="1" customWidth="1"/>
    <col min="3" max="3" width="8.7109375" style="250"/>
    <col min="4" max="4" width="19.28515625" style="250" bestFit="1" customWidth="1"/>
    <col min="5" max="5" width="19.140625" style="250" bestFit="1" customWidth="1"/>
    <col min="6" max="6" width="10.7109375" style="250" bestFit="1" customWidth="1"/>
    <col min="7" max="16384" width="8.7109375" style="250"/>
  </cols>
  <sheetData>
    <row r="1" spans="1:23" s="7" customFormat="1" ht="13.5" customHeight="1" x14ac:dyDescent="0.2">
      <c r="A1" s="5"/>
      <c r="B1" s="5"/>
      <c r="C1" s="25"/>
      <c r="D1" s="6" t="s">
        <v>73</v>
      </c>
    </row>
    <row r="2" spans="1:23" s="7" customFormat="1" ht="13.5" customHeight="1" x14ac:dyDescent="0.2">
      <c r="A2" s="5"/>
      <c r="B2" s="5"/>
      <c r="C2" s="26" t="str">
        <f>Title</f>
        <v>OCP Africa - Cameroon P205</v>
      </c>
      <c r="D2" s="6"/>
    </row>
    <row r="3" spans="1:23" s="7" customFormat="1" ht="13.5" customHeight="1" x14ac:dyDescent="0.2">
      <c r="A3" s="5"/>
      <c r="B3" s="5"/>
      <c r="C3" s="27" t="str">
        <f ca="1">MID(CELL("filename",C3),FIND("]",CELL("filename",C3))+1,256)</f>
        <v xml:space="preserve">P fertilizers import </v>
      </c>
      <c r="D3" s="6"/>
    </row>
    <row r="4" spans="1:23" s="7" customFormat="1" ht="13.5" customHeight="1" x14ac:dyDescent="0.2">
      <c r="A4" s="5"/>
      <c r="B4" s="5"/>
      <c r="C4" s="25"/>
      <c r="D4" s="6"/>
    </row>
    <row r="5" spans="1:23" s="11" customFormat="1" ht="13.35" customHeight="1" x14ac:dyDescent="0.2">
      <c r="A5" s="8"/>
      <c r="B5" s="8"/>
      <c r="C5" s="8"/>
      <c r="D5" s="9"/>
      <c r="E5" s="10"/>
    </row>
    <row r="8" spans="1:23" ht="16.5" x14ac:dyDescent="0.2">
      <c r="B8" s="254" t="s">
        <v>299</v>
      </c>
      <c r="C8" s="254">
        <v>2012</v>
      </c>
      <c r="D8" s="254">
        <v>2013</v>
      </c>
      <c r="E8" s="254">
        <v>2014</v>
      </c>
      <c r="F8" s="254">
        <v>2015</v>
      </c>
      <c r="G8" s="254">
        <v>2016</v>
      </c>
      <c r="H8" s="254">
        <v>2017</v>
      </c>
      <c r="I8" s="254">
        <v>2018</v>
      </c>
      <c r="J8" s="254">
        <v>2019</v>
      </c>
      <c r="K8" s="254">
        <v>2020</v>
      </c>
      <c r="L8" s="254">
        <v>2021</v>
      </c>
      <c r="M8" s="254">
        <v>2022</v>
      </c>
      <c r="O8" s="251"/>
    </row>
    <row r="9" spans="1:23" ht="16.5" x14ac:dyDescent="0.3">
      <c r="B9" s="252" t="s">
        <v>297</v>
      </c>
      <c r="C9" s="253"/>
      <c r="D9" s="253"/>
      <c r="E9" s="253"/>
      <c r="F9" s="253"/>
      <c r="G9" s="253"/>
      <c r="H9" s="253"/>
      <c r="I9" s="253"/>
      <c r="J9" s="253"/>
      <c r="K9" s="253"/>
      <c r="L9" s="253"/>
      <c r="M9" s="157">
        <v>17</v>
      </c>
      <c r="N9" s="157"/>
      <c r="P9" s="157"/>
      <c r="Q9" s="157"/>
      <c r="R9" s="157"/>
      <c r="S9" s="157"/>
      <c r="T9" s="157"/>
      <c r="U9" s="157"/>
      <c r="V9" s="157"/>
      <c r="W9" s="157"/>
    </row>
    <row r="10" spans="1:23" ht="16.5" x14ac:dyDescent="0.3">
      <c r="B10" s="252" t="s">
        <v>295</v>
      </c>
      <c r="C10" s="157">
        <v>0</v>
      </c>
      <c r="D10" s="157">
        <v>0</v>
      </c>
      <c r="E10" s="157">
        <v>0.21739130434782608</v>
      </c>
      <c r="F10" s="157">
        <v>1.8720000000000001E-2</v>
      </c>
      <c r="G10" s="157">
        <v>0</v>
      </c>
      <c r="H10" s="157">
        <v>0.30099999999999999</v>
      </c>
      <c r="I10" s="157">
        <v>0</v>
      </c>
      <c r="J10" s="157">
        <v>9.9999999999999992E-2</v>
      </c>
      <c r="K10" s="157">
        <v>0</v>
      </c>
      <c r="L10" s="157">
        <v>0</v>
      </c>
      <c r="M10" s="157">
        <v>6.9309202263433442E-2</v>
      </c>
      <c r="N10" s="157"/>
      <c r="P10" s="157"/>
      <c r="Q10" s="157"/>
      <c r="R10" s="157"/>
      <c r="S10" s="157"/>
      <c r="T10" s="157"/>
      <c r="U10" s="157"/>
      <c r="V10" s="157"/>
      <c r="W10" s="157"/>
    </row>
    <row r="11" spans="1:23" ht="16.5" x14ac:dyDescent="0.3">
      <c r="B11" s="252" t="s">
        <v>296</v>
      </c>
      <c r="C11" s="157">
        <v>0</v>
      </c>
      <c r="D11" s="157">
        <v>0</v>
      </c>
      <c r="E11" s="157">
        <v>1.4509615384615386</v>
      </c>
      <c r="F11" s="157">
        <v>2.2000000000000002</v>
      </c>
      <c r="G11" s="157">
        <v>0.25</v>
      </c>
      <c r="H11" s="157">
        <v>1.05</v>
      </c>
      <c r="I11" s="157">
        <v>0</v>
      </c>
      <c r="J11" s="157">
        <v>0</v>
      </c>
      <c r="K11" s="157">
        <v>0</v>
      </c>
      <c r="L11" s="157">
        <v>0</v>
      </c>
      <c r="M11" s="157">
        <v>0.99616575287480658</v>
      </c>
      <c r="N11" s="157"/>
      <c r="P11" s="157"/>
      <c r="Q11" s="157"/>
      <c r="R11" s="157"/>
      <c r="S11" s="157"/>
      <c r="T11" s="157"/>
      <c r="U11" s="157"/>
      <c r="V11" s="157"/>
      <c r="W11" s="157"/>
    </row>
    <row r="12" spans="1:23" ht="16.5" x14ac:dyDescent="0.3">
      <c r="B12" s="252" t="s">
        <v>267</v>
      </c>
      <c r="C12" s="157">
        <v>4.3999999999999995</v>
      </c>
      <c r="D12" s="157">
        <v>8.695652173913043</v>
      </c>
      <c r="E12" s="157">
        <v>10.217391304347826</v>
      </c>
      <c r="F12" s="157">
        <v>19.130434782608695</v>
      </c>
      <c r="G12" s="157">
        <v>11.240026086956521</v>
      </c>
      <c r="H12" s="157">
        <v>14.31086956521739</v>
      </c>
      <c r="I12" s="157">
        <v>13.506043478260866</v>
      </c>
      <c r="J12" s="157">
        <v>20.537826086956514</v>
      </c>
      <c r="K12" s="157">
        <v>20.434782608695656</v>
      </c>
      <c r="L12" s="157">
        <v>25.261156521739128</v>
      </c>
      <c r="M12" s="157">
        <v>19.668560431681332</v>
      </c>
      <c r="N12" s="157"/>
      <c r="P12" s="157"/>
      <c r="Q12" s="157"/>
      <c r="R12" s="157"/>
      <c r="S12" s="157"/>
      <c r="T12" s="157"/>
      <c r="U12" s="157"/>
      <c r="V12" s="157"/>
      <c r="W12" s="157"/>
    </row>
    <row r="13" spans="1:23" ht="16.5" x14ac:dyDescent="0.3">
      <c r="B13" s="257" t="s">
        <v>278</v>
      </c>
      <c r="C13" s="157">
        <v>54.533954000000001</v>
      </c>
      <c r="D13" s="157">
        <v>44.292144</v>
      </c>
      <c r="E13" s="157">
        <v>55.338478000000002</v>
      </c>
      <c r="F13" s="157">
        <v>26.528161999999998</v>
      </c>
      <c r="G13" s="157">
        <v>28.591629000000001</v>
      </c>
      <c r="H13" s="157">
        <v>21.75704</v>
      </c>
      <c r="I13" s="157">
        <v>39.416257822153469</v>
      </c>
      <c r="J13" s="157">
        <v>24.243009999999998</v>
      </c>
      <c r="K13" s="157">
        <v>23.020110000000003</v>
      </c>
      <c r="L13" s="157">
        <v>49.50551481640953</v>
      </c>
      <c r="M13" s="157">
        <v>47.406369608214398</v>
      </c>
    </row>
    <row r="14" spans="1:23" ht="13.5" thickBot="1" x14ac:dyDescent="0.25">
      <c r="B14" s="258" t="s">
        <v>298</v>
      </c>
      <c r="C14" s="259">
        <f>SUM(C9:C13)</f>
        <v>58.933954</v>
      </c>
      <c r="D14" s="259">
        <f t="shared" ref="D14:M14" si="0">SUM(D9:D13)</f>
        <v>52.98779617391304</v>
      </c>
      <c r="E14" s="259">
        <f t="shared" si="0"/>
        <v>67.224222147157192</v>
      </c>
      <c r="F14" s="259">
        <f t="shared" si="0"/>
        <v>47.877316782608695</v>
      </c>
      <c r="G14" s="259">
        <f t="shared" si="0"/>
        <v>40.081655086956523</v>
      </c>
      <c r="H14" s="259">
        <f t="shared" si="0"/>
        <v>37.41890956521739</v>
      </c>
      <c r="I14" s="259">
        <f t="shared" si="0"/>
        <v>52.922301300414333</v>
      </c>
      <c r="J14" s="259">
        <f t="shared" si="0"/>
        <v>44.880836086956513</v>
      </c>
      <c r="K14" s="259">
        <f t="shared" si="0"/>
        <v>43.454892608695658</v>
      </c>
      <c r="L14" s="260">
        <f t="shared" si="0"/>
        <v>74.766671338148655</v>
      </c>
      <c r="M14" s="260">
        <f t="shared" si="0"/>
        <v>85.140404995033975</v>
      </c>
    </row>
    <row r="16" spans="1:23" ht="16.5" x14ac:dyDescent="0.2">
      <c r="B16" s="254" t="s">
        <v>300</v>
      </c>
      <c r="C16" s="254">
        <v>2012</v>
      </c>
      <c r="D16" s="254">
        <v>2013</v>
      </c>
      <c r="E16" s="254">
        <v>2014</v>
      </c>
      <c r="F16" s="254">
        <v>2015</v>
      </c>
      <c r="G16" s="254">
        <v>2016</v>
      </c>
      <c r="H16" s="254">
        <v>2017</v>
      </c>
      <c r="I16" s="254">
        <v>2018</v>
      </c>
      <c r="J16" s="254">
        <v>2019</v>
      </c>
      <c r="K16" s="254">
        <v>2020</v>
      </c>
      <c r="L16" s="254">
        <v>2021</v>
      </c>
      <c r="M16" s="254">
        <v>2022</v>
      </c>
    </row>
    <row r="17" spans="2:13" ht="16.5" x14ac:dyDescent="0.3">
      <c r="B17" s="252" t="s">
        <v>297</v>
      </c>
      <c r="C17" s="261">
        <f t="shared" ref="C17:K17" si="1">C9/C$14</f>
        <v>0</v>
      </c>
      <c r="D17" s="261">
        <f t="shared" si="1"/>
        <v>0</v>
      </c>
      <c r="E17" s="261">
        <f t="shared" si="1"/>
        <v>0</v>
      </c>
      <c r="F17" s="261">
        <f t="shared" si="1"/>
        <v>0</v>
      </c>
      <c r="G17" s="261">
        <f t="shared" si="1"/>
        <v>0</v>
      </c>
      <c r="H17" s="261">
        <f t="shared" si="1"/>
        <v>0</v>
      </c>
      <c r="I17" s="261">
        <f t="shared" si="1"/>
        <v>0</v>
      </c>
      <c r="J17" s="261">
        <f t="shared" si="1"/>
        <v>0</v>
      </c>
      <c r="K17" s="261">
        <f t="shared" si="1"/>
        <v>0</v>
      </c>
      <c r="L17" s="263">
        <f>L9/L$14</f>
        <v>0</v>
      </c>
      <c r="M17" s="261">
        <f>M9/M$14</f>
        <v>0.19967018011003784</v>
      </c>
    </row>
    <row r="18" spans="2:13" ht="16.5" x14ac:dyDescent="0.3">
      <c r="B18" s="252" t="s">
        <v>295</v>
      </c>
      <c r="C18" s="261">
        <f t="shared" ref="C18:K18" si="2">C10/C$14</f>
        <v>0</v>
      </c>
      <c r="D18" s="261">
        <f t="shared" si="2"/>
        <v>0</v>
      </c>
      <c r="E18" s="261">
        <f t="shared" si="2"/>
        <v>3.2338240206327062E-3</v>
      </c>
      <c r="F18" s="261">
        <f t="shared" si="2"/>
        <v>3.9099935539411827E-4</v>
      </c>
      <c r="G18" s="261">
        <f t="shared" si="2"/>
        <v>0</v>
      </c>
      <c r="H18" s="261">
        <f t="shared" si="2"/>
        <v>8.044061237952092E-3</v>
      </c>
      <c r="I18" s="261">
        <f t="shared" si="2"/>
        <v>0</v>
      </c>
      <c r="J18" s="261">
        <f t="shared" si="2"/>
        <v>2.228122484310458E-3</v>
      </c>
      <c r="K18" s="261">
        <f t="shared" si="2"/>
        <v>0</v>
      </c>
      <c r="L18" s="263">
        <f t="shared" ref="L18:M22" si="3">L10/L$14</f>
        <v>0</v>
      </c>
      <c r="M18" s="261">
        <f t="shared" si="3"/>
        <v>8.1405769995428223E-4</v>
      </c>
    </row>
    <row r="19" spans="2:13" ht="16.5" x14ac:dyDescent="0.3">
      <c r="B19" s="252" t="s">
        <v>296</v>
      </c>
      <c r="C19" s="261">
        <f t="shared" ref="C19:K19" si="4">C11/C$14</f>
        <v>0</v>
      </c>
      <c r="D19" s="261">
        <f t="shared" si="4"/>
        <v>0</v>
      </c>
      <c r="E19" s="261">
        <f t="shared" si="4"/>
        <v>2.1583909670019105E-2</v>
      </c>
      <c r="F19" s="261">
        <f t="shared" si="4"/>
        <v>4.5950778945889968E-2</v>
      </c>
      <c r="G19" s="261">
        <f t="shared" si="4"/>
        <v>6.2372673847332126E-3</v>
      </c>
      <c r="H19" s="261">
        <f t="shared" si="4"/>
        <v>2.8060678737042186E-2</v>
      </c>
      <c r="I19" s="261">
        <f t="shared" si="4"/>
        <v>0</v>
      </c>
      <c r="J19" s="261">
        <f t="shared" si="4"/>
        <v>0</v>
      </c>
      <c r="K19" s="261">
        <f t="shared" si="4"/>
        <v>0</v>
      </c>
      <c r="L19" s="263">
        <f t="shared" si="3"/>
        <v>0</v>
      </c>
      <c r="M19" s="261">
        <f t="shared" si="3"/>
        <v>1.1700270311527299E-2</v>
      </c>
    </row>
    <row r="20" spans="2:13" ht="16.5" x14ac:dyDescent="0.3">
      <c r="B20" s="252" t="s">
        <v>267</v>
      </c>
      <c r="C20" s="261">
        <f t="shared" ref="C20:K20" si="5">C12/C$14</f>
        <v>7.4659847190975848E-2</v>
      </c>
      <c r="D20" s="261">
        <f t="shared" si="5"/>
        <v>0.16410669629234528</v>
      </c>
      <c r="E20" s="261">
        <f t="shared" si="5"/>
        <v>0.1519897289697372</v>
      </c>
      <c r="F20" s="261">
        <f t="shared" si="5"/>
        <v>0.39957199083382577</v>
      </c>
      <c r="G20" s="261">
        <f t="shared" si="5"/>
        <v>0.28042819246289757</v>
      </c>
      <c r="H20" s="261">
        <f t="shared" si="5"/>
        <v>0.382450203159314</v>
      </c>
      <c r="I20" s="261">
        <f t="shared" si="5"/>
        <v>0.25520514313226067</v>
      </c>
      <c r="J20" s="261">
        <f t="shared" si="5"/>
        <v>0.45760792083205681</v>
      </c>
      <c r="K20" s="261">
        <f t="shared" si="5"/>
        <v>0.47025274674379242</v>
      </c>
      <c r="L20" s="263">
        <f t="shared" si="3"/>
        <v>0.33786653959074908</v>
      </c>
      <c r="M20" s="261">
        <f t="shared" si="3"/>
        <v>0.23101323552346914</v>
      </c>
    </row>
    <row r="21" spans="2:13" ht="16.5" x14ac:dyDescent="0.3">
      <c r="B21" s="257" t="s">
        <v>278</v>
      </c>
      <c r="C21" s="261">
        <f t="shared" ref="C21:K21" si="6">C13/C$14</f>
        <v>0.92534015280902415</v>
      </c>
      <c r="D21" s="261">
        <f t="shared" si="6"/>
        <v>0.8358933037076548</v>
      </c>
      <c r="E21" s="261">
        <f t="shared" si="6"/>
        <v>0.82319253733961095</v>
      </c>
      <c r="F21" s="261">
        <f t="shared" si="6"/>
        <v>0.55408623086489006</v>
      </c>
      <c r="G21" s="261">
        <f t="shared" si="6"/>
        <v>0.71333454015236919</v>
      </c>
      <c r="H21" s="261">
        <f t="shared" si="6"/>
        <v>0.5814450568656917</v>
      </c>
      <c r="I21" s="261">
        <f t="shared" si="6"/>
        <v>0.74479485686773939</v>
      </c>
      <c r="J21" s="261">
        <f t="shared" si="6"/>
        <v>0.54016395668363271</v>
      </c>
      <c r="K21" s="261">
        <f t="shared" si="6"/>
        <v>0.52974725325620764</v>
      </c>
      <c r="L21" s="263">
        <f t="shared" si="3"/>
        <v>0.66213346040925092</v>
      </c>
      <c r="M21" s="261">
        <f t="shared" si="3"/>
        <v>0.55680225635501135</v>
      </c>
    </row>
    <row r="22" spans="2:13" ht="13.5" thickBot="1" x14ac:dyDescent="0.25">
      <c r="B22" s="258" t="s">
        <v>298</v>
      </c>
      <c r="C22" s="262">
        <f t="shared" ref="C22:K22" si="7">C14/C$14</f>
        <v>1</v>
      </c>
      <c r="D22" s="262">
        <f t="shared" si="7"/>
        <v>1</v>
      </c>
      <c r="E22" s="262">
        <f t="shared" si="7"/>
        <v>1</v>
      </c>
      <c r="F22" s="262">
        <f t="shared" si="7"/>
        <v>1</v>
      </c>
      <c r="G22" s="262">
        <f t="shared" si="7"/>
        <v>1</v>
      </c>
      <c r="H22" s="262">
        <f t="shared" si="7"/>
        <v>1</v>
      </c>
      <c r="I22" s="262">
        <f t="shared" si="7"/>
        <v>1</v>
      </c>
      <c r="J22" s="262">
        <f t="shared" si="7"/>
        <v>1</v>
      </c>
      <c r="K22" s="262">
        <f t="shared" si="7"/>
        <v>1</v>
      </c>
      <c r="L22" s="264">
        <f t="shared" si="3"/>
        <v>1</v>
      </c>
      <c r="M22" s="262">
        <f t="shared" si="3"/>
        <v>1</v>
      </c>
    </row>
    <row r="25" spans="2:13" ht="16.5" x14ac:dyDescent="0.2">
      <c r="B25" s="254" t="s">
        <v>301</v>
      </c>
    </row>
    <row r="26" spans="2:13" ht="16.5" x14ac:dyDescent="0.2">
      <c r="D26" s="254" t="s">
        <v>304</v>
      </c>
      <c r="E26" s="254" t="s">
        <v>305</v>
      </c>
      <c r="G26" s="270" t="s">
        <v>306</v>
      </c>
    </row>
    <row r="27" spans="2:13" ht="17.25" thickBot="1" x14ac:dyDescent="0.35">
      <c r="B27" s="265" t="s">
        <v>267</v>
      </c>
      <c r="C27" s="267">
        <v>0.46</v>
      </c>
      <c r="D27" s="255">
        <f>K12</f>
        <v>20.434782608695656</v>
      </c>
      <c r="E27" s="250">
        <f>D27*C27</f>
        <v>9.4000000000000021</v>
      </c>
      <c r="G27" s="256">
        <f>L12*C27</f>
        <v>11.620132</v>
      </c>
    </row>
    <row r="28" spans="2:13" ht="17.25" thickBot="1" x14ac:dyDescent="0.35">
      <c r="B28" s="265" t="s">
        <v>278</v>
      </c>
      <c r="C28" s="272">
        <f>E28/D28</f>
        <v>0.34339540514793354</v>
      </c>
      <c r="D28" s="255">
        <f>K13</f>
        <v>23.020110000000003</v>
      </c>
      <c r="E28" s="255">
        <f>E29-E27</f>
        <v>7.9049999999999976</v>
      </c>
      <c r="G28" s="256">
        <f>L13*C28</f>
        <v>16.999966317437977</v>
      </c>
    </row>
    <row r="29" spans="2:13" ht="13.5" thickBot="1" x14ac:dyDescent="0.25">
      <c r="B29" s="266" t="s">
        <v>302</v>
      </c>
      <c r="C29" s="269"/>
      <c r="D29" s="268">
        <f>D28+D27</f>
        <v>43.454892608695658</v>
      </c>
      <c r="E29" s="268">
        <v>17.305</v>
      </c>
      <c r="F29" s="271" t="s">
        <v>303</v>
      </c>
      <c r="G29" s="268">
        <f>G28+G27</f>
        <v>28.620098317437979</v>
      </c>
    </row>
  </sheetData>
  <pageMargins left="0.7" right="0.7" top="0.75" bottom="0.75" header="0.3" footer="0.3"/>
  <pageSetup orientation="portrait" r:id="rId1"/>
  <ignoredErrors>
    <ignoredError sqref="C14" formulaRange="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188C3E66AB75547B18654CB199B37BE" ma:contentTypeVersion="11" ma:contentTypeDescription="Create a new document." ma:contentTypeScope="" ma:versionID="7f1abdd97311c1744583c626b9c5f5c9">
  <xsd:schema xmlns:xsd="http://www.w3.org/2001/XMLSchema" xmlns:xs="http://www.w3.org/2001/XMLSchema" xmlns:p="http://schemas.microsoft.com/office/2006/metadata/properties" xmlns:ns2="92e85fc9-c59d-4a6e-83f4-fc53e441d8c6" xmlns:ns3="3330e3f4-ca0a-4364-8b24-1b45af06b0ec" targetNamespace="http://schemas.microsoft.com/office/2006/metadata/properties" ma:root="true" ma:fieldsID="588be940771b406d9e0a693962564aa1" ns2:_="" ns3:_="">
    <xsd:import namespace="92e85fc9-c59d-4a6e-83f4-fc53e441d8c6"/>
    <xsd:import namespace="3330e3f4-ca0a-4364-8b24-1b45af06b0e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85fc9-c59d-4a6e-83f4-fc53e441d8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1edaf98-933d-48b7-9af8-6bdbb703d06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330e3f4-ca0a-4364-8b24-1b45af06b0e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6f47a410-6c15-4369-b8a8-064dc59b1aa6}" ma:internalName="TaxCatchAll" ma:showField="CatchAllData" ma:web="3330e3f4-ca0a-4364-8b24-1b45af06b0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TaxCatchAll xmlns="3330e3f4-ca0a-4364-8b24-1b45af06b0ec" xsi:nil="true"/>
    <lcf76f155ced4ddcb4097134ff3c332f xmlns="92e85fc9-c59d-4a6e-83f4-fc53e441d8c6">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CE9110B-070D-4272-B4C9-F772D2136759}"/>
</file>

<file path=customXml/itemProps2.xml><?xml version="1.0" encoding="utf-8"?>
<ds:datastoreItem xmlns:ds="http://schemas.openxmlformats.org/officeDocument/2006/customXml" ds:itemID="{AB868C1E-7569-4632-B6B9-2BE0DFA4FAC3}">
  <ds:schemaRefs>
    <ds:schemaRef ds:uri="http://schemas.microsoft.com/office/2006/metadata/properties"/>
    <ds:schemaRef ds:uri="3330e3f4-ca0a-4364-8b24-1b45af06b0ec"/>
    <ds:schemaRef ds:uri="dcd07e8d-b5f9-4871-be7a-b103cd58b311"/>
    <ds:schemaRef ds:uri="http://schemas.microsoft.com/office/infopath/2007/PartnerControls"/>
  </ds:schemaRefs>
</ds:datastoreItem>
</file>

<file path=customXml/itemProps3.xml><?xml version="1.0" encoding="utf-8"?>
<ds:datastoreItem xmlns:ds="http://schemas.openxmlformats.org/officeDocument/2006/customXml" ds:itemID="{73C00506-6214-4FDB-97CA-B0E33E8C3A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Overall </vt:lpstr>
      <vt:lpstr>Output_Slides</vt:lpstr>
      <vt:lpstr>OCP product mix</vt:lpstr>
      <vt:lpstr>GapToFill_Crops</vt:lpstr>
      <vt:lpstr>OCPSalesProduct</vt:lpstr>
      <vt:lpstr>OCPMarketShares</vt:lpstr>
      <vt:lpstr>ProjectedP205_Consumption</vt:lpstr>
      <vt:lpstr>Inputs &gt;</vt:lpstr>
      <vt:lpstr>P fertilizers import </vt:lpstr>
      <vt:lpstr>SalesOCP</vt:lpstr>
      <vt:lpstr>RAR_OCP</vt:lpstr>
      <vt:lpstr>P2O5Consumption</vt:lpstr>
      <vt:lpstr>HarvestedAreas_TCD</vt:lpstr>
      <vt:lpstr>HarvestedAreas</vt:lpstr>
      <vt:lpstr>Title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Decombe.Timothee@bcg.com</dc:creator>
  <cp:keywords/>
  <dc:description/>
  <cp:lastModifiedBy>Sabbagh, Romain</cp:lastModifiedBy>
  <cp:revision/>
  <dcterms:created xsi:type="dcterms:W3CDTF">2009-10-20T07:07:16Z</dcterms:created>
  <dcterms:modified xsi:type="dcterms:W3CDTF">2023-07-24T17:52:48Z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0x010100D3F270B43B0E1547BA757A34774E8227</vt:lpwstr>
  </property>
  <property fmtid="{D5CDD505-2E9C-101B-9397-08002B2CF9AE}" pid="4" name="ComplianceAssetId">
    <vt:lpwstr/>
  </property>
  <property fmtid="{D5CDD505-2E9C-101B-9397-08002B2CF9AE}" pid="5" name="_ExtendedDescription">
    <vt:lpwstr/>
  </property>
  <property fmtid="{D5CDD505-2E9C-101B-9397-08002B2CF9AE}" pid="6" name="TriggerFlowInfo">
    <vt:lpwstr/>
  </property>
  <property fmtid="{D5CDD505-2E9C-101B-9397-08002B2CF9AE}" pid="7" name="MediaServiceImageTags">
    <vt:lpwstr/>
  </property>
  <property fmtid="{D5CDD505-2E9C-101B-9397-08002B2CF9AE}" pid="8" name="MSIP_Label_b0d5c4f4-7a29-4385-b7a5-afbe2154ae6f_Enabled">
    <vt:lpwstr>true</vt:lpwstr>
  </property>
  <property fmtid="{D5CDD505-2E9C-101B-9397-08002B2CF9AE}" pid="9" name="MSIP_Label_b0d5c4f4-7a29-4385-b7a5-afbe2154ae6f_SetDate">
    <vt:lpwstr>2023-06-09T13:29:51Z</vt:lpwstr>
  </property>
  <property fmtid="{D5CDD505-2E9C-101B-9397-08002B2CF9AE}" pid="10" name="MSIP_Label_b0d5c4f4-7a29-4385-b7a5-afbe2154ae6f_Method">
    <vt:lpwstr>Standard</vt:lpwstr>
  </property>
  <property fmtid="{D5CDD505-2E9C-101B-9397-08002B2CF9AE}" pid="11" name="MSIP_Label_b0d5c4f4-7a29-4385-b7a5-afbe2154ae6f_Name">
    <vt:lpwstr>Confidential</vt:lpwstr>
  </property>
  <property fmtid="{D5CDD505-2E9C-101B-9397-08002B2CF9AE}" pid="12" name="MSIP_Label_b0d5c4f4-7a29-4385-b7a5-afbe2154ae6f_SiteId">
    <vt:lpwstr>2dfb2f0b-4d21-4268-9559-72926144c918</vt:lpwstr>
  </property>
  <property fmtid="{D5CDD505-2E9C-101B-9397-08002B2CF9AE}" pid="13" name="MSIP_Label_b0d5c4f4-7a29-4385-b7a5-afbe2154ae6f_ActionId">
    <vt:lpwstr>629c1fa7-8e53-4924-822b-7c1fd823fb60</vt:lpwstr>
  </property>
  <property fmtid="{D5CDD505-2E9C-101B-9397-08002B2CF9AE}" pid="14" name="MSIP_Label_b0d5c4f4-7a29-4385-b7a5-afbe2154ae6f_ContentBits">
    <vt:lpwstr>0</vt:lpwstr>
  </property>
  <property fmtid="{D5CDD505-2E9C-101B-9397-08002B2CF9AE}" pid="15" name="bcgClassification">
    <vt:lpwstr>bcgConfidential</vt:lpwstr>
  </property>
</Properties>
</file>