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nsen\Desktop\"/>
    </mc:Choice>
  </mc:AlternateContent>
  <xr:revisionPtr revIDLastSave="0" documentId="13_ncr:1_{A1CF3C46-236A-4E5A-AFA9-223B1272DA12}" xr6:coauthVersionLast="47" xr6:coauthVersionMax="47" xr10:uidLastSave="{00000000-0000-0000-0000-000000000000}"/>
  <bookViews>
    <workbookView xWindow="-120" yWindow="-120" windowWidth="29040" windowHeight="15840" activeTab="4" xr2:uid="{E1CC006E-90FF-4A71-8D58-0A0C99416A03}"/>
  </bookViews>
  <sheets>
    <sheet name="petty cash" sheetId="1" r:id="rId1"/>
    <sheet name="Gen PO" sheetId="3" r:id="rId2"/>
    <sheet name=" Gen PR" sheetId="2" r:id="rId3"/>
    <sheet name="Voucher" sheetId="4" r:id="rId4"/>
    <sheet name="2024PO" sheetId="5" r:id="rId5"/>
    <sheet name="2023 PO" sheetId="15" r:id="rId6"/>
    <sheet name="Sheet6" sheetId="14" r:id="rId7"/>
    <sheet name="EQUIP RET" sheetId="13" r:id="rId8"/>
    <sheet name="Sheet4" sheetId="10" r:id="rId9"/>
    <sheet name="Sheet2" sheetId="8" r:id="rId10"/>
    <sheet name="Sheet3" sheetId="9" r:id="rId11"/>
    <sheet name="Sheet1" sheetId="7" r:id="rId12"/>
    <sheet name="Sheet5" sheetId="11" r:id="rId13"/>
    <sheet name="Retain" sheetId="12" r:id="rId14"/>
    <sheet name="bODEGA" sheetId="6" r:id="rId15"/>
  </sheets>
  <definedNames>
    <definedName name="_xlnm._FilterDatabase" localSheetId="4" hidden="1">'2024PO'!$A$8:$V$537</definedName>
    <definedName name="_xlnm._FilterDatabase" localSheetId="3" hidden="1">Voucher!$A$5:$R$114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00" i="4" l="1"/>
  <c r="L500" i="4"/>
  <c r="J500" i="4"/>
  <c r="L499" i="4"/>
  <c r="M499" i="4" s="1"/>
  <c r="H539" i="5"/>
  <c r="H515" i="5"/>
  <c r="L497" i="4"/>
  <c r="J497" i="4"/>
  <c r="M497" i="4" s="1"/>
  <c r="L496" i="4"/>
  <c r="J496" i="4"/>
  <c r="M496" i="4" s="1"/>
  <c r="K495" i="4"/>
  <c r="M495" i="4" s="1"/>
  <c r="L495" i="4"/>
  <c r="K494" i="4"/>
  <c r="L494" i="4"/>
  <c r="J494" i="4"/>
  <c r="L493" i="4"/>
  <c r="J493" i="4"/>
  <c r="M493" i="4" s="1"/>
  <c r="L492" i="4"/>
  <c r="J492" i="4"/>
  <c r="M492" i="4" s="1"/>
  <c r="L491" i="4"/>
  <c r="J491" i="4"/>
  <c r="M491" i="4" s="1"/>
  <c r="L490" i="4"/>
  <c r="J490" i="4"/>
  <c r="M490" i="4" s="1"/>
  <c r="M500" i="4" l="1"/>
  <c r="M494" i="4"/>
  <c r="K489" i="4"/>
  <c r="L489" i="4"/>
  <c r="J489" i="4"/>
  <c r="M488" i="4"/>
  <c r="L488" i="4"/>
  <c r="J488" i="4"/>
  <c r="L487" i="4"/>
  <c r="J487" i="4"/>
  <c r="M487" i="4" s="1"/>
  <c r="L486" i="4"/>
  <c r="J486" i="4"/>
  <c r="M486" i="4" s="1"/>
  <c r="L485" i="4"/>
  <c r="J485" i="4"/>
  <c r="M485" i="4" s="1"/>
  <c r="K484" i="4"/>
  <c r="L484" i="4"/>
  <c r="J484" i="4"/>
  <c r="L483" i="4"/>
  <c r="J483" i="4"/>
  <c r="M483" i="4" s="1"/>
  <c r="M482" i="4"/>
  <c r="L482" i="4"/>
  <c r="M481" i="4"/>
  <c r="L481" i="4"/>
  <c r="J481" i="4"/>
  <c r="M489" i="4" l="1"/>
  <c r="M484" i="4"/>
  <c r="K480" i="4" l="1"/>
  <c r="L480" i="4"/>
  <c r="J480" i="4"/>
  <c r="M480" i="4" l="1"/>
  <c r="M479" i="4"/>
  <c r="M478" i="4"/>
  <c r="J479" i="4"/>
  <c r="K479" i="4"/>
  <c r="L479" i="4"/>
  <c r="L478" i="4"/>
  <c r="J478" i="4"/>
  <c r="L477" i="4"/>
  <c r="J477" i="4"/>
  <c r="M477" i="4" s="1"/>
  <c r="L476" i="4" l="1"/>
  <c r="J476" i="4"/>
  <c r="L475" i="4"/>
  <c r="J475" i="4"/>
  <c r="K473" i="4"/>
  <c r="L473" i="4"/>
  <c r="J473" i="4"/>
  <c r="K472" i="4"/>
  <c r="L472" i="4"/>
  <c r="J472" i="4"/>
  <c r="J471" i="4"/>
  <c r="L471" i="4"/>
  <c r="L470" i="4"/>
  <c r="J470" i="4"/>
  <c r="L469" i="4"/>
  <c r="J469" i="4"/>
  <c r="M469" i="4" s="1"/>
  <c r="L468" i="4"/>
  <c r="J468" i="4"/>
  <c r="L467" i="4"/>
  <c r="J467" i="4"/>
  <c r="L466" i="4"/>
  <c r="J466" i="4"/>
  <c r="M466" i="4" s="1"/>
  <c r="K465" i="4"/>
  <c r="L465" i="4"/>
  <c r="J465" i="4"/>
  <c r="K464" i="4"/>
  <c r="L464" i="4"/>
  <c r="J464" i="4"/>
  <c r="L463" i="4"/>
  <c r="J463" i="4"/>
  <c r="L462" i="4"/>
  <c r="J462" i="4"/>
  <c r="L461" i="4"/>
  <c r="J461" i="4"/>
  <c r="L460" i="4"/>
  <c r="J460" i="4"/>
  <c r="L459" i="4"/>
  <c r="J459" i="4"/>
  <c r="L458" i="4"/>
  <c r="J458" i="4"/>
  <c r="L457" i="4"/>
  <c r="M457" i="4" s="1"/>
  <c r="J457" i="4"/>
  <c r="L456" i="4"/>
  <c r="J456" i="4"/>
  <c r="H534" i="5"/>
  <c r="H485" i="5"/>
  <c r="H527" i="5"/>
  <c r="L455" i="4"/>
  <c r="J455" i="4"/>
  <c r="J454" i="4"/>
  <c r="L454" i="4"/>
  <c r="K453" i="4"/>
  <c r="L453" i="4"/>
  <c r="J453" i="4"/>
  <c r="H525" i="5"/>
  <c r="H549" i="5"/>
  <c r="I517" i="5"/>
  <c r="H541" i="5"/>
  <c r="H547" i="5"/>
  <c r="H520" i="5"/>
  <c r="H536" i="5"/>
  <c r="H478" i="5"/>
  <c r="I540" i="5"/>
  <c r="H540" i="5"/>
  <c r="M461" i="4" l="1"/>
  <c r="M456" i="4"/>
  <c r="M458" i="4"/>
  <c r="M472" i="4"/>
  <c r="M476" i="4"/>
  <c r="M455" i="4"/>
  <c r="M459" i="4"/>
  <c r="M460" i="4"/>
  <c r="M467" i="4"/>
  <c r="M475" i="4"/>
  <c r="M463" i="4"/>
  <c r="M473" i="4"/>
  <c r="M468" i="4"/>
  <c r="M453" i="4"/>
  <c r="M470" i="4"/>
  <c r="M462" i="4"/>
  <c r="M465" i="4"/>
  <c r="M471" i="4"/>
  <c r="M464" i="4"/>
  <c r="M454" i="4"/>
  <c r="L452" i="4"/>
  <c r="J452" i="4"/>
  <c r="L451" i="4"/>
  <c r="M451" i="4" s="1"/>
  <c r="L450" i="4"/>
  <c r="J450" i="4"/>
  <c r="M452" i="4" l="1"/>
  <c r="M450" i="4"/>
  <c r="L449" i="4"/>
  <c r="J449" i="4"/>
  <c r="M449" i="4" s="1"/>
  <c r="M448" i="4"/>
  <c r="M447" i="4" l="1"/>
  <c r="L446" i="4"/>
  <c r="J446" i="4"/>
  <c r="L445" i="4"/>
  <c r="J445" i="4"/>
  <c r="H5" i="15"/>
  <c r="L444" i="4"/>
  <c r="J444" i="4"/>
  <c r="H529" i="5"/>
  <c r="H500" i="5"/>
  <c r="H477" i="5"/>
  <c r="H543" i="5"/>
  <c r="I535" i="5"/>
  <c r="H535" i="5"/>
  <c r="H501" i="5"/>
  <c r="L443" i="4"/>
  <c r="M443" i="4" s="1"/>
  <c r="L442" i="4"/>
  <c r="M442" i="4" s="1"/>
  <c r="L441" i="4"/>
  <c r="M441" i="4" s="1"/>
  <c r="I524" i="5"/>
  <c r="H524" i="5"/>
  <c r="H507" i="5"/>
  <c r="I502" i="5"/>
  <c r="H502" i="5"/>
  <c r="L440" i="4"/>
  <c r="M440" i="4" s="1"/>
  <c r="J440" i="4"/>
  <c r="M445" i="4" l="1"/>
  <c r="M446" i="4"/>
  <c r="M444" i="4"/>
  <c r="L439" i="4"/>
  <c r="M439" i="4" s="1"/>
  <c r="L438" i="4"/>
  <c r="M438" i="4" s="1"/>
  <c r="L437" i="4"/>
  <c r="M437" i="4" s="1"/>
  <c r="H436" i="4"/>
  <c r="J436" i="4" s="1"/>
  <c r="L435" i="4"/>
  <c r="M435" i="4" s="1"/>
  <c r="J435" i="4"/>
  <c r="H11" i="15"/>
  <c r="L434" i="4"/>
  <c r="J434" i="4"/>
  <c r="M434" i="4" s="1"/>
  <c r="L433" i="4"/>
  <c r="J433" i="4"/>
  <c r="M433" i="4" s="1"/>
  <c r="L432" i="4"/>
  <c r="M432" i="4"/>
  <c r="L431" i="4"/>
  <c r="J431" i="4"/>
  <c r="L436" i="4" l="1"/>
  <c r="M436" i="4" s="1"/>
  <c r="M431" i="4"/>
  <c r="L430" i="4"/>
  <c r="J430" i="4"/>
  <c r="H481" i="5"/>
  <c r="H404" i="5"/>
  <c r="H460" i="5"/>
  <c r="H403" i="5"/>
  <c r="H506" i="5"/>
  <c r="H528" i="5"/>
  <c r="I389" i="5"/>
  <c r="H554" i="5"/>
  <c r="H509" i="5"/>
  <c r="H428" i="5"/>
  <c r="L429" i="4"/>
  <c r="J429" i="4"/>
  <c r="L428" i="4"/>
  <c r="J428" i="4"/>
  <c r="L427" i="4"/>
  <c r="J427" i="4"/>
  <c r="L426" i="4"/>
  <c r="J426" i="4"/>
  <c r="M426" i="4" s="1"/>
  <c r="M425" i="4"/>
  <c r="M427" i="4" l="1"/>
  <c r="M429" i="4"/>
  <c r="M430" i="4"/>
  <c r="M428" i="4"/>
  <c r="M424" i="4"/>
  <c r="M423" i="4"/>
  <c r="I531" i="5"/>
  <c r="H402" i="5" l="1"/>
  <c r="H448" i="5"/>
  <c r="H462" i="5"/>
  <c r="H475" i="5"/>
  <c r="H492" i="5"/>
  <c r="H484" i="5"/>
  <c r="H377" i="5"/>
  <c r="H394" i="5"/>
  <c r="L421" i="4"/>
  <c r="M421" i="4" s="1"/>
  <c r="L420" i="4"/>
  <c r="M420" i="4" s="1"/>
  <c r="L419" i="4"/>
  <c r="M419" i="4" s="1"/>
  <c r="L418" i="4"/>
  <c r="J418" i="4"/>
  <c r="M418" i="4" s="1"/>
  <c r="L417" i="4"/>
  <c r="M417" i="4" s="1"/>
  <c r="L422" i="4" l="1"/>
  <c r="J422" i="4"/>
  <c r="L416" i="4"/>
  <c r="J416" i="4"/>
  <c r="L415" i="4"/>
  <c r="M415" i="4" s="1"/>
  <c r="I452" i="5"/>
  <c r="H452" i="5"/>
  <c r="H453" i="5"/>
  <c r="H424" i="5"/>
  <c r="H335" i="5"/>
  <c r="H454" i="5"/>
  <c r="M422" i="4" l="1"/>
  <c r="M416" i="4"/>
  <c r="H451" i="5"/>
  <c r="L414" i="4"/>
  <c r="J414" i="4"/>
  <c r="L413" i="4"/>
  <c r="K413" i="4"/>
  <c r="I4" i="15"/>
  <c r="H4" i="15"/>
  <c r="M414" i="4" l="1"/>
  <c r="M413" i="4"/>
  <c r="L412" i="4"/>
  <c r="M412" i="4" s="1"/>
  <c r="J411" i="4"/>
  <c r="L411" i="4"/>
  <c r="J410" i="4"/>
  <c r="L410" i="4"/>
  <c r="J409" i="4"/>
  <c r="L409" i="4"/>
  <c r="L408" i="4"/>
  <c r="J408" i="4"/>
  <c r="L407" i="4"/>
  <c r="M407" i="4" s="1"/>
  <c r="H413" i="5"/>
  <c r="M409" i="4" l="1"/>
  <c r="M410" i="4"/>
  <c r="M411" i="4"/>
  <c r="M408" i="4"/>
  <c r="H449" i="5"/>
  <c r="H450" i="5"/>
  <c r="H429" i="5"/>
  <c r="L406" i="4"/>
  <c r="M406" i="4" s="1"/>
  <c r="L405" i="4"/>
  <c r="M405" i="4" s="1"/>
  <c r="L404" i="4"/>
  <c r="M404" i="4" s="1"/>
  <c r="M403" i="4"/>
  <c r="M402" i="4"/>
  <c r="M401" i="4"/>
  <c r="L400" i="4"/>
  <c r="J400" i="4"/>
  <c r="L399" i="4"/>
  <c r="J399" i="4"/>
  <c r="I10" i="15"/>
  <c r="H10" i="15"/>
  <c r="L398" i="4"/>
  <c r="K398" i="4"/>
  <c r="J398" i="4"/>
  <c r="M399" i="4" l="1"/>
  <c r="M400" i="4"/>
  <c r="M398" i="4"/>
  <c r="I505" i="5"/>
  <c r="H505" i="5"/>
  <c r="H338" i="5"/>
  <c r="L397" i="4"/>
  <c r="J397" i="4"/>
  <c r="L396" i="4"/>
  <c r="J396" i="4"/>
  <c r="L395" i="4"/>
  <c r="J395" i="4"/>
  <c r="I423" i="5"/>
  <c r="H423" i="5"/>
  <c r="L394" i="4"/>
  <c r="M394" i="4" s="1"/>
  <c r="L393" i="4"/>
  <c r="M393" i="4" s="1"/>
  <c r="M396" i="4" l="1"/>
  <c r="M395" i="4"/>
  <c r="M397" i="4"/>
  <c r="L392" i="4"/>
  <c r="J392" i="4"/>
  <c r="L391" i="4"/>
  <c r="J391" i="4"/>
  <c r="L390" i="4"/>
  <c r="M390" i="4" s="1"/>
  <c r="H6" i="15"/>
  <c r="F40" i="1"/>
  <c r="L389" i="4"/>
  <c r="J389" i="4"/>
  <c r="L388" i="4"/>
  <c r="M388" i="4" s="1"/>
  <c r="L387" i="4"/>
  <c r="J387" i="4"/>
  <c r="L386" i="4"/>
  <c r="J386" i="4"/>
  <c r="L385" i="4"/>
  <c r="J385" i="4"/>
  <c r="L384" i="4"/>
  <c r="M384" i="4" s="1"/>
  <c r="M392" i="4" l="1"/>
  <c r="M389" i="4"/>
  <c r="M385" i="4"/>
  <c r="M386" i="4"/>
  <c r="M387" i="4"/>
  <c r="M391" i="4"/>
  <c r="H7" i="15"/>
  <c r="L383" i="4"/>
  <c r="J383" i="4"/>
  <c r="L382" i="4"/>
  <c r="M382" i="4" s="1"/>
  <c r="L381" i="4"/>
  <c r="J381" i="4"/>
  <c r="L380" i="4"/>
  <c r="J380" i="4"/>
  <c r="L379" i="4"/>
  <c r="K379" i="4"/>
  <c r="J379" i="4"/>
  <c r="H8" i="15"/>
  <c r="L378" i="4"/>
  <c r="J378" i="4"/>
  <c r="L377" i="4"/>
  <c r="J377" i="4"/>
  <c r="L376" i="4"/>
  <c r="J376" i="4"/>
  <c r="L375" i="4"/>
  <c r="J375" i="4"/>
  <c r="L374" i="4"/>
  <c r="J374" i="4"/>
  <c r="H336" i="5"/>
  <c r="H265" i="5"/>
  <c r="L373" i="4"/>
  <c r="M373" i="4" s="1"/>
  <c r="L372" i="4"/>
  <c r="M372" i="4" s="1"/>
  <c r="L371" i="4"/>
  <c r="J371" i="4"/>
  <c r="L370" i="4"/>
  <c r="M370" i="4" s="1"/>
  <c r="K369" i="4"/>
  <c r="L369" i="4"/>
  <c r="J369" i="4"/>
  <c r="L368" i="4"/>
  <c r="J368" i="4"/>
  <c r="L367" i="4"/>
  <c r="J367" i="4"/>
  <c r="L366" i="4"/>
  <c r="K366" i="4"/>
  <c r="J366" i="4"/>
  <c r="L365" i="4"/>
  <c r="M365" i="4" s="1"/>
  <c r="L364" i="4"/>
  <c r="J364" i="4"/>
  <c r="L363" i="4"/>
  <c r="J363" i="4"/>
  <c r="L362" i="4"/>
  <c r="J362" i="4"/>
  <c r="L361" i="4"/>
  <c r="M361" i="4"/>
  <c r="K359" i="4"/>
  <c r="J359" i="4"/>
  <c r="H436" i="5"/>
  <c r="H353" i="5"/>
  <c r="H456" i="5"/>
  <c r="J357" i="4"/>
  <c r="J355" i="4"/>
  <c r="J356" i="4"/>
  <c r="K354" i="4"/>
  <c r="J354" i="4"/>
  <c r="J353" i="4"/>
  <c r="J352" i="4"/>
  <c r="J351" i="4"/>
  <c r="J350" i="4"/>
  <c r="J349" i="4"/>
  <c r="D178" i="12"/>
  <c r="H435" i="5"/>
  <c r="H355" i="5"/>
  <c r="H327" i="5"/>
  <c r="H365" i="5"/>
  <c r="H418" i="5"/>
  <c r="I384" i="5"/>
  <c r="H384" i="5"/>
  <c r="H337" i="5"/>
  <c r="I415" i="5"/>
  <c r="H415" i="5"/>
  <c r="H447" i="5"/>
  <c r="H360" i="5"/>
  <c r="I359" i="5"/>
  <c r="H359" i="5"/>
  <c r="I438" i="5"/>
  <c r="H438" i="5"/>
  <c r="H358" i="5"/>
  <c r="I434" i="5"/>
  <c r="H434" i="5"/>
  <c r="H346" i="5"/>
  <c r="H407" i="5"/>
  <c r="H433" i="5"/>
  <c r="H347" i="5"/>
  <c r="M375" i="4" l="1"/>
  <c r="M363" i="4"/>
  <c r="M367" i="4"/>
  <c r="M371" i="4"/>
  <c r="M364" i="4"/>
  <c r="M368" i="4"/>
  <c r="M379" i="4"/>
  <c r="M362" i="4"/>
  <c r="M366" i="4"/>
  <c r="M376" i="4"/>
  <c r="M383" i="4"/>
  <c r="M377" i="4"/>
  <c r="M374" i="4"/>
  <c r="M378" i="4"/>
  <c r="M381" i="4"/>
  <c r="M380" i="4"/>
  <c r="M369" i="4"/>
  <c r="J348" i="4"/>
  <c r="H347" i="4"/>
  <c r="J347" i="4" s="1"/>
  <c r="H385" i="5"/>
  <c r="H356" i="5"/>
  <c r="H366" i="5"/>
  <c r="J346" i="4"/>
  <c r="J344" i="4" l="1"/>
  <c r="J343" i="4"/>
  <c r="I5" i="5"/>
  <c r="H5" i="5"/>
  <c r="J340" i="4"/>
  <c r="J339" i="4"/>
  <c r="J338" i="4"/>
  <c r="I417" i="5"/>
  <c r="L179" i="7"/>
  <c r="I61" i="8"/>
  <c r="R62" i="8"/>
  <c r="S39" i="8"/>
  <c r="R39" i="8"/>
  <c r="I39" i="8"/>
</calcChain>
</file>

<file path=xl/sharedStrings.xml><?xml version="1.0" encoding="utf-8"?>
<sst xmlns="http://schemas.openxmlformats.org/spreadsheetml/2006/main" count="19597" uniqueCount="3568">
  <si>
    <t>PR NO.</t>
  </si>
  <si>
    <t xml:space="preserve">DATE </t>
  </si>
  <si>
    <t>PARTICULARS</t>
  </si>
  <si>
    <t>End-User</t>
  </si>
  <si>
    <t>Amount</t>
  </si>
  <si>
    <t>M. Turco</t>
  </si>
  <si>
    <t>H. Adil</t>
  </si>
  <si>
    <t>L. Santos</t>
  </si>
  <si>
    <t>L. Usman</t>
  </si>
  <si>
    <t>E. Lubaton</t>
  </si>
  <si>
    <t>N. Villagracia</t>
  </si>
  <si>
    <t>M. D. Macrohon</t>
  </si>
  <si>
    <t>R. Arcillas</t>
  </si>
  <si>
    <t>M. Lear</t>
  </si>
  <si>
    <t>R. Borja</t>
  </si>
  <si>
    <t>PETTY CASH REQUEST NUMBER FOR 2024</t>
  </si>
  <si>
    <t>GENERAL PURCHASE  REQUEST NUMBER FOR 2024</t>
  </si>
  <si>
    <t>GEN. 24-01-01</t>
  </si>
  <si>
    <t>GEN. 24-01-02</t>
  </si>
  <si>
    <t>GEN. 24-01-03</t>
  </si>
  <si>
    <t>GEN. 24-01-04</t>
  </si>
  <si>
    <t>GEN. 24-01-05</t>
  </si>
  <si>
    <t>GEN. 24-01-06</t>
  </si>
  <si>
    <t>GEN. 24-01-07</t>
  </si>
  <si>
    <t>GEN. 24-01-08</t>
  </si>
  <si>
    <t>GEN. 24-01-09</t>
  </si>
  <si>
    <t>GEN. 24-01-10</t>
  </si>
  <si>
    <t>GEN. 24-01-11</t>
  </si>
  <si>
    <t>GEN. 24-01-13</t>
  </si>
  <si>
    <t>GEN. 24-01-14</t>
  </si>
  <si>
    <t>GEN. 24-01-15</t>
  </si>
  <si>
    <t>GEN. 24-01-16</t>
  </si>
  <si>
    <t>GEN. 24-01-17</t>
  </si>
  <si>
    <t>GEN. 24-01-18</t>
  </si>
  <si>
    <t>GEN. 24-01-19</t>
  </si>
  <si>
    <t>GEN. 24-01-20</t>
  </si>
  <si>
    <t>GEN. 24-01-22</t>
  </si>
  <si>
    <t>GEN. 24-01-23</t>
  </si>
  <si>
    <t>GEN. 24-01-24</t>
  </si>
  <si>
    <t>GEN. 24-01-25</t>
  </si>
  <si>
    <t>GEN. 24-01-26</t>
  </si>
  <si>
    <t>GEN. 24-01-27</t>
  </si>
  <si>
    <t>E. Macaso</t>
  </si>
  <si>
    <t>A. Montero</t>
  </si>
  <si>
    <t>Gasoline or the period Dec. 16-31, 2023</t>
  </si>
  <si>
    <t>L. Mariano</t>
  </si>
  <si>
    <t>Black Checks</t>
  </si>
  <si>
    <t>M. Abdulajid</t>
  </si>
  <si>
    <t>Items for various catering Services</t>
  </si>
  <si>
    <t>Ma. D. Macrohon</t>
  </si>
  <si>
    <t>UNIT</t>
  </si>
  <si>
    <t>Records</t>
  </si>
  <si>
    <t>Museum</t>
  </si>
  <si>
    <t>Supply</t>
  </si>
  <si>
    <t>Cashiere</t>
  </si>
  <si>
    <t>Medicines</t>
  </si>
  <si>
    <t>CLA</t>
  </si>
  <si>
    <t>Engineering</t>
  </si>
  <si>
    <t>HE</t>
  </si>
  <si>
    <t>PAO</t>
  </si>
  <si>
    <t>HRMO</t>
  </si>
  <si>
    <t>Motorpool</t>
  </si>
  <si>
    <t>Food Service</t>
  </si>
  <si>
    <t>Budget &amp; Finance</t>
  </si>
  <si>
    <t>PC 24-01-21</t>
  </si>
  <si>
    <t>Diesel- reimbursement</t>
  </si>
  <si>
    <t>Ma. G. Bunol</t>
  </si>
  <si>
    <t>TEC</t>
  </si>
  <si>
    <t>PC 24-01-01</t>
  </si>
  <si>
    <t>PC 24-01-02</t>
  </si>
  <si>
    <t>PC 24-01-03</t>
  </si>
  <si>
    <t>PC 24-01-04</t>
  </si>
  <si>
    <t>PC 24-01-05</t>
  </si>
  <si>
    <t>PC 24-01-06</t>
  </si>
  <si>
    <t>PC 24-01-07</t>
  </si>
  <si>
    <t>PC 24-01-08</t>
  </si>
  <si>
    <t>PC 24-01-09</t>
  </si>
  <si>
    <t>PC 24-01-10</t>
  </si>
  <si>
    <t>PC 24-01-11</t>
  </si>
  <si>
    <t>PC 24-01-12</t>
  </si>
  <si>
    <t>PC 24-01-13</t>
  </si>
  <si>
    <t>PC 24-01-14</t>
  </si>
  <si>
    <t>PC 24-01-15</t>
  </si>
  <si>
    <t>PC 24-01-16</t>
  </si>
  <si>
    <t>PC 24-01-17</t>
  </si>
  <si>
    <t>PC 24-01-18</t>
  </si>
  <si>
    <t>PC 24-01-19</t>
  </si>
  <si>
    <t>PC 24-01-20</t>
  </si>
  <si>
    <t>Bed sheets for the maniquins</t>
  </si>
  <si>
    <t>PC 24-01-22</t>
  </si>
  <si>
    <t>PC 24-01-23</t>
  </si>
  <si>
    <t>PC 24-01-24</t>
  </si>
  <si>
    <t>PC 24-01-25</t>
  </si>
  <si>
    <t>PC 24-01-26</t>
  </si>
  <si>
    <t>PC 24-01-27</t>
  </si>
  <si>
    <t>PC 24-01-28</t>
  </si>
  <si>
    <t>PC 24-01-29</t>
  </si>
  <si>
    <t>Tarpauline</t>
  </si>
  <si>
    <t>L. Dekit</t>
  </si>
  <si>
    <t>PHSI</t>
  </si>
  <si>
    <t>PO No.</t>
  </si>
  <si>
    <t>Date</t>
  </si>
  <si>
    <t>Item</t>
  </si>
  <si>
    <t>PR No.</t>
  </si>
  <si>
    <t>Fund</t>
  </si>
  <si>
    <t>Gen. 001</t>
  </si>
  <si>
    <t>23-11-611</t>
  </si>
  <si>
    <t>11-24-23</t>
  </si>
  <si>
    <t>50 TM, 105 Globe &amp; 25 Smart</t>
  </si>
  <si>
    <t>CHED</t>
  </si>
  <si>
    <t>G. J. Lionen</t>
  </si>
  <si>
    <t>Cash advance of Montero</t>
  </si>
  <si>
    <t>Gen. 002</t>
  </si>
  <si>
    <t>Gen. 003</t>
  </si>
  <si>
    <t>Gen. 004</t>
  </si>
  <si>
    <t>Gen. 005</t>
  </si>
  <si>
    <t>Gen. 006</t>
  </si>
  <si>
    <t>Gen. 007</t>
  </si>
  <si>
    <t>Gen. 008</t>
  </si>
  <si>
    <t>Gen. 009</t>
  </si>
  <si>
    <t>Gen. 010</t>
  </si>
  <si>
    <t>Gen. 011</t>
  </si>
  <si>
    <t>Gen. 012</t>
  </si>
  <si>
    <t>Gen. 013</t>
  </si>
  <si>
    <t>23-11-914</t>
  </si>
  <si>
    <t>30 Globe, 21 TM &amp; 7 Smart</t>
  </si>
  <si>
    <t>PC 24-01-30</t>
  </si>
  <si>
    <t>PC 24-01-31</t>
  </si>
  <si>
    <t>PC 24-01-32</t>
  </si>
  <si>
    <t>PC 24-01-33</t>
  </si>
  <si>
    <t>PC 24-01-34</t>
  </si>
  <si>
    <t>Kraft Paper &amp; White Glue</t>
  </si>
  <si>
    <t>F. San Juan</t>
  </si>
  <si>
    <t>UPRESS</t>
  </si>
  <si>
    <t>PVC clip, S-Blue, Blue Elbow</t>
  </si>
  <si>
    <t>Clutch Relining UB Bus</t>
  </si>
  <si>
    <t>C. Tejero</t>
  </si>
  <si>
    <t>Oil Filter(Van SDK 430 &amp; Clutch Binding-UD Bus</t>
  </si>
  <si>
    <t>Flasher- Foton</t>
  </si>
  <si>
    <t>Documentary Stamp for License Handheld Radio</t>
  </si>
  <si>
    <t>PMO</t>
  </si>
  <si>
    <t>1-19-24</t>
  </si>
  <si>
    <t>24-01-006</t>
  </si>
  <si>
    <t>Gasoline for the period Jan. 1-15, 2024</t>
  </si>
  <si>
    <t>SUPPLIER</t>
  </si>
  <si>
    <t>PO NO</t>
  </si>
  <si>
    <t>PO Date</t>
  </si>
  <si>
    <t>PR NO</t>
  </si>
  <si>
    <t>PR DATE</t>
  </si>
  <si>
    <t>FUND</t>
  </si>
  <si>
    <t>ITEM</t>
  </si>
  <si>
    <t>AMOUNT</t>
  </si>
  <si>
    <t>RETENTION</t>
  </si>
  <si>
    <t>PENALTY</t>
  </si>
  <si>
    <t>VAT</t>
  </si>
  <si>
    <t>NET AMOUNT</t>
  </si>
  <si>
    <t>END-USER</t>
  </si>
  <si>
    <t>OFFICE</t>
  </si>
  <si>
    <t>DATE RELEASE</t>
  </si>
  <si>
    <t>MJ Southgas</t>
  </si>
  <si>
    <t>Gen. 24-01-61</t>
  </si>
  <si>
    <t>Newspaper for the month Dec. 2024</t>
  </si>
  <si>
    <t>B. Asid</t>
  </si>
  <si>
    <t>1-24-23</t>
  </si>
  <si>
    <t>Gen. 24-01-015</t>
  </si>
  <si>
    <t>1-15-24</t>
  </si>
  <si>
    <t>Supplies &amp; Materials , 1st qrt. DBM</t>
  </si>
  <si>
    <t>GEN. 24-02-12</t>
  </si>
  <si>
    <t>Gasoline for the period Jan. 16-31, 2024</t>
  </si>
  <si>
    <t>STF</t>
  </si>
  <si>
    <t>SUPPLIERS</t>
  </si>
  <si>
    <t>PO. NO</t>
  </si>
  <si>
    <t>DATE</t>
  </si>
  <si>
    <t xml:space="preserve">A B C </t>
  </si>
  <si>
    <t>NO. of DAYS</t>
  </si>
  <si>
    <t>Asiatic Trading</t>
  </si>
  <si>
    <t>24-005B</t>
  </si>
  <si>
    <t>24-01-051</t>
  </si>
  <si>
    <t>1-31-24</t>
  </si>
  <si>
    <t>J. A. Sahial</t>
  </si>
  <si>
    <t>PPO</t>
  </si>
  <si>
    <t>Date APPROVED</t>
  </si>
  <si>
    <t>10 calendar</t>
  </si>
  <si>
    <t>CONFORMED</t>
  </si>
  <si>
    <t>24-005A</t>
  </si>
  <si>
    <t>Various material for the Clinical SKills &amp; Simulation of Coll. Of Medicines</t>
  </si>
  <si>
    <t>Dennis Hardware</t>
  </si>
  <si>
    <t>Delivery Date</t>
  </si>
  <si>
    <t>February 19, 2024</t>
  </si>
  <si>
    <t>Date Delivered</t>
  </si>
  <si>
    <t>MFM Enterprise</t>
  </si>
  <si>
    <t>1-22-24</t>
  </si>
  <si>
    <t>2-16-24</t>
  </si>
  <si>
    <t>Newspaper for the month of December 2023</t>
  </si>
  <si>
    <t>Library</t>
  </si>
  <si>
    <t>2-13-24</t>
  </si>
  <si>
    <t>LRB3 Prime Construction</t>
  </si>
  <si>
    <t>Refund of Retention Fee per PO# 281 &amp; PR#22-02-084 (Solar Lights)</t>
  </si>
  <si>
    <t>2-19-24</t>
  </si>
  <si>
    <t>Lousie Ads</t>
  </si>
  <si>
    <t>24-004</t>
  </si>
  <si>
    <t>24-01-052</t>
  </si>
  <si>
    <t>Various Acrylic Glass Signages for the College of Medicines</t>
  </si>
  <si>
    <t>2-21-24</t>
  </si>
  <si>
    <t>2-20-24</t>
  </si>
  <si>
    <t>March 1, 2023</t>
  </si>
  <si>
    <t>Mardale Hotel</t>
  </si>
  <si>
    <t>24-002</t>
  </si>
  <si>
    <t>Bond Paper long</t>
  </si>
  <si>
    <t>CTE</t>
  </si>
  <si>
    <t>Bond Paper A4</t>
  </si>
  <si>
    <t>Stapler No. 3</t>
  </si>
  <si>
    <t>Chalk</t>
  </si>
  <si>
    <t>White Board Pen</t>
  </si>
  <si>
    <t>Pilot Pen</t>
  </si>
  <si>
    <t>Highligther</t>
  </si>
  <si>
    <t>Scissors</t>
  </si>
  <si>
    <t>Scotch Tape</t>
  </si>
  <si>
    <t>Paper Clip</t>
  </si>
  <si>
    <t>Expanded Envelop</t>
  </si>
  <si>
    <t>Pencil</t>
  </si>
  <si>
    <t>RESEL</t>
  </si>
  <si>
    <t>Sign Pen Blue</t>
  </si>
  <si>
    <t>Staple Wire #3</t>
  </si>
  <si>
    <t>Record Book 500 pages</t>
  </si>
  <si>
    <t>Alcohol</t>
  </si>
  <si>
    <t>SUPPLIES TO BE TAKEN FROM THE SUPPLY BODEGA</t>
  </si>
  <si>
    <t>Yakan Weaver</t>
  </si>
  <si>
    <t>24-003</t>
  </si>
  <si>
    <t>24-01-028</t>
  </si>
  <si>
    <t>RJLP Construction</t>
  </si>
  <si>
    <t>24-006</t>
  </si>
  <si>
    <t>24-01-053</t>
  </si>
  <si>
    <t>Ree Cooling System</t>
  </si>
  <si>
    <t>24-007A</t>
  </si>
  <si>
    <t>23-09-452</t>
  </si>
  <si>
    <t>Ceejay's Enterprises</t>
  </si>
  <si>
    <t>24-008</t>
  </si>
  <si>
    <t>24-007B</t>
  </si>
  <si>
    <t>Philcopy</t>
  </si>
  <si>
    <t>24-009</t>
  </si>
  <si>
    <t>24-02-055</t>
  </si>
  <si>
    <t>24-01-012</t>
  </si>
  <si>
    <t>24-010</t>
  </si>
  <si>
    <t>24-01-003</t>
  </si>
  <si>
    <t>Victorious Gen. Merchandise</t>
  </si>
  <si>
    <t>24-011</t>
  </si>
  <si>
    <t>24-01-036</t>
  </si>
  <si>
    <t>MODE</t>
  </si>
  <si>
    <t>Exclusive</t>
  </si>
  <si>
    <t>SV</t>
  </si>
  <si>
    <t>PB</t>
  </si>
  <si>
    <t>DC</t>
  </si>
  <si>
    <t>Shopping</t>
  </si>
  <si>
    <t>24-012</t>
  </si>
  <si>
    <t>24-01-010</t>
  </si>
  <si>
    <t>Toner TK-6113 for the Procurement Office</t>
  </si>
  <si>
    <t>M. A. Almeda</t>
  </si>
  <si>
    <t>Procurement</t>
  </si>
  <si>
    <t>2-28-24</t>
  </si>
  <si>
    <t>Toner TK-6113 for the OP</t>
  </si>
  <si>
    <t>B. Flores</t>
  </si>
  <si>
    <t>OP</t>
  </si>
  <si>
    <t>20 pcs Gold &amp; 100 pac. Silver Medals for the High School</t>
  </si>
  <si>
    <t>Reg</t>
  </si>
  <si>
    <t>L. Barcelona</t>
  </si>
  <si>
    <t>High School</t>
  </si>
  <si>
    <t>30 calendar</t>
  </si>
  <si>
    <t>24-013</t>
  </si>
  <si>
    <t>24-014</t>
  </si>
  <si>
    <t>24-015</t>
  </si>
  <si>
    <t>24-016</t>
  </si>
  <si>
    <t>24-017</t>
  </si>
  <si>
    <t>24-018</t>
  </si>
  <si>
    <t>24-019</t>
  </si>
  <si>
    <t>24-023</t>
  </si>
  <si>
    <t>24-024</t>
  </si>
  <si>
    <t>24-025</t>
  </si>
  <si>
    <t>24-026</t>
  </si>
  <si>
    <t>24-027</t>
  </si>
  <si>
    <t>Freedom Commercial</t>
  </si>
  <si>
    <t>2-29-24</t>
  </si>
  <si>
    <t>24-01-013</t>
  </si>
  <si>
    <t>Book Paper, Kromekote &amp; White Stick glue for the UPRESS</t>
  </si>
  <si>
    <t>March 8, 2024</t>
  </si>
  <si>
    <t>April 5, 2023</t>
  </si>
  <si>
    <t>Copylandia</t>
  </si>
  <si>
    <t>Billing for the month  January 30 to Febraury 24, 2024</t>
  </si>
  <si>
    <t>SN: A4FK141000192</t>
  </si>
  <si>
    <t>Registrar</t>
  </si>
  <si>
    <t>E. Alfaro</t>
  </si>
  <si>
    <t>JS Engineering &amp; Mktg. Services</t>
  </si>
  <si>
    <t>Application for Net-Metering of 100Kwp Solar Power PV System</t>
  </si>
  <si>
    <t>PPE</t>
  </si>
  <si>
    <t>2-22-24</t>
  </si>
  <si>
    <t>GEN. 24-02-18</t>
  </si>
  <si>
    <t>Gasoline for the period Jan. Feb. 1 to 15, 2024</t>
  </si>
  <si>
    <t>RC Lim Lktg</t>
  </si>
  <si>
    <t>24-01-020</t>
  </si>
  <si>
    <t>Sublimation Mug, Paper(A3&amp;4) &amp; Lain Bond for UPRESS</t>
  </si>
  <si>
    <t>S. San Juan</t>
  </si>
  <si>
    <t>S Three Print &amp; Apparel</t>
  </si>
  <si>
    <t>24-01-001</t>
  </si>
  <si>
    <t>960pcd Medallion for Academic Awards)</t>
  </si>
  <si>
    <t>R. Marcial</t>
  </si>
  <si>
    <t>DSA</t>
  </si>
  <si>
    <t>3-13-24</t>
  </si>
  <si>
    <t>3-14-24</t>
  </si>
  <si>
    <t>Gen. 24-03-31</t>
  </si>
  <si>
    <t>475 pcs Male &amp; Female Stocks</t>
  </si>
  <si>
    <t>H. Rosaldo</t>
  </si>
  <si>
    <t>1-23-24</t>
  </si>
  <si>
    <t>1 set Electric Meter-FMpS, KV2C, Class 20 meter w/ KRT soft switch for replacement</t>
  </si>
  <si>
    <t>9-20-23</t>
  </si>
  <si>
    <t>17 units SMART TV, SKYWORTH(655UD75) for the High School</t>
  </si>
  <si>
    <t>R. Barcelona</t>
  </si>
  <si>
    <t>3-15-24</t>
  </si>
  <si>
    <t>Partition at the College of Medicines (Glass wall)</t>
  </si>
  <si>
    <t>3-18-24</t>
  </si>
  <si>
    <t>with voucher COD 3-18-24</t>
  </si>
  <si>
    <t>1-16-24</t>
  </si>
  <si>
    <t>Yakan Treasure Chest (BAUL) for the consulation &amp; Stakeholders meeting in Pagadian</t>
  </si>
  <si>
    <t>C. Ricohermosa</t>
  </si>
  <si>
    <t>ESU-Pagadian</t>
  </si>
  <si>
    <t>Materials for the proposed Clinical Skills &amp; Simulatgion Center</t>
  </si>
  <si>
    <t>3-21-24</t>
  </si>
  <si>
    <t>15 calendar</t>
  </si>
  <si>
    <t>GEN. 24-01-28</t>
  </si>
  <si>
    <t>GEN. 24-01-29</t>
  </si>
  <si>
    <t>GEN. 24-01-30</t>
  </si>
  <si>
    <t>GEN. 24-01-31</t>
  </si>
  <si>
    <t>GEN. 24-01-32</t>
  </si>
  <si>
    <t>GEN. 24-01-33</t>
  </si>
  <si>
    <t>GEN. 24-01-34</t>
  </si>
  <si>
    <t>GEN. 24-01-35</t>
  </si>
  <si>
    <t>GEN. 24-01-36</t>
  </si>
  <si>
    <t>GEN. 24-01-38</t>
  </si>
  <si>
    <t>GEN. 24-01-39</t>
  </si>
  <si>
    <t>GEN. 24-01-40</t>
  </si>
  <si>
    <t>GEN. 24-01-41</t>
  </si>
  <si>
    <t>GEN. 24-01-42</t>
  </si>
  <si>
    <t>GEN. 24-03-37</t>
  </si>
  <si>
    <t>3-20-24</t>
  </si>
  <si>
    <t>Gasoline for the period March 1-15, 2024</t>
  </si>
  <si>
    <t>MJ Southgas Trading CO.</t>
  </si>
  <si>
    <t>for approval</t>
  </si>
  <si>
    <t>10-25-22</t>
  </si>
  <si>
    <t>22-07-333</t>
  </si>
  <si>
    <t>7-18-22</t>
  </si>
  <si>
    <t>Various Electricla Supplies for Maintenance &amp; Operation - 2022 APP (Revised from PR 22-01-029) Rebid 4,8-10,18,20</t>
  </si>
  <si>
    <t>R. Gonzales</t>
  </si>
  <si>
    <t>Uni. Electrical Engineer</t>
  </si>
  <si>
    <t>Gen. 014</t>
  </si>
  <si>
    <t>Gen. 015</t>
  </si>
  <si>
    <t>Gen. 016</t>
  </si>
  <si>
    <t>Gen. 017</t>
  </si>
  <si>
    <t>Gen. 018</t>
  </si>
  <si>
    <t>Gen. 019</t>
  </si>
  <si>
    <t>GEN. 24-03-32</t>
  </si>
  <si>
    <t>Newspaper for the month Febraury 2024</t>
  </si>
  <si>
    <t>3-22-24</t>
  </si>
  <si>
    <t>Castle Power Solutions Phils</t>
  </si>
  <si>
    <t>24-02-075</t>
  </si>
  <si>
    <t>2-23-24</t>
  </si>
  <si>
    <t>Preventive Maintenance Services, 250KVA PERKINS Silent Type Generator set</t>
  </si>
  <si>
    <t>3-25-24</t>
  </si>
  <si>
    <t>45 calendar</t>
  </si>
  <si>
    <t>2 units Air onditioner 2.5 HP Split Type Inverter for the High School</t>
  </si>
  <si>
    <t>3-27-24</t>
  </si>
  <si>
    <t>Azitsorog, Inc.</t>
  </si>
  <si>
    <t>24-01-038</t>
  </si>
  <si>
    <t>8,000 pcs. ID Sling with ID Protector</t>
  </si>
  <si>
    <t>Libtech Source Phils., Inc.</t>
  </si>
  <si>
    <t>24-02-079</t>
  </si>
  <si>
    <t>2-27-24</t>
  </si>
  <si>
    <t>1 lot Anti-Plagiarism Software, 1,000 users</t>
  </si>
  <si>
    <t>J. Fernando</t>
  </si>
  <si>
    <t>VPRESEL</t>
  </si>
  <si>
    <t>24-028</t>
  </si>
  <si>
    <t>24-029</t>
  </si>
  <si>
    <t>24-030</t>
  </si>
  <si>
    <t>24-031</t>
  </si>
  <si>
    <t>JGH Business Solution</t>
  </si>
  <si>
    <t>24-01-002</t>
  </si>
  <si>
    <t>8,462 pcs Diploma Jacket</t>
  </si>
  <si>
    <t>24-020 A</t>
  </si>
  <si>
    <t>Noveaulab Asia Corp.</t>
  </si>
  <si>
    <t>23-10-479</t>
  </si>
  <si>
    <t>Various Laboratory Equipment  for the ZAMPEN Native Chicken-IDD Project</t>
  </si>
  <si>
    <t>E. Tabal</t>
  </si>
  <si>
    <t>Agriculture</t>
  </si>
  <si>
    <t>90 calendar</t>
  </si>
  <si>
    <t>24-021 A</t>
  </si>
  <si>
    <t>Various laboratory equipment for NICER Lab. For Feed Chemical Analysis</t>
  </si>
  <si>
    <t>23-10-520</t>
  </si>
  <si>
    <t>10-24-23</t>
  </si>
  <si>
    <t>pb</t>
  </si>
  <si>
    <t>PCAARRD-DOST</t>
  </si>
  <si>
    <t>N. Abella</t>
  </si>
  <si>
    <t>60 calendar</t>
  </si>
  <si>
    <t>24-032</t>
  </si>
  <si>
    <t>24-033</t>
  </si>
  <si>
    <t>24-034</t>
  </si>
  <si>
    <t>24-035</t>
  </si>
  <si>
    <t>24-036</t>
  </si>
  <si>
    <t>24-037</t>
  </si>
  <si>
    <t>24-038</t>
  </si>
  <si>
    <t>24-039</t>
  </si>
  <si>
    <t>4 ACE Garments</t>
  </si>
  <si>
    <t>24-02-078</t>
  </si>
  <si>
    <t>T-Shirts for the GRRC</t>
  </si>
  <si>
    <t>M. Julkarnain</t>
  </si>
  <si>
    <t>GRRC</t>
  </si>
  <si>
    <t>April 1, 2024</t>
  </si>
  <si>
    <t xml:space="preserve">                                                                                                                                 </t>
  </si>
  <si>
    <t>GEN. 24-02-21</t>
  </si>
  <si>
    <t>Newspaper for the month of January 2024</t>
  </si>
  <si>
    <t>cancelled</t>
  </si>
  <si>
    <t>Freedom Commercial Printers</t>
  </si>
  <si>
    <t>3-26-24</t>
  </si>
  <si>
    <t>24-01-024</t>
  </si>
  <si>
    <t>7,000pcs Security Paper for Diploma &amp; 33,000pcs. Security Paper for Transcript</t>
  </si>
  <si>
    <t>PRO Maintech Consultancy, Inc.</t>
  </si>
  <si>
    <t>24-020 B</t>
  </si>
  <si>
    <t>Lines Printing Services</t>
  </si>
  <si>
    <t>24-01-034</t>
  </si>
  <si>
    <t>50 pcs.Vacuum Flask, 300pcs ID Card w/ sing, 50pcs. Umbrella &amp; 100pcs Journal Notebook</t>
  </si>
  <si>
    <t>Review</t>
  </si>
  <si>
    <t>J. Custodio</t>
  </si>
  <si>
    <t>CCE</t>
  </si>
  <si>
    <t>EJ School &amp; Office Supplies</t>
  </si>
  <si>
    <t>24-01-027</t>
  </si>
  <si>
    <t>Janitorial Supplies for the General Serices</t>
  </si>
  <si>
    <t>GSO</t>
  </si>
  <si>
    <t>Via Alto</t>
  </si>
  <si>
    <t>24-01-021</t>
  </si>
  <si>
    <t>2 pcs Nikon Battery EN-EL 14a for the UPRESS</t>
  </si>
  <si>
    <t>24-01-033</t>
  </si>
  <si>
    <t>6 ps Plaque Gong for Resource Speaker , C C E</t>
  </si>
  <si>
    <t>C. Madrazo</t>
  </si>
  <si>
    <t>MIGASA</t>
  </si>
  <si>
    <t>RPDU</t>
  </si>
  <si>
    <t>Ink Computer L3210 (sets)</t>
  </si>
  <si>
    <t>10 sets</t>
  </si>
  <si>
    <t xml:space="preserve">Ballpen </t>
  </si>
  <si>
    <t>3 bxs</t>
  </si>
  <si>
    <t>Sticky Notes 3x3</t>
  </si>
  <si>
    <t>White Board Marker</t>
  </si>
  <si>
    <t>4pcs each</t>
  </si>
  <si>
    <t>White Board Folder</t>
  </si>
  <si>
    <t>4-15-24</t>
  </si>
  <si>
    <t>GEN. 24-03-39</t>
  </si>
  <si>
    <t>24-040</t>
  </si>
  <si>
    <t>24-041</t>
  </si>
  <si>
    <t>24-042</t>
  </si>
  <si>
    <t>24-043</t>
  </si>
  <si>
    <t>24-044</t>
  </si>
  <si>
    <t>24-045</t>
  </si>
  <si>
    <t>24-046</t>
  </si>
  <si>
    <t>24-047</t>
  </si>
  <si>
    <t>24-048</t>
  </si>
  <si>
    <t>24-049</t>
  </si>
  <si>
    <t>24-050</t>
  </si>
  <si>
    <t>24-051</t>
  </si>
  <si>
    <t>24-052</t>
  </si>
  <si>
    <t>24-054</t>
  </si>
  <si>
    <t>24-055</t>
  </si>
  <si>
    <t>24-056</t>
  </si>
  <si>
    <t>24-057</t>
  </si>
  <si>
    <t>24-058</t>
  </si>
  <si>
    <t>24-059</t>
  </si>
  <si>
    <t>24-060</t>
  </si>
  <si>
    <t>24-061</t>
  </si>
  <si>
    <t>24-062</t>
  </si>
  <si>
    <t>24-064</t>
  </si>
  <si>
    <t>24-065</t>
  </si>
  <si>
    <t>24-066</t>
  </si>
  <si>
    <t>24-067</t>
  </si>
  <si>
    <t>24-068</t>
  </si>
  <si>
    <t>24-069</t>
  </si>
  <si>
    <t>24-070</t>
  </si>
  <si>
    <t>24-071</t>
  </si>
  <si>
    <t>24-072</t>
  </si>
  <si>
    <t>24--03-109</t>
  </si>
  <si>
    <t>Duplicator Ink HD Black &amp; Red (2&amp;4), Master 87 HD A3 (1)</t>
  </si>
  <si>
    <t>4-13-24</t>
  </si>
  <si>
    <t>24-01-043</t>
  </si>
  <si>
    <t>Toner Ineo 450 Printer (7), Toner 450 (2)</t>
  </si>
  <si>
    <t>M. G. Bunol</t>
  </si>
  <si>
    <t>Gasoline for the period March 16-31, 2024</t>
  </si>
  <si>
    <t>Gen. 24-02-21</t>
  </si>
  <si>
    <t>SG Autowork, Inc.</t>
  </si>
  <si>
    <t>24-01-030</t>
  </si>
  <si>
    <t>SM</t>
  </si>
  <si>
    <t>7 pcs  Tire 700x16 India w/ tube (ROSA), 5 pcs. Tires 195%15 tubeless ( Van SKD 430)</t>
  </si>
  <si>
    <t>7 Calendar</t>
  </si>
  <si>
    <t>Meridian Suites</t>
  </si>
  <si>
    <t>24-03-160</t>
  </si>
  <si>
    <t>4rooms for 4 guest single &amp; 1room for 2 guest singleroom for ICMRI 2024 of RDEC</t>
  </si>
  <si>
    <t>4-16to21-24</t>
  </si>
  <si>
    <t>Powertrac, Inc.</t>
  </si>
  <si>
    <t>3-19-24</t>
  </si>
  <si>
    <t>23-09-416</t>
  </si>
  <si>
    <t xml:space="preserve"> 9-1-23</t>
  </si>
  <si>
    <t>Univeeristy Bus, YUTONG ZK6128H, seating cap. 30-55</t>
  </si>
  <si>
    <t>VP Finance</t>
  </si>
  <si>
    <t>J. Madronal</t>
  </si>
  <si>
    <t>24-022 A</t>
  </si>
  <si>
    <t>Prince Valiant International Copr.</t>
  </si>
  <si>
    <t>23-07-415</t>
  </si>
  <si>
    <t>Various Criminology equipment (note: early procuremtn for 2024indicative)</t>
  </si>
  <si>
    <t>R. M. hibionada</t>
  </si>
  <si>
    <t>Criminology</t>
  </si>
  <si>
    <t>4-16-24</t>
  </si>
  <si>
    <t>4-18-24</t>
  </si>
  <si>
    <t>Billing for the month of February 28 to March 26, 2024 SN: A4FX141000069</t>
  </si>
  <si>
    <t>Power System, Inc.</t>
  </si>
  <si>
    <t>24-03-102</t>
  </si>
  <si>
    <t>Fuel Stop Solenoid for the Genset Cumming</t>
  </si>
  <si>
    <t>4-22-24</t>
  </si>
  <si>
    <t>EDRAMZ Minimart</t>
  </si>
  <si>
    <t>Various office supplies for the SERDAC</t>
  </si>
  <si>
    <t>A. Gamorez</t>
  </si>
  <si>
    <t>SERDAC</t>
  </si>
  <si>
    <t>20 calendar</t>
  </si>
  <si>
    <t>Datacore Technologies, Inc.</t>
  </si>
  <si>
    <t>24-01-004</t>
  </si>
  <si>
    <t>1 copy STATA/MP &amp; 6 uniuts BARRACUDA, 8TB for the SERDAC</t>
  </si>
  <si>
    <t>Almonte Enterprises</t>
  </si>
  <si>
    <t>24-020 C</t>
  </si>
  <si>
    <t>RHO EDZ RHYTMIX</t>
  </si>
  <si>
    <t>24-04-163</t>
  </si>
  <si>
    <t>Sound System with Videography(live Feed) Rental Int'l. Conference on Research(4-17to19</t>
  </si>
  <si>
    <t>4-24-24</t>
  </si>
  <si>
    <t>April 17'24</t>
  </si>
  <si>
    <t>24-03-081</t>
  </si>
  <si>
    <t>1 set Drtum MZ A3, 1 set Drum Upgrade &amp; 2 pcs Presure Roller for RISO M:MZ1070 for UPRESS</t>
  </si>
  <si>
    <t>4-23-24</t>
  </si>
  <si>
    <t>15 &amp; 60 CD</t>
  </si>
  <si>
    <t>RC Lim Mktg</t>
  </si>
  <si>
    <t>24-01-016</t>
  </si>
  <si>
    <t>10 sets Stainless Steel Dre4ssing Cart &amp; 20 packs Micro Fiber Cloth for the Coll. Of Medicines</t>
  </si>
  <si>
    <t>M.K. Abdulmajid</t>
  </si>
  <si>
    <t>4-19-24</t>
  </si>
  <si>
    <t>RC Lim Mktg.</t>
  </si>
  <si>
    <t>24-01-035</t>
  </si>
  <si>
    <t>1-22-14</t>
  </si>
  <si>
    <t>Various office supplies &amp; training materials for the CCE</t>
  </si>
  <si>
    <t>Joselito Custodio</t>
  </si>
  <si>
    <t>Lenin Computer</t>
  </si>
  <si>
    <t>24-01-041</t>
  </si>
  <si>
    <t>SC</t>
  </si>
  <si>
    <t>1 unit WIDE-FORMAT ALL-In-ONE Tank Printer EPSON ECOTANK L14150 for the UPRESS</t>
  </si>
  <si>
    <t>24-01-025</t>
  </si>
  <si>
    <t>5 units WMSU Dryseal Stamp for the Registrar</t>
  </si>
  <si>
    <t>24-02-071</t>
  </si>
  <si>
    <t>Various office supplies and fixtures for the College of Nursing</t>
  </si>
  <si>
    <t>H. Alawi</t>
  </si>
  <si>
    <t>Nursing</t>
  </si>
  <si>
    <t>L Memerian Suites</t>
  </si>
  <si>
    <t>24-03-135</t>
  </si>
  <si>
    <t>Hotel Accommodation for 3 nithg &amp; breakfast for 1 pax(4-2to4) Procurement</t>
  </si>
  <si>
    <t>April 2, 2024</t>
  </si>
  <si>
    <t>24-03-161</t>
  </si>
  <si>
    <t>100 pcs USB, 8GB for the  CCE Int'l Conference on Researh for the participants</t>
  </si>
  <si>
    <t>COD 4-24-24</t>
  </si>
  <si>
    <t>COD</t>
  </si>
  <si>
    <t>iEquity Techologies, Corp.</t>
  </si>
  <si>
    <t>Refund of Retention Fee per PO# 378 &amp; PR#21-09-326 (Supply,Del. &amp; Installation of Softwares-30 uts. Apple com.)</t>
  </si>
  <si>
    <t>4-25-24</t>
  </si>
  <si>
    <t>COD 4-26-24</t>
  </si>
  <si>
    <t>4-26-24</t>
  </si>
  <si>
    <t>seaweed International Export</t>
  </si>
  <si>
    <t>24-02-080</t>
  </si>
  <si>
    <t xml:space="preserve"> SV</t>
  </si>
  <si>
    <t>Bathtowel, Face Towel, Paper Towel, Pillow Case &amp; Bedsheets/Flat for Nursing</t>
  </si>
  <si>
    <t>4-29-24</t>
  </si>
  <si>
    <t>Metos</t>
  </si>
  <si>
    <t>24-022 B</t>
  </si>
  <si>
    <t>1 unit Forersic Digital Bullet Comparison, DSLA Camera &amp; Traffic Board w/ Frame</t>
  </si>
  <si>
    <t>Hytec Power, Inc.</t>
  </si>
  <si>
    <t>24-021 B</t>
  </si>
  <si>
    <t>Oven &amp; Laminar Flow Hood</t>
  </si>
  <si>
    <t>4-30-24</t>
  </si>
  <si>
    <t>RC Lim</t>
  </si>
  <si>
    <t>24-01-037</t>
  </si>
  <si>
    <t>5pcs USB Adapter, 5pcs External Drive 2TB4, 5pcs I TB &amp; 5 pcs UPS, 1000VA for Medicine</t>
  </si>
  <si>
    <t>24-01-032</t>
  </si>
  <si>
    <t>1 unit Printer 3-in-1 L3210 EPSON &amp; 1 unit Steel Cabinet 4 Drawers for the Resource Gen</t>
  </si>
  <si>
    <t>Resource Gen</t>
  </si>
  <si>
    <t>24-01-031</t>
  </si>
  <si>
    <t>2 uts. Exec. Table (fabrication) &amp; 2 uts Jr. Exec. Table for Resource Gen.</t>
  </si>
  <si>
    <t>24-02-072</t>
  </si>
  <si>
    <t>Clearbook, A$, Eraser, Sign pen, Permanent Marker &amp; Whitebrd. Marker for Nursing</t>
  </si>
  <si>
    <t>24-01-039</t>
  </si>
  <si>
    <t>1-18-24</t>
  </si>
  <si>
    <t>Trasg Bin, Ladder, Gun Tacker, Garden Shear, Shovel,Rake, Water Tub &amp; Trash Can for Utility</t>
  </si>
  <si>
    <t>24-01-047</t>
  </si>
  <si>
    <t>1-25-24</t>
  </si>
  <si>
    <t>1 unit Bookshelves, Shelf Sliding Cabinet Glass w/ 5 shelves 850x900x400mm for Internal Aud.</t>
  </si>
  <si>
    <t>V. L. Martin</t>
  </si>
  <si>
    <t>Internal Audit</t>
  </si>
  <si>
    <t>24-02-074</t>
  </si>
  <si>
    <t>Various plumbing materials for the Physical Plant</t>
  </si>
  <si>
    <t>Physical Plant</t>
  </si>
  <si>
    <t>24-01-009</t>
  </si>
  <si>
    <t>1 unit ACER LCD X1228i DLP APHI w/o tripod, 4800 lumens for the Coll. Of Computer Science</t>
  </si>
  <si>
    <t>R. Go</t>
  </si>
  <si>
    <t>CCS</t>
  </si>
  <si>
    <t>24-053 A</t>
  </si>
  <si>
    <t>24-053 B</t>
  </si>
  <si>
    <t>2 unit Computer Printer Multifunction Inn Tank EPSON L5290 for CCS</t>
  </si>
  <si>
    <t>DESCD</t>
  </si>
  <si>
    <t>Computer Ink EPSON (Black)</t>
  </si>
  <si>
    <t>Computer Ink EPSON (Yellow)</t>
  </si>
  <si>
    <t>Computer Ink EPSON (Magenta)</t>
  </si>
  <si>
    <t>Computer Ink EPSON (Cyan)</t>
  </si>
  <si>
    <t>2 bxs</t>
  </si>
  <si>
    <t>SK Enterprises</t>
  </si>
  <si>
    <t>24-04-162</t>
  </si>
  <si>
    <t>Various materials for the repainting of Gymnasium- Graduation</t>
  </si>
  <si>
    <t>Scepter Entrs.</t>
  </si>
  <si>
    <t>23-388</t>
  </si>
  <si>
    <t>23-10-518</t>
  </si>
  <si>
    <t>10-23-23</t>
  </si>
  <si>
    <t>Automotive Battery for Science Hub &amp; Fuel Stop Solonoid for the CSM Generator (note: fuel stop, failded bidding)</t>
  </si>
  <si>
    <t>24-02-065</t>
  </si>
  <si>
    <t>Toner Kyoera TK-1175 for the Coll. Of Nursing</t>
  </si>
  <si>
    <t>E. Alffaro</t>
  </si>
  <si>
    <t>24-01-023</t>
  </si>
  <si>
    <t>Janitorial Supplies for the College of Medicines</t>
  </si>
  <si>
    <t>24-073</t>
  </si>
  <si>
    <t>24-074</t>
  </si>
  <si>
    <t>24-075</t>
  </si>
  <si>
    <t>24-077</t>
  </si>
  <si>
    <t>24-078</t>
  </si>
  <si>
    <t>24-079</t>
  </si>
  <si>
    <t>24-080</t>
  </si>
  <si>
    <t>24-081</t>
  </si>
  <si>
    <t>24-082</t>
  </si>
  <si>
    <t>24-083</t>
  </si>
  <si>
    <t>24-084</t>
  </si>
  <si>
    <t>24-085</t>
  </si>
  <si>
    <t>24-086</t>
  </si>
  <si>
    <t>24-087</t>
  </si>
  <si>
    <t>24-088</t>
  </si>
  <si>
    <t>24-089</t>
  </si>
  <si>
    <t>24-090</t>
  </si>
  <si>
    <t>24-091</t>
  </si>
  <si>
    <t>24-092</t>
  </si>
  <si>
    <t>24-094</t>
  </si>
  <si>
    <t>24-095</t>
  </si>
  <si>
    <t>Yakan Weavers</t>
  </si>
  <si>
    <t>24-04-213</t>
  </si>
  <si>
    <t>2pcs Plaque GONG (for VIP)</t>
  </si>
  <si>
    <t>5-113-24</t>
  </si>
  <si>
    <t>5-13-24</t>
  </si>
  <si>
    <t>24-04-190</t>
  </si>
  <si>
    <t>3 pcs Yakan Treasure Chest (BAUL) for the OP</t>
  </si>
  <si>
    <t>Request Ext</t>
  </si>
  <si>
    <t>15 cal days</t>
  </si>
  <si>
    <t>Copier Solution</t>
  </si>
  <si>
    <t>Billing Xerox M: DCXII-C22275, SN: 102022 for the Billing month of May 13, 2024</t>
  </si>
  <si>
    <t>5-15-24</t>
  </si>
  <si>
    <t>Electron Comtronics</t>
  </si>
  <si>
    <t>346-A</t>
  </si>
  <si>
    <t xml:space="preserve">Various Electricla Supplies for Maintenance &amp; Operation </t>
  </si>
  <si>
    <t>Scigate Technology Corp.</t>
  </si>
  <si>
    <t>Refund of Retention Fee per PO# 417-A</t>
  </si>
  <si>
    <t>Montero</t>
  </si>
  <si>
    <t>517-18</t>
  </si>
  <si>
    <t>Refund of Retention Fee per PO# 414-A</t>
  </si>
  <si>
    <t>24-04-193</t>
  </si>
  <si>
    <t>4-17-24</t>
  </si>
  <si>
    <t>Sound System and LED WALL Rental for the Inaguation of MUSEUM last April 30, 2024</t>
  </si>
  <si>
    <t>5-21-24</t>
  </si>
  <si>
    <t>24-03-155</t>
  </si>
  <si>
    <t>3 pcs Magnetic Contactor, 3 phase, 2 uts. Outdoor Fan Motor,1/2HP &amp; 2 cyl. Refrigerant for Gym</t>
  </si>
  <si>
    <t>LM Enterprises</t>
  </si>
  <si>
    <t>24-03-112</t>
  </si>
  <si>
    <t>Exec. Chair, Vistiror's Chair, Steel Cabinet, White Brd. 4x8 &amp; Exec. Table for VPRESEL</t>
  </si>
  <si>
    <t>5-23-24</t>
  </si>
  <si>
    <t>Gen. 020</t>
  </si>
  <si>
    <t>Gen. 021</t>
  </si>
  <si>
    <t>Gen. 022</t>
  </si>
  <si>
    <t>Gen. 023</t>
  </si>
  <si>
    <t>5-24-24</t>
  </si>
  <si>
    <t>Gen. 24-05-66</t>
  </si>
  <si>
    <t>5-22-24</t>
  </si>
  <si>
    <t>3 stub Checkbook- MDS</t>
  </si>
  <si>
    <t>L. A. Mariano</t>
  </si>
  <si>
    <t>Dear Manang Catering</t>
  </si>
  <si>
    <t>24-04-206</t>
  </si>
  <si>
    <t>Provision for Catering for 30 pax. DOST-PCAARRD ATBI Agri-Agua Tech. May 16 &amp; 17, 2024</t>
  </si>
  <si>
    <t>R. Autida</t>
  </si>
  <si>
    <t>RDEC</t>
  </si>
  <si>
    <t>5-27-24</t>
  </si>
  <si>
    <t>May 16-17</t>
  </si>
  <si>
    <t>24-05-223</t>
  </si>
  <si>
    <t>Negotiated</t>
  </si>
  <si>
    <t>Electric Jet Water Pump 1 HP</t>
  </si>
  <si>
    <t>Urgent</t>
  </si>
  <si>
    <t>Yamsquin Transport Aervices</t>
  </si>
  <si>
    <t>24-04-186</t>
  </si>
  <si>
    <t>VAN Rental for 3 days &amp; 2 days DOST-PACAARRD ATBI Agri-Agua Tech</t>
  </si>
  <si>
    <t>May 13-16</t>
  </si>
  <si>
    <t>Philippine Psychological Corp.</t>
  </si>
  <si>
    <t>5-14-24</t>
  </si>
  <si>
    <t>24-04-194</t>
  </si>
  <si>
    <t>Psychological Test Materials for the Guidance</t>
  </si>
  <si>
    <t>F. J. Buenafe</t>
  </si>
  <si>
    <t>Guidance</t>
  </si>
  <si>
    <t>5-18-24</t>
  </si>
  <si>
    <t>5-28-24</t>
  </si>
  <si>
    <t>5-29-24</t>
  </si>
  <si>
    <t>Delayed</t>
  </si>
  <si>
    <t>33 days</t>
  </si>
  <si>
    <t>Laand Bank of the Phils.</t>
  </si>
  <si>
    <t>Gen. 020-24</t>
  </si>
  <si>
    <t>GtoG</t>
  </si>
  <si>
    <t>3 stubs Checkbooks- MDS</t>
  </si>
  <si>
    <t>Cashier</t>
  </si>
  <si>
    <t>5-30-24</t>
  </si>
  <si>
    <t>24-096</t>
  </si>
  <si>
    <t>24-097</t>
  </si>
  <si>
    <t>24-098</t>
  </si>
  <si>
    <t>24-099</t>
  </si>
  <si>
    <t>24-101</t>
  </si>
  <si>
    <t>24-102</t>
  </si>
  <si>
    <t>On-Trach Express Tansport</t>
  </si>
  <si>
    <t>5-17-24</t>
  </si>
  <si>
    <t>24-05-221</t>
  </si>
  <si>
    <t>Van Rental, May 19-26, 2024 (RICME) Research</t>
  </si>
  <si>
    <t>A. Francisco</t>
  </si>
  <si>
    <t>VATF-RICME</t>
  </si>
  <si>
    <t>May 16-26</t>
  </si>
  <si>
    <t>4-22&amp; 5-8/24</t>
  </si>
  <si>
    <t>24-01-049</t>
  </si>
  <si>
    <t>Toner TN 3448 Brother MFC-L5900DW for Resource Generation</t>
  </si>
  <si>
    <t xml:space="preserve">Copylandia </t>
  </si>
  <si>
    <t>24-03-084</t>
  </si>
  <si>
    <t>1 unit Multi-Function Colred Copier Develop Ineo + 450</t>
  </si>
  <si>
    <t>24-103</t>
  </si>
  <si>
    <t>24-104</t>
  </si>
  <si>
    <t>24-106</t>
  </si>
  <si>
    <t>24-107</t>
  </si>
  <si>
    <t xml:space="preserve">  Victorious Gen. </t>
  </si>
  <si>
    <t>24-05-226</t>
  </si>
  <si>
    <t>Various electrical suppleis for the reactivstion of transformer bank at campus B</t>
  </si>
  <si>
    <t>5-16-24</t>
  </si>
  <si>
    <t>24-02-073</t>
  </si>
  <si>
    <t>Various office supplies for CET(BCAED) GHCE</t>
  </si>
  <si>
    <t>VATF-NCCA</t>
  </si>
  <si>
    <t>R. Somblingo</t>
  </si>
  <si>
    <t>CET</t>
  </si>
  <si>
    <t>24-03-093</t>
  </si>
  <si>
    <t>1 unit Computer Monitor, 24"-27" Screen sizefor CET(BCAED) GHCE</t>
  </si>
  <si>
    <t>24-03-100</t>
  </si>
  <si>
    <t>Various IT's equipment and office seme-equipment for the RESEL-ITSO</t>
  </si>
  <si>
    <t>PCAARRD</t>
  </si>
  <si>
    <t>D. A. Matondo</t>
  </si>
  <si>
    <t>5-31-24</t>
  </si>
  <si>
    <t xml:space="preserve">                                                                                            </t>
  </si>
  <si>
    <t>24-03-086</t>
  </si>
  <si>
    <t>1 unit Ceiling Mount Fan 16" Orbit &amp; 8 units Electric Stand Fan 16" (DOWELL) for various offices</t>
  </si>
  <si>
    <t>24-108</t>
  </si>
  <si>
    <t>24-109</t>
  </si>
  <si>
    <t>24-110</t>
  </si>
  <si>
    <t>24-111</t>
  </si>
  <si>
    <t>24-112</t>
  </si>
  <si>
    <t>24-113</t>
  </si>
  <si>
    <t>24-114</t>
  </si>
  <si>
    <t>24-115</t>
  </si>
  <si>
    <t>24-116</t>
  </si>
  <si>
    <t>24-117</t>
  </si>
  <si>
    <t>24-118</t>
  </si>
  <si>
    <t>24-119</t>
  </si>
  <si>
    <t>24-120</t>
  </si>
  <si>
    <t>24-121</t>
  </si>
  <si>
    <t>24-122</t>
  </si>
  <si>
    <t>24-123</t>
  </si>
  <si>
    <t>24-124</t>
  </si>
  <si>
    <t>24-125</t>
  </si>
  <si>
    <t>24-126</t>
  </si>
  <si>
    <t>24-127</t>
  </si>
  <si>
    <t>24-128</t>
  </si>
  <si>
    <t>24-129</t>
  </si>
  <si>
    <t>24-130</t>
  </si>
  <si>
    <t>24-131</t>
  </si>
  <si>
    <t>24-132</t>
  </si>
  <si>
    <t>24-133</t>
  </si>
  <si>
    <t>24-134</t>
  </si>
  <si>
    <t>24-135</t>
  </si>
  <si>
    <t>24-136</t>
  </si>
  <si>
    <t>24-137</t>
  </si>
  <si>
    <t>RC LIM Mktg.</t>
  </si>
  <si>
    <t>24-01-011</t>
  </si>
  <si>
    <t>2 units Sen. Exec. Chair, JIT-690 &amp; 2 units Jun. Exec. Table</t>
  </si>
  <si>
    <t>24-03-131</t>
  </si>
  <si>
    <t>Polyethylene Seedling Bag, 2"x2"x6" &amp; Fertilizer 14-14-14 for the Feed Ferm. Prog.</t>
  </si>
  <si>
    <t>L. Abella</t>
  </si>
  <si>
    <t>24-02-067</t>
  </si>
  <si>
    <t>Printer 3in1 w/ Wifi, Portable SSD, 1T, USB 3.0 &amp; Memory Card, 128GB for WESMAARRDEC</t>
  </si>
  <si>
    <t>R. R. Virtucio</t>
  </si>
  <si>
    <t>WESMAARRDEC</t>
  </si>
  <si>
    <t>24-03-092</t>
  </si>
  <si>
    <t>15 cu.m.Coarse Sand for various projects (stockroom)</t>
  </si>
  <si>
    <t>24-03-156</t>
  </si>
  <si>
    <t>20 pcs LED Bulb, 15 Watts &amp; 20 ps LEB Bulb, 9 watts (Daylight)for the graduation</t>
  </si>
  <si>
    <t>Medical Center Trading Corp.</t>
  </si>
  <si>
    <t>24-063-B</t>
  </si>
  <si>
    <t>24-02-057</t>
  </si>
  <si>
    <t>50pcs Medical Arm sling Medium &amp; Large, 15bxs Med. Face Mask,200pcs Tongue Depressor &amp; 5 uts. Glucometer</t>
  </si>
  <si>
    <t>F. A. Elago</t>
  </si>
  <si>
    <t>Medical Clinic</t>
  </si>
  <si>
    <t>Resource Gen.</t>
  </si>
  <si>
    <t>24-02-059</t>
  </si>
  <si>
    <t>2-15-24</t>
  </si>
  <si>
    <t>Various office supplies for the WESMAARRDEC</t>
  </si>
  <si>
    <t>Blue Thunder</t>
  </si>
  <si>
    <t>24-100-A</t>
  </si>
  <si>
    <t>24-100 -B</t>
  </si>
  <si>
    <t>Chicken Layer Pellet, Grower Crumble,Breeder Pellet, Booster Crumble,Duck Layer Pellet and others</t>
  </si>
  <si>
    <t>24-04-209</t>
  </si>
  <si>
    <t>Various Pychological Testing Materials</t>
  </si>
  <si>
    <t>24-04-181</t>
  </si>
  <si>
    <t>40 bxs. (200pcs/bx) UHF (RFID) for the existing Matica XID 8100 UHF Card</t>
  </si>
  <si>
    <t>COD 6-5-24</t>
  </si>
  <si>
    <t>Various Pychological Testing Materials  (COD)</t>
  </si>
  <si>
    <t>P.J. Buenafe</t>
  </si>
  <si>
    <t>24-03-122</t>
  </si>
  <si>
    <t>4 pcs. Kyocera Toner TK-6113 for the OP</t>
  </si>
  <si>
    <t>4-21-24</t>
  </si>
  <si>
    <t>5-26-24</t>
  </si>
  <si>
    <t>SN: A5C0141000192</t>
  </si>
  <si>
    <t>Billing for the month March 26 to Aptil 29,2024</t>
  </si>
  <si>
    <t>Billing for the month Aptil 29 to May 29,2024</t>
  </si>
  <si>
    <t>Gen. 24-06-75</t>
  </si>
  <si>
    <t>Gasoline for the period May 16-31, 2024</t>
  </si>
  <si>
    <t>24-04-200</t>
  </si>
  <si>
    <t>150 set Customized Nokebbok &amp; Ballpen &amp; 12 sets Cutomized Umbrella &amp; Journal for Distance Education Office</t>
  </si>
  <si>
    <t>F. Bayot</t>
  </si>
  <si>
    <t>Distance Edu. Office</t>
  </si>
  <si>
    <t>6-13-24</t>
  </si>
  <si>
    <t>24-04-188</t>
  </si>
  <si>
    <t>Dual Wireless Handheld Microphone, Portable Speaker &amp; Microphone Stand for OCTA</t>
  </si>
  <si>
    <t>FIDU</t>
  </si>
  <si>
    <t>A. Nochefranco</t>
  </si>
  <si>
    <t>OCTA</t>
  </si>
  <si>
    <t>24-04-179</t>
  </si>
  <si>
    <t>Detergent Powder, Fabric Conditioner, Sando Bag (Med. &amp; Large) for the Garment Shoppe</t>
  </si>
  <si>
    <t>Garment</t>
  </si>
  <si>
    <t>A. Noynay</t>
  </si>
  <si>
    <t>Thiago Septic Tanks Cleaning</t>
  </si>
  <si>
    <t>24-03-082</t>
  </si>
  <si>
    <t>Siphoning(Science HUB,UPRESS,Elem, Research,CPADS,Medical Clinic,SPED, Law &amp; CLA</t>
  </si>
  <si>
    <t>Gen. 24-06-74</t>
  </si>
  <si>
    <t>Newspaper for the month May 2024</t>
  </si>
  <si>
    <t>24-093 A</t>
  </si>
  <si>
    <t>Clarn Enterprises</t>
  </si>
  <si>
    <t>24-03-111</t>
  </si>
  <si>
    <t>Amox, 500mg,Cefalexin,Gloves,Mefanamic 500mg,Nafroxen 500mg,Tranexamix 500mg,Amos.Susp,Para syrup</t>
  </si>
  <si>
    <t>A. Tan</t>
  </si>
  <si>
    <t>Dental</t>
  </si>
  <si>
    <t>6-14-24</t>
  </si>
  <si>
    <t>Inkcome Photography &amp; Adv.</t>
  </si>
  <si>
    <t>24-03-103</t>
  </si>
  <si>
    <t>Serdac Customized Polo Shirt &amp; Shirt for SERDAC</t>
  </si>
  <si>
    <t>24-076 A</t>
  </si>
  <si>
    <t>24-076 B</t>
  </si>
  <si>
    <t>24-01-040</t>
  </si>
  <si>
    <t>1 unit Scientific Calculator</t>
  </si>
  <si>
    <t>24-04-207</t>
  </si>
  <si>
    <t>1 set Kyocera Maintenance KIT ML-1147 for the Engineering</t>
  </si>
  <si>
    <t>R. Alburo</t>
  </si>
  <si>
    <t>24-04-196</t>
  </si>
  <si>
    <t>4 carts Kyocera Toner TK-1175 for the HRMO</t>
  </si>
  <si>
    <t>24-03-154</t>
  </si>
  <si>
    <t>2 carts Kyocera Toner TK-1175 for Legal Office</t>
  </si>
  <si>
    <t>A. Rivero</t>
  </si>
  <si>
    <t>Legal</t>
  </si>
  <si>
    <t>24-03-152</t>
  </si>
  <si>
    <t>1 set  TM-1175 Maintenance Kit &amp; 3 carts Toner TK-1175 for the VPAA</t>
  </si>
  <si>
    <t>N. Barjose</t>
  </si>
  <si>
    <t>VPAA</t>
  </si>
  <si>
    <t>24-04-178</t>
  </si>
  <si>
    <t>1 unit Kyocera Baase DP for the Board Secretary</t>
  </si>
  <si>
    <t>A. Mohammad</t>
  </si>
  <si>
    <t>Brd. Secretary</t>
  </si>
  <si>
    <t>24-02-056</t>
  </si>
  <si>
    <t>25 pcs 4.5mm thk. X 4'x8' Fiber Cement Board for the Physical Plant</t>
  </si>
  <si>
    <t>24-105 A</t>
  </si>
  <si>
    <t>24-03-110</t>
  </si>
  <si>
    <t>Various materials for the proposed Audio Video &amp; Lab for PAO &amp; MASSCOM</t>
  </si>
  <si>
    <t>J. Tendero</t>
  </si>
  <si>
    <t>24-03-085</t>
  </si>
  <si>
    <t>50 bags Cement Portland, Mabuhay for Stocking</t>
  </si>
  <si>
    <t>24-02-070</t>
  </si>
  <si>
    <t>Variois office and janitorial supplies for the University use, First Quarter Request</t>
  </si>
  <si>
    <t>Z.C. Paperline &amp; Computer</t>
  </si>
  <si>
    <t>Various office supplies for the RESEL</t>
  </si>
  <si>
    <t>24-03-153</t>
  </si>
  <si>
    <t>2 carts Laser Toner for Brother Digital Copier of VPAA</t>
  </si>
  <si>
    <t>24-105 B</t>
  </si>
  <si>
    <t>24-02-058</t>
  </si>
  <si>
    <t>Various supplies and matgerials for the WESMAARRDEC</t>
  </si>
  <si>
    <t>L. Adiwa</t>
  </si>
  <si>
    <t>6-18-24</t>
  </si>
  <si>
    <t>Gen. 024</t>
  </si>
  <si>
    <t>Gen. 24-05-57</t>
  </si>
  <si>
    <t>Newspaper for the month April 2024</t>
  </si>
  <si>
    <t>BXU Copy Trading</t>
  </si>
  <si>
    <t>Billing Xerox M: FX B9125 SN: 101562(Oct &amp; Nov.2023, Jan. to May 2024)</t>
  </si>
  <si>
    <t>24-04-197</t>
  </si>
  <si>
    <t>2 units N-70 , 90 Ah, 12 V Free Maintenance Auto Battery for CHE Generator</t>
  </si>
  <si>
    <t>PPES</t>
  </si>
  <si>
    <t>6-19-24</t>
  </si>
  <si>
    <t>24-04-203</t>
  </si>
  <si>
    <t>5 pcs. Cutomomized Plaquefor the Guest Speakers</t>
  </si>
  <si>
    <t>May 15, 2024</t>
  </si>
  <si>
    <t>24-01-018</t>
  </si>
  <si>
    <t>1 unit Multi-Function ColoredCopier w/ Document Desk , Develop ineo 450 for the Registrar</t>
  </si>
  <si>
    <t>24-03-120</t>
  </si>
  <si>
    <t>Ear Notcher for pigs, Ear Tag no., Strainless Steel Piglet Cast. Frame &amp; Nipple Drinker for BUCOR SRPPF</t>
  </si>
  <si>
    <t>24-03-115</t>
  </si>
  <si>
    <t>Various materials/supplies for BUCOR SRPPF</t>
  </si>
  <si>
    <t>24-01-045</t>
  </si>
  <si>
    <t>1 unit Stand Fan 16" Plastic Blade for the General Services</t>
  </si>
  <si>
    <t>24-04-198</t>
  </si>
  <si>
    <t xml:space="preserve">5 uts. Auto Battery N70 free maintenacnce (2uts ROSA, 1 each 2 vans &amp; 1 ut Altera </t>
  </si>
  <si>
    <t>24-03-133</t>
  </si>
  <si>
    <t>50 pcs paper Fastener, 500 pcs Chipboard, 20 glas. White Glue &amp; 5000pcs Kraft Paper for UPRESS</t>
  </si>
  <si>
    <t>6-16-24</t>
  </si>
  <si>
    <t>24-03-106</t>
  </si>
  <si>
    <t>Printing of WMSU Vision &amp; Mission Poster &amp; Quality Policy Poster for QMI ISO</t>
  </si>
  <si>
    <t>M. Obra</t>
  </si>
  <si>
    <t>QMS ISO</t>
  </si>
  <si>
    <t>5-20-24</t>
  </si>
  <si>
    <t>24-01-046</t>
  </si>
  <si>
    <t>1 unit Laptop ACER ASPIRE 3 A315-44P-R9WX and 5 pcs USB, 125 GBfor the Internal Control</t>
  </si>
  <si>
    <t>24-03-099</t>
  </si>
  <si>
    <t>1 unit Laptop ACER INTRO for the RESEL-ITSO</t>
  </si>
  <si>
    <t>PCAARRD RAISE</t>
  </si>
  <si>
    <t>D-A. Matondo</t>
  </si>
  <si>
    <t>RESEL-ITSO</t>
  </si>
  <si>
    <t>24-01-044</t>
  </si>
  <si>
    <t>1 ut. Printer 3-In-1 Multifunction EPSON L3210 &amp; 1 ut Exreral Drive, 1TB for GSO</t>
  </si>
  <si>
    <t>24-063 A</t>
  </si>
  <si>
    <t>Neomed Mktg.</t>
  </si>
  <si>
    <t>Various Medical Supplies, Materials &amp; Equipment for the Medical Clinic</t>
  </si>
  <si>
    <t>24-03-105</t>
  </si>
  <si>
    <t>Various plumbing supplies for the Physical Plant</t>
  </si>
  <si>
    <t>6-20-24</t>
  </si>
  <si>
    <t>Top Auto Parts</t>
  </si>
  <si>
    <t>24-05-246</t>
  </si>
  <si>
    <t>1pc. Release Bearing , 1 pc Clutch Lining, Clutch Cover for Van SKF-714</t>
  </si>
  <si>
    <t>6-26-24</t>
  </si>
  <si>
    <t>24-03-136</t>
  </si>
  <si>
    <t>50 pcs Tarpaulin with Frame for the Enrollment Proces for the Colleges, 4 x 8 ft.</t>
  </si>
  <si>
    <t>VPAF</t>
  </si>
  <si>
    <t>25 Calendar</t>
  </si>
  <si>
    <t>24-138</t>
  </si>
  <si>
    <t>24-139</t>
  </si>
  <si>
    <t>24-140</t>
  </si>
  <si>
    <t>24-141</t>
  </si>
  <si>
    <t>3C Printing Services</t>
  </si>
  <si>
    <t>24-05-254</t>
  </si>
  <si>
    <t>Various Tarpaulin and sizes for the ROTC Mindanao Leg 2024</t>
  </si>
  <si>
    <t>Ma. B. Jineno</t>
  </si>
  <si>
    <t>CPERS</t>
  </si>
  <si>
    <t>June 20, 2024</t>
  </si>
  <si>
    <t>Federico Navarro Drerss Shop</t>
  </si>
  <si>
    <t>24-04-191</t>
  </si>
  <si>
    <t>20 SETS WMSU Grand Chorale Custome for Men &amp; Female</t>
  </si>
  <si>
    <t>A. Nochefranca</t>
  </si>
  <si>
    <t>Gen. 025</t>
  </si>
  <si>
    <t>Gen. 026</t>
  </si>
  <si>
    <t>Gen. 027</t>
  </si>
  <si>
    <t>Gen. 028</t>
  </si>
  <si>
    <t>Gen. 029</t>
  </si>
  <si>
    <t>Gen. 030</t>
  </si>
  <si>
    <t>Gen. 24-06-78</t>
  </si>
  <si>
    <t>6-25-78</t>
  </si>
  <si>
    <t>6-27-24</t>
  </si>
  <si>
    <t>100 bxs. Accountable Form No. 51-C Continuous</t>
  </si>
  <si>
    <t>National Printing</t>
  </si>
  <si>
    <t>24-05-247</t>
  </si>
  <si>
    <t>Acrylic Plaque, Sintra Board &amp; Gong  for the MISS ROTC</t>
  </si>
  <si>
    <t>Grand Astoria</t>
  </si>
  <si>
    <t>24-04-208</t>
  </si>
  <si>
    <t>Food &amp; Venue and room Accommodation May 20-24, 2024 project rice WESMAARRDEC</t>
  </si>
  <si>
    <t>5-20-24/24</t>
  </si>
  <si>
    <t>24-05-234</t>
  </si>
  <si>
    <t>VAFT</t>
  </si>
  <si>
    <t>7 room hotel accommodation for joint MSVG meeting &amp; Roadshow</t>
  </si>
  <si>
    <t>PSHI</t>
  </si>
  <si>
    <t>5-26-29/24</t>
  </si>
  <si>
    <t xml:space="preserve">RA Colors Image Printing </t>
  </si>
  <si>
    <t>24-05-255</t>
  </si>
  <si>
    <t>70 pcs Polo Shirt for TWG (ROTC)</t>
  </si>
  <si>
    <t>N. L. Manginsay</t>
  </si>
  <si>
    <t>Sports Director</t>
  </si>
  <si>
    <t>VP RESEL</t>
  </si>
  <si>
    <t>24-05-256</t>
  </si>
  <si>
    <t>LED Wall Rental, Audio &amp; Lights, Stage for ROCT Games at Grandstand</t>
  </si>
  <si>
    <t>June 23, 2024</t>
  </si>
  <si>
    <t>24-142</t>
  </si>
  <si>
    <t>24-143</t>
  </si>
  <si>
    <t>24-145</t>
  </si>
  <si>
    <t>24-146</t>
  </si>
  <si>
    <t>24-148</t>
  </si>
  <si>
    <t>24-149</t>
  </si>
  <si>
    <t>24-150</t>
  </si>
  <si>
    <t>24-147 A</t>
  </si>
  <si>
    <t>Centrex Corporation</t>
  </si>
  <si>
    <t>24-06-288</t>
  </si>
  <si>
    <t>Rental of High Quality Octanorn System Built Booth for SUC Fairs, 2024 at KKC Mall</t>
  </si>
  <si>
    <t>Ma. B. Jimeno</t>
  </si>
  <si>
    <t>July 7-9, 2024</t>
  </si>
  <si>
    <t>24-04-177</t>
  </si>
  <si>
    <t>6 cu.m. Coarse Sand &amp; 4 cu.m. Gravel for the Research-BUCOR</t>
  </si>
  <si>
    <t>24-04-164</t>
  </si>
  <si>
    <t>Various supplies &amp; materials for RESEL-RDEC/ATBI</t>
  </si>
  <si>
    <t>PCAARRD-RAISE</t>
  </si>
  <si>
    <t>24-144 A</t>
  </si>
  <si>
    <t>24-03-158</t>
  </si>
  <si>
    <t>1 unit Office Table w/  glass size: 24"x36"x28" , center &amp; 3side drawer Mahogany for Guidance</t>
  </si>
  <si>
    <t>Garden Orchid Hotel</t>
  </si>
  <si>
    <t>24-06-265</t>
  </si>
  <si>
    <t>10 pax Hotel Accommodation for 9 nights, ROTC games</t>
  </si>
  <si>
    <t>June 21-29</t>
  </si>
  <si>
    <t>l. Dikit</t>
  </si>
  <si>
    <t>Central Books Supply, Inc.</t>
  </si>
  <si>
    <t>24-04-192</t>
  </si>
  <si>
    <t>USC- The Governing Board, Powers, Procedure &amp; Pronouncements</t>
  </si>
  <si>
    <t>FIDU Lib</t>
  </si>
  <si>
    <t>6-25-24</t>
  </si>
  <si>
    <t>24-06-290</t>
  </si>
  <si>
    <t>Rental of Sounds &amp; Lights for the Recital</t>
  </si>
  <si>
    <t>July 1, 2024</t>
  </si>
  <si>
    <t>COD w/ no PR,PO,RS approved</t>
  </si>
  <si>
    <t>5 days penalty</t>
  </si>
  <si>
    <t>5 days delayed</t>
  </si>
  <si>
    <t>Distance Education</t>
  </si>
  <si>
    <t>1 unit Sintraboard Cut-out Signage for the SUC Fair</t>
  </si>
  <si>
    <t>7-15-24</t>
  </si>
  <si>
    <t>July 8, 2024</t>
  </si>
  <si>
    <t>24-04-170</t>
  </si>
  <si>
    <t>6 pcs S4S Mahogany for the SERDAC</t>
  </si>
  <si>
    <t>PCAARRDAC</t>
  </si>
  <si>
    <t>MFM Enterprises</t>
  </si>
  <si>
    <t>24-03-121</t>
  </si>
  <si>
    <t>Various materilasmfor the Nativehicken(BOCUR SRPPF)</t>
  </si>
  <si>
    <t>PCAARRDEC</t>
  </si>
  <si>
    <t>24-03-144</t>
  </si>
  <si>
    <t>Table, Chair, Steel Cabinet &amp; Exec. Chair for the Native Chicken-Halal</t>
  </si>
  <si>
    <t>Halal Dressing</t>
  </si>
  <si>
    <t>G. Pagal</t>
  </si>
  <si>
    <t>Paperline &amp; Computer</t>
  </si>
  <si>
    <t>24-03-146</t>
  </si>
  <si>
    <t>Printer 3in1 w/ Wifi for the Native Chicken</t>
  </si>
  <si>
    <t>24-04-187</t>
  </si>
  <si>
    <t>Various office suppliesfor the Research-Environmental Engineering</t>
  </si>
  <si>
    <t>R. Gumaling</t>
  </si>
  <si>
    <t>24-04-195</t>
  </si>
  <si>
    <t>2 unit Computer Printer 3-in-1 Brother 420</t>
  </si>
  <si>
    <t>Rfecords</t>
  </si>
  <si>
    <t xml:space="preserve"> </t>
  </si>
  <si>
    <t>7-16-24</t>
  </si>
  <si>
    <t xml:space="preserve">                                                                                             </t>
  </si>
  <si>
    <t>Permaheal Enterprises</t>
  </si>
  <si>
    <t>24-093 B</t>
  </si>
  <si>
    <t>7-17-24</t>
  </si>
  <si>
    <t>24-151</t>
  </si>
  <si>
    <t>24-152</t>
  </si>
  <si>
    <t>24-153</t>
  </si>
  <si>
    <t>24-154</t>
  </si>
  <si>
    <t>24-155</t>
  </si>
  <si>
    <t>24-156</t>
  </si>
  <si>
    <t>24-157</t>
  </si>
  <si>
    <t>24-158</t>
  </si>
  <si>
    <t>24-06-289</t>
  </si>
  <si>
    <t>Citrizine, Ethyl Alcohol, Disposal Mask, Oral Mouthwash, Co-Amoxiclav, Paracetamol for Deantal Clinic</t>
  </si>
  <si>
    <t>Foldable Wooden Artist Easel w/ Pre-oated Frame for the SUC Fair</t>
  </si>
  <si>
    <t>7-19-247</t>
  </si>
  <si>
    <t>7-19-24</t>
  </si>
  <si>
    <t>6-22-24</t>
  </si>
  <si>
    <t>GEN. 24-03-42</t>
  </si>
  <si>
    <t>GEN. 24-07-84</t>
  </si>
  <si>
    <t>Gasoline for the period June 16-30, 2024</t>
  </si>
  <si>
    <t>JANUARY</t>
  </si>
  <si>
    <t>FEBRUARY</t>
  </si>
  <si>
    <t>MARCH</t>
  </si>
  <si>
    <t>APRIL</t>
  </si>
  <si>
    <t>MAY</t>
  </si>
  <si>
    <t>JUNE</t>
  </si>
  <si>
    <t>PO#</t>
  </si>
  <si>
    <t>PR#</t>
  </si>
  <si>
    <t>ABC</t>
  </si>
  <si>
    <t>PO AMOUNT</t>
  </si>
  <si>
    <t>FINDING</t>
  </si>
  <si>
    <t>APPROVED PO</t>
  </si>
  <si>
    <t>DAYS</t>
  </si>
  <si>
    <t>AP Paragon Entrs.</t>
  </si>
  <si>
    <t>23-369</t>
  </si>
  <si>
    <t>23-03-199</t>
  </si>
  <si>
    <t>2 unit Computer Desktop</t>
  </si>
  <si>
    <t>1-26-24</t>
  </si>
  <si>
    <t>23-370</t>
  </si>
  <si>
    <t>23-07-405</t>
  </si>
  <si>
    <t>8-23-23</t>
  </si>
  <si>
    <t>1 unit Digital Copier for the HRMO</t>
  </si>
  <si>
    <t>23-371</t>
  </si>
  <si>
    <t>23-05-299</t>
  </si>
  <si>
    <t>5-27-23</t>
  </si>
  <si>
    <t>2 units Health Monitor Voice Control Massage Chair for HE ( Congress Introduced Increases) separate from PR 23-02-126</t>
  </si>
  <si>
    <t>23-372</t>
  </si>
  <si>
    <t>23-11-623</t>
  </si>
  <si>
    <t>3-Axix Gimbal Stabilizer for DSLR</t>
  </si>
  <si>
    <t>WESMAARDEC</t>
  </si>
  <si>
    <t>1-17-24</t>
  </si>
  <si>
    <t>National Commercial</t>
  </si>
  <si>
    <t>23-373 A</t>
  </si>
  <si>
    <t>23-07-357</t>
  </si>
  <si>
    <t>7-18-23</t>
  </si>
  <si>
    <t>1 ut Aircon 1.5 HP Kolin, Window type, Ineverter &amp; 2 uts Office Table for the Resource Gen</t>
  </si>
  <si>
    <t>2-14-24</t>
  </si>
  <si>
    <t>23-373B</t>
  </si>
  <si>
    <t xml:space="preserve"> 4 drawers Filing Cabinet Steel for the Resource Gen. </t>
  </si>
  <si>
    <t>1-24-24</t>
  </si>
  <si>
    <t>Lenin Computer System</t>
  </si>
  <si>
    <t>23-374-A</t>
  </si>
  <si>
    <t>23-07-360</t>
  </si>
  <si>
    <t>7-20-23</t>
  </si>
  <si>
    <t>Computer Printer 3-in 1</t>
  </si>
  <si>
    <t>23-374 B</t>
  </si>
  <si>
    <t>UPS w/ buit-in AVR 720V</t>
  </si>
  <si>
    <t>23-375</t>
  </si>
  <si>
    <t>23-09-447</t>
  </si>
  <si>
    <t>9-14-23</t>
  </si>
  <si>
    <t>4 carts Toner HP 85A</t>
  </si>
  <si>
    <t>Board Secretary</t>
  </si>
  <si>
    <t>JRS Solution Enterprises</t>
  </si>
  <si>
    <t>23-376</t>
  </si>
  <si>
    <t>23-07-354</t>
  </si>
  <si>
    <t>1 lot Breathable soft Upholstery(20 uts), 2 coat catalyzed (3 uts), PVC Vertical Blinds (6 uts), Carpet (2 uts), 3 seater (2 uts)</t>
  </si>
  <si>
    <t xml:space="preserve">F. Guardo </t>
  </si>
  <si>
    <t>MISTO</t>
  </si>
  <si>
    <t>Mustard Seed System Corp.</t>
  </si>
  <si>
    <t>23-377</t>
  </si>
  <si>
    <t>23-07-355</t>
  </si>
  <si>
    <t>1 lot Supply, Delivery, Installation of Voice Over IP Telephony System (Digital Phone)</t>
  </si>
  <si>
    <t>23-378A</t>
  </si>
  <si>
    <t>12-27-23</t>
  </si>
  <si>
    <t>23-12-625</t>
  </si>
  <si>
    <t>12-20-23</t>
  </si>
  <si>
    <t>Various electrial materials for the ZAMPEN Native Chicken</t>
  </si>
  <si>
    <t>NICER 3</t>
  </si>
  <si>
    <t>23-378B</t>
  </si>
  <si>
    <t>VATF</t>
  </si>
  <si>
    <t>Handlink, Inc.</t>
  </si>
  <si>
    <t>23-379</t>
  </si>
  <si>
    <t>23-07-355F</t>
  </si>
  <si>
    <t>1 lot Supply, Delivery, Installation of CCTV</t>
  </si>
  <si>
    <t>F. Guardo</t>
  </si>
  <si>
    <t>23-380</t>
  </si>
  <si>
    <t>Computer Equiupment for Enrollment Center</t>
  </si>
  <si>
    <t>Boom Social, Inc</t>
  </si>
  <si>
    <t>23-381</t>
  </si>
  <si>
    <t>1 lot Supply, Delivey, Installation &amp; Commissioning &amp; Traini9ng Outdoor LED WAL Display</t>
  </si>
  <si>
    <t>23-382</t>
  </si>
  <si>
    <t>Audio Visual Equipment</t>
  </si>
  <si>
    <t>23-383</t>
  </si>
  <si>
    <t>1 lot Supply, Delivey of Networking Devices</t>
  </si>
  <si>
    <t>23-384</t>
  </si>
  <si>
    <t>23-09-443</t>
  </si>
  <si>
    <t>9-13-23</t>
  </si>
  <si>
    <t>Various office supplies for the TEC</t>
  </si>
  <si>
    <t>GS Pontillas Bookstore</t>
  </si>
  <si>
    <t>23-385</t>
  </si>
  <si>
    <t>23-02-111A</t>
  </si>
  <si>
    <t>Various Books for the University Main Library (note: merge with PR 23-02-110)</t>
  </si>
  <si>
    <t>ALLCARD, Inc.</t>
  </si>
  <si>
    <t>23-386</t>
  </si>
  <si>
    <t>23-11-572</t>
  </si>
  <si>
    <t>YMCK Color Ribbon &amp; RTCLOO9NAA-Retransfer film for the UPRESS</t>
  </si>
  <si>
    <t>late 30 days</t>
  </si>
  <si>
    <t>23-387</t>
  </si>
  <si>
    <t>23-10-486</t>
  </si>
  <si>
    <t>750 pcs. ID Sling (note: repeat order per PO#23-235, dtd. 9-15-23, 300 pcs)</t>
  </si>
  <si>
    <t>1-20-24</t>
  </si>
  <si>
    <t>COD 5-10-24</t>
  </si>
  <si>
    <t>23-389</t>
  </si>
  <si>
    <t>23-05-289</t>
  </si>
  <si>
    <t>5-19-23</t>
  </si>
  <si>
    <t>Vacuum Bag, Eco bags &amp; Stand up Boilable pouch for the NICER 3 (note: failed bidding PR 23-03-211)</t>
  </si>
  <si>
    <t>20 days penalty</t>
  </si>
  <si>
    <t>Phone Patch Mktg</t>
  </si>
  <si>
    <t>23-390</t>
  </si>
  <si>
    <t>23-10-501</t>
  </si>
  <si>
    <t>10-18-23</t>
  </si>
  <si>
    <t>2 units. Dot Matrix Printer</t>
  </si>
  <si>
    <t>C. D. Sicat</t>
  </si>
  <si>
    <t>Accounting</t>
  </si>
  <si>
    <t>23-391</t>
  </si>
  <si>
    <t>23-09-426</t>
  </si>
  <si>
    <t>Various office supplies for the DESCD</t>
  </si>
  <si>
    <t>23-392</t>
  </si>
  <si>
    <t>12-15-23</t>
  </si>
  <si>
    <t>23-10-489</t>
  </si>
  <si>
    <t>Computer Inks &amp; TONER HP for the Brd. Secretary</t>
  </si>
  <si>
    <t>23-09-442</t>
  </si>
  <si>
    <t>4 units Office Table with 3 drawers</t>
  </si>
  <si>
    <t>2-13-245</t>
  </si>
  <si>
    <t>2 days penalty</t>
  </si>
  <si>
    <t>3R Trading &amp; Engineering</t>
  </si>
  <si>
    <t>23-393</t>
  </si>
  <si>
    <t>23-08-403</t>
  </si>
  <si>
    <t>Various materials for the repair of LDRC Lab, Director's Office and facility at 4th floor of High School Bldg</t>
  </si>
  <si>
    <t>IGP</t>
  </si>
  <si>
    <t>LDRC</t>
  </si>
  <si>
    <t>18 &amp; 35 days penalty</t>
  </si>
  <si>
    <t>23-394</t>
  </si>
  <si>
    <t>23-05-292</t>
  </si>
  <si>
    <t>5-23-23</t>
  </si>
  <si>
    <t>100pcs Tubular LED Lamp, 30pcs 2 Gang , 3 prong Con. Outlet, 50pcs LED Bulb, 9W for the  for Uni. Electrical Engineer) PR 23-02-163 cancelled</t>
  </si>
  <si>
    <t>2-26-24</t>
  </si>
  <si>
    <t>23-395</t>
  </si>
  <si>
    <t>23-09-440</t>
  </si>
  <si>
    <t>Various padlocks and Door Knobs</t>
  </si>
  <si>
    <t>23-396</t>
  </si>
  <si>
    <t>23-02-126</t>
  </si>
  <si>
    <t>Smart Brd, Interactive Whitebrd, PA Speaker Sys, 3uts Computer &amp; 2uts Printer 3-in-1 for HE( Congress-Introduced Increases)</t>
  </si>
  <si>
    <t>Eiblin Entrs.</t>
  </si>
  <si>
    <t>23-397</t>
  </si>
  <si>
    <t>23-11-548</t>
  </si>
  <si>
    <t>Loads for the Feed Fermentation Project Staff</t>
  </si>
  <si>
    <t>Pacific Hardware</t>
  </si>
  <si>
    <t>23-398</t>
  </si>
  <si>
    <t>23-10-503</t>
  </si>
  <si>
    <t>Tile Red &amp; PVC Tray for the Medical Clinic</t>
  </si>
  <si>
    <t>23-398B</t>
  </si>
  <si>
    <t>Reducer, Easytite &amp; Sand Paper # 120 for the Medical Clinic</t>
  </si>
  <si>
    <t>7 days penalty</t>
  </si>
  <si>
    <t>23-398-C</t>
  </si>
  <si>
    <t>6 pcs Baby Roller &amp; 6 pcs Paint Bruch 2" for the Medical Clinic</t>
  </si>
  <si>
    <t>Qual Pestcontrol Solution</t>
  </si>
  <si>
    <t>23-399</t>
  </si>
  <si>
    <t>23-10-517</t>
  </si>
  <si>
    <r>
      <t xml:space="preserve">Termite Abatement for the maintenance Program for various building </t>
    </r>
    <r>
      <rPr>
        <sz val="11"/>
        <color rgb="FFFF0000"/>
        <rFont val="Calibri"/>
        <family val="2"/>
        <scheme val="minor"/>
      </rPr>
      <t>( note: 50% payment only)</t>
    </r>
  </si>
  <si>
    <t>23-400-A</t>
  </si>
  <si>
    <t>23-05-286</t>
  </si>
  <si>
    <t>5-18-23</t>
  </si>
  <si>
    <t>Computer Printer EPSON L3250  &amp; Stand Fan 16"  for the Legal Office (note item 1 Above ABC)</t>
  </si>
  <si>
    <t>R. Rivero III</t>
  </si>
  <si>
    <t>Legal Office</t>
  </si>
  <si>
    <t>23-400-B</t>
  </si>
  <si>
    <t>Junior Exec. Chair &amp; Office Table for the Legal Office</t>
  </si>
  <si>
    <t>23-401</t>
  </si>
  <si>
    <t>23-11-561</t>
  </si>
  <si>
    <t>Flashlight, 2 pcs. For the Feed Fermentation Project</t>
  </si>
  <si>
    <t>1-24-31</t>
  </si>
  <si>
    <t>23-402 A</t>
  </si>
  <si>
    <t>23-09-460</t>
  </si>
  <si>
    <t>9-26-23</t>
  </si>
  <si>
    <t xml:space="preserve">Various materials for the renovation of faculty room &amp; Political Science Dept of CLA </t>
  </si>
  <si>
    <t>23-402B</t>
  </si>
  <si>
    <t>Easy Tile Adhesive &amp; PVS Tray for the repainting of CLA Dean's Office</t>
  </si>
  <si>
    <t>23-402 C</t>
  </si>
  <si>
    <t xml:space="preserve">2"x2"x10' Good Lumber for the renovation of faculty room &amp; Political Science Dept of CLA </t>
  </si>
  <si>
    <t>23-403 A</t>
  </si>
  <si>
    <t>23-10-502</t>
  </si>
  <si>
    <t>Various paints for the CPADS</t>
  </si>
  <si>
    <t>S. Taupan</t>
  </si>
  <si>
    <t>CPADS</t>
  </si>
  <si>
    <t>23-403 B</t>
  </si>
  <si>
    <t>23-404</t>
  </si>
  <si>
    <t>23-11-575</t>
  </si>
  <si>
    <t>Various Office Supplies for the Feed Fermentation Project Staff</t>
  </si>
  <si>
    <t>23-405</t>
  </si>
  <si>
    <t>23-11-550</t>
  </si>
  <si>
    <t>Digital Weighing Scale &amp; Chest Freezer for the Feed Fermentation Project Staff</t>
  </si>
  <si>
    <t>late 3 days</t>
  </si>
  <si>
    <t>23-406</t>
  </si>
  <si>
    <t>23-04-246</t>
  </si>
  <si>
    <t>Exec. Tables, Chairs, Steel Storage, Rectangular Folding Plastic Table &amp; Monoblock chairs for the Mass Communication Department</t>
  </si>
  <si>
    <t>E. Villanueva</t>
  </si>
  <si>
    <t>2-12 &amp; 3-1/24</t>
  </si>
  <si>
    <t>23-407</t>
  </si>
  <si>
    <t>23-11-549</t>
  </si>
  <si>
    <t>Chlorine &amp; Detergent Powder for the Feed Fermentation Project Staff</t>
  </si>
  <si>
    <t>RHO EDZ Rhytmix</t>
  </si>
  <si>
    <t>23-408</t>
  </si>
  <si>
    <t>23-11-615</t>
  </si>
  <si>
    <t>Rental Lead Wall for the Student.s Day, December 12, 2023</t>
  </si>
  <si>
    <t>23-409</t>
  </si>
  <si>
    <t>23-07-365</t>
  </si>
  <si>
    <t>7-24-23</t>
  </si>
  <si>
    <t>Various Plumbing materials for the repiping of deepweel water supply to overhead and water tank</t>
  </si>
  <si>
    <t>23-410</t>
  </si>
  <si>
    <t>23-07-383</t>
  </si>
  <si>
    <t>Various electrical materials to drain water from the elctrical man-hole for main &amp; San Ramon campus</t>
  </si>
  <si>
    <t>Avid Sales Corporation</t>
  </si>
  <si>
    <t>23-411 A</t>
  </si>
  <si>
    <t>23-06-319</t>
  </si>
  <si>
    <t>20 units TCL 4K HDRTV for the College of Medicines</t>
  </si>
  <si>
    <t>M. Abdulmajid</t>
  </si>
  <si>
    <t>College of Medicines</t>
  </si>
  <si>
    <t>23-411 B</t>
  </si>
  <si>
    <t>5 uts LCD,  20 units Computers for the Coll.of Nursing</t>
  </si>
  <si>
    <t>23-411 C</t>
  </si>
  <si>
    <t>2 units Alto Professional TX3102 2-way Power Speaker &amp; 4 uts Brother Printer DCPT-420 for College of Nursing</t>
  </si>
  <si>
    <t>23-412 A</t>
  </si>
  <si>
    <t>23-10-530</t>
  </si>
  <si>
    <t>10-27-23</t>
  </si>
  <si>
    <t>Folding Tabel &amp; Wall Clock for Accreditation, Nursing</t>
  </si>
  <si>
    <t>23-412 B</t>
  </si>
  <si>
    <t>Steel Filing Cabinet,Office Chair, &amp; Computer Printer for Accreditation, Nursing</t>
  </si>
  <si>
    <t>Quartz Business Production Corp.</t>
  </si>
  <si>
    <t>23-413</t>
  </si>
  <si>
    <t>12-29-23</t>
  </si>
  <si>
    <t>23-01-019</t>
  </si>
  <si>
    <t>1-18-23</t>
  </si>
  <si>
    <t>100 units Laptop (Congress-Introduce Increases)</t>
  </si>
  <si>
    <t>12-29-24</t>
  </si>
  <si>
    <t>23-414</t>
  </si>
  <si>
    <t>23-05-280</t>
  </si>
  <si>
    <t>HRIS (Human Record Informtion System</t>
  </si>
  <si>
    <t>6 months</t>
  </si>
  <si>
    <t>3-20-24(60%)</t>
  </si>
  <si>
    <t>Scigate Technology Corp</t>
  </si>
  <si>
    <t>23-415 A</t>
  </si>
  <si>
    <t>23-02-119</t>
  </si>
  <si>
    <t>Various Nursing Equipment (note: Congress-Introduced Increase)Adult Manikin,Pedriatic Manikin,Infant CPR Training-all Gaumard Brd.</t>
  </si>
  <si>
    <t>Aspen Multi System</t>
  </si>
  <si>
    <t>23-415 B</t>
  </si>
  <si>
    <t>Various Nursing Equipment (note: Congress-Introduced Increase)</t>
  </si>
  <si>
    <t>ZAMMEDS MEDICAL SYSTEM</t>
  </si>
  <si>
    <t>23-415 c</t>
  </si>
  <si>
    <t>M &amp; M Anastacio Trading</t>
  </si>
  <si>
    <t>23-416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</si>
  <si>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</t>
  </si>
  <si>
    <t>Louise Ads</t>
  </si>
  <si>
    <t>23-417</t>
  </si>
  <si>
    <t>23-11-605</t>
  </si>
  <si>
    <t>11-21-23</t>
  </si>
  <si>
    <t>23 pcs Plaque Loyaldy Award</t>
  </si>
  <si>
    <t>23-418</t>
  </si>
  <si>
    <t>23-09-444</t>
  </si>
  <si>
    <t>Keyboard</t>
  </si>
  <si>
    <t>8 days penalty</t>
  </si>
  <si>
    <t>JAE Supplies &amp; Consumer</t>
  </si>
  <si>
    <t>23-419</t>
  </si>
  <si>
    <t>23-11-560</t>
  </si>
  <si>
    <t>A3 Book 80 &amp; Ring Binding Machine for the UPRESS</t>
  </si>
  <si>
    <t>23-420</t>
  </si>
  <si>
    <t>American Technologies, Inc.</t>
  </si>
  <si>
    <t>23-421</t>
  </si>
  <si>
    <t>A. Gamores</t>
  </si>
  <si>
    <t>45-80 Calendar</t>
  </si>
  <si>
    <t>2-18-24</t>
  </si>
  <si>
    <t>23-422 A</t>
  </si>
  <si>
    <t>23-09-428</t>
  </si>
  <si>
    <t>Various supplies for the various offices under RDEC ( 2023 APP)</t>
  </si>
  <si>
    <t>23-422 B</t>
  </si>
  <si>
    <t>15 al days</t>
  </si>
  <si>
    <t>23-423</t>
  </si>
  <si>
    <t>23-10-498</t>
  </si>
  <si>
    <t>10-17-23</t>
  </si>
  <si>
    <t>Various office supplies for the Training Workshop for the Intro. Of Data Analysis in AANR</t>
  </si>
  <si>
    <t>23-424</t>
  </si>
  <si>
    <t>23-11-555</t>
  </si>
  <si>
    <t>No. 12 stranded Copper Wire &amp; Panel Board 8 holes for the UPRESS</t>
  </si>
  <si>
    <t>23-425</t>
  </si>
  <si>
    <t>23-10-527</t>
  </si>
  <si>
    <t>10-26-23</t>
  </si>
  <si>
    <t>Computer Ink Brother DCP-BT500, EPSON L3110 &amp; HP 85A for the Guidance</t>
  </si>
  <si>
    <t>Hi-End Data I.T. Service, Inc.</t>
  </si>
  <si>
    <t>23-426</t>
  </si>
  <si>
    <t>23-10-476</t>
  </si>
  <si>
    <t>8 units Ramdom Access Memory (RAM), 32 GB ( part 1 Supplemental Budget 2023 APP)</t>
  </si>
  <si>
    <t>M. Flores</t>
  </si>
  <si>
    <t>DPO</t>
  </si>
  <si>
    <t>3-18-23</t>
  </si>
  <si>
    <t>Joelmar Trading</t>
  </si>
  <si>
    <t>23-427</t>
  </si>
  <si>
    <t>23-01-050</t>
  </si>
  <si>
    <t>1-26-23</t>
  </si>
  <si>
    <t>Prof. Optical Level, Centrifuge Table top, Spectrometer &amp; Refrigerator Biobase for the COE</t>
  </si>
  <si>
    <t>ELFT</t>
  </si>
  <si>
    <t>75 Calendar</t>
  </si>
  <si>
    <t>23-428</t>
  </si>
  <si>
    <t>23-06-336</t>
  </si>
  <si>
    <t>6-21-23</t>
  </si>
  <si>
    <t>4 unit SMART TV, at least 65" for the VPAA, OP, VPAF &amp; Brd.Sec.  (Supplemental Budget)</t>
  </si>
  <si>
    <t>23-429</t>
  </si>
  <si>
    <t>23-11-562</t>
  </si>
  <si>
    <t>Office Supplies for Barangay Security Enhancement and Disaster use</t>
  </si>
  <si>
    <t>A. Romo</t>
  </si>
  <si>
    <t>Extension</t>
  </si>
  <si>
    <t>CITI Glass SUpply</t>
  </si>
  <si>
    <t>23-430</t>
  </si>
  <si>
    <t>1-22-23</t>
  </si>
  <si>
    <t>23-07-366</t>
  </si>
  <si>
    <t>Office Glass Partition, Office Glass Window &amp; Sofa Set with center table for Sport Director</t>
  </si>
  <si>
    <t>C. Cirpriano</t>
  </si>
  <si>
    <t>COD 2-6-24</t>
  </si>
  <si>
    <t>23-431</t>
  </si>
  <si>
    <t>23-10-483</t>
  </si>
  <si>
    <t>Bond Paper A4, Certificate Frame, Manila Paper &amp; Cartolina for the Social Work (rebid items# 2,4-8)</t>
  </si>
  <si>
    <t>J. Francisco</t>
  </si>
  <si>
    <t>Social Work</t>
  </si>
  <si>
    <t>23-432</t>
  </si>
  <si>
    <t>23-10-513</t>
  </si>
  <si>
    <t>Printer, various office supplies &amp; Metal Locker Cabinet, Filing Cabinet w/glass</t>
  </si>
  <si>
    <t>23-433</t>
  </si>
  <si>
    <t>23-10-477</t>
  </si>
  <si>
    <t>Electric Kettle &amp; Double Gas Stovr Burner for the Native Chicker (IDD Project)</t>
  </si>
  <si>
    <t>23-434</t>
  </si>
  <si>
    <t>23-10-526</t>
  </si>
  <si>
    <t>Various electrial materials for the Guidance Office</t>
  </si>
  <si>
    <t>23-435 A</t>
  </si>
  <si>
    <t>12-30-23</t>
  </si>
  <si>
    <t>23-02-157</t>
  </si>
  <si>
    <t>2-14-23</t>
  </si>
  <si>
    <t>Various Equipment for the College of Medicines(Congress-Introduced Increases)</t>
  </si>
  <si>
    <t>60 days for non placinated &amp; 240 days for placinated</t>
  </si>
  <si>
    <t>23-435 B</t>
  </si>
  <si>
    <t>Berovan Mktg., Inc</t>
  </si>
  <si>
    <t>24-435 C</t>
  </si>
  <si>
    <t>Adult Larynggoscope Set, Pediatric Larybgoscope, Hydailic Hospital/Transsport Stretcher for the College of Medicines</t>
  </si>
  <si>
    <t>Humil International</t>
  </si>
  <si>
    <t>23-436</t>
  </si>
  <si>
    <t>Microprocessor Training Kit, Digital Oscilloscope,Viewboard Interactive Panel</t>
  </si>
  <si>
    <t>12-30-24</t>
  </si>
  <si>
    <t>Chase Consumer Goods Trading</t>
  </si>
  <si>
    <t>23-437</t>
  </si>
  <si>
    <t>23-10-493</t>
  </si>
  <si>
    <t>10-13-23</t>
  </si>
  <si>
    <t>Stand Fan, Junioe Exec. Chair &amp; Junior Exex. Office Table for the COE</t>
  </si>
  <si>
    <t>6 days penalty</t>
  </si>
  <si>
    <t>Metro Coolaiare Trading</t>
  </si>
  <si>
    <t>23-438</t>
  </si>
  <si>
    <t>23-10-473</t>
  </si>
  <si>
    <t>7 units.Airconditioning Unit 2HP, Window Type,Inverter with installation (part 2 supplemental budget for 2023 APP</t>
  </si>
  <si>
    <t>J..C. Marcos</t>
  </si>
  <si>
    <t>Law</t>
  </si>
  <si>
    <t>with 1 month extension</t>
  </si>
  <si>
    <t>23-439</t>
  </si>
  <si>
    <t>23-11-552</t>
  </si>
  <si>
    <t>Various Office\ Supplies for the ZAMPEN Native Pig Projects</t>
  </si>
  <si>
    <t>EDGRA Mktg</t>
  </si>
  <si>
    <t>23-440</t>
  </si>
  <si>
    <t>23-10-475</t>
  </si>
  <si>
    <t>1 unit Floor Standing Air Conditioner for the Native Chicken (IDD-Project)</t>
  </si>
  <si>
    <t>23-441</t>
  </si>
  <si>
    <t>23-11-568</t>
  </si>
  <si>
    <t>Various Laboratory &amp; Medical Supplies for the Feed Fermentation Project Staff</t>
  </si>
  <si>
    <t>1 day penalty</t>
  </si>
  <si>
    <t>Thai San Shutters KFg</t>
  </si>
  <si>
    <t>23-442</t>
  </si>
  <si>
    <t>23-09-462</t>
  </si>
  <si>
    <t>9-29-23</t>
  </si>
  <si>
    <t xml:space="preserve"> Bakery Oven (note:supplemental APP 2023)</t>
  </si>
  <si>
    <t>UDFS</t>
  </si>
  <si>
    <t>COD 2-21-24</t>
  </si>
  <si>
    <t>23-443 A</t>
  </si>
  <si>
    <t>Various Office supplies and materials for the ZAMPEN Native Chicken</t>
  </si>
  <si>
    <t>23-443 B</t>
  </si>
  <si>
    <t>23-11-551</t>
  </si>
  <si>
    <t>Plastic Basin &amp; Stainless Steel Basin for the ZAMPEN Native Chicken</t>
  </si>
  <si>
    <t>LB2 Laboratory Supply</t>
  </si>
  <si>
    <t>23-444 A</t>
  </si>
  <si>
    <t>23--11-577</t>
  </si>
  <si>
    <t>Various Laboratoty materials for the Feed Fermentation Project Staff (note: to be delivered to  UPLB</t>
  </si>
  <si>
    <t>Labotech Trtading</t>
  </si>
  <si>
    <t>23-444 B</t>
  </si>
  <si>
    <t>23-444 C</t>
  </si>
  <si>
    <t>23-11-577</t>
  </si>
  <si>
    <t>Microcentrifuge Tube for the Feed Fermentation Project Staff (note: to be delivered to  UPLB</t>
  </si>
  <si>
    <t>23-445 A</t>
  </si>
  <si>
    <t>23-02-121</t>
  </si>
  <si>
    <t>Computer, Printer for OCTA( Congress-Introduced Increases)</t>
  </si>
  <si>
    <t>GPT CCTV &amp; Computrer</t>
  </si>
  <si>
    <t>23-445 B</t>
  </si>
  <si>
    <t>1 unit Action Camera for the OCTA</t>
  </si>
  <si>
    <t>33 days delayed</t>
  </si>
  <si>
    <t>eDGRA Mktg</t>
  </si>
  <si>
    <t>23-446</t>
  </si>
  <si>
    <t>23-10-525</t>
  </si>
  <si>
    <t>10-25-23</t>
  </si>
  <si>
    <t>Various office supplies for the Guidance Office</t>
  </si>
  <si>
    <t>23-447</t>
  </si>
  <si>
    <t>23-07-402</t>
  </si>
  <si>
    <t>8-17-23</t>
  </si>
  <si>
    <t>2 uts Laptop for The RPDU &amp; RUPID,1 unit Printer 3-in-one for SBDU</t>
  </si>
  <si>
    <t>23-448</t>
  </si>
  <si>
    <t>23-10-468</t>
  </si>
  <si>
    <t>Various office supplies for the Native Chicken</t>
  </si>
  <si>
    <t>23-449</t>
  </si>
  <si>
    <t>23-10-506</t>
  </si>
  <si>
    <t>10-19-23</t>
  </si>
  <si>
    <t>Various office supplies for the Research-RDEC</t>
  </si>
  <si>
    <t>23-450</t>
  </si>
  <si>
    <t>23-11-567</t>
  </si>
  <si>
    <t>DSLR Camera &amp; LCD Projector for the ZAMPEN Native Pig Projects</t>
  </si>
  <si>
    <t>2-20-21</t>
  </si>
  <si>
    <t>Glenwood Technologies International,Inc.</t>
  </si>
  <si>
    <t>23-451A</t>
  </si>
  <si>
    <t>23-11-578</t>
  </si>
  <si>
    <t>Various Chemicals materials for the Feed Fermentation Project Staff (note: to be delivered to  UPLB</t>
  </si>
  <si>
    <t>5-17 &amp; 6-10/24</t>
  </si>
  <si>
    <t>23-451B</t>
  </si>
  <si>
    <t>Denatured Alcohol for the Feed Fermentation Project Staff (note: to be delivered to  UPLB</t>
  </si>
  <si>
    <t>23-452 C</t>
  </si>
  <si>
    <t>23-10-472</t>
  </si>
  <si>
    <t>1 unit Computer Printer 3 in 1 EPSON L3210 for the Enhancemenr of Laboratory of Coll. Agriculture</t>
  </si>
  <si>
    <t>23-452 A</t>
  </si>
  <si>
    <t>1 set Computer System &amp; 1 unit Flat Screen Smart LED TV 50" for Upgrading &amp; Enhancement of Laboratory at Coll. Of Agricultgure</t>
  </si>
  <si>
    <t>Copier Solutions</t>
  </si>
  <si>
    <t>23-452 B</t>
  </si>
  <si>
    <t>LCD Projector &amp; Photocopier Brother MFC-L5900DW for Upgrading &amp; Enhancement of Laboratory at Coll. Of Agricultgure</t>
  </si>
  <si>
    <t>23-453</t>
  </si>
  <si>
    <t>23-11-589</t>
  </si>
  <si>
    <t>Various office supplies for the Extension for Research Adopt A Barangasy(above ABC, items 2, 12 &amp; 16-18)</t>
  </si>
  <si>
    <t>M. Grande</t>
  </si>
  <si>
    <t>3-1&amp;18-24</t>
  </si>
  <si>
    <t>23-454 A</t>
  </si>
  <si>
    <t>23-07-399</t>
  </si>
  <si>
    <t>8-16-23</t>
  </si>
  <si>
    <t>Various laboratory materials and equipment</t>
  </si>
  <si>
    <t>M.N. Paspasan</t>
  </si>
  <si>
    <t>CSM</t>
  </si>
  <si>
    <t>23-454 B</t>
  </si>
  <si>
    <t>Integrated Scientific &amp; Industrial Supply</t>
  </si>
  <si>
    <t>23-454 C</t>
  </si>
  <si>
    <t>73 &amp; 97 days delayed</t>
  </si>
  <si>
    <t>14 PO Prepared</t>
  </si>
  <si>
    <t>5 vendors delayed</t>
  </si>
  <si>
    <t>2 vendored delayed</t>
  </si>
  <si>
    <t>2 vendors delayed</t>
  </si>
  <si>
    <t>7-23-24</t>
  </si>
  <si>
    <t>24-147 B</t>
  </si>
  <si>
    <t>24-147 C</t>
  </si>
  <si>
    <t>20 pcs. Plaque Acrylic 6" x 9" Double Layered for SUC Fair</t>
  </si>
  <si>
    <t>24-160</t>
  </si>
  <si>
    <t>24-161</t>
  </si>
  <si>
    <t>24-163</t>
  </si>
  <si>
    <t>24-164</t>
  </si>
  <si>
    <t>24-165</t>
  </si>
  <si>
    <t>24-166</t>
  </si>
  <si>
    <t>24-168</t>
  </si>
  <si>
    <t>24-169</t>
  </si>
  <si>
    <t>24-171</t>
  </si>
  <si>
    <t>24-172</t>
  </si>
  <si>
    <t>24-173</t>
  </si>
  <si>
    <t>24-176</t>
  </si>
  <si>
    <t>24-177</t>
  </si>
  <si>
    <t>24-179</t>
  </si>
  <si>
    <t>24-180</t>
  </si>
  <si>
    <t>24-181</t>
  </si>
  <si>
    <t>24-182</t>
  </si>
  <si>
    <t>24-183</t>
  </si>
  <si>
    <t>24-175 B</t>
  </si>
  <si>
    <t>24-03-150</t>
  </si>
  <si>
    <t>1 unit External Drive, 2TB  &amp; 2 Units Audio Recorder for the RPDU</t>
  </si>
  <si>
    <t>7-24-24</t>
  </si>
  <si>
    <t>24-01-022</t>
  </si>
  <si>
    <t>2 units Professional Document Scanner for the Accounting section</t>
  </si>
  <si>
    <t>24-174 A</t>
  </si>
  <si>
    <t>24-03-132</t>
  </si>
  <si>
    <t>Various materials for the Feed Fermentation Project</t>
  </si>
  <si>
    <t>24-175 A</t>
  </si>
  <si>
    <t>1 unit External Driv, 1TB for the Fermentation Project</t>
  </si>
  <si>
    <t>24-04-184</t>
  </si>
  <si>
    <t>10 pcs Office Black out Curtain for the OCAT</t>
  </si>
  <si>
    <t>24-04-185</t>
  </si>
  <si>
    <t>1 unit Office Table size: 160cm x 80 cm x 75 cm color Mahogany, 6 drawers w/ lock for OCTA</t>
  </si>
  <si>
    <t>24-03-147</t>
  </si>
  <si>
    <t>Various materials for the ZAMPEN Native Chicken-Hahal Dressing</t>
  </si>
  <si>
    <t>VATF Halal</t>
  </si>
  <si>
    <t>24-175 C</t>
  </si>
  <si>
    <t xml:space="preserve"> 1 ut Printer 3 in 1 Brother DCP-T420W, 1 ut Printer EPSON L121 &amp;  1 ut. Priter Brother DCP-T820W for RPDU</t>
  </si>
  <si>
    <t>24-03-114</t>
  </si>
  <si>
    <t>1 unit Laptop ACER NITRO AN5 15-58-50YE for the BUCOR SRPPF</t>
  </si>
  <si>
    <t>24-03-157</t>
  </si>
  <si>
    <t>Various IT equipment for the Guidance Office</t>
  </si>
  <si>
    <t>P. J. Buenafe</t>
  </si>
  <si>
    <t>24-05-250</t>
  </si>
  <si>
    <t>Sound System for the RPDU</t>
  </si>
  <si>
    <t>M. Maulion</t>
  </si>
  <si>
    <t>RDPU</t>
  </si>
  <si>
    <t>June 10-12/24</t>
  </si>
  <si>
    <t>GEN. 24-07-85</t>
  </si>
  <si>
    <t>GEN. 24-07-86</t>
  </si>
  <si>
    <t>GEN. 24-07-87</t>
  </si>
  <si>
    <t>GEN. 24-07-88</t>
  </si>
  <si>
    <t>7-15-25</t>
  </si>
  <si>
    <t>Newspaper for the month of June 2024</t>
  </si>
  <si>
    <t>7-25-24</t>
  </si>
  <si>
    <t>24-162 A</t>
  </si>
  <si>
    <t>24-07-310</t>
  </si>
  <si>
    <t>LED Wall Rental, Audio &amp; Lights, Stage for SUC Fair 2024</t>
  </si>
  <si>
    <t>July 9-11/24</t>
  </si>
  <si>
    <t>RMTS Co., LTD</t>
  </si>
  <si>
    <t>24-04-175</t>
  </si>
  <si>
    <t>1 unit Generator Set, BESt Strong Model, 55KVA, V200 for the BUCOR SRPPF</t>
  </si>
  <si>
    <t>24-185</t>
  </si>
  <si>
    <t>24-186</t>
  </si>
  <si>
    <t>24-187</t>
  </si>
  <si>
    <t>24-188</t>
  </si>
  <si>
    <t>24-189</t>
  </si>
  <si>
    <t>24-190</t>
  </si>
  <si>
    <t>24-191</t>
  </si>
  <si>
    <t>24-192</t>
  </si>
  <si>
    <t>24-193</t>
  </si>
  <si>
    <t>24-195</t>
  </si>
  <si>
    <t>24-196</t>
  </si>
  <si>
    <t>24-197</t>
  </si>
  <si>
    <t>24-198</t>
  </si>
  <si>
    <t>24-199</t>
  </si>
  <si>
    <t>24-200</t>
  </si>
  <si>
    <t>24-03-142</t>
  </si>
  <si>
    <t>1 unit Electric Fan 16" Stand Fan (Dowel) &amp; 1 ut. Digital Weighing Scale (KIMH 40 kg. for Native Chicken Hahal</t>
  </si>
  <si>
    <t>VATF Hahal</t>
  </si>
  <si>
    <t>7-26-24</t>
  </si>
  <si>
    <t>24-03-104</t>
  </si>
  <si>
    <t>1 unit Conference Table/Meeting  Desk w/ 12 seating cap. For SERDAC</t>
  </si>
  <si>
    <t>Terabit Computer</t>
  </si>
  <si>
    <t>1 unit SMART UPS, APC Line Interactive , Rackmount 2U &amp; 9 uts Laptop Intelcore i7 for the WESMAARRDEC</t>
  </si>
  <si>
    <t>24-03-137</t>
  </si>
  <si>
    <t>Variois office and janitorial supplies for  Academic and Extension</t>
  </si>
  <si>
    <t>24-05-214</t>
  </si>
  <si>
    <t>5 carts Toner Toshiba T-2309P, Black for the Medicine</t>
  </si>
  <si>
    <t>M. K. Abdulmajid</t>
  </si>
  <si>
    <t>Medicine</t>
  </si>
  <si>
    <t>24-170 A</t>
  </si>
  <si>
    <t>24-170 B</t>
  </si>
  <si>
    <t>24-01-026</t>
  </si>
  <si>
    <t>2 uts Power Saw/Chain Saw, 916 cc, 5.2kw, 7.3 kg, 26". Petrol type for the GSO</t>
  </si>
  <si>
    <t>24-167 B</t>
  </si>
  <si>
    <t>24-03-148</t>
  </si>
  <si>
    <t>Various materials and supplies for the ZAMPEN Native Chicken-Halal</t>
  </si>
  <si>
    <t>24-159 A</t>
  </si>
  <si>
    <t>24-06-303</t>
  </si>
  <si>
    <t>6-28-24</t>
  </si>
  <si>
    <t>Catering Services venue: KCC, July 9, 2024 for SUC Fair for 200 heads lunch only</t>
  </si>
  <si>
    <t>July 9, 2024</t>
  </si>
  <si>
    <t>24-184 A</t>
  </si>
  <si>
    <t>LB2 Laboratory</t>
  </si>
  <si>
    <t>24-03-126</t>
  </si>
  <si>
    <t>5 bxs Nitrile Gloves &amp; 100 pcs Petri Plate for the Feed Fermentation</t>
  </si>
  <si>
    <t>Metro Coolaire Trading</t>
  </si>
  <si>
    <t>24-03-159</t>
  </si>
  <si>
    <t>2 units 3TR Floor Mounted Air Condition, MIDEA  Brd. For the Museum</t>
  </si>
  <si>
    <t>24-05-217</t>
  </si>
  <si>
    <t>1 unit Aircondition Media Brand, M:FP-53ASTO20KEIV-F$, 2 HP Split Type for the Innovation Building</t>
  </si>
  <si>
    <t>VATF RICME</t>
  </si>
  <si>
    <t>24-06-302</t>
  </si>
  <si>
    <t>Various supplies for Token for SUC Fairs</t>
  </si>
  <si>
    <t>Ma. B. Jimeo</t>
  </si>
  <si>
    <t>7-30-24</t>
  </si>
  <si>
    <t>CT Boulevard Hotel</t>
  </si>
  <si>
    <t>6-21-24</t>
  </si>
  <si>
    <t>24-05-252</t>
  </si>
  <si>
    <t xml:space="preserve"> Room Accommodation, Food &amp; Venue for Training-Workshop on Visual Comm., June 26-28-24</t>
  </si>
  <si>
    <t>R.R. Virtucio</t>
  </si>
  <si>
    <t>June 26-28-24</t>
  </si>
  <si>
    <t>6-24-24</t>
  </si>
  <si>
    <t>24-05-216</t>
  </si>
  <si>
    <t>1 unit SMART LED TV for the RICME</t>
  </si>
  <si>
    <t>RICME</t>
  </si>
  <si>
    <t>7-29-24</t>
  </si>
  <si>
    <t>Copylandia Office System</t>
  </si>
  <si>
    <t>24-05-261</t>
  </si>
  <si>
    <t>1 pc. Master-Making PCB2 for the UPRESS</t>
  </si>
  <si>
    <t>90-120 days</t>
  </si>
  <si>
    <t>24-201</t>
  </si>
  <si>
    <t>24-202</t>
  </si>
  <si>
    <t>24-203</t>
  </si>
  <si>
    <t>24-204</t>
  </si>
  <si>
    <t>24-205</t>
  </si>
  <si>
    <t>24-207</t>
  </si>
  <si>
    <t>24-208</t>
  </si>
  <si>
    <t>24-209</t>
  </si>
  <si>
    <t>24-210</t>
  </si>
  <si>
    <t>24-07-330</t>
  </si>
  <si>
    <t>2 room for Accommodation for 3 days for the Training on Ethical Use of Articial Intelligence, July 26, 2024</t>
  </si>
  <si>
    <t>STF-CCE</t>
  </si>
  <si>
    <t>July 25-28-24</t>
  </si>
  <si>
    <t>24-04-201</t>
  </si>
  <si>
    <t>2 uts. Computer, Processor Intel Core i5-12400 2.5 GHz 12th Gen for the Registrar</t>
  </si>
  <si>
    <t>24-06-307</t>
  </si>
  <si>
    <t>Various Tarpaulin for the SUC Fairs</t>
  </si>
  <si>
    <t>24-07-311</t>
  </si>
  <si>
    <t>10 pcs. 2.5' x 6' Roll up banner/standee for the SUC Fairs</t>
  </si>
  <si>
    <t>7-30-2</t>
  </si>
  <si>
    <t>24-06-297</t>
  </si>
  <si>
    <t>350 pcs T-Shirt, 800 pcs ID with Landyard &amp; 350 pcs Black Tote Bags &amp; 350 pcs Polo Shirt for SUC Fairs</t>
  </si>
  <si>
    <t>Wild Bluez Mobile</t>
  </si>
  <si>
    <t>24-162 B</t>
  </si>
  <si>
    <t>LED Wall Rental &amp; Audio &amp; Lights for SUC Fairs July9, 2024</t>
  </si>
  <si>
    <t>Grass Cutter, Jack Hammer, Surface Pump, Sand Grinder &amp; Handrill for GSO</t>
  </si>
  <si>
    <t>24-174 B</t>
  </si>
  <si>
    <t>24-06-304</t>
  </si>
  <si>
    <t>Various supplies for the SUC Fairs</t>
  </si>
  <si>
    <t>July 15, 2024</t>
  </si>
  <si>
    <t>July 1, 2025</t>
  </si>
  <si>
    <t>June 28, 2024</t>
  </si>
  <si>
    <t>July 22, 2024</t>
  </si>
  <si>
    <t>June 1, 2024</t>
  </si>
  <si>
    <t>June 29, 2024</t>
  </si>
  <si>
    <t>June 13, 2024</t>
  </si>
  <si>
    <t>June 298, 2024</t>
  </si>
  <si>
    <t>April 23, 2024</t>
  </si>
  <si>
    <t>May 9, 2024</t>
  </si>
  <si>
    <t>April 25, 2024</t>
  </si>
  <si>
    <t>May 22, 2024</t>
  </si>
  <si>
    <t>June 3, 2024</t>
  </si>
  <si>
    <t>June 7, 2024</t>
  </si>
  <si>
    <t>May 17, 2024</t>
  </si>
  <si>
    <t>June 10, 2-24</t>
  </si>
  <si>
    <t>May 13, 2024</t>
  </si>
  <si>
    <t>June 10, 2024</t>
  </si>
  <si>
    <t>June 8, 2024</t>
  </si>
  <si>
    <t>June 15, 2024</t>
  </si>
  <si>
    <t>june 10, 2024</t>
  </si>
  <si>
    <t>March 23, 2024</t>
  </si>
  <si>
    <t>24-06-298</t>
  </si>
  <si>
    <t>70 rooms Accommodation July 18-11, 2024 ( 3 nights for SUC Fairs</t>
  </si>
  <si>
    <t>7-31-24</t>
  </si>
  <si>
    <t>July 8-11, 2024</t>
  </si>
  <si>
    <t>JULY</t>
  </si>
  <si>
    <t>300 PAX Food &amp; Veneu on July 9, 2024, Dinner for SUC Fairs</t>
  </si>
  <si>
    <t>24-159 B</t>
  </si>
  <si>
    <t>Hawk Rescue Equipment</t>
  </si>
  <si>
    <t>24-06-291</t>
  </si>
  <si>
    <t>8 pcs Yakan Sword w/ Frame, 8 pcs Plaque: Gong for VIP Guest &amp; 8 pcs Yakan Cloth Lei for SUC Fairs</t>
  </si>
  <si>
    <t>KLC Constrution Supply</t>
  </si>
  <si>
    <t>24-04-117</t>
  </si>
  <si>
    <t>750 pcs Hollow Blocks, 6" for the ZAMPEN Native Pig Project</t>
  </si>
  <si>
    <t>7-13-24</t>
  </si>
  <si>
    <t>June 24, 2024</t>
  </si>
  <si>
    <t>July 3, 2024</t>
  </si>
  <si>
    <t>July 18, 2024</t>
  </si>
  <si>
    <t>24-03-138</t>
  </si>
  <si>
    <t>Various office suppliesfor the Research and Academic, first quarter</t>
  </si>
  <si>
    <t>AUGUST</t>
  </si>
  <si>
    <t xml:space="preserve">St. Gabriel Heavy </t>
  </si>
  <si>
    <t>24-03-113</t>
  </si>
  <si>
    <t>Pelletzer, Microfeed Mixer, Vertical Feed Mixer , Hammer Drill, Livestock Weighing Scale &amp; Shredder Machine for BUCOR</t>
  </si>
  <si>
    <t>July 14, 2024</t>
  </si>
  <si>
    <t>July 23, 2024</t>
  </si>
  <si>
    <t>June 21, 2024</t>
  </si>
  <si>
    <t>June 11, 2024</t>
  </si>
  <si>
    <t>VMJ Office &amp; Home Furnishing</t>
  </si>
  <si>
    <t>23-349</t>
  </si>
  <si>
    <t>12-19-23</t>
  </si>
  <si>
    <t>23-07-352</t>
  </si>
  <si>
    <t>Various  office blinds</t>
  </si>
  <si>
    <t>Woodland Resort</t>
  </si>
  <si>
    <t>23-351</t>
  </si>
  <si>
    <t>23-11-563</t>
  </si>
  <si>
    <t>Food &amp; Venue for the RDEC Operation's Planning Workshop, Dec. 15, 2023</t>
  </si>
  <si>
    <t>Strategic Research &amp; Dev. Center</t>
  </si>
  <si>
    <t>23-352</t>
  </si>
  <si>
    <t>23-09-421</t>
  </si>
  <si>
    <t>1 package Statistic Package for the Social Sciences Software for the SERDAC</t>
  </si>
  <si>
    <t>FOTON Autoworld</t>
  </si>
  <si>
    <t>23-353</t>
  </si>
  <si>
    <t>23-10-471</t>
  </si>
  <si>
    <t>Maintenance Check-up of FOTON</t>
  </si>
  <si>
    <t>MJ Southgas Trading Co.</t>
  </si>
  <si>
    <t>23-356</t>
  </si>
  <si>
    <t>12-28-23</t>
  </si>
  <si>
    <t>Gen. 23-154-12</t>
  </si>
  <si>
    <t>Gasoline for period of December 1-15, 2023</t>
  </si>
  <si>
    <t>Dear Manang Cetering Services</t>
  </si>
  <si>
    <t>23-12-626</t>
  </si>
  <si>
    <t>Catering Services, December 29, 2023 of TEC</t>
  </si>
  <si>
    <t>4 Acew Garments</t>
  </si>
  <si>
    <t>23-357</t>
  </si>
  <si>
    <t>21-10-504</t>
  </si>
  <si>
    <t>Customized Excel Shortcyt keys &amp; Polo Short</t>
  </si>
  <si>
    <t>DOST IX</t>
  </si>
  <si>
    <t>23-358</t>
  </si>
  <si>
    <t>23-10-538</t>
  </si>
  <si>
    <t>Food Paste for Microbiological Analysis at DOST Lab.</t>
  </si>
  <si>
    <t>J. Anama</t>
  </si>
  <si>
    <t>CHE</t>
  </si>
  <si>
    <t>23-360</t>
  </si>
  <si>
    <t>23-09-425</t>
  </si>
  <si>
    <t>1 unit Computer Printer 3 in One, print,scan,copy, CIS for the DESCD (note: repeat order PO# 23-185A, dtd. 7/25/23</t>
  </si>
  <si>
    <t>Advances Refrigerator</t>
  </si>
  <si>
    <t>23-361</t>
  </si>
  <si>
    <t>23-07-404</t>
  </si>
  <si>
    <t>2 units 3 Ton Split type, Floor Mounted Aircon (Inverer) and 6 units 2HP Split type,wall mounted (Inverter) for the LDRC(Supplemental)</t>
  </si>
  <si>
    <t>L.Usman</t>
  </si>
  <si>
    <t>23-335</t>
  </si>
  <si>
    <t>23-10-528</t>
  </si>
  <si>
    <t>Brother Printer DCP-T42W for the WESMAARRDEC</t>
  </si>
  <si>
    <t>23-336</t>
  </si>
  <si>
    <t>Various office supplies for the WESMAARRDEC (note: repeat order  PR 23-05-273)</t>
  </si>
  <si>
    <t>Metos Offshore, Inc.</t>
  </si>
  <si>
    <t>23-346</t>
  </si>
  <si>
    <t>23-01-034</t>
  </si>
  <si>
    <t>1-21-23</t>
  </si>
  <si>
    <t>Soundcraft LCXii 32-Channel Mixer</t>
  </si>
  <si>
    <t>Ma. T. Rodriguez</t>
  </si>
  <si>
    <t>ODA</t>
  </si>
  <si>
    <t>85 days delayed</t>
  </si>
  <si>
    <t>23-342</t>
  </si>
  <si>
    <t>23-10-541</t>
  </si>
  <si>
    <t>Toner Ineo 4020 &amp; Imaging Unit for the RDEC</t>
  </si>
  <si>
    <t>4 days delivered</t>
  </si>
  <si>
    <t>23-347 B</t>
  </si>
  <si>
    <t>23-02-120</t>
  </si>
  <si>
    <t>19 units LED Smart T, 70" SKYWORTH for Nursing (note: Congress-Introduced Increase)(note: CCTC w/ new PR23-05-295)</t>
  </si>
  <si>
    <t>23-347 A</t>
  </si>
  <si>
    <t>Photocopier for Nursing (note: Congress-Introduced Increase)(note: CCTC w/ new PR23-05-295)</t>
  </si>
  <si>
    <t>Clusterasia Corp.</t>
  </si>
  <si>
    <t>23-362</t>
  </si>
  <si>
    <t>23-10-484</t>
  </si>
  <si>
    <t>Lineman's Fiberglass Tel Hot Stick, Ladder, Fiberglass &amp; Insulation Tester for the PPO</t>
  </si>
  <si>
    <t>36 days delayed</t>
  </si>
  <si>
    <t>41 days delayed</t>
  </si>
  <si>
    <t>65 days delayed</t>
  </si>
  <si>
    <t>26 days delayed</t>
  </si>
  <si>
    <t>42 days delayed</t>
  </si>
  <si>
    <t>24-194 A</t>
  </si>
  <si>
    <t>7-19-245</t>
  </si>
  <si>
    <t>24-03-142(Rebid)</t>
  </si>
  <si>
    <t>Dish Sterilizer, Adjustable 5 Tiers Rolling Rack Shelf &amp; Digital Weighing Scale for the ZAMPEN Native Chicken</t>
  </si>
  <si>
    <t>24-06-301</t>
  </si>
  <si>
    <t>Various Acrylic Plaque for SUC Fair</t>
  </si>
  <si>
    <t>Prince Handam Transport</t>
  </si>
  <si>
    <t>24-07-317</t>
  </si>
  <si>
    <t>Van rental for 3 units for SUC Fairs</t>
  </si>
  <si>
    <t>38 days delayed</t>
  </si>
  <si>
    <t>17 days delayed</t>
  </si>
  <si>
    <t>24-02-063(Rebid)</t>
  </si>
  <si>
    <t>1 unit Laptop, Notebook Gigabytes G5, Intel Core i7-12650H for the WASMAARRDEC</t>
  </si>
  <si>
    <t>24-06-268</t>
  </si>
  <si>
    <t>Various electrical supplies for the LDRC</t>
  </si>
  <si>
    <t>ELS Electrical Supply</t>
  </si>
  <si>
    <t>23-194 B</t>
  </si>
  <si>
    <t>1 unit 3 in 1 Coconut Grater and Presser for the ZAMPEN Chicken</t>
  </si>
  <si>
    <t>24-211</t>
  </si>
  <si>
    <t>24-212</t>
  </si>
  <si>
    <t>24-213</t>
  </si>
  <si>
    <t>24-214</t>
  </si>
  <si>
    <t>24-215</t>
  </si>
  <si>
    <t>24-216</t>
  </si>
  <si>
    <t>24-217</t>
  </si>
  <si>
    <t>24-218</t>
  </si>
  <si>
    <t>24-219</t>
  </si>
  <si>
    <t>24-220</t>
  </si>
  <si>
    <t>24-221</t>
  </si>
  <si>
    <t>24-222</t>
  </si>
  <si>
    <t>24-224</t>
  </si>
  <si>
    <t>24-225</t>
  </si>
  <si>
    <t>24-227</t>
  </si>
  <si>
    <t>24-228</t>
  </si>
  <si>
    <t>24-229</t>
  </si>
  <si>
    <t>Nationwide Sales Corp</t>
  </si>
  <si>
    <t>24-08-362</t>
  </si>
  <si>
    <t>Plumbing materials for the Food Court</t>
  </si>
  <si>
    <t>Billing for the month June 27 to July 29,2024</t>
  </si>
  <si>
    <t>SN: AA7R147000025</t>
  </si>
  <si>
    <t>J. Julian</t>
  </si>
  <si>
    <t>SN: A4FK141000069</t>
  </si>
  <si>
    <t>Billing for the month June 29 to July 29,2024</t>
  </si>
  <si>
    <t>PO NO.</t>
  </si>
  <si>
    <t>Aspen</t>
  </si>
  <si>
    <t>23-435 C</t>
  </si>
  <si>
    <t>EDRAMZ</t>
  </si>
  <si>
    <t>METOS</t>
  </si>
  <si>
    <t>Victorious</t>
  </si>
  <si>
    <t>4-20-24</t>
  </si>
  <si>
    <t>AVID Sales</t>
  </si>
  <si>
    <t>Gleenwood Tech</t>
  </si>
  <si>
    <t>23-451 A</t>
  </si>
  <si>
    <t>LM Entrs.</t>
  </si>
  <si>
    <t>Foton</t>
  </si>
  <si>
    <t>7-18-24</t>
  </si>
  <si>
    <t>Azitsorog</t>
  </si>
  <si>
    <t>Freedom Comm.</t>
  </si>
  <si>
    <t>Hi5</t>
  </si>
  <si>
    <t>23-095</t>
  </si>
  <si>
    <t>Centrex</t>
  </si>
  <si>
    <t>EJ School</t>
  </si>
  <si>
    <t>RHO EDZ</t>
  </si>
  <si>
    <t>Power System</t>
  </si>
  <si>
    <t>Integrated Scientific</t>
  </si>
  <si>
    <t>Inkcome</t>
  </si>
  <si>
    <t>Seaweed</t>
  </si>
  <si>
    <t>RA Color Image</t>
  </si>
  <si>
    <t>Wild Bluez</t>
  </si>
  <si>
    <t>Hawk Rescue</t>
  </si>
  <si>
    <t>Nationwide Sales</t>
  </si>
  <si>
    <t>Almonte Entrs.</t>
  </si>
  <si>
    <t>8-13-24</t>
  </si>
  <si>
    <t>24-06-264</t>
  </si>
  <si>
    <t>1 unit Paper Shredder Portable Machine DELI E9947 for the College of Nursing</t>
  </si>
  <si>
    <t>24-03-132(Rebid)</t>
  </si>
  <si>
    <t>Mesh Net, Receptacle, Electrical Plier, Flat Screwdriver &amp; Cable tie for the Feed Fermentation</t>
  </si>
  <si>
    <t>24-03-108</t>
  </si>
  <si>
    <t>Various materials for the SERDAC</t>
  </si>
  <si>
    <t>24-06-274</t>
  </si>
  <si>
    <t>41 pcs Polo Shirt  &amp; 41 pcs Tote Bag with logo for the WESMAARDEC</t>
  </si>
  <si>
    <t>24-06-276</t>
  </si>
  <si>
    <t>2 carts Toner TK-1175 for the SERDA</t>
  </si>
  <si>
    <t>24-03-149</t>
  </si>
  <si>
    <t>Various office supplies for the Agri-Business Hub-Raise Program</t>
  </si>
  <si>
    <t>N. Dumadaug</t>
  </si>
  <si>
    <t>8-15-24</t>
  </si>
  <si>
    <t>24-06-275</t>
  </si>
  <si>
    <t>GEN. 24-06-08</t>
  </si>
  <si>
    <t>Gasoline for the period July 16-31, 2024</t>
  </si>
  <si>
    <t>GEN. 24-08-95</t>
  </si>
  <si>
    <t>5-14,20,24/24</t>
  </si>
  <si>
    <t>8-16-24</t>
  </si>
  <si>
    <t xml:space="preserve">Blue Thunder </t>
  </si>
  <si>
    <t>24-100 A</t>
  </si>
  <si>
    <t>Hi5 Enterprises</t>
  </si>
  <si>
    <t>23-244</t>
  </si>
  <si>
    <t>RC Lim Marketing</t>
  </si>
  <si>
    <t>2 days delayed</t>
  </si>
  <si>
    <t>8-19-24</t>
  </si>
  <si>
    <t>24-178 A</t>
  </si>
  <si>
    <t>24-178 B</t>
  </si>
  <si>
    <t>24--02-068</t>
  </si>
  <si>
    <t>Rackmount Server, Rackmount Monitor, Interactive Brd for the WESMAARRDEC</t>
  </si>
  <si>
    <t>L. Sadiwa</t>
  </si>
  <si>
    <t>Network Attached Storage for the WESMAARRDEC</t>
  </si>
  <si>
    <t>24-07-325</t>
  </si>
  <si>
    <t>Starter 4JJI for the Isuzu Altera</t>
  </si>
  <si>
    <t>APPROVED</t>
  </si>
  <si>
    <t>CONFORMER</t>
  </si>
  <si>
    <t>DELIVERY</t>
  </si>
  <si>
    <t>15 day delayed</t>
  </si>
  <si>
    <t>Supremo Transport</t>
  </si>
  <si>
    <t>24-06-306</t>
  </si>
  <si>
    <t>VAN Rental July 24-26, 2024 for the RICME</t>
  </si>
  <si>
    <t>8-20-24</t>
  </si>
  <si>
    <t>July 24-26</t>
  </si>
  <si>
    <t>Nikephoros Office Supplies</t>
  </si>
  <si>
    <t>24-02-069</t>
  </si>
  <si>
    <t>Various Books for the University Library &amp; ESU Library</t>
  </si>
  <si>
    <t>Ree Cooling</t>
  </si>
  <si>
    <t>Gen. 031</t>
  </si>
  <si>
    <t>8-21-24</t>
  </si>
  <si>
    <t>GEN. 24-08-99</t>
  </si>
  <si>
    <t>8-14-24</t>
  </si>
  <si>
    <t>Newspaper for the month of July 2024</t>
  </si>
  <si>
    <t>Billing for the month May 29 to June 29,2024</t>
  </si>
  <si>
    <t>SN: A5CO14000192</t>
  </si>
  <si>
    <t>COD 8-21-24</t>
  </si>
  <si>
    <t>Starter 4JJI for the Isuzu Altera (COD)</t>
  </si>
  <si>
    <t>24-05-235</t>
  </si>
  <si>
    <t>7 units Visitor's Chairs &amp; units Conference Chaor for the SERDAC</t>
  </si>
  <si>
    <t>24-232</t>
  </si>
  <si>
    <t>24-233</t>
  </si>
  <si>
    <t>24-234</t>
  </si>
  <si>
    <t>24-236</t>
  </si>
  <si>
    <t>24-237</t>
  </si>
  <si>
    <t>24-238</t>
  </si>
  <si>
    <t>24-239</t>
  </si>
  <si>
    <t>24-07-329</t>
  </si>
  <si>
    <t>7500 pcs Balpen , 7500 pcs Expanding Envelop &amp; 185 pcs Sticker Paper long for the DESCN</t>
  </si>
  <si>
    <t>DESCN</t>
  </si>
  <si>
    <t>24-05-236</t>
  </si>
  <si>
    <t>1 unit External Drive 1 TB &amp; 20 rolls HDMI Cable for the College of Nursing</t>
  </si>
  <si>
    <t>GEN. 24-08-104</t>
  </si>
  <si>
    <t>8-22-24</t>
  </si>
  <si>
    <t>Gasoline for the period August 1-15, 2024</t>
  </si>
  <si>
    <t>24-226 B</t>
  </si>
  <si>
    <t>24-04-189</t>
  </si>
  <si>
    <t>1 unit LCDProjector with Tripod, ACER X1128H, 4800 Lumens</t>
  </si>
  <si>
    <t>Siccion Mktg.</t>
  </si>
  <si>
    <t>24-03-098</t>
  </si>
  <si>
    <t>1 lot Calibration &amp; Reconditioning of UTM for the CET</t>
  </si>
  <si>
    <t>Enginering</t>
  </si>
  <si>
    <t>8-27-24</t>
  </si>
  <si>
    <t>Lines Printing</t>
  </si>
  <si>
    <t>J. Macasinag</t>
  </si>
  <si>
    <t>8-27-27</t>
  </si>
  <si>
    <t>24-04-195 Rebid</t>
  </si>
  <si>
    <t>5 units UPS with Buit-in 720 VA, note: Offer 1050 VA for the Records Office</t>
  </si>
  <si>
    <t>8-23-24</t>
  </si>
  <si>
    <t>24-05-237</t>
  </si>
  <si>
    <t>Various office supplies and materials for the Coll. Of Nursing</t>
  </si>
  <si>
    <t>8-23-27</t>
  </si>
  <si>
    <t>24-167 A</t>
  </si>
  <si>
    <t>24-03-048</t>
  </si>
  <si>
    <t>Various supplies &amp; materials for the ZAMPEN Native Chicken Dressing</t>
  </si>
  <si>
    <t>24-05-259</t>
  </si>
  <si>
    <t>Various construction materials for the Administraton ( Storage Facility)</t>
  </si>
  <si>
    <t>24-223 A</t>
  </si>
  <si>
    <t>24-223 B</t>
  </si>
  <si>
    <t>24-06-267</t>
  </si>
  <si>
    <t>2 rolls Extension Wire w/ 5 gang uni. Outlet(5 mtrs), 20 pcs. Arch File/Data Folder, long for the RESEL</t>
  </si>
  <si>
    <t>Watersource System</t>
  </si>
  <si>
    <t>24-06-270</t>
  </si>
  <si>
    <t>1 lot Water Refiling Equipment / complete set-up for the Resource Gen</t>
  </si>
  <si>
    <t>T. Narvaez</t>
  </si>
  <si>
    <t>8-28-24</t>
  </si>
  <si>
    <t>24-06-292</t>
  </si>
  <si>
    <t>100 reams Book Paper A4 S-20</t>
  </si>
  <si>
    <t>24-05-233</t>
  </si>
  <si>
    <t>Various feeds, fertilizer and medicines for the Coll. Of Agriculture</t>
  </si>
  <si>
    <t>Agri Rev.</t>
  </si>
  <si>
    <t>C. Floriano</t>
  </si>
  <si>
    <t xml:space="preserve">ELS Electrical Supply </t>
  </si>
  <si>
    <t>24-03-146 rebid</t>
  </si>
  <si>
    <t>1 unit Wi-Fi Router &amp; 1 unit Pocket Wi-fi for the Zampen Native Chicken</t>
  </si>
  <si>
    <t>Hala VATF</t>
  </si>
  <si>
    <t>3 pcs HDMI Cable, 10 meters &amp; 5 sets Printer Ink EPSON L3210 for the RESEL-Research</t>
  </si>
  <si>
    <t>24-206 A</t>
  </si>
  <si>
    <t>RC lim</t>
  </si>
  <si>
    <t>24-05-215</t>
  </si>
  <si>
    <t>4 pcs USB, 64 GB &amp; 2 units UPS w/ built-in AVR, 1050 VA for the PAO</t>
  </si>
  <si>
    <t>1 lot Calibration &amp; Reconditioning of UTM for the CET (COD)</t>
  </si>
  <si>
    <t>8-29-24</t>
  </si>
  <si>
    <t>23-185-C</t>
  </si>
  <si>
    <t>7-25-23</t>
  </si>
  <si>
    <t>23-01-018</t>
  </si>
  <si>
    <t>2-25-23</t>
  </si>
  <si>
    <t>4 units LCD Projector ACER 1223 HP  Medicines</t>
  </si>
  <si>
    <t>23-185 C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</si>
  <si>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</si>
  <si>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G. Senturias</t>
  </si>
  <si>
    <t>16-11-359</t>
  </si>
  <si>
    <t>11-16-2016</t>
  </si>
  <si>
    <t>CNC MillingMachine with ATC</t>
  </si>
  <si>
    <t>Gen. 032</t>
  </si>
  <si>
    <t>8-24-24</t>
  </si>
  <si>
    <t xml:space="preserve">Humil </t>
  </si>
  <si>
    <t>4 Ace Garments</t>
  </si>
  <si>
    <t>Hytec</t>
  </si>
  <si>
    <t>24-241</t>
  </si>
  <si>
    <t>24-242</t>
  </si>
  <si>
    <t>24-243</t>
  </si>
  <si>
    <t>24-245</t>
  </si>
  <si>
    <t>24-246</t>
  </si>
  <si>
    <t>24-247</t>
  </si>
  <si>
    <t>24-248</t>
  </si>
  <si>
    <t>24-249</t>
  </si>
  <si>
    <t>24-250</t>
  </si>
  <si>
    <t>24-251</t>
  </si>
  <si>
    <t>24-252</t>
  </si>
  <si>
    <t>24-253</t>
  </si>
  <si>
    <t>24-254</t>
  </si>
  <si>
    <t>24-256</t>
  </si>
  <si>
    <t>24-257</t>
  </si>
  <si>
    <t>24-258</t>
  </si>
  <si>
    <t>24-259</t>
  </si>
  <si>
    <t>24-260</t>
  </si>
  <si>
    <t>24-06-296</t>
  </si>
  <si>
    <t>8 sets Coctume for Male Organza Prints, cloth Calvin Klein &amp; 8 pcs/set For Femal for OCTA</t>
  </si>
  <si>
    <t>8-30-24</t>
  </si>
  <si>
    <t>24-04-168</t>
  </si>
  <si>
    <t>Various materials for the repair of CSM</t>
  </si>
  <si>
    <t>8-30-31</t>
  </si>
  <si>
    <t>24-02-061</t>
  </si>
  <si>
    <t>1 unit DJI MAVIC 3 Classis w/ remote controller aircraft for WESMAARDEC</t>
  </si>
  <si>
    <t>L. SAdiwa</t>
  </si>
  <si>
    <t>24-05-260</t>
  </si>
  <si>
    <t>6 cu.m Coarse Sand, 6 cu.m. Fine Sand &amp; 12 cu.m. Gravel for the Storage Facilty</t>
  </si>
  <si>
    <t>7-24-27</t>
  </si>
  <si>
    <t>24-05-238</t>
  </si>
  <si>
    <t>10 carts RISO Ink M:RIZO CZ 180 for the Coll. Of Nursing</t>
  </si>
  <si>
    <t>Laricel's Jewerly</t>
  </si>
  <si>
    <t>24-07-318</t>
  </si>
  <si>
    <t>3 pcs  Gold Ring(30 yrs) for the Civil Service Loyalty Award</t>
  </si>
  <si>
    <t>L. Labaton</t>
  </si>
  <si>
    <t>Electric Jet Water Pump 1 HP for the Gymnasium</t>
  </si>
  <si>
    <t>Certification International</t>
  </si>
  <si>
    <t>24-05-228</t>
  </si>
  <si>
    <t>Assessment to ISO 900 1:2015 with Scope Inclusion. Price is exclusive of transporation &amp; accommodation cost</t>
  </si>
  <si>
    <t>Aug. 28-30,2024</t>
  </si>
  <si>
    <t>24-235 A</t>
  </si>
  <si>
    <t>24-06-277</t>
  </si>
  <si>
    <t>Materials for Covered Court Girder Retrofitting</t>
  </si>
  <si>
    <t>24-235 C</t>
  </si>
  <si>
    <t>2 kgs Welding Rod for Covered Court Girder Retrofitting</t>
  </si>
  <si>
    <t>ELS Electric Supply</t>
  </si>
  <si>
    <t>24-03-140</t>
  </si>
  <si>
    <t>1 ut. Water Pump w/ bladder tank, 20ltrs, 1HP, 1 ut. Stainless food-grade water vessel for ZAMPEN Native chicken</t>
  </si>
  <si>
    <t>24-237 A</t>
  </si>
  <si>
    <t>108pcs Plaque, 153pcs Bronze Pins, 56pcs Silver Pin &amp; 39 pcs Gold Pin for Loyalty Award</t>
  </si>
  <si>
    <t>24-06-285</t>
  </si>
  <si>
    <t>1 unit External Drive 1TB Shockproof for RPDU</t>
  </si>
  <si>
    <t>24-06-299</t>
  </si>
  <si>
    <t>2 units Automotive Battery N-70, 90 Ah, 12V. Motorlite for replacement of Research Gen Set</t>
  </si>
  <si>
    <t>24-06-271</t>
  </si>
  <si>
    <t>1 unit Table Top PH Meter for ZAMPEN Native Chicken</t>
  </si>
  <si>
    <t>60 to 90 cal.</t>
  </si>
  <si>
    <t>LB2 Laboratory Supplies</t>
  </si>
  <si>
    <t>24-02-062</t>
  </si>
  <si>
    <t>1 unit LG UHD 86UR805PSB, Model/Year:2023 86", SMART TV for the WESMAARRDEC</t>
  </si>
  <si>
    <t>WESMAARRDE</t>
  </si>
  <si>
    <t>24-231</t>
  </si>
  <si>
    <t>24-06-280</t>
  </si>
  <si>
    <t>24-226 A</t>
  </si>
  <si>
    <t>1 unit Flash Drive  &amp; 1 unit Printer EPSON L5290 for the OCTA</t>
  </si>
  <si>
    <t>24-240 B</t>
  </si>
  <si>
    <t>24-03-107</t>
  </si>
  <si>
    <t>1 pc. Wireless Optical Mouse,ACER for the Agribusiness Hub</t>
  </si>
  <si>
    <t>24-03-123</t>
  </si>
  <si>
    <t>1 unit SMART LED Interactive TV with Sounder, 65" for the SERDAC</t>
  </si>
  <si>
    <t>RA Colors Image Printing</t>
  </si>
  <si>
    <t>24-07-321</t>
  </si>
  <si>
    <t>30 pcs T-Shirt(Subimation), color White for the PHSI</t>
  </si>
  <si>
    <t>L. Degit</t>
  </si>
  <si>
    <t>Sept. 15, 2024</t>
  </si>
  <si>
    <t>Green Grass Food Services</t>
  </si>
  <si>
    <t>24-07-320</t>
  </si>
  <si>
    <t>50 pax Catering Services , July 25, 2024 for RICME</t>
  </si>
  <si>
    <t>July 25, 2024</t>
  </si>
  <si>
    <t>24-06-281</t>
  </si>
  <si>
    <t>GEN. 24-09-110</t>
  </si>
  <si>
    <t>Gasoline for the period August 16 to 31, 2024</t>
  </si>
  <si>
    <t>Various electrical materials for the Mini Hardware (Stocking)</t>
  </si>
  <si>
    <t>Various hardwre materials for the Mini Hardware (Stocking)</t>
  </si>
  <si>
    <t>Cagayan de Oro Medical</t>
  </si>
  <si>
    <t>23-284 B</t>
  </si>
  <si>
    <t>Blue Thunder Agrivet</t>
  </si>
  <si>
    <t>24-05-232</t>
  </si>
  <si>
    <t>900 heads Broiler hicks- day old (300/batch every 35 days(3batches) for the Coll. Of Agriculture</t>
  </si>
  <si>
    <t>Agri. Rev.</t>
  </si>
  <si>
    <t>24-262</t>
  </si>
  <si>
    <t>24-263</t>
  </si>
  <si>
    <t>24-264</t>
  </si>
  <si>
    <t>24-265</t>
  </si>
  <si>
    <t>24-266</t>
  </si>
  <si>
    <t>24-267</t>
  </si>
  <si>
    <t>24-268</t>
  </si>
  <si>
    <t>24-269</t>
  </si>
  <si>
    <t>24-270</t>
  </si>
  <si>
    <t>Toyota Cagayan De Oro, Inc.</t>
  </si>
  <si>
    <t>24-05-220</t>
  </si>
  <si>
    <t>Toyota HIACE Commuter 3.0L Manual, cap. 15 pax for the WESMAARDDEC</t>
  </si>
  <si>
    <t>Federico Navarro Dress Shop</t>
  </si>
  <si>
    <t>24-184 B</t>
  </si>
  <si>
    <t>40 ltrs. Denatured Alcohol, 1 btl. Bacteriological Agar &amp; 1btl. Bef Extract, 500grams for the Feed Fermentation</t>
  </si>
  <si>
    <t>DBM 24-07-02</t>
  </si>
  <si>
    <t>Office Supplies for second quarter, 2024</t>
  </si>
  <si>
    <t>Gen. 033</t>
  </si>
  <si>
    <t>Gen. 034</t>
  </si>
  <si>
    <t>CE-Logic, Inc.</t>
  </si>
  <si>
    <t>24-03-087</t>
  </si>
  <si>
    <t>1 lot Online Multi-Disciplinary Research Database &amp; 1 lot Multi-Disciplinary Filipiniana Collections for Library</t>
  </si>
  <si>
    <t>On-line Multi-Disciplinary Research Database &amp; 1 lot Multi-Disciplinary Filipiniana Collections for Library</t>
  </si>
  <si>
    <t>COD 9-11-24</t>
  </si>
  <si>
    <t>A. Alawi</t>
  </si>
  <si>
    <t>Billing for the month  July 29 to August 28,2024</t>
  </si>
  <si>
    <t>24-07-314</t>
  </si>
  <si>
    <t>1 unit Chest Freezer 14 cu.f. glasstop, HD Inverter FUJIDENSO for the BUCOR-SRPPF</t>
  </si>
  <si>
    <t>24-235 B</t>
  </si>
  <si>
    <t>Washed Sand and Gravel, Ordinary Plywood 1/2" &amp; Form Lumber for Covered Court Girder Retrofitting</t>
  </si>
  <si>
    <t>24-230 B</t>
  </si>
  <si>
    <t>24-06-278</t>
  </si>
  <si>
    <t>3pcs Bag Valve Mask(AmbuBag), 3uts. Nebulizer Machine &amp; 5 uts. Thermal Gun for the Health Services</t>
  </si>
  <si>
    <t>Clinic</t>
  </si>
  <si>
    <t>24-05-240</t>
  </si>
  <si>
    <t>Various clinical supplies for laboratory , College of Nursing</t>
  </si>
  <si>
    <t>24-244 A</t>
  </si>
  <si>
    <t>24-06-273</t>
  </si>
  <si>
    <t>8 bags Cement Portland 40kgs, 2. cu.m. or 5 bags Fine Sand concrete steps at VPAA office</t>
  </si>
  <si>
    <t>24-230 A</t>
  </si>
  <si>
    <t>Various clinical supplies for Health Services</t>
  </si>
  <si>
    <t>9-13-24</t>
  </si>
  <si>
    <t>24-02-076</t>
  </si>
  <si>
    <t>4 carts Toner Brother MFC-159000W &amp; 1 unit Cartridge Drum</t>
  </si>
  <si>
    <t>Ma. J. Bacala</t>
  </si>
  <si>
    <t>BAC-Goods</t>
  </si>
  <si>
    <t>110 c</t>
  </si>
  <si>
    <t>23-415 D</t>
  </si>
  <si>
    <t>1 unit Portable Operating Room Light with Wheels for College of Nursing (Congress-Introduced Increase)</t>
  </si>
  <si>
    <t>4-22&amp;30 &amp; 5-27/24</t>
  </si>
  <si>
    <t>18 days late</t>
  </si>
  <si>
    <t>Tandem Cedar Cypress Corp(KCC)</t>
  </si>
  <si>
    <t>24-07-316</t>
  </si>
  <si>
    <t>9-18-24</t>
  </si>
  <si>
    <t>Lease of Veneu for the Conduct of SUC Fair 2024 from July 9-11, 2024(3 Days)</t>
  </si>
  <si>
    <t>24-01-015</t>
  </si>
  <si>
    <t>DR</t>
  </si>
  <si>
    <t>Toner TN 3448 Black for Brother Copier MCF-L5900 for the Coll. Of Medicine</t>
  </si>
  <si>
    <t>9-17-24</t>
  </si>
  <si>
    <t>24-06-293</t>
  </si>
  <si>
    <t>2 pcs External Storage 2TB for the RDEC-SDBU</t>
  </si>
  <si>
    <t>24-07-312</t>
  </si>
  <si>
    <t>1 unit Printer 3-in-1 L3210 EPSON for OVPAA/Academic Curriculum</t>
  </si>
  <si>
    <t>Premium Gases  Corp.</t>
  </si>
  <si>
    <t>24-05-229</t>
  </si>
  <si>
    <t>1 cylinder Oxygen Tank 50 kgs w/ capacitor Feed Fermentation Project</t>
  </si>
  <si>
    <t>24-244 B</t>
  </si>
  <si>
    <t>24-244 C</t>
  </si>
  <si>
    <t>.7 cu.m. Coarse Sand &amp; .2 Gravel for the Concrete Steps at VPAA Office</t>
  </si>
  <si>
    <t xml:space="preserve">Tie Wire, Holow Blocks, DSB, 10mm dia. X 6m, Acrylic &amp; Sealer &amp; Stainless Steel Trowel </t>
  </si>
  <si>
    <t>24-06-272</t>
  </si>
  <si>
    <t>Fine Sand for the Physical Plant repair of Science Building</t>
  </si>
  <si>
    <t>24-06-269</t>
  </si>
  <si>
    <t>700 pcs Gate Pass Sticker for 4 wheels &amp; 1500ps Gate Pass for Adminisration</t>
  </si>
  <si>
    <t>AO</t>
  </si>
  <si>
    <t>9-19-24</t>
  </si>
  <si>
    <t>Paperline &amp; Compute</t>
  </si>
  <si>
    <t>8-26-24</t>
  </si>
  <si>
    <t>KLC Construction Supply</t>
  </si>
  <si>
    <t>Billing for the month  March 26-April 30,2024</t>
  </si>
  <si>
    <t>Billing for the month  April 30-May 29,2024</t>
  </si>
  <si>
    <t>GEN. 24-09-114</t>
  </si>
  <si>
    <t>6 stubs Checkbooks MDS</t>
  </si>
  <si>
    <t>Gen. 035</t>
  </si>
  <si>
    <t>Procurement Service</t>
  </si>
  <si>
    <t>RMTS(Reliable Modern Tools</t>
  </si>
  <si>
    <t>Billing for the month July 29 to August 28,2024</t>
  </si>
  <si>
    <t>SN: AA7R147000030</t>
  </si>
  <si>
    <t>24-07-326</t>
  </si>
  <si>
    <t>1pc Kyocera Retard Roll Assy, 1pc Holder Feed Assy &amp; 1pc Base MPF for Records Office</t>
  </si>
  <si>
    <t>24-244</t>
  </si>
  <si>
    <t>24-07-348</t>
  </si>
  <si>
    <t>4 carts Toner Kyocera TK-6113 for Board Secretary</t>
  </si>
  <si>
    <t>24-08-356</t>
  </si>
  <si>
    <t>5 carts Toner Kyocera TK-1175 for Supply</t>
  </si>
  <si>
    <t>24-05-239</t>
  </si>
  <si>
    <t>Com. Table,Cabinet,Boltless Steel Rack 6 &amp; 8 ft. Oxygen Holder &amp; Cabinet for the Coll. Of Nursing</t>
  </si>
  <si>
    <t>9-20-21</t>
  </si>
  <si>
    <t>24-07-331</t>
  </si>
  <si>
    <t>Various office supplies for Extension (SIBIKA HUB)</t>
  </si>
  <si>
    <t>B. P. Parangan</t>
  </si>
  <si>
    <t>9-20-24</t>
  </si>
  <si>
    <t>9-23-24</t>
  </si>
  <si>
    <t>9-24-24</t>
  </si>
  <si>
    <t>21-06-246</t>
  </si>
  <si>
    <t>6-22-21</t>
  </si>
  <si>
    <t>2 units Microscope for  Breeding &amp; Feeding Mgt. System</t>
  </si>
  <si>
    <t>24-04-180</t>
  </si>
  <si>
    <t>Comm. Rice Cooker, HD Gas Range, Presure Cooker, HD Washing Machine &amp; Freezer for the Food Service</t>
  </si>
  <si>
    <t>Auxillary</t>
  </si>
  <si>
    <t>9-29-24</t>
  </si>
  <si>
    <t>ELS Electrical Supply &amp; Hardware</t>
  </si>
  <si>
    <t>24-05-230</t>
  </si>
  <si>
    <t>Desktop Computer Intel i3 ASUS for the Food Service</t>
  </si>
  <si>
    <t>24-255 B</t>
  </si>
  <si>
    <t>24-04-210</t>
  </si>
  <si>
    <t>Book End, Ballpen, Expanding envelop, Folder long &amp; short, Glue &amp; Tape Dispenser for the Library</t>
  </si>
  <si>
    <t>24-272</t>
  </si>
  <si>
    <t>24-273</t>
  </si>
  <si>
    <t>24-274</t>
  </si>
  <si>
    <t>24-275</t>
  </si>
  <si>
    <t>24-276</t>
  </si>
  <si>
    <t>24-278</t>
  </si>
  <si>
    <t>24-279</t>
  </si>
  <si>
    <t>24-280</t>
  </si>
  <si>
    <t>24-281</t>
  </si>
  <si>
    <t>24-283</t>
  </si>
  <si>
    <t>24-284</t>
  </si>
  <si>
    <t>24-285</t>
  </si>
  <si>
    <t>24-286</t>
  </si>
  <si>
    <t>24-287</t>
  </si>
  <si>
    <t>24-288</t>
  </si>
  <si>
    <t>24-289</t>
  </si>
  <si>
    <t>24-290</t>
  </si>
  <si>
    <t>24-291</t>
  </si>
  <si>
    <t>24-292</t>
  </si>
  <si>
    <t>24-293</t>
  </si>
  <si>
    <t>24-08-371</t>
  </si>
  <si>
    <t>Acrylic Ligthing LED Word Sign"WESMAARRDEC"</t>
  </si>
  <si>
    <t>K. Kilat</t>
  </si>
  <si>
    <t>24-08-369</t>
  </si>
  <si>
    <t>30 pcs Polo Shirt &amp; 75 pcs Tote Bag for WESMAARRDEC</t>
  </si>
  <si>
    <t>Nov. 20</t>
  </si>
  <si>
    <t>24-07-338</t>
  </si>
  <si>
    <t>50 reams Book Paper S20,GSM70 A4 &amp; 175 reams Book Paper S20,GSM 70 Legal for UPRESS</t>
  </si>
  <si>
    <t>9-22-24</t>
  </si>
  <si>
    <t>24-271 B</t>
  </si>
  <si>
    <t>24-08-370</t>
  </si>
  <si>
    <t xml:space="preserve">SV </t>
  </si>
  <si>
    <t>Brother Ink (MCY), EPSON (MCY) &amp; Pocket Folder for the WESMAARRDEC</t>
  </si>
  <si>
    <t>24-271 A</t>
  </si>
  <si>
    <t>Customized Ball &amp; Brother Ink Black for WESMAARRDEC</t>
  </si>
  <si>
    <t>24-255 A</t>
  </si>
  <si>
    <t>Various office supplies for the Library</t>
  </si>
  <si>
    <t>10 packs Microcentrifuge Tube for the Feed Fermentation</t>
  </si>
  <si>
    <t>24-444 C</t>
  </si>
  <si>
    <t>9-25-24</t>
  </si>
  <si>
    <t>Premium Gases Corp.</t>
  </si>
  <si>
    <t>3 stubs Checkbooks MDS</t>
  </si>
  <si>
    <t>24-07-339</t>
  </si>
  <si>
    <t>1 unit Printer 3-in-1 EPSON L3210 for the RICME</t>
  </si>
  <si>
    <t>9-26-24</t>
  </si>
  <si>
    <t>St. Gabriel Heavy Equipment</t>
  </si>
  <si>
    <t>Land Bank of the Philippines</t>
  </si>
  <si>
    <t>9-27-24</t>
  </si>
  <si>
    <t>22-425 B</t>
  </si>
  <si>
    <t>GEN. 24-09-120</t>
  </si>
  <si>
    <t>Gasoline for the period Sept. 1-15, 2024</t>
  </si>
  <si>
    <t>Gen. 036</t>
  </si>
  <si>
    <t>35 &amp; 42 days delayed</t>
  </si>
  <si>
    <t>J. Mardonal</t>
  </si>
  <si>
    <t>Tandem Cedar Cypress Corp.</t>
  </si>
  <si>
    <t>24-255 C</t>
  </si>
  <si>
    <t>24-255 D</t>
  </si>
  <si>
    <t>Cuter Blade, Double Adhesive Tape &amp; Plasti folder long for the Library</t>
  </si>
  <si>
    <t>9-27-27</t>
  </si>
  <si>
    <t>24-05-245</t>
  </si>
  <si>
    <t>Whiteboard, Printer EPSON L5290 &amp; L3250, Jr. &amp; Sr. Exec Chair, Officer Table &amp; Microphone for the CSM</t>
  </si>
  <si>
    <t>M. Paspasan</t>
  </si>
  <si>
    <t>24-06-279</t>
  </si>
  <si>
    <t>Various plumbing supplies for the Mini Hardware</t>
  </si>
  <si>
    <t>XVII School &amp; Office Supplies</t>
  </si>
  <si>
    <t>24-08-392</t>
  </si>
  <si>
    <t>8 copies Intectual Property(IP) Valuation Manual</t>
  </si>
  <si>
    <t>9-30-24</t>
  </si>
  <si>
    <t>GEN. 24-09-112</t>
  </si>
  <si>
    <t>Newspaper for the August 2024</t>
  </si>
  <si>
    <t>Gen. 037</t>
  </si>
  <si>
    <t>Billing for the month April 3, 2024</t>
  </si>
  <si>
    <t>SN: 102022</t>
  </si>
  <si>
    <t>N &amp; N Service Center</t>
  </si>
  <si>
    <t>24-08-380</t>
  </si>
  <si>
    <t>1 set AC Auxiliary Fan for Mitsubishi ROSA 2005 Model, 24volts, 60 watts</t>
  </si>
  <si>
    <t>6 days delayed</t>
  </si>
  <si>
    <t>4/30,5/2,6/3-24</t>
  </si>
  <si>
    <t>C. Tejeero</t>
  </si>
  <si>
    <t>Green Grass Food Service</t>
  </si>
  <si>
    <t>Termite Abatement for the maintenance Program for various building ( note: second payment)</t>
  </si>
  <si>
    <t>retention on final payment</t>
  </si>
  <si>
    <t>RGL Aluminum</t>
  </si>
  <si>
    <t>24-08-377</t>
  </si>
  <si>
    <t>Supply, Delivery &amp; Installation of Doors &amp; Other Analok Accessories for the Physical Plany Office</t>
  </si>
  <si>
    <t>Rodolfo B. Angeles Jr.</t>
  </si>
  <si>
    <t>24-294</t>
  </si>
  <si>
    <t>24-295</t>
  </si>
  <si>
    <t>24-296</t>
  </si>
  <si>
    <t>24-297</t>
  </si>
  <si>
    <t>24-298</t>
  </si>
  <si>
    <t>24-299</t>
  </si>
  <si>
    <t>24-300</t>
  </si>
  <si>
    <t>24-301</t>
  </si>
  <si>
    <t>24-302</t>
  </si>
  <si>
    <t>24-303</t>
  </si>
  <si>
    <t>24-304</t>
  </si>
  <si>
    <t>24-305</t>
  </si>
  <si>
    <t>24-306</t>
  </si>
  <si>
    <t>97 days penalty</t>
  </si>
  <si>
    <t>24-08-374</t>
  </si>
  <si>
    <t>Sept. 21, 2024</t>
  </si>
  <si>
    <t>M.T. Todriguez</t>
  </si>
  <si>
    <t>OIC-HRMO</t>
  </si>
  <si>
    <t>Laricel's Jewelry</t>
  </si>
  <si>
    <t>Gasoline for the period Sept. 16-30, 2024</t>
  </si>
  <si>
    <t>EMMB Contruction &amp; Supplies</t>
  </si>
  <si>
    <t>24-03-119</t>
  </si>
  <si>
    <t>Various Agricultural Supplies - Feeds for the BUCO-SRPPF Research</t>
  </si>
  <si>
    <t>9-21-24</t>
  </si>
  <si>
    <t>24-08-379</t>
  </si>
  <si>
    <t>Rental of LED WALL &amp; Audio and Lights for the GALA night, Sept. 4, 2024 at Regency Pasonanca</t>
  </si>
  <si>
    <t>24-261 A</t>
  </si>
  <si>
    <t>24-01-050 (Rebid)</t>
  </si>
  <si>
    <t>1-29-24</t>
  </si>
  <si>
    <t>Various medicines for the Health Services ( rebid)</t>
  </si>
  <si>
    <t>23-200</t>
  </si>
  <si>
    <t>23-261A</t>
  </si>
  <si>
    <t>23-05-270</t>
  </si>
  <si>
    <t>Various kitches utentils for the NICER 3</t>
  </si>
  <si>
    <t>14 &amp; 53 days penalty</t>
  </si>
  <si>
    <t>23-200-A</t>
  </si>
  <si>
    <t>23-04-256</t>
  </si>
  <si>
    <t>4-13-23</t>
  </si>
  <si>
    <t>50 pcs Lever Arch File &amp; 40 bxs Clear Sheet Protector for the CHED Compliance &amp; HED visit permit - College of Medicines</t>
  </si>
  <si>
    <t>Coll. Of Medicine</t>
  </si>
  <si>
    <t>24-09-428</t>
  </si>
  <si>
    <t>Van Rental for RDEC-ATBI Research Program, Sept. 25-26, 2024(Labuan(west) Tigbalabag(east)</t>
  </si>
  <si>
    <t>Sept. 25-26, 2024</t>
  </si>
  <si>
    <t>24-277 A</t>
  </si>
  <si>
    <t>24-07-336</t>
  </si>
  <si>
    <t>1 ut. Dual Wireless Handheld 1 ut Printer EPSON L5290 for Social Work</t>
  </si>
  <si>
    <t>J. Gaas</t>
  </si>
  <si>
    <t>10-15-24</t>
  </si>
  <si>
    <t>23-400 A</t>
  </si>
  <si>
    <t>Billing for the month August 28 to September 28,2024</t>
  </si>
  <si>
    <t>Billing for the month August 28 to September 30, 2024</t>
  </si>
  <si>
    <t>Billing for the month August 28 to September 27, 2024</t>
  </si>
  <si>
    <t>91 days delayed</t>
  </si>
  <si>
    <t>10-17-24</t>
  </si>
  <si>
    <t>7-7 &amp; 9-24</t>
  </si>
  <si>
    <t>Z.C. Paperline</t>
  </si>
  <si>
    <t>9-16-24</t>
  </si>
  <si>
    <t>24-07-337</t>
  </si>
  <si>
    <t>Tiles, Cement, Tile Adhesive, Fine Sand &amp; Tile Grout for the Criminal Justice</t>
  </si>
  <si>
    <t>Fiduciary</t>
  </si>
  <si>
    <t>M.R. Hibionada</t>
  </si>
  <si>
    <t>10-21-24</t>
  </si>
  <si>
    <t>10-14-24</t>
  </si>
  <si>
    <t>GEN. 24-10-139</t>
  </si>
  <si>
    <t>Gasoline for the period October 1-15, 2024</t>
  </si>
  <si>
    <t>24-05-245(Rebid)</t>
  </si>
  <si>
    <t>LCD Projector at least 3,800 lumens</t>
  </si>
  <si>
    <t>10-23-24</t>
  </si>
  <si>
    <t>24-07-313(Rebid)</t>
  </si>
  <si>
    <t>5 units Monet Detector for the Cashier</t>
  </si>
  <si>
    <t>24-07-347</t>
  </si>
  <si>
    <t>4 carts Toner HP P1102 Printer for the Board Secretary</t>
  </si>
  <si>
    <t>24-04-202</t>
  </si>
  <si>
    <t>Various furnitures and fixtures for the Registrar</t>
  </si>
  <si>
    <t>24-07-344</t>
  </si>
  <si>
    <t>Various materials for the SPPO - Office of the President</t>
  </si>
  <si>
    <t>SPPO</t>
  </si>
  <si>
    <t>24-07-341</t>
  </si>
  <si>
    <t>2 unit Computer Desktop, Intel: 3.7 Ghz 13 19 Gen Cache ASUS for the UPRESS</t>
  </si>
  <si>
    <t>Bond Paper long &amp; A4, Ballpen &amp; Plastic Folder for the Library</t>
  </si>
  <si>
    <t>24-240 A</t>
  </si>
  <si>
    <t>Headset with  Microphone &amp; Flash Drive 512 Gb for the Agribusiness Hub</t>
  </si>
  <si>
    <t>24-282 B</t>
  </si>
  <si>
    <t>24-07-346</t>
  </si>
  <si>
    <t>Deodoratn Cake, Duster Cleaer &amp; Mophead for the TEC</t>
  </si>
  <si>
    <t>24-282 A</t>
  </si>
  <si>
    <t>24-03-151</t>
  </si>
  <si>
    <t>REALME Pad 2 8 GB, Ultra Slim &amp; Newest Seagatewdbuzg External Hard Drive for the RPDU</t>
  </si>
  <si>
    <t>W. Lukman</t>
  </si>
  <si>
    <t>Forestry</t>
  </si>
  <si>
    <t>10-26-24</t>
  </si>
  <si>
    <t>24-08-378</t>
  </si>
  <si>
    <t>18 pcs Plaqueof Recognition  for the different colleges and graduate programs</t>
  </si>
  <si>
    <t>5 calendar</t>
  </si>
  <si>
    <t>24-09-403</t>
  </si>
  <si>
    <t>20 pcs Coated Mug w. WMSU Logo &amp; 20 Wooden Mug w/ engraved WMSU logo</t>
  </si>
  <si>
    <t>10-16-24</t>
  </si>
  <si>
    <t>COD 10-24-24</t>
  </si>
  <si>
    <t>10-24-24</t>
  </si>
  <si>
    <t>24-09-438</t>
  </si>
  <si>
    <t>9-1824</t>
  </si>
  <si>
    <t>Various plumbing materials for the General Service</t>
  </si>
  <si>
    <t>10-25-24</t>
  </si>
  <si>
    <t>England Textiles</t>
  </si>
  <si>
    <t>24-06-282(Rebid)</t>
  </si>
  <si>
    <t>Various textiles for the Garment</t>
  </si>
  <si>
    <t>8-25-24</t>
  </si>
  <si>
    <t>24-261 B</t>
  </si>
  <si>
    <t>Daily Dose Pharmacy</t>
  </si>
  <si>
    <t>COD 10-29-24</t>
  </si>
  <si>
    <t>10/25/2024</t>
  </si>
  <si>
    <t>10-29-24</t>
  </si>
  <si>
    <t>24-04-174(Rebid)</t>
  </si>
  <si>
    <t>Shallow Well Pump, 1/2Hp, Suction/NET:10m</t>
  </si>
  <si>
    <t>10-28-24</t>
  </si>
  <si>
    <t>PO #</t>
  </si>
  <si>
    <t>ITEMS</t>
  </si>
  <si>
    <t>AMOUNT OF</t>
  </si>
  <si>
    <t>PO</t>
  </si>
  <si>
    <t>DATE TO</t>
  </si>
  <si>
    <t>DATE OF</t>
  </si>
  <si>
    <t>Advance Refrigeration</t>
  </si>
  <si>
    <t>362-A</t>
  </si>
  <si>
    <t>Aircon-3, &amp; 7.5 toners</t>
  </si>
  <si>
    <t>Various Colleges</t>
  </si>
  <si>
    <t>February 28, 2022</t>
  </si>
  <si>
    <t>February 28, 2023</t>
  </si>
  <si>
    <t>Radio Communication System</t>
  </si>
  <si>
    <t>Administration</t>
  </si>
  <si>
    <t>May 12, 2022</t>
  </si>
  <si>
    <t>May 12, 2023</t>
  </si>
  <si>
    <t>Noveaulab Asia</t>
  </si>
  <si>
    <t>Various Laboratory Equipment</t>
  </si>
  <si>
    <t>NICER Program</t>
  </si>
  <si>
    <t>December 5, 2022</t>
  </si>
  <si>
    <t>December 5, 2023</t>
  </si>
  <si>
    <t>ILOGIX Phils, Inc.</t>
  </si>
  <si>
    <t>298-B</t>
  </si>
  <si>
    <t>Interactive Kiosk</t>
  </si>
  <si>
    <t>February 8, 2023</t>
  </si>
  <si>
    <t>February 8, 2024</t>
  </si>
  <si>
    <t>Geolink Positioning</t>
  </si>
  <si>
    <t>Global Navigaion Satellite</t>
  </si>
  <si>
    <t>Coll. Of Engineering</t>
  </si>
  <si>
    <t>April 3, 2023</t>
  </si>
  <si>
    <t>April 3, 2024</t>
  </si>
  <si>
    <t>REFUNDED</t>
  </si>
  <si>
    <t>Toyota Cagayan De Oro</t>
  </si>
  <si>
    <t>23-226</t>
  </si>
  <si>
    <t>Toyota Hi-Ace</t>
  </si>
  <si>
    <t>October 10, 2023</t>
  </si>
  <si>
    <t>October 10, 2024</t>
  </si>
  <si>
    <t>Quartz Business Production</t>
  </si>
  <si>
    <t>100 uts. Laptop</t>
  </si>
  <si>
    <t>VP- AA</t>
  </si>
  <si>
    <t>April 18, 2024</t>
  </si>
  <si>
    <t>April 18, 2025</t>
  </si>
  <si>
    <t>23-306</t>
  </si>
  <si>
    <t>Various Printing Equioment</t>
  </si>
  <si>
    <t>April 25, 2025</t>
  </si>
  <si>
    <t>Bloom Social, Inc.</t>
  </si>
  <si>
    <t>LED Wall</t>
  </si>
  <si>
    <t>May 9, 2025</t>
  </si>
  <si>
    <t>CCTV Set</t>
  </si>
  <si>
    <t>Mustard Seed System</t>
  </si>
  <si>
    <t>Voice Over IP Tel. System</t>
  </si>
  <si>
    <t>June 10, 2025</t>
  </si>
  <si>
    <t>Networking Devices</t>
  </si>
  <si>
    <t>Computer Equipmet for Enrollment</t>
  </si>
  <si>
    <t>Audio-Visual Equipment</t>
  </si>
  <si>
    <t>University Bus YUTONG</t>
  </si>
  <si>
    <t>August 28, 2024</t>
  </si>
  <si>
    <t>August 28, 2025</t>
  </si>
  <si>
    <t>September 26, 2024</t>
  </si>
  <si>
    <t>September 26, 2025</t>
  </si>
  <si>
    <t>July 10, 2023</t>
  </si>
  <si>
    <t>ASPEN Multi System</t>
  </si>
  <si>
    <t>Various Medical Equipment</t>
  </si>
  <si>
    <t>June 7, 2023</t>
  </si>
  <si>
    <t>November 21, 2023</t>
  </si>
  <si>
    <t>November 21, 2024</t>
  </si>
  <si>
    <t>Scigate Technologies Corp</t>
  </si>
  <si>
    <t>23-187</t>
  </si>
  <si>
    <t>Various Manikins &amp; Med. Equipment</t>
  </si>
  <si>
    <t>March 3, 2024</t>
  </si>
  <si>
    <t>March 3, 2025</t>
  </si>
  <si>
    <t>Coll. Of Nursing</t>
  </si>
  <si>
    <t>January31, 2024</t>
  </si>
  <si>
    <t>January31, 2025</t>
  </si>
  <si>
    <t>Hytec Power Inc.</t>
  </si>
  <si>
    <t>Arm Servo &amp; Interactive E-Learning</t>
  </si>
  <si>
    <t>August 6, 2024</t>
  </si>
  <si>
    <t>August 6, 2025</t>
  </si>
  <si>
    <t>CNC Milling Machine</t>
  </si>
  <si>
    <t>SUPPLIERS WITH RETENTION REFUND (EQUIPMENT)</t>
  </si>
  <si>
    <t>RETENTION BELOW 1,000,000.00 AMOUNT OF PURCHASE ORDER</t>
  </si>
  <si>
    <t>Gen. 038</t>
  </si>
  <si>
    <t>Gen. 039</t>
  </si>
  <si>
    <t>Gen. 040</t>
  </si>
  <si>
    <t>Gen. 041</t>
  </si>
  <si>
    <t>Gen. 042</t>
  </si>
  <si>
    <t>7-9-24  &amp; 8-24-24</t>
  </si>
  <si>
    <t>Neomed Mktg</t>
  </si>
  <si>
    <t>Gen. 038-24</t>
  </si>
  <si>
    <t>GEN. 24-10-132</t>
  </si>
  <si>
    <t>Catering Services for 420 pax for the CCE at Azura for APA Team Bulding, Sept. 21, 2024</t>
  </si>
  <si>
    <t>24-08-361</t>
  </si>
  <si>
    <t>120 sets Blazer/Coat &amp; Pants for the MAST Socio Cultural</t>
  </si>
  <si>
    <t>Dynalab Corporation</t>
  </si>
  <si>
    <t>24-04-212</t>
  </si>
  <si>
    <t>1 unit Automstic Isoperibol Calorimeter(Bomb Calorimeter)</t>
  </si>
  <si>
    <t>GEN. 24-10-138</t>
  </si>
  <si>
    <t>Postage Stamp</t>
  </si>
  <si>
    <t>E. Maaso</t>
  </si>
  <si>
    <t>24-307</t>
  </si>
  <si>
    <t>24-308</t>
  </si>
  <si>
    <t>24-309</t>
  </si>
  <si>
    <t>24-310</t>
  </si>
  <si>
    <t>24-311</t>
  </si>
  <si>
    <t>24-313</t>
  </si>
  <si>
    <t>24-314</t>
  </si>
  <si>
    <t>24-315</t>
  </si>
  <si>
    <t>24-317</t>
  </si>
  <si>
    <t>24-318</t>
  </si>
  <si>
    <t>24-319</t>
  </si>
  <si>
    <t>24-320</t>
  </si>
  <si>
    <t>24-321</t>
  </si>
  <si>
    <t>24-322</t>
  </si>
  <si>
    <t>24-323</t>
  </si>
  <si>
    <t>24-324</t>
  </si>
  <si>
    <t>24-325</t>
  </si>
  <si>
    <t>24-326</t>
  </si>
  <si>
    <t>24-327</t>
  </si>
  <si>
    <t>24-328</t>
  </si>
  <si>
    <t>24-329</t>
  </si>
  <si>
    <t>24-330</t>
  </si>
  <si>
    <t>24-331</t>
  </si>
  <si>
    <t>24-10-475</t>
  </si>
  <si>
    <t>1800pcs. Medals (Gold,Silver&amp;Bronze, 600pcs each) &amp; 12pcs Trophies</t>
  </si>
  <si>
    <t>STC</t>
  </si>
  <si>
    <t>Refund of Performance Bond various PO#'s</t>
  </si>
  <si>
    <t>Government Service Insurance System</t>
  </si>
  <si>
    <t>Insurance of Various Building, Office Furnitures, Fixtures, Equipment &amp; Content of the University</t>
  </si>
  <si>
    <t>Billing for the month September 27 to October 31, 2024</t>
  </si>
  <si>
    <t>Retention Refund PO# 24-123 &amp; 025</t>
  </si>
  <si>
    <t>24-07-315</t>
  </si>
  <si>
    <t>Various aircon part for theSocial Hall Aircon</t>
  </si>
  <si>
    <t>DOST, Region XII-Coronadal</t>
  </si>
  <si>
    <t>24-06-300</t>
  </si>
  <si>
    <t>Porcine DNA Detection (TR-PCR) for HALAL Dressing Plant for ZAMPEN Native Chicken</t>
  </si>
  <si>
    <t>Photopro Office Supplies &amp; Equitment</t>
  </si>
  <si>
    <t>24-277 B</t>
  </si>
  <si>
    <t>1 unit LCD ACER X1326AWH for the Social Work</t>
  </si>
  <si>
    <t>24-06-286</t>
  </si>
  <si>
    <t>2 units ACER Laptop NITRO V15 OBISIAN Black for the Coll. Of Agriculture</t>
  </si>
  <si>
    <t>24-08-381</t>
  </si>
  <si>
    <t>5 carts Toner TK-1175 for the Coll. Of Nursing</t>
  </si>
  <si>
    <t>E. Alawi</t>
  </si>
  <si>
    <t>24-05-222</t>
  </si>
  <si>
    <t>UPSON International Corp.(OCTAGON)</t>
  </si>
  <si>
    <t>1 unit Computer Printer Brother DCP-T820 DW for RDEC-ATBI</t>
  </si>
  <si>
    <t>S. Perez</t>
  </si>
  <si>
    <t>COD 11-11-24</t>
  </si>
  <si>
    <t>24-04-201(Rebid)</t>
  </si>
  <si>
    <t>Computer Printer Brother DCP-T72DW RTS Printer for the Registrar</t>
  </si>
  <si>
    <t>24-07-352</t>
  </si>
  <si>
    <t>188 sets Jacket, Jogger,Hoody, Shirt, Sando,Short for 10 officials,19 coaches &amp; 159 athletes for MASTS Game</t>
  </si>
  <si>
    <t>9 calendar</t>
  </si>
  <si>
    <t>Name</t>
  </si>
  <si>
    <t>Civil Status</t>
  </si>
  <si>
    <t>Home Address</t>
  </si>
  <si>
    <t>Mother's Maiden Name</t>
  </si>
  <si>
    <t>Citizenship</t>
  </si>
  <si>
    <t>Birth Date</t>
  </si>
  <si>
    <t>Length of Stay</t>
  </si>
  <si>
    <t>No. of Dependents</t>
  </si>
  <si>
    <t>Email Address</t>
  </si>
  <si>
    <t>Tel. No.</t>
  </si>
  <si>
    <t>Cp. No.</t>
  </si>
  <si>
    <t>Name of Employer</t>
  </si>
  <si>
    <t>Position</t>
  </si>
  <si>
    <t>Monthly Income</t>
  </si>
  <si>
    <t>Address</t>
  </si>
  <si>
    <t>Tel. No. Years in Company</t>
  </si>
  <si>
    <t>Borrower</t>
  </si>
  <si>
    <t>Co-Maker</t>
  </si>
  <si>
    <t>Alfredo D. Montero</t>
  </si>
  <si>
    <t>Elvira B. Montero</t>
  </si>
  <si>
    <t>Married</t>
  </si>
  <si>
    <t>Zone 9A, Southcom Village, Zamboanga City</t>
  </si>
  <si>
    <t>Gregoria Badango Daganio</t>
  </si>
  <si>
    <t>Florida Tomocon</t>
  </si>
  <si>
    <t>Filipino</t>
  </si>
  <si>
    <t>September 17, 1961</t>
  </si>
  <si>
    <t>April 4, 1967</t>
  </si>
  <si>
    <t>25 years</t>
  </si>
  <si>
    <t>zero</t>
  </si>
  <si>
    <t>alfredomontero82@yahoo.com</t>
  </si>
  <si>
    <t>None</t>
  </si>
  <si>
    <t>983-0663</t>
  </si>
  <si>
    <t>0915-137-4693</t>
  </si>
  <si>
    <t>095-570-44531</t>
  </si>
  <si>
    <t>Western Mind. State University</t>
  </si>
  <si>
    <t>Supply Officer III</t>
  </si>
  <si>
    <t>Housewife</t>
  </si>
  <si>
    <t>none</t>
  </si>
  <si>
    <t>Normal Road, Baliwasan, Zambo. City</t>
  </si>
  <si>
    <t>40 years</t>
  </si>
  <si>
    <t>Gen. 24-11-143</t>
  </si>
  <si>
    <t>GEN. 24-10-140</t>
  </si>
  <si>
    <t>GEN. 24-10-141</t>
  </si>
  <si>
    <t>GEN. 24-10-142</t>
  </si>
  <si>
    <t>Gasoline for the period October 16-31, 2024</t>
  </si>
  <si>
    <t>24-271 C</t>
  </si>
  <si>
    <t>Sign Label Display Stand for the WESMAARRDEC</t>
  </si>
  <si>
    <t>24-09-464</t>
  </si>
  <si>
    <t>1 assembly Kyocera Mita FK 170€ for Record office</t>
  </si>
  <si>
    <t>N. L. Mangiinsay</t>
  </si>
  <si>
    <t>UPSON International Corp</t>
  </si>
  <si>
    <t>Billing for the month September 30 to October 25,2024</t>
  </si>
  <si>
    <t>24-332</t>
  </si>
  <si>
    <t>24-333</t>
  </si>
  <si>
    <t>24-334</t>
  </si>
  <si>
    <t>24-335</t>
  </si>
  <si>
    <t>24-336</t>
  </si>
  <si>
    <t>24-337</t>
  </si>
  <si>
    <t>24-338</t>
  </si>
  <si>
    <t>24-10-483</t>
  </si>
  <si>
    <t>11-13-24</t>
  </si>
  <si>
    <t>24-09-422</t>
  </si>
  <si>
    <t>Jor order for the Repair and Replacement of car parts(Labor &amp; Materials) VAN skf-714</t>
  </si>
  <si>
    <t>IZU South Motors Corp.</t>
  </si>
  <si>
    <t>Jor order for the Repair and Replacement of car parts(Labor &amp; Materials) ALTERA</t>
  </si>
  <si>
    <t>M. R. Hibionada</t>
  </si>
  <si>
    <t>24-04-176</t>
  </si>
  <si>
    <t>Various Bamboo &amp; Coco Lumbers for the ZAMPEN Native Pig</t>
  </si>
  <si>
    <t>Paperus Trading</t>
  </si>
  <si>
    <t>24-06-308</t>
  </si>
  <si>
    <t>6-29-24</t>
  </si>
  <si>
    <t>1 lot Subscriotion Printed Journals(PE) &amp; 1 lot Subscription Printed Journals(Sports &amp; Health) for Library</t>
  </si>
  <si>
    <t>540 Calendar</t>
  </si>
  <si>
    <t>Toyota Zamboanga</t>
  </si>
  <si>
    <t>24-09-414</t>
  </si>
  <si>
    <t>Siphoning/Cleaning of Septic Tank for High School New Building</t>
  </si>
  <si>
    <t>11-14-24</t>
  </si>
  <si>
    <t>11-18-24</t>
  </si>
  <si>
    <t>Aspen Multi-System Corp.</t>
  </si>
  <si>
    <t>Refund of Retention PO#  417 Medical Equipment of Coll. Of Medicine</t>
  </si>
  <si>
    <t>Refund of Retention PO#  414 Medical Equipment of Coll. Of Medicine</t>
  </si>
  <si>
    <t>Refund of Retention PO#  24-132 of Record Office &amp; PO# 24-133 of Environmental Engineering</t>
  </si>
  <si>
    <t>Refund of Retention PO#  24-142 of ZAMPEN Chicken</t>
  </si>
  <si>
    <t>Refund of Retention PO#  24-025 of Registrar</t>
  </si>
  <si>
    <t>Refund of Retention PO#  24-123 of UPRESS</t>
  </si>
  <si>
    <t>11-19-24</t>
  </si>
  <si>
    <t>24-339 A</t>
  </si>
  <si>
    <t>24-06-266</t>
  </si>
  <si>
    <t>1 unit SMART TV 65" TLC for the RESEL-Research</t>
  </si>
  <si>
    <t>11-17-24</t>
  </si>
  <si>
    <t>24-07-332</t>
  </si>
  <si>
    <t>Various office suppies for the RESEL- VP Office</t>
  </si>
  <si>
    <t>10-31-24</t>
  </si>
  <si>
    <t>Prince Valiant International</t>
  </si>
  <si>
    <t>Various Equipment</t>
  </si>
  <si>
    <t>November 19, 2024</t>
  </si>
  <si>
    <t>November 19, 2025</t>
  </si>
  <si>
    <t>24-07-351</t>
  </si>
  <si>
    <t>Van Rental Nov. 24-29, 2024 to Pagadian MASTS Games</t>
  </si>
  <si>
    <t>Nov. 24-29'24</t>
  </si>
  <si>
    <t>Gen. 24-10-139</t>
  </si>
  <si>
    <t>11-20-24</t>
  </si>
  <si>
    <t>Gen. 24-11-161</t>
  </si>
  <si>
    <t>Gasoline for the period November 1-15, 2024</t>
  </si>
  <si>
    <t>Gen. 24-11-160</t>
  </si>
  <si>
    <t>Gasoline for the period November 1-15, 2024 for WESMAARRDEC</t>
  </si>
  <si>
    <t>11-21-24</t>
  </si>
  <si>
    <t>Philippine Postal Officce</t>
  </si>
  <si>
    <t>Record</t>
  </si>
  <si>
    <t>24- 244 B</t>
  </si>
  <si>
    <t>COD 11-21-24</t>
  </si>
  <si>
    <t>Gen. 043</t>
  </si>
  <si>
    <t>11-22-24</t>
  </si>
  <si>
    <t>11-22.24</t>
  </si>
  <si>
    <t>10-1&amp;2-24</t>
  </si>
  <si>
    <t>24-08-366</t>
  </si>
  <si>
    <t>Various office supplies for the RDEC-RPDU</t>
  </si>
  <si>
    <t>F. Calanda</t>
  </si>
  <si>
    <t>RDEC-RPDU</t>
  </si>
  <si>
    <t>11-25-24</t>
  </si>
  <si>
    <t>24-342</t>
  </si>
  <si>
    <t>24-343</t>
  </si>
  <si>
    <t>24-344</t>
  </si>
  <si>
    <t>24-345</t>
  </si>
  <si>
    <t>24-346</t>
  </si>
  <si>
    <t>24-347</t>
  </si>
  <si>
    <t>24-348</t>
  </si>
  <si>
    <t>24-349</t>
  </si>
  <si>
    <t>24-350</t>
  </si>
  <si>
    <t>24-352</t>
  </si>
  <si>
    <t>24-353</t>
  </si>
  <si>
    <t>24-354</t>
  </si>
  <si>
    <t>24-355</t>
  </si>
  <si>
    <t>24-356</t>
  </si>
  <si>
    <t>24-341 A</t>
  </si>
  <si>
    <t>24-07-333</t>
  </si>
  <si>
    <t>26pcs Flash Drive, 32GB, External Drive 2T &amp; External Drive 1T for the VP-RESEL</t>
  </si>
  <si>
    <t>24-339 B</t>
  </si>
  <si>
    <t>Wireless Router, Portable Trolley Speaker &amp; LCD Projector 3.800 lumens for the VP-RESEL</t>
  </si>
  <si>
    <t>24-04-204</t>
  </si>
  <si>
    <t>4 carts Toner Kycera TK-6113 for the OP</t>
  </si>
  <si>
    <t>24-09-465</t>
  </si>
  <si>
    <t>4 carts Toner Kycera TK-1175 for the OP</t>
  </si>
  <si>
    <t>No. of PO</t>
  </si>
  <si>
    <t>Month</t>
  </si>
  <si>
    <t>Number of PO</t>
  </si>
  <si>
    <t>January</t>
  </si>
  <si>
    <t>February</t>
  </si>
  <si>
    <t xml:space="preserve">March </t>
  </si>
  <si>
    <t>April</t>
  </si>
  <si>
    <t xml:space="preserve">May </t>
  </si>
  <si>
    <t>June</t>
  </si>
  <si>
    <t>Billing Xerox M: FX B9125 SN: 101562 for the month of December 2023</t>
  </si>
  <si>
    <t>11-27-24</t>
  </si>
  <si>
    <t>Billing Xerox M: FX B9125 SN: 101562 for the month of September 2024</t>
  </si>
  <si>
    <t>Billing Xerox M: FX B9125 SN: 101562 for the month of October 2024</t>
  </si>
  <si>
    <t>Gen. 24-11-158</t>
  </si>
  <si>
    <t>11-15-24</t>
  </si>
  <si>
    <t>Newspaper for the month of Ocotber 2024</t>
  </si>
  <si>
    <t>Gen. 044</t>
  </si>
  <si>
    <t>11-29-24</t>
  </si>
  <si>
    <t>11-28-24</t>
  </si>
  <si>
    <t>Retention Refund PO# 24-091, 092</t>
  </si>
  <si>
    <t>Retention Refund PO# 24-119</t>
  </si>
  <si>
    <t>24-09-413</t>
  </si>
  <si>
    <t>1 set Speaker System size: 3 pcs Computer Speaker for the VP-RESEL</t>
  </si>
  <si>
    <t>VP-RESEL</t>
  </si>
  <si>
    <t>Retention Refund PO# 24-255 B</t>
  </si>
  <si>
    <t>Azzura Beach Resort</t>
  </si>
  <si>
    <t>24-09-437</t>
  </si>
  <si>
    <t>Vanue Rental for the conduct of APA Team Building (Oct. 5, 2024)</t>
  </si>
  <si>
    <t>11-29-30</t>
  </si>
  <si>
    <t>Z.C. LM Enterproses</t>
  </si>
  <si>
    <t>24-341 B</t>
  </si>
  <si>
    <t>3 units Printer, Epson L3210 for the VP-RESEL</t>
  </si>
  <si>
    <t>16 calendar</t>
  </si>
  <si>
    <t>Gen. 045</t>
  </si>
  <si>
    <t>Gasoline for the period November 1-15, 2024 for Motorpool</t>
  </si>
  <si>
    <t>Blazer/Coat and Pants for the OCTA</t>
  </si>
  <si>
    <t>Laptop and Flash Drive for the Internal Audit Office</t>
  </si>
  <si>
    <t>Permaheal Enterprise</t>
  </si>
  <si>
    <t>Various Medicines for the Dental Clinic</t>
  </si>
  <si>
    <t>23-350</t>
  </si>
  <si>
    <t>23-28-392</t>
  </si>
  <si>
    <t>Various Laboratory Equipment for the CSM</t>
  </si>
  <si>
    <t>M. N. Paspasan</t>
  </si>
  <si>
    <t>1-31-2024</t>
  </si>
  <si>
    <t>Various Janitorial Supplies</t>
  </si>
  <si>
    <t>EJ School and Office Supplies Trading</t>
  </si>
  <si>
    <t>Various Office Supplies for the University Library</t>
  </si>
  <si>
    <t>Smart LED Interactive TV with Soundbar for SERDAC</t>
  </si>
  <si>
    <t>Z.C. LM Enterprises</t>
  </si>
  <si>
    <t>24-07-313 REBID</t>
  </si>
  <si>
    <t>Money Detector for the Cashier's Office</t>
  </si>
  <si>
    <t>Via Alto General Merchandise</t>
  </si>
  <si>
    <t>Office Blackout Curtain for OCTA</t>
  </si>
  <si>
    <t>Lenin Computer Computer Systems, Inc.</t>
  </si>
  <si>
    <t>Various IT equipment for the Registrar's Office</t>
  </si>
  <si>
    <t>ZC LM Enterprises</t>
  </si>
  <si>
    <t>24-277 D</t>
  </si>
  <si>
    <t>2 units Steel Filing Cabinet for the CSWCD</t>
  </si>
  <si>
    <t>CSWCD</t>
  </si>
  <si>
    <t>24-300 B</t>
  </si>
  <si>
    <t>9/27/24</t>
  </si>
  <si>
    <t>24-08-397</t>
  </si>
  <si>
    <t>8/30/24</t>
  </si>
  <si>
    <t>Various Supplies for the RESEL-ITSO</t>
  </si>
  <si>
    <t>24-296 B</t>
  </si>
  <si>
    <t>24-03-134</t>
  </si>
  <si>
    <t>3/18/24</t>
  </si>
  <si>
    <t>Various Office Supplies for the Administration</t>
  </si>
  <si>
    <t>24-316 A</t>
  </si>
  <si>
    <t>Janlee Trading Complex</t>
  </si>
  <si>
    <t>10/29/24</t>
  </si>
  <si>
    <t>24-08-372</t>
  </si>
  <si>
    <t>Various Tires  for the GSO</t>
  </si>
  <si>
    <t>24-353 A</t>
  </si>
  <si>
    <t>24-358 B</t>
  </si>
  <si>
    <t>11/22/24</t>
  </si>
  <si>
    <t>24-05-249</t>
  </si>
  <si>
    <t>5/28/24</t>
  </si>
  <si>
    <t>1 unit LCD Projector; ACER X12281</t>
  </si>
  <si>
    <t>J. Mohamad</t>
  </si>
  <si>
    <t>24-300 C</t>
  </si>
  <si>
    <t>10 Bottles Air Freshener for  the RESEL-ITSO</t>
  </si>
  <si>
    <t>ZC Paperline &amp; Computer Stationers</t>
  </si>
  <si>
    <t>Arch File and Extension Wire</t>
  </si>
  <si>
    <t>3/22/24</t>
  </si>
  <si>
    <t>Real Me Pad and External Drive</t>
  </si>
  <si>
    <t>10/25/24</t>
  </si>
  <si>
    <t>24-289 A</t>
  </si>
  <si>
    <t>9/24/24</t>
  </si>
  <si>
    <t>7/15/24</t>
  </si>
  <si>
    <t>24-07-323</t>
  </si>
  <si>
    <t>Various Plumbing Supplies</t>
  </si>
  <si>
    <t>11/15/24</t>
  </si>
  <si>
    <t>24-04-183</t>
  </si>
  <si>
    <t>5 units Blender, 4 units ceiling fan, 3 units food processor, &amp; 4 units juicer</t>
  </si>
  <si>
    <t>CHED-NAFES</t>
  </si>
  <si>
    <t>Aetherio IT Solutions</t>
  </si>
  <si>
    <t>24-08-363</t>
  </si>
  <si>
    <t>1 year subscription to high speed internet</t>
  </si>
  <si>
    <t>WESMARRDEC</t>
  </si>
  <si>
    <t>Nuntius Electronics Inc.</t>
  </si>
  <si>
    <t>7/29/24</t>
  </si>
  <si>
    <t>24-07-355</t>
  </si>
  <si>
    <t>Laptop for SERDAC</t>
  </si>
  <si>
    <t>Humil International Corporation</t>
  </si>
  <si>
    <t>24-05-219</t>
  </si>
  <si>
    <t>4 sets Digital Electronic Theodolite, 2 sets Total Station for the College of Engineering</t>
  </si>
  <si>
    <t>U. R. Circulado</t>
  </si>
  <si>
    <t>ELS Electrical Supply and Hardware Materials Trading</t>
  </si>
  <si>
    <t>24-289 B</t>
  </si>
  <si>
    <t>9/26/24</t>
  </si>
  <si>
    <t>24-353 B</t>
  </si>
  <si>
    <t>2 units Gas Range Oven, 4 units Microwave Oven, 5 units Surveyor's Tape for the College of Agriculture</t>
  </si>
  <si>
    <t>24-297 A</t>
  </si>
  <si>
    <t>24-04-166</t>
  </si>
  <si>
    <t>Various laboratory supplies for the Research-RDEC-Environmental Engineering</t>
  </si>
  <si>
    <t>11/18/24</t>
  </si>
  <si>
    <t>24-10-541</t>
  </si>
  <si>
    <t>10/31/24</t>
  </si>
  <si>
    <t>Various Psychological Testing Materials for the Guidance Office</t>
  </si>
  <si>
    <t>24-297 B</t>
  </si>
  <si>
    <t>Various laboratory supplies and equipment for the Research-RDEC-Environmental Engineering</t>
  </si>
  <si>
    <t>Gen. 24-12-167</t>
  </si>
  <si>
    <t xml:space="preserve">Gasoline for the period from November 16-30, 2024 </t>
  </si>
  <si>
    <t>24-297 D</t>
  </si>
  <si>
    <t>Harnwell Chemicals Corporation</t>
  </si>
  <si>
    <t>1 kg Potassium Sulfate</t>
  </si>
  <si>
    <t>Starlab Medical and Scientific Apparatus Supply</t>
  </si>
  <si>
    <t>24-297 C</t>
  </si>
  <si>
    <t>24-14-166</t>
  </si>
  <si>
    <t>24-359</t>
  </si>
  <si>
    <t>24-360</t>
  </si>
  <si>
    <t>24-361</t>
  </si>
  <si>
    <t>24-362</t>
  </si>
  <si>
    <t>24-363</t>
  </si>
  <si>
    <t>24-365</t>
  </si>
  <si>
    <t>24-366</t>
  </si>
  <si>
    <t>24-367</t>
  </si>
  <si>
    <t>24-368</t>
  </si>
  <si>
    <t>24-369</t>
  </si>
  <si>
    <t>24-370</t>
  </si>
  <si>
    <t>24-371</t>
  </si>
  <si>
    <t>24-372</t>
  </si>
  <si>
    <t>24-10-521</t>
  </si>
  <si>
    <t>10/21/24</t>
  </si>
  <si>
    <t>1 pc Lei for Guest Speaker and 102 pcs for Awardees, for the HRMO</t>
  </si>
  <si>
    <t>M. T. Rodriguez</t>
  </si>
  <si>
    <t>Copylandia Office Systems Corporation</t>
  </si>
  <si>
    <t>24-10-495</t>
  </si>
  <si>
    <t>Various RISO Ink for the UPRESS</t>
  </si>
  <si>
    <t>24-340 A</t>
  </si>
  <si>
    <t>24-07-350</t>
  </si>
  <si>
    <t>7/25/24</t>
  </si>
  <si>
    <t>4 units Desktop Computer, 3 units 3-in-1 Printer for the OSA</t>
  </si>
  <si>
    <t>E. Angeles</t>
  </si>
  <si>
    <t>OSA</t>
  </si>
  <si>
    <t>24-09-423</t>
  </si>
  <si>
    <t>I unit Automotive Battery</t>
  </si>
  <si>
    <t>24-282 E</t>
  </si>
  <si>
    <t>9/18/24</t>
  </si>
  <si>
    <t>7/23/24</t>
  </si>
  <si>
    <t>140 reams Bond Paper A4, 85 reams Bond Paper Long for the TEC</t>
  </si>
  <si>
    <t>24-10-492</t>
  </si>
  <si>
    <t>9 sets Long sleeve shirt for the Research-RDEC</t>
  </si>
  <si>
    <t>SG. Autoworx, Inc.</t>
  </si>
  <si>
    <t>24-316 B</t>
  </si>
  <si>
    <t>24-341 C</t>
  </si>
  <si>
    <t>11/19/24</t>
  </si>
  <si>
    <t>7/18/24</t>
  </si>
  <si>
    <t>1 unit Printer, 1 unit 3-in-1 Multifunction Printer</t>
  </si>
  <si>
    <t>24-300 A</t>
  </si>
  <si>
    <t>Various supplies and materials for the RESEL-ITSO</t>
  </si>
  <si>
    <t>24-277 C</t>
  </si>
  <si>
    <t>1 unit Office Table, 1 unit Book Shelf, 1 unit Printer for the CSWCD</t>
  </si>
  <si>
    <t>24-296 A</t>
  </si>
  <si>
    <t>Various office supplies and materials for the Administration</t>
  </si>
  <si>
    <t>24-358 A</t>
  </si>
  <si>
    <t>3 units Laptop for the RPDU</t>
  </si>
  <si>
    <t>24-353 C</t>
  </si>
  <si>
    <t>2 units Refrigerator, 3 units Vacuum Cleaner, 2 units Steel Cabinet for the College of Agriculture</t>
  </si>
  <si>
    <t>RIV PC 24-11-1301</t>
  </si>
  <si>
    <t>Spray gun nozzle, 1m long</t>
  </si>
  <si>
    <t>RIV PC 24-11-1342</t>
  </si>
  <si>
    <t>11/27/24</t>
  </si>
  <si>
    <t>Various supplies</t>
  </si>
  <si>
    <t>8/27/24</t>
  </si>
  <si>
    <t>6/26/24</t>
  </si>
  <si>
    <t>9/23/24</t>
  </si>
  <si>
    <t>9/30/24</t>
  </si>
  <si>
    <t>5/31/24</t>
  </si>
  <si>
    <t>2 units Sen. Exec. Chair, JIT-690 &amp; 2 units Jun. Exec. Table, 1 unit Laptop</t>
  </si>
  <si>
    <t>24-357 A</t>
  </si>
  <si>
    <t>11/21/24</t>
  </si>
  <si>
    <t>24-10-473</t>
  </si>
  <si>
    <t>1 unit Printer for the CCE</t>
  </si>
  <si>
    <t>12/13/24</t>
  </si>
  <si>
    <t>Integrated Geosys Development, Inc.</t>
  </si>
  <si>
    <t>24-06-283</t>
  </si>
  <si>
    <t>6/14/24</t>
  </si>
  <si>
    <t>1 unit Drone with Processing Software</t>
  </si>
  <si>
    <t>11/24/24</t>
  </si>
  <si>
    <t>24-10-494</t>
  </si>
  <si>
    <t>Various Supplies and Materials for the UPRESS</t>
  </si>
  <si>
    <t>24-357 B</t>
  </si>
  <si>
    <t>1 unit Printer</t>
  </si>
  <si>
    <t>24-08-360</t>
  </si>
  <si>
    <t>Various Supply and Installation of Glass  and Aluminum Frame/Jamb</t>
  </si>
  <si>
    <t>J. C. Marcos</t>
  </si>
  <si>
    <t>Yakan Weavers Albarakkattu Multi-Purpose Coop.</t>
  </si>
  <si>
    <t>24-10-484</t>
  </si>
  <si>
    <t>5 pcs Plaque Gong, 20 pcs Mascota Balls</t>
  </si>
  <si>
    <t>12/16/24</t>
  </si>
  <si>
    <t>8/16/24</t>
  </si>
  <si>
    <t>Payment for Retention Fee</t>
  </si>
  <si>
    <t>12/16/2024</t>
  </si>
  <si>
    <t>Blue Thunder Agrivet Supplies and General Merchandise</t>
  </si>
  <si>
    <t>5/21/24</t>
  </si>
  <si>
    <t>9/13/24</t>
  </si>
  <si>
    <t>Copier Solution Specialist</t>
  </si>
  <si>
    <t>8/21/24</t>
  </si>
  <si>
    <t>Lenin Computer Systems, Inc.</t>
  </si>
  <si>
    <t>Photopro Office Supplies and Equipment Trading</t>
  </si>
  <si>
    <t>10/15/24</t>
  </si>
  <si>
    <t>10/17/24</t>
  </si>
  <si>
    <t>Jae Supplies and Consumer Goods Trading</t>
  </si>
  <si>
    <t>12/19/2024</t>
  </si>
  <si>
    <t>Astrophil Trading</t>
  </si>
  <si>
    <t>24-230 C</t>
  </si>
  <si>
    <t>9/19/2024</t>
  </si>
  <si>
    <t>6/13/24</t>
  </si>
  <si>
    <t>12 boxes sterilized gauze pads, 5 units blood pressure apparatus, manual</t>
  </si>
  <si>
    <t>24-282 D</t>
  </si>
  <si>
    <t>50 rolls packaging tape, 85 reams A4 bond paper</t>
  </si>
  <si>
    <t>12/19/24</t>
  </si>
  <si>
    <t>1/16/24</t>
  </si>
  <si>
    <t>8 units audio equipment, 4 units printer</t>
  </si>
  <si>
    <t>CMed</t>
  </si>
  <si>
    <t>2/28/24</t>
  </si>
  <si>
    <t>4/29/24</t>
  </si>
  <si>
    <t>10/30/24</t>
  </si>
  <si>
    <t>10/14/24</t>
  </si>
  <si>
    <t>12/20/2024</t>
  </si>
  <si>
    <t>Dennis Hardware Enterprises, Inc.</t>
  </si>
  <si>
    <t>7/24/23</t>
  </si>
  <si>
    <t>12/20/24</t>
  </si>
  <si>
    <t>10/18/24</t>
  </si>
  <si>
    <t>6/15/24</t>
  </si>
  <si>
    <t>Gen. 24-12-174</t>
  </si>
  <si>
    <t>White Tribal Curtain (Labor only)</t>
  </si>
  <si>
    <t>Qual Pest Control Solution</t>
  </si>
  <si>
    <t>10/23/23</t>
  </si>
  <si>
    <t>Termite Abatement Maintenance Program</t>
  </si>
  <si>
    <t>By Schedule</t>
  </si>
  <si>
    <t>S Three Print and Apparel</t>
  </si>
  <si>
    <t>23-314</t>
  </si>
  <si>
    <t>11/17/23</t>
  </si>
  <si>
    <t>23-01-027 Rebid</t>
  </si>
  <si>
    <t>1/20/23</t>
  </si>
  <si>
    <t>Various PE Uniforms</t>
  </si>
  <si>
    <t>GARMENT</t>
  </si>
  <si>
    <t>12/19/23</t>
  </si>
  <si>
    <t>3/14/24</t>
  </si>
  <si>
    <t>9/19/24</t>
  </si>
  <si>
    <t>Gendiesel Philippines Inc.</t>
  </si>
  <si>
    <t>19-02-068</t>
  </si>
  <si>
    <t>Generator Set</t>
  </si>
  <si>
    <t>J. Bande</t>
  </si>
  <si>
    <t>Alicia</t>
  </si>
  <si>
    <t>12/23/24</t>
  </si>
  <si>
    <t>12/20/2019</t>
  </si>
  <si>
    <t>7/31/2019</t>
  </si>
  <si>
    <t>12/23/2024</t>
  </si>
  <si>
    <t>24-373</t>
  </si>
  <si>
    <t>24-374</t>
  </si>
  <si>
    <t>24-375</t>
  </si>
  <si>
    <t>24-376</t>
  </si>
  <si>
    <t>24-377</t>
  </si>
  <si>
    <t>24-378</t>
  </si>
  <si>
    <t>24-379</t>
  </si>
  <si>
    <t>24-380</t>
  </si>
  <si>
    <t>24-381</t>
  </si>
  <si>
    <t>24-382</t>
  </si>
  <si>
    <t>24-383</t>
  </si>
  <si>
    <t>24-384</t>
  </si>
  <si>
    <t>24-385</t>
  </si>
  <si>
    <t>24-386</t>
  </si>
  <si>
    <t>24-387</t>
  </si>
  <si>
    <t>24-389</t>
  </si>
  <si>
    <t>24-390</t>
  </si>
  <si>
    <t>24-391</t>
  </si>
  <si>
    <t>Techsource Computing Solutions, Inc.</t>
  </si>
  <si>
    <t>24-12-578</t>
  </si>
  <si>
    <t>MATLAB Individual Perpetual Standard License</t>
  </si>
  <si>
    <t>11/13/24</t>
  </si>
  <si>
    <t>24-08-364</t>
  </si>
  <si>
    <t>3 units Senior Executive Chair, 4 units Junior Executive Office Table, 5 units Senior Executive Chair</t>
  </si>
  <si>
    <t>12/26/2024</t>
  </si>
  <si>
    <t>24-10-529</t>
  </si>
  <si>
    <t>10/24/24</t>
  </si>
  <si>
    <t>Hotel Accommodation for 4 nights, Nov. 11 - 15, 2024</t>
  </si>
  <si>
    <t>12/27/24</t>
  </si>
  <si>
    <t>Nov. 11-15</t>
  </si>
  <si>
    <t>24-282 F</t>
  </si>
  <si>
    <t>2 bot. Stamp Pad Ink, 50 rolls Masking Tape, 50 pcs Expandable Envelope, A4, Garterized, 1 Gal. White Glue, 85 reams A4, Subs. 18 for TEC</t>
  </si>
  <si>
    <t>12/26/24</t>
  </si>
  <si>
    <t>24-392</t>
  </si>
  <si>
    <t>24-393</t>
  </si>
  <si>
    <t>24-394</t>
  </si>
  <si>
    <t>24-395</t>
  </si>
  <si>
    <t>24-396</t>
  </si>
  <si>
    <t>24-397</t>
  </si>
  <si>
    <t>24-398</t>
  </si>
  <si>
    <t>24-399</t>
  </si>
  <si>
    <t>24-400</t>
  </si>
  <si>
    <t>24-401</t>
  </si>
  <si>
    <t>24-402</t>
  </si>
  <si>
    <t>24-403</t>
  </si>
  <si>
    <t>24-405</t>
  </si>
  <si>
    <t>24-406</t>
  </si>
  <si>
    <t>24-408</t>
  </si>
  <si>
    <t>LM Metro Hotel</t>
  </si>
  <si>
    <t>24-11-571</t>
  </si>
  <si>
    <t>11/26/24</t>
  </si>
  <si>
    <t>Food, Venue, and Room Accommodation with Breakfast for RDEC</t>
  </si>
  <si>
    <t>12/24/24</t>
  </si>
  <si>
    <t>Dec. 27-28</t>
  </si>
  <si>
    <t>Gen. 046</t>
  </si>
  <si>
    <t>Gen. 047</t>
  </si>
  <si>
    <t>Gen. 048</t>
  </si>
  <si>
    <t>24-12-173</t>
  </si>
  <si>
    <t>Various Newspapers for the month of November 2024</t>
  </si>
  <si>
    <t>Gen. 24-12-173</t>
  </si>
  <si>
    <t>Gen. 049</t>
  </si>
  <si>
    <t>24-12-172</t>
  </si>
  <si>
    <t>Diesel Turbo</t>
  </si>
  <si>
    <t>Diesel Turbo for WESMARRDEC</t>
  </si>
  <si>
    <t>Gen. 24-12-172</t>
  </si>
  <si>
    <t>Gen. 050</t>
  </si>
  <si>
    <t>12/18/24</t>
  </si>
  <si>
    <t>Various Fuel and Oil for the Motorpool</t>
  </si>
  <si>
    <t>24-12-171</t>
  </si>
  <si>
    <t>Gen. 24-12-171</t>
  </si>
  <si>
    <t>24-11-550</t>
  </si>
  <si>
    <t>Audio and Lights Rental for the OP (Student Council)</t>
  </si>
  <si>
    <t>Nov. 8, 2024</t>
  </si>
  <si>
    <t>Xitrix Computer Corporation</t>
  </si>
  <si>
    <t>24-07-353</t>
  </si>
  <si>
    <t>Edgra Marketing</t>
  </si>
  <si>
    <t>1/24/24</t>
  </si>
  <si>
    <t>1 unit Floor Mounted Air Conditioner</t>
  </si>
  <si>
    <t>2/14/24</t>
  </si>
  <si>
    <t>Payment for Monthly Copier Usage, From October 31 to December 9, 2024 - Registrar's Office - Ineo+454e</t>
  </si>
  <si>
    <t>Payment for Monthly Copier Usage, From October 31 to December 9, 2024 - Registrar's Office - Ineo+450i</t>
  </si>
  <si>
    <t>Payment for Monthly Copier Usage, From October 25 to December 9, 2024 - UPress - Ineo+450i</t>
  </si>
  <si>
    <t>7/26/24</t>
  </si>
  <si>
    <t>21 units Desktop Computer for the College of Engineering</t>
  </si>
  <si>
    <t>24-351 B</t>
  </si>
  <si>
    <t>24-07-354</t>
  </si>
  <si>
    <t>1 unit Printer &amp; 4 pcs Flash Drive for the RPDU</t>
  </si>
  <si>
    <t>24/10/478</t>
  </si>
  <si>
    <t>Various Supplies and Materials for the CSSPE</t>
  </si>
  <si>
    <t>For Palaro</t>
  </si>
  <si>
    <t>24-364 B</t>
  </si>
  <si>
    <t>11/25/24</t>
  </si>
  <si>
    <t>24-10-472</t>
  </si>
  <si>
    <t>30 sets of Manila Paper &amp; 3 pcs Banner Stand for the CCE</t>
  </si>
  <si>
    <t>24-10-490</t>
  </si>
  <si>
    <t>Various Tarpaulins for the CSSPE</t>
  </si>
  <si>
    <t>24-10-476</t>
  </si>
  <si>
    <t>250 pcs Polo Shirt (ManCom) for the CSSPE</t>
  </si>
  <si>
    <t>24-08-384</t>
  </si>
  <si>
    <t>8/28/24</t>
  </si>
  <si>
    <t>Various Hardware Supplies for the CHE</t>
  </si>
  <si>
    <t>24-364 A</t>
  </si>
  <si>
    <t>Various Supplies and Materials for the CCE</t>
  </si>
  <si>
    <t>24-312 B</t>
  </si>
  <si>
    <t>10/28/24</t>
  </si>
  <si>
    <t>24-07-343</t>
  </si>
  <si>
    <t>7/19/24</t>
  </si>
  <si>
    <t>1 unit Emergency Light</t>
  </si>
  <si>
    <t>24-339 C</t>
  </si>
  <si>
    <t>1 unit Laptop &amp; 1 unit Digital Voice Recorder for RESEL</t>
  </si>
  <si>
    <t>RIV PC 24-12-1443</t>
  </si>
  <si>
    <t>Catering Service for the CN Extension Service</t>
  </si>
  <si>
    <t>RIV PC 24-12-1441 A</t>
  </si>
  <si>
    <t>Catering Service for the FDU</t>
  </si>
  <si>
    <t>RIV PC 24-12-1386</t>
  </si>
  <si>
    <t>Catering Services</t>
  </si>
  <si>
    <t>Grand Astoria Hotel</t>
  </si>
  <si>
    <t>11/29/24</t>
  </si>
  <si>
    <t>24-11-557</t>
  </si>
  <si>
    <t>Hotel Accommodation  for 3 nights from December 1-4, 2024 - PHSI</t>
  </si>
  <si>
    <t>December 1-4, 2024</t>
  </si>
  <si>
    <t>12/17/24</t>
  </si>
  <si>
    <t>8/29/24</t>
  </si>
  <si>
    <t>Registrar's Office</t>
  </si>
  <si>
    <t>23-378 A</t>
  </si>
  <si>
    <t>12/27/23</t>
  </si>
  <si>
    <t>12/20/23</t>
  </si>
  <si>
    <t>Various Hardware Supplies for the Native Chicken Project</t>
  </si>
  <si>
    <t>24-03-151 REBID</t>
  </si>
  <si>
    <t>GPS General for the RPDU</t>
  </si>
  <si>
    <t>24-364 C</t>
  </si>
  <si>
    <t>24-312 A</t>
  </si>
  <si>
    <t>2 units Visitor's Chair</t>
  </si>
  <si>
    <t>24-340 B</t>
  </si>
  <si>
    <t>2 units Smart TV for the OSA</t>
  </si>
  <si>
    <t>24-364 F</t>
  </si>
  <si>
    <t>Various Supplies for the CCE</t>
  </si>
  <si>
    <t>24-351 D</t>
  </si>
  <si>
    <t>11/15/25</t>
  </si>
  <si>
    <t>6 units Portable External SSD</t>
  </si>
  <si>
    <t>Formonix Consumer Goods Trading</t>
  </si>
  <si>
    <t>24-10-512</t>
  </si>
  <si>
    <t>9 units Network Attached Storage Hard Disk for the WESMARRDEC</t>
  </si>
  <si>
    <t>24-10-477</t>
  </si>
  <si>
    <t>LED Wall and Sound Rental (Outdoor) for the Sports Director</t>
  </si>
  <si>
    <t>Nov. 4, 2024</t>
  </si>
  <si>
    <t>Penhaus (Zamboanga), Inc.</t>
  </si>
  <si>
    <t>24-282 C</t>
  </si>
  <si>
    <t>Various Supplies for the TEC</t>
  </si>
  <si>
    <t>AG Dequilla Trading</t>
  </si>
  <si>
    <t>24-377 B</t>
  </si>
  <si>
    <t>2 units Waterproof Multiparameter Tester (Pocket Meters) for the RPDU</t>
  </si>
  <si>
    <t>24-11-570</t>
  </si>
  <si>
    <t>24-08-359</t>
  </si>
  <si>
    <t>Various Equipment for the College of Law</t>
  </si>
  <si>
    <t>24-364 E</t>
  </si>
  <si>
    <t>30 boxes Pencil with eraser, 60 reams A4 subs. 24 for the CCE</t>
  </si>
  <si>
    <t>24-364 D</t>
  </si>
  <si>
    <t>4/23/24</t>
  </si>
  <si>
    <t>Item No. 1 cancelled</t>
  </si>
  <si>
    <t>24-05-241</t>
  </si>
  <si>
    <t>5/24/24</t>
  </si>
  <si>
    <t>Various Laboratory Chemical for the CSM</t>
  </si>
  <si>
    <t>1/13/25</t>
  </si>
  <si>
    <t>Innoph Corporation</t>
  </si>
  <si>
    <t>24-358 C</t>
  </si>
  <si>
    <t>2 units Printer for the RPDU</t>
  </si>
  <si>
    <t>24-06-284</t>
  </si>
  <si>
    <t>1 unit Cement Mortar Mixing Equipment</t>
  </si>
  <si>
    <t>Hotel Accommodation from Dec. 16-21 (5 nights) for 3 rooms for the QMS-ISO</t>
  </si>
  <si>
    <t>QMS-ISO</t>
  </si>
  <si>
    <t>Dec. 16-21, 2024</t>
  </si>
  <si>
    <t>24-11-552</t>
  </si>
  <si>
    <t>Hydraulic Hose Assy., 40 ft w/ R.F.</t>
  </si>
  <si>
    <t>24-09-401</t>
  </si>
  <si>
    <t>Various Equipment for the Centro de Estudio Mindanao</t>
  </si>
  <si>
    <t>CDEM</t>
  </si>
  <si>
    <t>Great Books Trading</t>
  </si>
  <si>
    <t>24-03-088</t>
  </si>
  <si>
    <t xml:space="preserve">Various Books for the University Library </t>
  </si>
  <si>
    <t>1/14/25</t>
  </si>
  <si>
    <t>24-10-532</t>
  </si>
  <si>
    <t>24-10-537</t>
  </si>
  <si>
    <t>4 tubes Duplicator Ink (Bright Red) for TEC</t>
  </si>
  <si>
    <t>24-10-500</t>
  </si>
  <si>
    <t>10/16/24</t>
  </si>
  <si>
    <t>Various Toner for the College of Nursing</t>
  </si>
  <si>
    <t>24-09-424</t>
  </si>
  <si>
    <t>Various Toner for TEC</t>
  </si>
  <si>
    <t>Victorious General Merchandise &amp; Services</t>
  </si>
  <si>
    <t>24-10-491</t>
  </si>
  <si>
    <t>1 unit Moulded Case Circuit Breaker</t>
  </si>
  <si>
    <t>1/14/2025</t>
  </si>
  <si>
    <t>24-07-345</t>
  </si>
  <si>
    <t>Various IT Equipment for the TEC</t>
  </si>
  <si>
    <t>24-10-508</t>
  </si>
  <si>
    <t>1 Bottle Diethyl Ether</t>
  </si>
  <si>
    <t>24-409</t>
  </si>
  <si>
    <t>24-410</t>
  </si>
  <si>
    <t>24-411</t>
  </si>
  <si>
    <t>24-412</t>
  </si>
  <si>
    <t>24-414</t>
  </si>
  <si>
    <t>24-415</t>
  </si>
  <si>
    <t>24-416</t>
  </si>
  <si>
    <t>24-417</t>
  </si>
  <si>
    <t>24-418</t>
  </si>
  <si>
    <t>24-419</t>
  </si>
  <si>
    <t>24-419 A</t>
  </si>
  <si>
    <t>24-09-407</t>
  </si>
  <si>
    <t>20 units Desktop Computer for the College of Medicine</t>
  </si>
  <si>
    <t>24-11-555</t>
  </si>
  <si>
    <t>Sound System and LED Wall Rental for the OCTA</t>
  </si>
  <si>
    <t>1/16/25</t>
  </si>
  <si>
    <t>Dec. 6, 2024</t>
  </si>
  <si>
    <t>24-10-513</t>
  </si>
  <si>
    <t>Rental of Stage with Roof for the WMSU Palaro 2024</t>
  </si>
  <si>
    <t>24-09-456</t>
  </si>
  <si>
    <t>8 units Emergency Light for the PPES</t>
  </si>
  <si>
    <t>1/15/25</t>
  </si>
  <si>
    <t>24-389 A</t>
  </si>
  <si>
    <t>24-09-457</t>
  </si>
  <si>
    <t>1 unit Digital Voice Recorder and 1 unit Projector Tripod with Screen for the RESEL-EXTENSION</t>
  </si>
  <si>
    <t>24-07-349</t>
  </si>
  <si>
    <t>1 unit Wall Mounted Split Type Airconditioner</t>
  </si>
  <si>
    <t>CityInn Hotel</t>
  </si>
  <si>
    <t>24-10-533</t>
  </si>
  <si>
    <t>Nov. 11-12, 2024</t>
  </si>
  <si>
    <t>Hotel Accommodation from Nov. 11-12, 2024 for 2 nights, 8 rooms, for the WESMARRDEC</t>
  </si>
  <si>
    <t>GEN. 24-10-135</t>
  </si>
  <si>
    <t>Various Newspapers for the month of September 2024</t>
  </si>
  <si>
    <t>24-10-510</t>
  </si>
  <si>
    <t>Various Sizes of Venetian Blinds for the CPERS</t>
  </si>
  <si>
    <t>M. B. Jimeno</t>
  </si>
  <si>
    <t>24-08-396</t>
  </si>
  <si>
    <t>Various Hardware Supplies for the PPES</t>
  </si>
  <si>
    <t>24-10-530</t>
  </si>
  <si>
    <t>Various Supplies for the PPES</t>
  </si>
  <si>
    <t>Auxiliary</t>
  </si>
  <si>
    <t>24-09-430</t>
  </si>
  <si>
    <t>04-09-432</t>
  </si>
  <si>
    <t>Various Supplies for the Native Chicken Project (Halal Dressing) - College of Agriculture</t>
  </si>
  <si>
    <t>Everyday Enterprises</t>
  </si>
  <si>
    <t>24-05-262 REBID</t>
  </si>
  <si>
    <t>1 unit Dental Chair, 1 unit Autoclave for the University Health Services</t>
  </si>
  <si>
    <t>P. Cariaga</t>
  </si>
  <si>
    <t>Health Services</t>
  </si>
  <si>
    <t>C &amp; E Publishing, Inc.</t>
  </si>
  <si>
    <t>24-03-090</t>
  </si>
  <si>
    <t>Various Books for the University Library</t>
  </si>
  <si>
    <t>1/21/25</t>
  </si>
  <si>
    <t>1/20/25</t>
  </si>
  <si>
    <t>Kok Tzi Development Inc. (Chandler Suites)</t>
  </si>
  <si>
    <t>24-11-576</t>
  </si>
  <si>
    <t>Food &amp; Venue for December 11, 2024 for the ESU-Pagadian Campus</t>
  </si>
  <si>
    <t>J. S. Agapin</t>
  </si>
  <si>
    <t>Pagadian</t>
  </si>
  <si>
    <t>Dec. 11, 2024</t>
  </si>
  <si>
    <t>Hardhat Songbird Industrial Trades</t>
  </si>
  <si>
    <t>24-03-139</t>
  </si>
  <si>
    <t>3/20/24</t>
  </si>
  <si>
    <t>1/17/25</t>
  </si>
  <si>
    <t>Upright Three Glass Door Chillers &amp; Stainless Steel Upright Freezer for the ZamPen Native Chicken Project</t>
  </si>
  <si>
    <t>Bacolod Elkan Trading, Inc.</t>
  </si>
  <si>
    <t>24-332 A</t>
  </si>
  <si>
    <t>24-10-482</t>
  </si>
  <si>
    <t>Various Sports Supplies for the CSSPE</t>
  </si>
  <si>
    <t>For Palaro 2024</t>
  </si>
  <si>
    <t>24-420</t>
  </si>
  <si>
    <t>24-422</t>
  </si>
  <si>
    <t>24-424</t>
  </si>
  <si>
    <t>24-425</t>
  </si>
  <si>
    <t>24-426</t>
  </si>
  <si>
    <t>24-427</t>
  </si>
  <si>
    <t>24-428</t>
  </si>
  <si>
    <t>24-429</t>
  </si>
  <si>
    <t>24-430</t>
  </si>
  <si>
    <t>24-10-540</t>
  </si>
  <si>
    <t>13 units Laptop for the RPDU</t>
  </si>
  <si>
    <t>1/22/25</t>
  </si>
  <si>
    <t>24-10-485</t>
  </si>
  <si>
    <t>Payment for Refund of Retention Fee</t>
  </si>
  <si>
    <t>1/23/25</t>
  </si>
  <si>
    <t>1/24/25</t>
  </si>
  <si>
    <t>8/20/24</t>
  </si>
  <si>
    <t>9/20/24</t>
  </si>
  <si>
    <t>24-419 B</t>
  </si>
  <si>
    <t>15 units UPS for the College of Medicine</t>
  </si>
  <si>
    <t>1/28/25</t>
  </si>
  <si>
    <t>24-10-481</t>
  </si>
  <si>
    <t>Various Office Supplies for the Research-ATBI Project</t>
  </si>
  <si>
    <t>ATBI</t>
  </si>
  <si>
    <t>24-351 A</t>
  </si>
  <si>
    <t>2 units Microphone, 4 pieces Memory Card for the RPDU</t>
  </si>
  <si>
    <t>24-376 B</t>
  </si>
  <si>
    <t>5 units Wall-mounted LED Emergency Exit Sign</t>
  </si>
  <si>
    <t>24-10-530 REBID</t>
  </si>
  <si>
    <t>Various Hardware Materials for the Physical Plant Office</t>
  </si>
  <si>
    <t>24-431</t>
  </si>
  <si>
    <t>24-432</t>
  </si>
  <si>
    <t>24-433</t>
  </si>
  <si>
    <t>24-435</t>
  </si>
  <si>
    <t>24-436</t>
  </si>
  <si>
    <t>24-437</t>
  </si>
  <si>
    <t>24-438</t>
  </si>
  <si>
    <t>24-439</t>
  </si>
  <si>
    <t>24-441</t>
  </si>
  <si>
    <t>24-442</t>
  </si>
  <si>
    <t>24-443</t>
  </si>
  <si>
    <t>24-444</t>
  </si>
  <si>
    <t>24-445</t>
  </si>
  <si>
    <t>24-446</t>
  </si>
  <si>
    <t>24-447</t>
  </si>
  <si>
    <t>24-448</t>
  </si>
  <si>
    <t>24-449</t>
  </si>
  <si>
    <t>24-08-390</t>
  </si>
  <si>
    <t>2 units Desktop Computer, 2 units External Hard Drive for the MassCom Department</t>
  </si>
  <si>
    <t>24-08-367</t>
  </si>
  <si>
    <t>4 units Wireless Router for the RPDU</t>
  </si>
  <si>
    <t>24-375 A</t>
  </si>
  <si>
    <t>24-10-470</t>
  </si>
  <si>
    <t>18 pieces Fire Extinguishers for the PPES</t>
  </si>
  <si>
    <t>VMJ Office and Home Furnishing</t>
  </si>
  <si>
    <t>24-08-358</t>
  </si>
  <si>
    <t>Various Korean Kombi Blinds for the College of Law</t>
  </si>
  <si>
    <t>24-10-534</t>
  </si>
  <si>
    <t>Various Electrical Supplies for the OVPRG</t>
  </si>
  <si>
    <t>OVPRG</t>
  </si>
  <si>
    <t>Advances Regrigeration &amp; Aircondition Specialist</t>
  </si>
  <si>
    <t>24-10-501</t>
  </si>
  <si>
    <t>Supply, Delivery, Installation, &amp; Commissioning of 4 units Ariconditioning Units for the High School Dep't</t>
  </si>
  <si>
    <t>Zamboanga Seafood House</t>
  </si>
  <si>
    <t>24-11-554</t>
  </si>
  <si>
    <t>Catering Services for 40 pax for the RDEC-ATBI/IPTBM on December18, 2024</t>
  </si>
  <si>
    <t>S. Salazar</t>
  </si>
  <si>
    <t>Dec. 18, 2024</t>
  </si>
  <si>
    <t>24-10-535</t>
  </si>
  <si>
    <t>Hardware Materials for the Research-BUCOR-SRPPF (ZamPen Native Pig)</t>
  </si>
  <si>
    <t>12/13/25</t>
  </si>
  <si>
    <t>24-10-517</t>
  </si>
  <si>
    <t>Various Furnitures and Fixture for the PAO</t>
  </si>
  <si>
    <t>24-388 B</t>
  </si>
  <si>
    <t>24-10-506</t>
  </si>
  <si>
    <t>50 pcs Monobloc Chairs for the College of Nursing</t>
  </si>
  <si>
    <t>24-332 B</t>
  </si>
  <si>
    <t>Department of Science and Technology - IX</t>
  </si>
  <si>
    <t>24-06-305</t>
  </si>
  <si>
    <t>6/28/24</t>
  </si>
  <si>
    <t>A-to-A</t>
  </si>
  <si>
    <t>Water Potability Test for the College of Agriculture - Halal Dressing Plant Project</t>
  </si>
  <si>
    <t>Wapaswak Consumer Goods Trading</t>
  </si>
  <si>
    <t>24-11-559</t>
  </si>
  <si>
    <t>120 meters THHN Copper Wire for the LDRC</t>
  </si>
  <si>
    <t>24-11-546</t>
  </si>
  <si>
    <t>Various Office Supplies for the CLA</t>
  </si>
  <si>
    <t>24-09-440</t>
  </si>
  <si>
    <t>10 pcs Male XLR Connectors, 10 pcs Female XLR Connectors for the Administration</t>
  </si>
  <si>
    <t>24-332 C</t>
  </si>
  <si>
    <t>AMJ Consumer Goods Trading</t>
  </si>
  <si>
    <t>24-10-538</t>
  </si>
  <si>
    <t>10 pcs Tote Bag for the TEC</t>
  </si>
  <si>
    <t>M. G. Buñol</t>
  </si>
  <si>
    <t>24-388 A</t>
  </si>
  <si>
    <t>15 pcs Foldable Table for the College of Nursing</t>
  </si>
  <si>
    <t>24-08-365</t>
  </si>
  <si>
    <t>Various IT Equipment for the CLA</t>
  </si>
  <si>
    <t>24-09-459</t>
  </si>
  <si>
    <t>Various Office Supplies for the RDEC-RPDU-ESU Ipil</t>
  </si>
  <si>
    <t>Aspen Multi System Corporation</t>
  </si>
  <si>
    <t>12/30/23</t>
  </si>
  <si>
    <t>3/16/23</t>
  </si>
  <si>
    <t>Various Medical Equipment for the College of Medicine</t>
  </si>
  <si>
    <t>N. Detalla</t>
  </si>
  <si>
    <t>60 days for non plastinated, 240 days for plastinated</t>
  </si>
  <si>
    <t>4/17/24</t>
  </si>
  <si>
    <t>24-100 B</t>
  </si>
  <si>
    <t>1/30/25</t>
  </si>
  <si>
    <t>1/22/24</t>
  </si>
  <si>
    <t>3/25/22</t>
  </si>
  <si>
    <t>Various Laboratory Equipment for the COE</t>
  </si>
  <si>
    <t>ELTF</t>
  </si>
  <si>
    <t>J. Adil</t>
  </si>
  <si>
    <t>1/31/24</t>
  </si>
  <si>
    <t>75 calendar</t>
  </si>
  <si>
    <t>4/22/24</t>
  </si>
  <si>
    <t>1 pc Toner for the ILS Elementary Department</t>
  </si>
  <si>
    <t>A. L. Perez</t>
  </si>
  <si>
    <t>Elementary</t>
  </si>
  <si>
    <t>1/31/25</t>
  </si>
  <si>
    <t>11/16/24</t>
  </si>
  <si>
    <t>24-404 B</t>
  </si>
  <si>
    <t>24-09-462</t>
  </si>
  <si>
    <t>9/25/24</t>
  </si>
  <si>
    <t>Various Furniture &amp; Fixture for the UHS</t>
  </si>
  <si>
    <t>24-407 A</t>
  </si>
  <si>
    <t>24-10-520</t>
  </si>
  <si>
    <t>12/21/24</t>
  </si>
  <si>
    <t>Various Executive Chair for OSA and PPES</t>
  </si>
  <si>
    <t>E. Angeles, J. A. Sahial</t>
  </si>
  <si>
    <t>OSA, PPES</t>
  </si>
  <si>
    <t>24-10-518</t>
  </si>
  <si>
    <t>Various Medals for the OSA</t>
  </si>
  <si>
    <t>December 27-28, 2024</t>
  </si>
  <si>
    <t>24-09-406</t>
  </si>
  <si>
    <t>Various Supplies, Materials, &amp; Equipment for the College of Medicine</t>
  </si>
  <si>
    <t>24-404 A</t>
  </si>
  <si>
    <t>2 units Office Table for the University Health Services</t>
  </si>
  <si>
    <t>12/17/25</t>
  </si>
  <si>
    <t>24-07-340 REBID</t>
  </si>
  <si>
    <t>1 Office Sala Set for the OCTA</t>
  </si>
  <si>
    <t>24-407 B</t>
  </si>
  <si>
    <t>12/20/25</t>
  </si>
  <si>
    <t>3 units Filing Cabinet for the PPES</t>
  </si>
  <si>
    <t>24-11-563</t>
  </si>
  <si>
    <t>Various Supplies and Materials for the SERDAC</t>
  </si>
  <si>
    <t>24-09-427</t>
  </si>
  <si>
    <t>1 unit Smart TV, 1 unit Laptop, and 1 unit LCD Projector</t>
  </si>
  <si>
    <t>CCJE</t>
  </si>
  <si>
    <t>Lucky 8 Marketing</t>
  </si>
  <si>
    <t>24-10-516</t>
  </si>
  <si>
    <t>2 units Indoor LED Wall Display for the College of Medicine</t>
  </si>
  <si>
    <t>24-11-548</t>
  </si>
  <si>
    <t>Various Supplies and Materials for the ZamPen Native Chicken Project - Halal Dressing Plant</t>
  </si>
  <si>
    <t>24-10-525</t>
  </si>
  <si>
    <t>10/23/24</t>
  </si>
  <si>
    <t>1 unit LCD Projector, 1 unit Voice Recorder for the HRMO</t>
  </si>
  <si>
    <t>24-403 B</t>
  </si>
  <si>
    <t>24-08-368</t>
  </si>
  <si>
    <t>2 units Portable External Hrad Drive, 8 Sets Printer Ink</t>
  </si>
  <si>
    <t>A. Saavedra</t>
  </si>
  <si>
    <t>REOC</t>
  </si>
  <si>
    <t>24-423 A</t>
  </si>
  <si>
    <t>24-10-479</t>
  </si>
  <si>
    <t>1 unit Printer, 2 units Portable External SSD for the RDEC-RPDU/CSM</t>
  </si>
  <si>
    <t>R. Mariano</t>
  </si>
  <si>
    <t>Various IT Equipment for the CHE</t>
  </si>
  <si>
    <t>3/27/24</t>
  </si>
  <si>
    <t>Jorge Dela Torre</t>
  </si>
  <si>
    <t>Refund of Bidder's Bond for the Sale of Livestock</t>
  </si>
  <si>
    <t>Danny Sab-a Remollo</t>
  </si>
  <si>
    <t>Arlene's Deli Delicacies Store</t>
  </si>
  <si>
    <t>24-12-580</t>
  </si>
  <si>
    <t>Snacks for RESEL-BATAS</t>
  </si>
  <si>
    <t>M. C. Rubio</t>
  </si>
  <si>
    <t>Dec. 8, 2024</t>
  </si>
  <si>
    <t>24-12-582</t>
  </si>
  <si>
    <t>Various Supplies and Materials for the RESEL-RPDU</t>
  </si>
  <si>
    <t>24-09-458</t>
  </si>
  <si>
    <t>Various Office Supplies for the University</t>
  </si>
  <si>
    <t>Various Supplies ans Material (Consolidated APP)</t>
  </si>
  <si>
    <t>J. J. Reyes</t>
  </si>
  <si>
    <t>1 unit Desktop Computer for the REOC</t>
  </si>
  <si>
    <t>24-11-573</t>
  </si>
  <si>
    <t>28 pcs Plaque &amp; Lei for the Retirees - HRMO</t>
  </si>
  <si>
    <t>24-09-416</t>
  </si>
  <si>
    <t>10 pcs Sharp Container and 5 units Aneroid Sphygmomanometer for the College of Medicine</t>
  </si>
  <si>
    <t>24-404 C</t>
  </si>
  <si>
    <t>2 units Orbit Ceiling Fan for the University Health Services</t>
  </si>
  <si>
    <t>24-09-441</t>
  </si>
  <si>
    <t>Various Equipment for the different Offices</t>
  </si>
  <si>
    <t>24-08-373</t>
  </si>
  <si>
    <t>25 units Desktop Computer for the CSM</t>
  </si>
  <si>
    <t>24-440 A</t>
  </si>
  <si>
    <t>24-07-335</t>
  </si>
  <si>
    <t>1 unit Laptop, 4 units Computer Monitor for the Supply Office</t>
  </si>
  <si>
    <t>2/13/25</t>
  </si>
  <si>
    <t>24-434 A</t>
  </si>
  <si>
    <t>24-10-480</t>
  </si>
  <si>
    <t>Various Office Supplies for the RDEC-RPDU/CSM</t>
  </si>
  <si>
    <t>24-423 B</t>
  </si>
  <si>
    <t>2 units Digital Voice Recorder for the RDEC-RPDU/CSM</t>
  </si>
  <si>
    <t>24-10-515</t>
  </si>
  <si>
    <t>2 carts Toner B-TN3448 for the Supply Office</t>
  </si>
  <si>
    <t>24-11-564</t>
  </si>
  <si>
    <t>1 gal Paint &amp; 2 pcs Doorknob for the SERDAC</t>
  </si>
  <si>
    <t>24-404 D</t>
  </si>
  <si>
    <t>1 unit Internal Hard Drive for the University Health Services</t>
  </si>
  <si>
    <t>24-450</t>
  </si>
  <si>
    <t>24-451</t>
  </si>
  <si>
    <t>24-452</t>
  </si>
  <si>
    <t>24-453</t>
  </si>
  <si>
    <t>24-454</t>
  </si>
  <si>
    <t>Hiraya Non-Specialized Wholesale Trading</t>
  </si>
  <si>
    <t>12/27/25</t>
  </si>
  <si>
    <t>24-10-503</t>
  </si>
  <si>
    <t>40 units Desktop Computer for the College of Computing Studies</t>
  </si>
  <si>
    <t>O. Maravillas</t>
  </si>
  <si>
    <t>24-421 A</t>
  </si>
  <si>
    <t>24-11-551</t>
  </si>
  <si>
    <t>Various Office Supplies for the RESEL-RESEARCH</t>
  </si>
  <si>
    <t>24-421 B</t>
  </si>
  <si>
    <t>1 unit External Drive for the RESEL-RESEARCH</t>
  </si>
  <si>
    <t>24-11-561</t>
  </si>
  <si>
    <t>1 unit Laptop for the SERDAC</t>
  </si>
  <si>
    <t>24-12-577</t>
  </si>
  <si>
    <t>1 unit Network Attached Storage Enclosure for the SERDAC</t>
  </si>
  <si>
    <t>24-11-543</t>
  </si>
  <si>
    <t>Various Equipment for Various Offices</t>
  </si>
  <si>
    <t>2/14/2025</t>
  </si>
  <si>
    <t>2/14/25</t>
  </si>
  <si>
    <t>Philippine Duplicators, Inc.</t>
  </si>
  <si>
    <t>24-10-536</t>
  </si>
  <si>
    <t>6 tubes Duplicator Ink for the TEC</t>
  </si>
  <si>
    <t>24-11-547</t>
  </si>
  <si>
    <t>Various Materials for the CA - ZamPen Native Chicken (Halal Dressing Plant)</t>
  </si>
  <si>
    <t>24-421 C</t>
  </si>
  <si>
    <t>Various Equipment for the RESEAL-Research</t>
  </si>
  <si>
    <t>Easyelectronyx Tradings and Services</t>
  </si>
  <si>
    <t>24-12-581</t>
  </si>
  <si>
    <t>Various Supplies and Equipment for the Research-RDEC/RPDU</t>
  </si>
  <si>
    <t>24-389 B</t>
  </si>
  <si>
    <t>1 unit Speaker System, 1 unit Desktop Monitor for the RESEL-Extension</t>
  </si>
  <si>
    <t>24-11-566</t>
  </si>
  <si>
    <t>Various Laboratory Supplies for the Research-Dep't of Environmental Engineering</t>
  </si>
  <si>
    <t>70 calendar</t>
  </si>
  <si>
    <t>On Time</t>
  </si>
  <si>
    <t>4 Days Delay</t>
  </si>
  <si>
    <t>13 Days Delay</t>
  </si>
  <si>
    <t>39 days Delay</t>
  </si>
  <si>
    <t>18 days Delay</t>
  </si>
  <si>
    <t>On time</t>
  </si>
  <si>
    <t>4 Ace Garment</t>
  </si>
  <si>
    <t>24-11-574</t>
  </si>
  <si>
    <t>41 pcs Polo Shirt for the WESMAARRDEC</t>
  </si>
  <si>
    <t>2/17/25</t>
  </si>
  <si>
    <t>6/18/24</t>
  </si>
  <si>
    <t>24-04-182</t>
  </si>
  <si>
    <t>Various Coco Lumber and Bamboo Poles for the College of Agriculture</t>
  </si>
  <si>
    <t>9/16/24</t>
  </si>
  <si>
    <t>8/19/24</t>
  </si>
  <si>
    <t>2/18/25</t>
  </si>
  <si>
    <t>99 days delayed</t>
  </si>
  <si>
    <t>2/19/25</t>
  </si>
  <si>
    <t>Undelivered/ Cancelled</t>
  </si>
  <si>
    <t>11/27/25</t>
  </si>
  <si>
    <t>53 days delayed</t>
  </si>
  <si>
    <t>2/21/25</t>
  </si>
  <si>
    <t>24-413 A</t>
  </si>
  <si>
    <t>24-09-400</t>
  </si>
  <si>
    <t>1 unit Laptop for the CDEM</t>
  </si>
  <si>
    <t>2/20/25</t>
  </si>
  <si>
    <t>24-413 B</t>
  </si>
  <si>
    <t>2 pcs Flash Drive, 1 unit Internal Hard Drive, 1 unit Printer for the CDEM</t>
  </si>
  <si>
    <t>2/16/25</t>
  </si>
  <si>
    <t>Kayac Book Trading</t>
  </si>
  <si>
    <t>24-03-089</t>
  </si>
  <si>
    <t>540 calendar</t>
  </si>
  <si>
    <t>24-08-382</t>
  </si>
  <si>
    <t>Various Supplies and Equipment for various Offices</t>
  </si>
  <si>
    <t>OVPRESEL</t>
  </si>
  <si>
    <t>Refund of Retention Fee</t>
  </si>
  <si>
    <t>2/24/25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</si>
</sst>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9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0" xfId="0" applyNumberFormat="1"/>
    <xf numFmtId="43" fontId="0" fillId="0" borderId="0" xfId="1" applyFont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2" borderId="0" xfId="0" applyFill="1"/>
    <xf numFmtId="14" fontId="0" fillId="2" borderId="0" xfId="0" applyNumberFormat="1" applyFill="1"/>
    <xf numFmtId="43" fontId="0" fillId="2" borderId="0" xfId="1" applyFont="1" applyFill="1"/>
    <xf numFmtId="0" fontId="0" fillId="3" borderId="0" xfId="0" applyFill="1"/>
    <xf numFmtId="43" fontId="0" fillId="3" borderId="0" xfId="1" applyFont="1" applyFill="1"/>
    <xf numFmtId="0" fontId="0" fillId="4" borderId="0" xfId="0" applyFill="1"/>
    <xf numFmtId="14" fontId="0" fillId="4" borderId="0" xfId="0" applyNumberFormat="1" applyFill="1"/>
    <xf numFmtId="43" fontId="0" fillId="4" borderId="0" xfId="1" applyFont="1" applyFill="1"/>
    <xf numFmtId="43" fontId="0" fillId="4" borderId="0" xfId="1" applyFont="1" applyFill="1" applyBorder="1"/>
    <xf numFmtId="0" fontId="0" fillId="5" borderId="0" xfId="0" applyFill="1"/>
    <xf numFmtId="43" fontId="0" fillId="2" borderId="0" xfId="1" applyFont="1" applyFill="1" applyBorder="1"/>
    <xf numFmtId="0" fontId="0" fillId="6" borderId="0" xfId="0" applyFill="1"/>
    <xf numFmtId="0" fontId="0" fillId="7" borderId="0" xfId="0" applyFill="1"/>
    <xf numFmtId="14" fontId="0" fillId="7" borderId="0" xfId="0" applyNumberFormat="1" applyFill="1"/>
    <xf numFmtId="43" fontId="0" fillId="7" borderId="0" xfId="1" applyFont="1" applyFill="1"/>
    <xf numFmtId="43" fontId="0" fillId="6" borderId="0" xfId="1" applyFont="1" applyFill="1"/>
    <xf numFmtId="0" fontId="0" fillId="2" borderId="0" xfId="0" quotePrefix="1" applyFill="1"/>
    <xf numFmtId="43" fontId="0" fillId="0" borderId="0" xfId="0" applyNumberFormat="1"/>
    <xf numFmtId="0" fontId="3" fillId="3" borderId="0" xfId="0" applyFont="1" applyFill="1"/>
    <xf numFmtId="0" fontId="0" fillId="3" borderId="4" xfId="0" applyFill="1" applyBorder="1"/>
    <xf numFmtId="43" fontId="0" fillId="3" borderId="4" xfId="1" applyFont="1" applyFill="1" applyBorder="1"/>
    <xf numFmtId="14" fontId="0" fillId="3" borderId="4" xfId="0" applyNumberFormat="1" applyFill="1" applyBorder="1"/>
    <xf numFmtId="0" fontId="0" fillId="0" borderId="4" xfId="0" applyBorder="1"/>
    <xf numFmtId="0" fontId="0" fillId="8" borderId="0" xfId="0" applyFill="1"/>
    <xf numFmtId="43" fontId="5" fillId="4" borderId="0" xfId="1" applyFont="1" applyFill="1"/>
    <xf numFmtId="14" fontId="0" fillId="8" borderId="0" xfId="0" applyNumberFormat="1" applyFill="1"/>
    <xf numFmtId="43" fontId="0" fillId="8" borderId="0" xfId="1" applyFont="1" applyFill="1"/>
    <xf numFmtId="0" fontId="3" fillId="0" borderId="0" xfId="0" applyFont="1"/>
    <xf numFmtId="17" fontId="0" fillId="0" borderId="0" xfId="0" applyNumberFormat="1"/>
    <xf numFmtId="14" fontId="0" fillId="3" borderId="0" xfId="0" applyNumberFormat="1" applyFill="1"/>
    <xf numFmtId="0" fontId="0" fillId="2" borderId="4" xfId="0" applyFill="1" applyBorder="1"/>
    <xf numFmtId="14" fontId="0" fillId="6" borderId="0" xfId="0" applyNumberFormat="1" applyFill="1"/>
    <xf numFmtId="43" fontId="0" fillId="0" borderId="4" xfId="1" applyFont="1" applyBorder="1"/>
    <xf numFmtId="0" fontId="6" fillId="0" borderId="0" xfId="0" applyFont="1"/>
    <xf numFmtId="0" fontId="7" fillId="0" borderId="4" xfId="0" applyFont="1" applyBorder="1" applyAlignment="1">
      <alignment horizontal="center"/>
    </xf>
    <xf numFmtId="14" fontId="0" fillId="0" borderId="4" xfId="0" applyNumberFormat="1" applyBorder="1"/>
    <xf numFmtId="43" fontId="0" fillId="0" borderId="4" xfId="0" applyNumberFormat="1" applyBorder="1"/>
    <xf numFmtId="17" fontId="0" fillId="0" borderId="4" xfId="0" applyNumberFormat="1" applyBorder="1"/>
    <xf numFmtId="43" fontId="5" fillId="0" borderId="4" xfId="0" applyNumberFormat="1" applyFont="1" applyBorder="1"/>
    <xf numFmtId="0" fontId="0" fillId="6" borderId="4" xfId="0" applyFill="1" applyBorder="1"/>
    <xf numFmtId="43" fontId="0" fillId="6" borderId="4" xfId="1" applyFont="1" applyFill="1" applyBorder="1"/>
    <xf numFmtId="43" fontId="5" fillId="6" borderId="4" xfId="0" applyNumberFormat="1" applyFont="1" applyFill="1" applyBorder="1"/>
    <xf numFmtId="14" fontId="0" fillId="6" borderId="4" xfId="0" applyNumberFormat="1" applyFill="1" applyBorder="1"/>
    <xf numFmtId="0" fontId="5" fillId="0" borderId="4" xfId="0" applyFont="1" applyBorder="1"/>
    <xf numFmtId="0" fontId="0" fillId="9" borderId="4" xfId="0" applyFill="1" applyBorder="1"/>
    <xf numFmtId="43" fontId="0" fillId="9" borderId="4" xfId="1" applyFont="1" applyFill="1" applyBorder="1"/>
    <xf numFmtId="14" fontId="0" fillId="9" borderId="4" xfId="0" applyNumberFormat="1" applyFill="1" applyBorder="1"/>
    <xf numFmtId="0" fontId="9" fillId="0" borderId="4" xfId="0" applyFont="1" applyBorder="1"/>
    <xf numFmtId="0" fontId="10" fillId="0" borderId="4" xfId="2" applyFont="1" applyBorder="1"/>
    <xf numFmtId="4" fontId="9" fillId="0" borderId="4" xfId="0" applyNumberFormat="1" applyFont="1" applyBorder="1"/>
    <xf numFmtId="0" fontId="0" fillId="6" borderId="5" xfId="0" applyFill="1" applyBorder="1"/>
    <xf numFmtId="43" fontId="0" fillId="2" borderId="4" xfId="1" applyFont="1" applyFill="1" applyBorder="1"/>
    <xf numFmtId="43" fontId="5" fillId="2" borderId="4" xfId="0" applyNumberFormat="1" applyFont="1" applyFill="1" applyBorder="1"/>
    <xf numFmtId="14" fontId="0" fillId="2" borderId="4" xfId="0" applyNumberFormat="1" applyFill="1" applyBorder="1"/>
    <xf numFmtId="43" fontId="0" fillId="2" borderId="4" xfId="0" applyNumberFormat="1" applyFill="1" applyBorder="1"/>
    <xf numFmtId="0" fontId="0" fillId="2" borderId="4" xfId="0" applyFill="1" applyBorder="1" applyAlignment="1">
      <alignment horizontal="center"/>
    </xf>
    <xf numFmtId="0" fontId="0" fillId="9" borderId="5" xfId="0" applyFill="1" applyBorder="1"/>
    <xf numFmtId="0" fontId="0" fillId="10" borderId="5" xfId="0" applyFill="1" applyBorder="1"/>
    <xf numFmtId="43" fontId="0" fillId="10" borderId="0" xfId="1" applyFont="1" applyFill="1"/>
    <xf numFmtId="0" fontId="0" fillId="10" borderId="0" xfId="0" applyFill="1"/>
    <xf numFmtId="0" fontId="0" fillId="11" borderId="4" xfId="0" applyFill="1" applyBorder="1"/>
    <xf numFmtId="0" fontId="0" fillId="11" borderId="4" xfId="0" applyFill="1" applyBorder="1" applyAlignment="1">
      <alignment horizontal="center"/>
    </xf>
    <xf numFmtId="43" fontId="0" fillId="11" borderId="4" xfId="1" applyFont="1" applyFill="1" applyBorder="1"/>
    <xf numFmtId="0" fontId="0" fillId="0" borderId="6" xfId="0" applyBorder="1" applyAlignment="1">
      <alignment horizontal="center"/>
    </xf>
    <xf numFmtId="9" fontId="0" fillId="0" borderId="0" xfId="0" applyNumberFormat="1"/>
    <xf numFmtId="10" fontId="0" fillId="0" borderId="0" xfId="0" applyNumberFormat="1"/>
    <xf numFmtId="0" fontId="0" fillId="2" borderId="5" xfId="0" applyFill="1" applyBorder="1"/>
    <xf numFmtId="14" fontId="0" fillId="4" borderId="0" xfId="0" quotePrefix="1" applyNumberFormat="1" applyFill="1"/>
    <xf numFmtId="43" fontId="0" fillId="0" borderId="1" xfId="0" applyNumberFormat="1" applyBorder="1" applyAlignment="1">
      <alignment horizontal="center"/>
    </xf>
    <xf numFmtId="43" fontId="0" fillId="0" borderId="0" xfId="1" applyFont="1" applyFill="1"/>
    <xf numFmtId="43" fontId="1" fillId="4" borderId="0" xfId="1" applyFont="1" applyFill="1"/>
    <xf numFmtId="43" fontId="0" fillId="4" borderId="0" xfId="0" applyNumberFormat="1" applyFill="1"/>
    <xf numFmtId="43" fontId="0" fillId="6" borderId="0" xfId="0" applyNumberFormat="1" applyFill="1"/>
    <xf numFmtId="14" fontId="0" fillId="0" borderId="0" xfId="1" applyNumberFormat="1" applyFont="1"/>
    <xf numFmtId="43" fontId="0" fillId="0" borderId="4" xfId="0" applyNumberFormat="1" applyBorder="1" applyAlignment="1">
      <alignment horizontal="center"/>
    </xf>
    <xf numFmtId="43" fontId="0" fillId="2" borderId="0" xfId="0" applyNumberFormat="1" applyFill="1"/>
    <xf numFmtId="43" fontId="0" fillId="0" borderId="0" xfId="1" applyFont="1" applyFill="1" applyBorder="1"/>
    <xf numFmtId="43" fontId="0" fillId="6" borderId="0" xfId="1" applyFont="1" applyFill="1" applyBorder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3" fontId="0" fillId="0" borderId="1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" fontId="0" fillId="4" borderId="0" xfId="0" applyNumberFormat="1" applyFill="1"/>
    <xf numFmtId="17" fontId="0" fillId="4" borderId="0" xfId="0" applyNumberFormat="1" applyFill="1"/>
    <xf numFmtId="0" fontId="5" fillId="2" borderId="0" xfId="0" applyFont="1" applyFill="1"/>
    <xf numFmtId="43" fontId="5" fillId="2" borderId="0" xfId="1" applyFont="1" applyFill="1"/>
    <xf numFmtId="43" fontId="0" fillId="0" borderId="4" xfId="0" applyNumberFormat="1" applyBorder="1" applyAlignment="1">
      <alignment horizont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alfredomontero82@yahoo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7926-EC9A-46EB-B582-E72A5DAB0E48}">
  <sheetPr codeName="Sheet1"/>
  <dimension ref="A1:AG43"/>
  <sheetViews>
    <sheetView topLeftCell="A13" workbookViewId="0">
      <selection activeCell="D40" sqref="D40"/>
    </sheetView>
  </sheetViews>
  <sheetFormatPr defaultRowHeight="15" x14ac:dyDescent="0.25"/>
  <cols>
    <col min="1" max="1" width="17.42578125" customWidth="1"/>
    <col min="2" max="2" width="12" customWidth="1"/>
    <col min="3" max="3" width="43.140625" customWidth="1"/>
    <col min="4" max="5" width="16.5703125" customWidth="1"/>
    <col min="6" max="6" width="19.85546875" style="26" customWidth="1"/>
    <col min="7" max="7" width="18.140625" customWidth="1"/>
  </cols>
  <sheetData>
    <row r="1" spans="1:33" x14ac:dyDescent="0.25">
      <c r="A1" t="s">
        <v>15</v>
      </c>
    </row>
    <row r="2" spans="1:3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50</v>
      </c>
      <c r="F2" s="77" t="s">
        <v>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2"/>
      <c r="AC2" s="2"/>
      <c r="AD2" s="1"/>
      <c r="AE2" s="1"/>
      <c r="AF2" s="2"/>
      <c r="AG2" s="3"/>
    </row>
    <row r="4" spans="1:33" x14ac:dyDescent="0.25">
      <c r="A4" t="s">
        <v>68</v>
      </c>
      <c r="B4" s="4">
        <v>45323</v>
      </c>
      <c r="D4" t="s">
        <v>5</v>
      </c>
      <c r="E4" t="s">
        <v>56</v>
      </c>
      <c r="F4" s="5">
        <v>3100</v>
      </c>
    </row>
    <row r="5" spans="1:33" x14ac:dyDescent="0.25">
      <c r="A5" t="s">
        <v>69</v>
      </c>
      <c r="B5" s="4">
        <v>45352</v>
      </c>
      <c r="D5" t="s">
        <v>6</v>
      </c>
      <c r="E5" t="s">
        <v>57</v>
      </c>
      <c r="F5" s="5">
        <v>1565</v>
      </c>
    </row>
    <row r="6" spans="1:33" x14ac:dyDescent="0.25">
      <c r="A6" t="s">
        <v>70</v>
      </c>
      <c r="B6" s="4">
        <v>45352</v>
      </c>
      <c r="D6" t="s">
        <v>6</v>
      </c>
      <c r="E6" t="s">
        <v>57</v>
      </c>
      <c r="F6" s="5">
        <v>1498</v>
      </c>
    </row>
    <row r="7" spans="1:33" x14ac:dyDescent="0.25">
      <c r="A7" t="s">
        <v>71</v>
      </c>
      <c r="B7" s="4">
        <v>45352</v>
      </c>
      <c r="D7" t="s">
        <v>6</v>
      </c>
      <c r="E7" t="s">
        <v>57</v>
      </c>
      <c r="F7" s="5">
        <v>3228</v>
      </c>
    </row>
    <row r="8" spans="1:33" x14ac:dyDescent="0.25">
      <c r="A8" t="s">
        <v>72</v>
      </c>
      <c r="B8" s="4">
        <v>45352</v>
      </c>
      <c r="D8" t="s">
        <v>6</v>
      </c>
      <c r="E8" t="s">
        <v>57</v>
      </c>
      <c r="F8" s="5">
        <v>4500</v>
      </c>
    </row>
    <row r="9" spans="1:33" x14ac:dyDescent="0.25">
      <c r="A9" t="s">
        <v>73</v>
      </c>
      <c r="B9" s="4">
        <v>45505</v>
      </c>
      <c r="D9" t="s">
        <v>7</v>
      </c>
      <c r="E9" t="s">
        <v>58</v>
      </c>
      <c r="F9" s="5">
        <v>7000</v>
      </c>
    </row>
    <row r="10" spans="1:33" x14ac:dyDescent="0.25">
      <c r="A10" t="s">
        <v>74</v>
      </c>
      <c r="B10" s="4">
        <v>45505</v>
      </c>
      <c r="D10" t="s">
        <v>7</v>
      </c>
      <c r="E10" t="s">
        <v>58</v>
      </c>
      <c r="F10" s="5">
        <v>6500</v>
      </c>
    </row>
    <row r="11" spans="1:33" x14ac:dyDescent="0.25">
      <c r="A11" t="s">
        <v>75</v>
      </c>
      <c r="B11" s="4">
        <v>45505</v>
      </c>
      <c r="D11" t="s">
        <v>7</v>
      </c>
      <c r="E11" t="s">
        <v>58</v>
      </c>
      <c r="F11" s="5">
        <v>6500</v>
      </c>
    </row>
    <row r="12" spans="1:33" x14ac:dyDescent="0.25">
      <c r="A12" t="s">
        <v>76</v>
      </c>
      <c r="B12" s="4">
        <v>45536</v>
      </c>
      <c r="D12" t="s">
        <v>7</v>
      </c>
      <c r="E12" t="s">
        <v>58</v>
      </c>
      <c r="F12" s="5">
        <v>10000</v>
      </c>
    </row>
    <row r="13" spans="1:33" x14ac:dyDescent="0.25">
      <c r="A13" t="s">
        <v>77</v>
      </c>
      <c r="B13" s="4">
        <v>45536</v>
      </c>
      <c r="D13" t="s">
        <v>8</v>
      </c>
      <c r="E13" t="s">
        <v>59</v>
      </c>
      <c r="F13" s="5">
        <v>1500</v>
      </c>
    </row>
    <row r="14" spans="1:33" x14ac:dyDescent="0.25">
      <c r="A14" t="s">
        <v>78</v>
      </c>
      <c r="B14" s="4">
        <v>45597</v>
      </c>
      <c r="D14" t="s">
        <v>9</v>
      </c>
      <c r="E14" t="s">
        <v>60</v>
      </c>
      <c r="F14" s="5">
        <v>998</v>
      </c>
    </row>
    <row r="15" spans="1:33" x14ac:dyDescent="0.25">
      <c r="A15" t="s">
        <v>79</v>
      </c>
      <c r="B15" s="4">
        <v>45597</v>
      </c>
      <c r="D15" t="s">
        <v>10</v>
      </c>
      <c r="E15" t="s">
        <v>61</v>
      </c>
      <c r="F15" s="5">
        <v>1900</v>
      </c>
    </row>
    <row r="16" spans="1:33" x14ac:dyDescent="0.25">
      <c r="A16" t="s">
        <v>80</v>
      </c>
      <c r="B16" s="4">
        <v>45597</v>
      </c>
      <c r="D16" t="s">
        <v>11</v>
      </c>
      <c r="E16" t="s">
        <v>62</v>
      </c>
      <c r="F16" s="5">
        <v>5543.45</v>
      </c>
    </row>
    <row r="17" spans="1:6" x14ac:dyDescent="0.25">
      <c r="A17" t="s">
        <v>81</v>
      </c>
      <c r="B17" s="4">
        <v>45597</v>
      </c>
      <c r="D17" t="s">
        <v>11</v>
      </c>
      <c r="E17" t="s">
        <v>62</v>
      </c>
      <c r="F17" s="5">
        <v>5964.8</v>
      </c>
    </row>
    <row r="18" spans="1:6" x14ac:dyDescent="0.25">
      <c r="A18" t="s">
        <v>82</v>
      </c>
      <c r="B18" s="4">
        <v>45597</v>
      </c>
      <c r="D18" t="s">
        <v>7</v>
      </c>
      <c r="E18" t="s">
        <v>58</v>
      </c>
      <c r="F18" s="5">
        <v>5000</v>
      </c>
    </row>
    <row r="19" spans="1:6" x14ac:dyDescent="0.25">
      <c r="A19" t="s">
        <v>83</v>
      </c>
      <c r="B19" s="4">
        <v>45597</v>
      </c>
      <c r="D19" t="s">
        <v>12</v>
      </c>
      <c r="E19" t="s">
        <v>63</v>
      </c>
      <c r="F19" s="5">
        <v>739.5</v>
      </c>
    </row>
    <row r="20" spans="1:6" x14ac:dyDescent="0.25">
      <c r="A20" t="s">
        <v>84</v>
      </c>
      <c r="B20" s="4">
        <v>45597</v>
      </c>
      <c r="D20" t="s">
        <v>13</v>
      </c>
      <c r="E20" t="s">
        <v>52</v>
      </c>
      <c r="F20" s="5">
        <v>4912.75</v>
      </c>
    </row>
    <row r="21" spans="1:6" x14ac:dyDescent="0.25">
      <c r="A21" t="s">
        <v>85</v>
      </c>
      <c r="B21" s="4">
        <v>45597</v>
      </c>
      <c r="D21" t="s">
        <v>14</v>
      </c>
      <c r="E21" t="s">
        <v>56</v>
      </c>
      <c r="F21" s="5">
        <v>4500</v>
      </c>
    </row>
    <row r="22" spans="1:6" x14ac:dyDescent="0.25">
      <c r="A22" t="s">
        <v>86</v>
      </c>
      <c r="B22" s="4">
        <v>45597</v>
      </c>
      <c r="C22" t="s">
        <v>48</v>
      </c>
      <c r="D22" t="s">
        <v>49</v>
      </c>
      <c r="E22" t="s">
        <v>62</v>
      </c>
      <c r="F22" s="5">
        <v>174766.62</v>
      </c>
    </row>
    <row r="23" spans="1:6" x14ac:dyDescent="0.25">
      <c r="A23" t="s">
        <v>87</v>
      </c>
      <c r="F23" s="5"/>
    </row>
    <row r="24" spans="1:6" x14ac:dyDescent="0.25">
      <c r="A24" t="s">
        <v>64</v>
      </c>
      <c r="B24" s="4">
        <v>45597</v>
      </c>
      <c r="C24" t="s">
        <v>65</v>
      </c>
      <c r="D24" t="s">
        <v>66</v>
      </c>
      <c r="E24" t="s">
        <v>67</v>
      </c>
      <c r="F24" s="5">
        <v>1000</v>
      </c>
    </row>
    <row r="25" spans="1:6" x14ac:dyDescent="0.25">
      <c r="A25" t="s">
        <v>89</v>
      </c>
      <c r="B25" s="4">
        <v>45597</v>
      </c>
      <c r="C25" t="s">
        <v>97</v>
      </c>
      <c r="D25" t="s">
        <v>98</v>
      </c>
      <c r="E25" t="s">
        <v>99</v>
      </c>
      <c r="F25" s="5">
        <v>2000</v>
      </c>
    </row>
    <row r="26" spans="1:6" x14ac:dyDescent="0.25">
      <c r="A26" t="s">
        <v>90</v>
      </c>
      <c r="F26" s="5"/>
    </row>
    <row r="27" spans="1:6" x14ac:dyDescent="0.25">
      <c r="A27" t="s">
        <v>91</v>
      </c>
      <c r="B27" s="4">
        <v>45627</v>
      </c>
      <c r="C27" t="s">
        <v>135</v>
      </c>
      <c r="D27" t="s">
        <v>136</v>
      </c>
      <c r="E27" t="s">
        <v>61</v>
      </c>
      <c r="F27" s="5">
        <v>1650</v>
      </c>
    </row>
    <row r="28" spans="1:6" x14ac:dyDescent="0.25">
      <c r="A28" t="s">
        <v>92</v>
      </c>
      <c r="B28" s="4">
        <v>45627</v>
      </c>
      <c r="C28" t="s">
        <v>139</v>
      </c>
      <c r="D28" t="s">
        <v>136</v>
      </c>
      <c r="E28" t="s">
        <v>140</v>
      </c>
      <c r="F28" s="5">
        <v>270</v>
      </c>
    </row>
    <row r="29" spans="1:6" x14ac:dyDescent="0.25">
      <c r="A29" t="s">
        <v>93</v>
      </c>
      <c r="B29" s="4">
        <v>45627</v>
      </c>
      <c r="C29" t="s">
        <v>137</v>
      </c>
      <c r="D29" t="s">
        <v>136</v>
      </c>
      <c r="E29" t="s">
        <v>61</v>
      </c>
      <c r="F29" s="5">
        <v>2000</v>
      </c>
    </row>
    <row r="30" spans="1:6" x14ac:dyDescent="0.25">
      <c r="A30" t="s">
        <v>94</v>
      </c>
      <c r="F30" s="5"/>
    </row>
    <row r="31" spans="1:6" x14ac:dyDescent="0.25">
      <c r="A31" t="s">
        <v>95</v>
      </c>
      <c r="F31" s="5"/>
    </row>
    <row r="32" spans="1:6" x14ac:dyDescent="0.25">
      <c r="A32" t="s">
        <v>96</v>
      </c>
      <c r="B32" s="4">
        <v>45627</v>
      </c>
      <c r="C32" t="s">
        <v>131</v>
      </c>
      <c r="D32" t="s">
        <v>132</v>
      </c>
      <c r="E32" t="s">
        <v>133</v>
      </c>
      <c r="F32" s="5">
        <v>1370</v>
      </c>
    </row>
    <row r="33" spans="1:6" x14ac:dyDescent="0.25">
      <c r="A33" t="s">
        <v>126</v>
      </c>
      <c r="B33" s="4">
        <v>45627</v>
      </c>
      <c r="C33" t="s">
        <v>134</v>
      </c>
      <c r="D33" t="s">
        <v>132</v>
      </c>
      <c r="E33" t="s">
        <v>133</v>
      </c>
      <c r="F33" s="5">
        <v>1062</v>
      </c>
    </row>
    <row r="34" spans="1:6" x14ac:dyDescent="0.25">
      <c r="A34" t="s">
        <v>127</v>
      </c>
      <c r="B34" s="4">
        <v>45627</v>
      </c>
      <c r="C34" t="s">
        <v>138</v>
      </c>
      <c r="D34" t="s">
        <v>136</v>
      </c>
      <c r="E34" t="s">
        <v>61</v>
      </c>
      <c r="F34" s="5">
        <v>332</v>
      </c>
    </row>
    <row r="35" spans="1:6" x14ac:dyDescent="0.25">
      <c r="A35" t="s">
        <v>128</v>
      </c>
      <c r="B35" s="4"/>
      <c r="F35" s="5"/>
    </row>
    <row r="36" spans="1:6" x14ac:dyDescent="0.25">
      <c r="A36" t="s">
        <v>129</v>
      </c>
    </row>
    <row r="37" spans="1:6" x14ac:dyDescent="0.25">
      <c r="A37" t="s">
        <v>130</v>
      </c>
    </row>
    <row r="39" spans="1:6" x14ac:dyDescent="0.25">
      <c r="A39" t="s">
        <v>2925</v>
      </c>
      <c r="B39" t="s">
        <v>2820</v>
      </c>
      <c r="C39" t="s">
        <v>2926</v>
      </c>
      <c r="D39" t="s">
        <v>136</v>
      </c>
      <c r="E39" t="s">
        <v>433</v>
      </c>
      <c r="F39" s="5">
        <v>387</v>
      </c>
    </row>
    <row r="40" spans="1:6" x14ac:dyDescent="0.25">
      <c r="A40" t="s">
        <v>2927</v>
      </c>
      <c r="B40" t="s">
        <v>2928</v>
      </c>
      <c r="C40" t="s">
        <v>2929</v>
      </c>
      <c r="D40" t="s">
        <v>136</v>
      </c>
      <c r="E40" t="s">
        <v>433</v>
      </c>
      <c r="F40" s="26">
        <f>644+91+234</f>
        <v>969</v>
      </c>
    </row>
    <row r="41" spans="1:6" x14ac:dyDescent="0.25">
      <c r="A41" t="s">
        <v>3131</v>
      </c>
      <c r="B41" s="4">
        <v>45363</v>
      </c>
      <c r="C41" t="s">
        <v>3132</v>
      </c>
      <c r="D41" t="s">
        <v>11</v>
      </c>
      <c r="E41" t="s">
        <v>62</v>
      </c>
      <c r="F41" s="26">
        <v>14858</v>
      </c>
    </row>
    <row r="42" spans="1:6" x14ac:dyDescent="0.25">
      <c r="A42" t="s">
        <v>3127</v>
      </c>
      <c r="B42" t="s">
        <v>3045</v>
      </c>
      <c r="C42" t="s">
        <v>3128</v>
      </c>
      <c r="D42" t="s">
        <v>11</v>
      </c>
      <c r="E42" t="s">
        <v>62</v>
      </c>
      <c r="F42" s="26">
        <v>13500</v>
      </c>
    </row>
    <row r="43" spans="1:6" x14ac:dyDescent="0.25">
      <c r="A43" t="s">
        <v>3129</v>
      </c>
      <c r="B43" t="s">
        <v>2989</v>
      </c>
      <c r="C43" t="s">
        <v>3130</v>
      </c>
      <c r="D43" t="s">
        <v>11</v>
      </c>
      <c r="E43" t="s">
        <v>62</v>
      </c>
      <c r="F43" s="26">
        <v>30000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8C061-D617-4148-9050-8CDEFFFBB0A6}">
  <sheetPr codeName="Sheet9"/>
  <dimension ref="A1:U287"/>
  <sheetViews>
    <sheetView topLeftCell="A244" workbookViewId="0">
      <selection activeCell="A253" sqref="A253"/>
    </sheetView>
  </sheetViews>
  <sheetFormatPr defaultRowHeight="15" x14ac:dyDescent="0.25"/>
  <cols>
    <col min="1" max="1" width="15.5703125" customWidth="1"/>
    <col min="2" max="2" width="13.7109375" customWidth="1"/>
    <col min="3" max="3" width="12.42578125" customWidth="1"/>
    <col min="4" max="4" width="14.85546875" customWidth="1"/>
    <col min="5" max="5" width="10.42578125" customWidth="1"/>
    <col min="6" max="6" width="57" customWidth="1"/>
    <col min="7" max="7" width="59.7109375" customWidth="1"/>
    <col min="8" max="8" width="20.140625" customWidth="1"/>
    <col min="9" max="9" width="18" customWidth="1"/>
    <col min="11" max="11" width="13.7109375" customWidth="1"/>
    <col min="12" max="12" width="12.42578125" customWidth="1"/>
    <col min="13" max="13" width="13" customWidth="1"/>
    <col min="14" max="14" width="11.85546875" customWidth="1"/>
    <col min="15" max="15" width="14" customWidth="1"/>
    <col min="16" max="16" width="13.5703125" customWidth="1"/>
    <col min="18" max="18" width="17" customWidth="1"/>
    <col min="19" max="19" width="14" customWidth="1"/>
  </cols>
  <sheetData>
    <row r="1" spans="1:16" x14ac:dyDescent="0.25">
      <c r="A1" t="s">
        <v>1090</v>
      </c>
    </row>
    <row r="3" spans="1:16" x14ac:dyDescent="0.25">
      <c r="A3" s="9" t="s">
        <v>190</v>
      </c>
      <c r="B3" s="9" t="s">
        <v>114</v>
      </c>
      <c r="C3" s="9" t="s">
        <v>191</v>
      </c>
      <c r="D3" s="9" t="s">
        <v>160</v>
      </c>
      <c r="E3" s="9" t="s">
        <v>141</v>
      </c>
      <c r="F3" s="9" t="s">
        <v>249</v>
      </c>
      <c r="G3" s="9" t="s">
        <v>193</v>
      </c>
      <c r="H3" s="11">
        <v>3780</v>
      </c>
      <c r="I3" s="11">
        <v>3780</v>
      </c>
      <c r="J3" s="9" t="s">
        <v>169</v>
      </c>
      <c r="K3" s="9" t="s">
        <v>162</v>
      </c>
      <c r="L3" s="9" t="s">
        <v>194</v>
      </c>
      <c r="M3" s="9" t="s">
        <v>195</v>
      </c>
      <c r="N3" s="9"/>
      <c r="O3" s="9"/>
      <c r="P3" s="9"/>
    </row>
    <row r="4" spans="1:16" x14ac:dyDescent="0.25">
      <c r="A4" s="9" t="s">
        <v>227</v>
      </c>
      <c r="B4" s="9" t="s">
        <v>228</v>
      </c>
      <c r="C4" s="10">
        <v>45323</v>
      </c>
      <c r="D4" s="9" t="s">
        <v>229</v>
      </c>
      <c r="E4" s="9" t="s">
        <v>320</v>
      </c>
      <c r="F4" s="9" t="s">
        <v>250</v>
      </c>
      <c r="G4" s="9" t="s">
        <v>321</v>
      </c>
      <c r="H4" s="11">
        <v>10000</v>
      </c>
      <c r="I4" s="11">
        <v>10000</v>
      </c>
      <c r="J4" s="9">
        <v>101</v>
      </c>
      <c r="K4" s="9" t="s">
        <v>322</v>
      </c>
      <c r="L4" s="9" t="s">
        <v>323</v>
      </c>
      <c r="M4" s="9" t="s">
        <v>318</v>
      </c>
      <c r="N4" s="9"/>
      <c r="O4" s="9" t="s">
        <v>318</v>
      </c>
      <c r="P4" s="9" t="s">
        <v>318</v>
      </c>
    </row>
    <row r="5" spans="1:16" x14ac:dyDescent="0.25">
      <c r="A5" s="12" t="s">
        <v>206</v>
      </c>
      <c r="B5" s="12" t="s">
        <v>207</v>
      </c>
      <c r="C5" s="12" t="s">
        <v>178</v>
      </c>
      <c r="D5" s="12"/>
      <c r="E5" s="12"/>
      <c r="F5" s="12" t="s">
        <v>250</v>
      </c>
      <c r="G5" s="12"/>
      <c r="H5" s="13"/>
      <c r="I5" s="13">
        <v>107000</v>
      </c>
      <c r="J5" s="12"/>
      <c r="K5" s="12"/>
      <c r="L5" s="12"/>
      <c r="M5" s="12"/>
      <c r="N5" s="12"/>
      <c r="O5" s="12"/>
      <c r="P5" s="12"/>
    </row>
    <row r="7" spans="1:16" x14ac:dyDescent="0.25">
      <c r="A7" t="s">
        <v>1091</v>
      </c>
    </row>
    <row r="24" spans="1:18" x14ac:dyDescent="0.25">
      <c r="A24" s="9" t="s">
        <v>199</v>
      </c>
      <c r="B24" s="9" t="s">
        <v>200</v>
      </c>
      <c r="C24" s="10">
        <v>45475</v>
      </c>
      <c r="D24" s="9" t="s">
        <v>201</v>
      </c>
      <c r="E24" s="9" t="s">
        <v>178</v>
      </c>
      <c r="F24" s="9" t="s">
        <v>250</v>
      </c>
      <c r="G24" s="9" t="s">
        <v>202</v>
      </c>
      <c r="H24" s="19">
        <v>47000</v>
      </c>
      <c r="I24" s="19">
        <v>43400</v>
      </c>
      <c r="J24" s="9" t="s">
        <v>169</v>
      </c>
      <c r="K24" s="9" t="s">
        <v>179</v>
      </c>
      <c r="L24" s="9" t="s">
        <v>180</v>
      </c>
      <c r="M24" s="9" t="s">
        <v>203</v>
      </c>
      <c r="N24" s="9" t="s">
        <v>182</v>
      </c>
      <c r="O24" s="9" t="s">
        <v>204</v>
      </c>
      <c r="P24" s="9" t="s">
        <v>294</v>
      </c>
      <c r="R24" s="19">
        <v>43400</v>
      </c>
    </row>
    <row r="25" spans="1:18" x14ac:dyDescent="0.25">
      <c r="A25" s="9" t="s">
        <v>175</v>
      </c>
      <c r="B25" s="9" t="s">
        <v>176</v>
      </c>
      <c r="C25" s="10">
        <v>45475</v>
      </c>
      <c r="D25" s="9" t="s">
        <v>177</v>
      </c>
      <c r="E25" s="9" t="s">
        <v>178</v>
      </c>
      <c r="F25" s="9" t="s">
        <v>250</v>
      </c>
      <c r="G25" s="9" t="s">
        <v>185</v>
      </c>
      <c r="H25" s="11">
        <v>12080</v>
      </c>
      <c r="I25" s="11">
        <v>11171</v>
      </c>
      <c r="J25" s="9">
        <v>147</v>
      </c>
      <c r="K25" s="9" t="s">
        <v>179</v>
      </c>
      <c r="L25" s="9" t="s">
        <v>180</v>
      </c>
      <c r="M25" s="10">
        <v>45628</v>
      </c>
      <c r="N25" s="9" t="s">
        <v>182</v>
      </c>
      <c r="O25" s="10">
        <v>45506</v>
      </c>
      <c r="P25" s="10">
        <v>45506</v>
      </c>
      <c r="R25" s="11">
        <v>11171</v>
      </c>
    </row>
    <row r="26" spans="1:18" x14ac:dyDescent="0.25">
      <c r="A26" s="9" t="s">
        <v>186</v>
      </c>
      <c r="B26" s="9" t="s">
        <v>184</v>
      </c>
      <c r="C26" s="10">
        <v>45475</v>
      </c>
      <c r="D26" s="9" t="s">
        <v>177</v>
      </c>
      <c r="E26" s="9" t="s">
        <v>178</v>
      </c>
      <c r="F26" s="9" t="s">
        <v>250</v>
      </c>
      <c r="G26" s="9" t="s">
        <v>185</v>
      </c>
      <c r="H26" s="11">
        <v>29411</v>
      </c>
      <c r="I26" s="11">
        <v>16746.599999999999</v>
      </c>
      <c r="J26" s="9">
        <v>147</v>
      </c>
      <c r="K26" s="9" t="s">
        <v>179</v>
      </c>
      <c r="L26" s="9" t="s">
        <v>180</v>
      </c>
      <c r="M26" s="10">
        <v>45628</v>
      </c>
      <c r="N26" s="9" t="s">
        <v>182</v>
      </c>
      <c r="O26" s="10">
        <v>45506</v>
      </c>
      <c r="P26" s="10">
        <v>45506</v>
      </c>
      <c r="R26" s="11">
        <v>16746.599999999999</v>
      </c>
    </row>
    <row r="27" spans="1:18" x14ac:dyDescent="0.25">
      <c r="A27" s="9" t="s">
        <v>230</v>
      </c>
      <c r="B27" s="9" t="s">
        <v>231</v>
      </c>
      <c r="C27" s="10">
        <v>45475</v>
      </c>
      <c r="D27" s="9" t="s">
        <v>232</v>
      </c>
      <c r="E27" s="9" t="s">
        <v>178</v>
      </c>
      <c r="F27" s="9" t="s">
        <v>250</v>
      </c>
      <c r="G27" s="9" t="s">
        <v>317</v>
      </c>
      <c r="H27" s="11">
        <v>335163.62</v>
      </c>
      <c r="I27" s="19">
        <v>325550</v>
      </c>
      <c r="J27" s="9">
        <v>101</v>
      </c>
      <c r="K27" s="9" t="s">
        <v>179</v>
      </c>
      <c r="L27" s="9" t="s">
        <v>180</v>
      </c>
      <c r="M27" s="9" t="s">
        <v>316</v>
      </c>
      <c r="N27" s="9" t="s">
        <v>182</v>
      </c>
      <c r="O27" s="9" t="s">
        <v>316</v>
      </c>
      <c r="P27" s="10">
        <v>45385</v>
      </c>
      <c r="R27" s="19">
        <v>325550</v>
      </c>
    </row>
    <row r="28" spans="1:18" x14ac:dyDescent="0.25">
      <c r="A28" s="9" t="s">
        <v>233</v>
      </c>
      <c r="B28" s="9" t="s">
        <v>234</v>
      </c>
      <c r="C28" s="10" t="s">
        <v>195</v>
      </c>
      <c r="D28" s="9" t="s">
        <v>235</v>
      </c>
      <c r="E28" s="9" t="s">
        <v>313</v>
      </c>
      <c r="F28" s="9" t="s">
        <v>251</v>
      </c>
      <c r="G28" s="9" t="s">
        <v>314</v>
      </c>
      <c r="H28" s="19">
        <v>850000</v>
      </c>
      <c r="I28" s="19">
        <v>459000</v>
      </c>
      <c r="J28" s="9">
        <v>101</v>
      </c>
      <c r="K28" s="9" t="s">
        <v>315</v>
      </c>
      <c r="L28" s="9" t="s">
        <v>266</v>
      </c>
      <c r="M28" s="9" t="s">
        <v>307</v>
      </c>
      <c r="N28" s="9" t="s">
        <v>267</v>
      </c>
      <c r="O28" s="9" t="s">
        <v>307</v>
      </c>
      <c r="P28" s="9"/>
      <c r="R28" s="19">
        <v>459000</v>
      </c>
    </row>
    <row r="29" spans="1:18" x14ac:dyDescent="0.25">
      <c r="A29" s="9" t="s">
        <v>236</v>
      </c>
      <c r="B29" s="9" t="s">
        <v>238</v>
      </c>
      <c r="C29" s="9" t="s">
        <v>198</v>
      </c>
      <c r="D29" s="9" t="s">
        <v>235</v>
      </c>
      <c r="E29" s="9"/>
      <c r="F29" s="9" t="s">
        <v>251</v>
      </c>
      <c r="G29" s="9" t="s">
        <v>367</v>
      </c>
      <c r="H29" s="11">
        <v>150000</v>
      </c>
      <c r="I29" s="19">
        <v>97000</v>
      </c>
      <c r="J29" s="9">
        <v>101</v>
      </c>
      <c r="K29" s="9" t="s">
        <v>315</v>
      </c>
      <c r="L29" s="9" t="s">
        <v>266</v>
      </c>
      <c r="M29" s="9" t="s">
        <v>368</v>
      </c>
      <c r="N29" s="9" t="s">
        <v>267</v>
      </c>
      <c r="O29" s="9" t="s">
        <v>368</v>
      </c>
      <c r="P29" s="10">
        <v>45416</v>
      </c>
      <c r="R29" s="19">
        <v>97000</v>
      </c>
    </row>
    <row r="30" spans="1:18" x14ac:dyDescent="0.25">
      <c r="A30" s="9" t="s">
        <v>230</v>
      </c>
      <c r="B30" s="9" t="s">
        <v>237</v>
      </c>
      <c r="C30" s="9" t="s">
        <v>198</v>
      </c>
      <c r="D30" s="9" t="s">
        <v>241</v>
      </c>
      <c r="E30" s="10">
        <v>45475</v>
      </c>
      <c r="F30" s="9" t="s">
        <v>250</v>
      </c>
      <c r="G30" s="9" t="s">
        <v>324</v>
      </c>
      <c r="H30" s="19">
        <v>116790</v>
      </c>
      <c r="I30" s="19">
        <v>116790</v>
      </c>
      <c r="J30" s="9">
        <v>101</v>
      </c>
      <c r="K30" s="9" t="s">
        <v>179</v>
      </c>
      <c r="L30" s="9" t="s">
        <v>180</v>
      </c>
      <c r="M30" s="9" t="s">
        <v>325</v>
      </c>
      <c r="N30" s="9" t="s">
        <v>326</v>
      </c>
      <c r="O30" s="9" t="s">
        <v>342</v>
      </c>
      <c r="P30" s="10">
        <v>45385</v>
      </c>
      <c r="R30" s="19">
        <v>116790</v>
      </c>
    </row>
    <row r="31" spans="1:18" x14ac:dyDescent="0.25">
      <c r="A31" s="9" t="s">
        <v>239</v>
      </c>
      <c r="B31" s="9" t="s">
        <v>240</v>
      </c>
      <c r="C31" s="9" t="s">
        <v>198</v>
      </c>
      <c r="D31" s="9" t="s">
        <v>242</v>
      </c>
      <c r="E31" s="10">
        <v>45383</v>
      </c>
      <c r="F31" s="9" t="s">
        <v>252</v>
      </c>
      <c r="G31" s="9" t="s">
        <v>260</v>
      </c>
      <c r="H31" s="11">
        <v>29100</v>
      </c>
      <c r="I31" s="19">
        <v>29100</v>
      </c>
      <c r="J31" s="9">
        <v>101</v>
      </c>
      <c r="K31" s="9" t="s">
        <v>261</v>
      </c>
      <c r="L31" s="9" t="s">
        <v>262</v>
      </c>
      <c r="M31" s="9" t="s">
        <v>259</v>
      </c>
      <c r="N31" s="9" t="s">
        <v>182</v>
      </c>
      <c r="O31" s="10" t="s">
        <v>203</v>
      </c>
      <c r="P31" s="9" t="s">
        <v>203</v>
      </c>
      <c r="R31" s="19">
        <v>29100</v>
      </c>
    </row>
    <row r="32" spans="1:18" x14ac:dyDescent="0.25">
      <c r="A32" s="9" t="s">
        <v>199</v>
      </c>
      <c r="B32" s="9" t="s">
        <v>243</v>
      </c>
      <c r="C32" s="9" t="s">
        <v>198</v>
      </c>
      <c r="D32" s="9" t="s">
        <v>244</v>
      </c>
      <c r="E32" s="10">
        <v>45352</v>
      </c>
      <c r="F32" s="9" t="s">
        <v>250</v>
      </c>
      <c r="G32" s="9" t="s">
        <v>263</v>
      </c>
      <c r="H32" s="11">
        <v>45000</v>
      </c>
      <c r="I32" s="19">
        <v>43500</v>
      </c>
      <c r="J32" s="9" t="s">
        <v>264</v>
      </c>
      <c r="K32" s="9" t="s">
        <v>265</v>
      </c>
      <c r="L32" s="9" t="s">
        <v>266</v>
      </c>
      <c r="M32" s="10">
        <v>45415</v>
      </c>
      <c r="N32" s="9" t="s">
        <v>267</v>
      </c>
      <c r="O32" s="10">
        <v>45415</v>
      </c>
      <c r="P32" s="10">
        <v>45295</v>
      </c>
      <c r="R32" s="19">
        <v>43500</v>
      </c>
    </row>
    <row r="33" spans="1:19" x14ac:dyDescent="0.25">
      <c r="A33" s="14" t="s">
        <v>245</v>
      </c>
      <c r="B33" s="14" t="s">
        <v>246</v>
      </c>
      <c r="C33" s="14" t="s">
        <v>198</v>
      </c>
      <c r="D33" s="14" t="s">
        <v>247</v>
      </c>
      <c r="E33" s="14" t="s">
        <v>311</v>
      </c>
      <c r="F33" s="14" t="s">
        <v>253</v>
      </c>
      <c r="G33" s="14" t="s">
        <v>312</v>
      </c>
      <c r="H33" s="16">
        <v>34500</v>
      </c>
      <c r="I33" s="17">
        <v>34500</v>
      </c>
      <c r="J33" s="14">
        <v>101</v>
      </c>
      <c r="K33" s="14" t="s">
        <v>179</v>
      </c>
      <c r="L33" s="14" t="s">
        <v>180</v>
      </c>
      <c r="M33" s="14" t="s">
        <v>307</v>
      </c>
      <c r="N33" s="14" t="s">
        <v>182</v>
      </c>
      <c r="O33" s="14" t="s">
        <v>307</v>
      </c>
      <c r="P33" s="12"/>
      <c r="S33" s="17">
        <v>34500</v>
      </c>
    </row>
    <row r="34" spans="1:19" x14ac:dyDescent="0.25">
      <c r="A34" s="9" t="s">
        <v>239</v>
      </c>
      <c r="B34" s="9" t="s">
        <v>254</v>
      </c>
      <c r="C34" s="9" t="s">
        <v>203</v>
      </c>
      <c r="D34" s="9" t="s">
        <v>255</v>
      </c>
      <c r="E34" s="10">
        <v>45383</v>
      </c>
      <c r="F34" s="9" t="s">
        <v>252</v>
      </c>
      <c r="G34" s="9" t="s">
        <v>256</v>
      </c>
      <c r="H34" s="11">
        <v>58200</v>
      </c>
      <c r="I34" s="19">
        <v>58200</v>
      </c>
      <c r="J34" s="9">
        <v>101</v>
      </c>
      <c r="K34" s="9" t="s">
        <v>257</v>
      </c>
      <c r="L34" s="9" t="s">
        <v>258</v>
      </c>
      <c r="M34" s="9" t="s">
        <v>259</v>
      </c>
      <c r="N34" s="9" t="s">
        <v>182</v>
      </c>
      <c r="O34" s="9" t="s">
        <v>259</v>
      </c>
      <c r="P34" s="10">
        <v>45476</v>
      </c>
      <c r="R34" s="19">
        <v>58200</v>
      </c>
    </row>
    <row r="35" spans="1:19" x14ac:dyDescent="0.25">
      <c r="B35" s="12" t="s">
        <v>268</v>
      </c>
      <c r="H35" s="5"/>
      <c r="I35" s="5"/>
    </row>
    <row r="36" spans="1:19" x14ac:dyDescent="0.25">
      <c r="A36" s="9" t="s">
        <v>301</v>
      </c>
      <c r="B36" s="9" t="s">
        <v>269</v>
      </c>
      <c r="C36" s="9" t="s">
        <v>281</v>
      </c>
      <c r="D36" s="9" t="s">
        <v>302</v>
      </c>
      <c r="E36" s="10">
        <v>45352</v>
      </c>
      <c r="F36" s="9" t="s">
        <v>251</v>
      </c>
      <c r="G36" s="9" t="s">
        <v>303</v>
      </c>
      <c r="H36" s="11">
        <v>480000</v>
      </c>
      <c r="I36" s="11">
        <v>412800</v>
      </c>
      <c r="J36" s="9" t="s">
        <v>169</v>
      </c>
      <c r="K36" s="9" t="s">
        <v>304</v>
      </c>
      <c r="L36" s="9" t="s">
        <v>305</v>
      </c>
      <c r="M36" s="9" t="s">
        <v>306</v>
      </c>
      <c r="N36" s="9" t="s">
        <v>267</v>
      </c>
      <c r="O36" s="9" t="s">
        <v>306</v>
      </c>
      <c r="P36" s="9" t="s">
        <v>663</v>
      </c>
      <c r="R36" s="11">
        <v>412800</v>
      </c>
    </row>
    <row r="37" spans="1:19" x14ac:dyDescent="0.25">
      <c r="A37" s="9" t="s">
        <v>280</v>
      </c>
      <c r="B37" s="9" t="s">
        <v>270</v>
      </c>
      <c r="C37" s="9" t="s">
        <v>281</v>
      </c>
      <c r="D37" s="9" t="s">
        <v>282</v>
      </c>
      <c r="E37" s="10">
        <v>45383</v>
      </c>
      <c r="F37" s="9" t="s">
        <v>251</v>
      </c>
      <c r="G37" s="9" t="s">
        <v>283</v>
      </c>
      <c r="H37" s="11">
        <v>186000</v>
      </c>
      <c r="I37" s="11">
        <v>139250</v>
      </c>
      <c r="J37" s="9" t="s">
        <v>133</v>
      </c>
      <c r="K37" s="9" t="s">
        <v>132</v>
      </c>
      <c r="L37" s="9" t="s">
        <v>133</v>
      </c>
      <c r="M37" s="10">
        <v>45415</v>
      </c>
      <c r="N37" s="9" t="s">
        <v>267</v>
      </c>
      <c r="O37" s="10">
        <v>45415</v>
      </c>
      <c r="P37" s="10">
        <v>45446</v>
      </c>
      <c r="R37" s="11">
        <v>139250</v>
      </c>
    </row>
    <row r="38" spans="1:19" x14ac:dyDescent="0.25">
      <c r="A38" s="14" t="s">
        <v>291</v>
      </c>
      <c r="B38" s="14" t="s">
        <v>271</v>
      </c>
      <c r="C38" s="14" t="s">
        <v>281</v>
      </c>
      <c r="D38" s="15">
        <v>36549</v>
      </c>
      <c r="E38" s="15">
        <v>45383</v>
      </c>
      <c r="F38" s="14" t="s">
        <v>250</v>
      </c>
      <c r="G38" s="14" t="s">
        <v>292</v>
      </c>
      <c r="H38" s="16">
        <v>521910</v>
      </c>
      <c r="I38" s="16">
        <v>521500</v>
      </c>
      <c r="J38" s="14" t="s">
        <v>293</v>
      </c>
      <c r="K38" s="14" t="s">
        <v>179</v>
      </c>
      <c r="L38" s="14" t="s">
        <v>293</v>
      </c>
      <c r="S38" s="16">
        <v>521500</v>
      </c>
    </row>
    <row r="39" spans="1:19" x14ac:dyDescent="0.25">
      <c r="A39" s="9" t="s">
        <v>1537</v>
      </c>
      <c r="F39" s="9" t="s">
        <v>1539</v>
      </c>
      <c r="I39" s="26">
        <f>SUM(I24:I38)</f>
        <v>2308507.6</v>
      </c>
      <c r="R39" s="26">
        <f>SUM(R24:R38)</f>
        <v>1752507.6</v>
      </c>
      <c r="S39" s="26">
        <f>SUM(S33:S38)</f>
        <v>556000</v>
      </c>
    </row>
    <row r="41" spans="1:19" x14ac:dyDescent="0.25">
      <c r="A41" t="s">
        <v>1092</v>
      </c>
    </row>
    <row r="43" spans="1:19" x14ac:dyDescent="0.25">
      <c r="A43" s="14" t="s">
        <v>297</v>
      </c>
      <c r="B43" s="14" t="s">
        <v>272</v>
      </c>
      <c r="C43" s="15">
        <v>45415</v>
      </c>
      <c r="D43" s="14" t="s">
        <v>298</v>
      </c>
      <c r="E43" s="15">
        <v>45566</v>
      </c>
      <c r="F43" s="14" t="s">
        <v>250</v>
      </c>
      <c r="G43" s="14" t="s">
        <v>299</v>
      </c>
      <c r="H43" s="16">
        <v>21750</v>
      </c>
      <c r="I43" s="16">
        <v>18400</v>
      </c>
      <c r="J43" s="14" t="s">
        <v>133</v>
      </c>
      <c r="K43" s="14" t="s">
        <v>300</v>
      </c>
      <c r="L43" s="14" t="s">
        <v>133</v>
      </c>
    </row>
    <row r="44" spans="1:19" x14ac:dyDescent="0.25">
      <c r="A44" s="9" t="s">
        <v>361</v>
      </c>
      <c r="B44" s="9" t="s">
        <v>273</v>
      </c>
      <c r="C44" s="9" t="s">
        <v>307</v>
      </c>
      <c r="D44" s="9" t="s">
        <v>362</v>
      </c>
      <c r="E44" s="9" t="s">
        <v>363</v>
      </c>
      <c r="F44" s="9" t="s">
        <v>252</v>
      </c>
      <c r="G44" s="9" t="s">
        <v>364</v>
      </c>
      <c r="H44" s="11">
        <v>279638.28999999998</v>
      </c>
      <c r="I44" s="11">
        <v>279638.28999999998</v>
      </c>
      <c r="J44" s="9" t="s">
        <v>180</v>
      </c>
      <c r="K44" s="9" t="s">
        <v>179</v>
      </c>
      <c r="L44" s="9" t="s">
        <v>180</v>
      </c>
      <c r="M44" s="9" t="s">
        <v>365</v>
      </c>
      <c r="N44" s="9" t="s">
        <v>366</v>
      </c>
      <c r="O44" s="9" t="s">
        <v>365</v>
      </c>
      <c r="P44" s="9" t="s">
        <v>519</v>
      </c>
      <c r="R44" s="11">
        <v>279638.28999999998</v>
      </c>
    </row>
    <row r="45" spans="1:19" x14ac:dyDescent="0.25">
      <c r="A45" s="14" t="s">
        <v>500</v>
      </c>
      <c r="B45" s="14" t="s">
        <v>274</v>
      </c>
      <c r="C45" s="14" t="s">
        <v>501</v>
      </c>
      <c r="D45" s="14" t="s">
        <v>502</v>
      </c>
      <c r="E45" s="14" t="s">
        <v>503</v>
      </c>
      <c r="F45" s="14" t="s">
        <v>251</v>
      </c>
      <c r="G45" s="14" t="s">
        <v>504</v>
      </c>
      <c r="H45" s="16">
        <v>10000000</v>
      </c>
      <c r="I45" s="16">
        <v>9880000</v>
      </c>
      <c r="J45" s="14">
        <v>101</v>
      </c>
      <c r="K45" s="14" t="s">
        <v>506</v>
      </c>
      <c r="L45" s="14" t="s">
        <v>505</v>
      </c>
      <c r="M45" s="14" t="s">
        <v>450</v>
      </c>
      <c r="N45" s="14" t="s">
        <v>391</v>
      </c>
      <c r="O45" s="14" t="s">
        <v>450</v>
      </c>
    </row>
    <row r="46" spans="1:19" x14ac:dyDescent="0.25">
      <c r="A46" s="14" t="s">
        <v>386</v>
      </c>
      <c r="B46" s="14" t="s">
        <v>385</v>
      </c>
      <c r="C46" s="14" t="s">
        <v>325</v>
      </c>
      <c r="D46" s="14" t="s">
        <v>387</v>
      </c>
      <c r="E46" s="15">
        <v>45056</v>
      </c>
      <c r="F46" s="14" t="s">
        <v>251</v>
      </c>
      <c r="G46" s="14" t="s">
        <v>388</v>
      </c>
      <c r="H46" s="16">
        <v>1592450</v>
      </c>
      <c r="I46" s="16">
        <v>755801</v>
      </c>
      <c r="J46" s="14" t="s">
        <v>109</v>
      </c>
      <c r="K46" s="14" t="s">
        <v>389</v>
      </c>
      <c r="L46" s="14" t="s">
        <v>390</v>
      </c>
      <c r="M46" s="15">
        <v>45326</v>
      </c>
      <c r="N46" s="14" t="s">
        <v>391</v>
      </c>
      <c r="O46" s="15">
        <v>45326</v>
      </c>
    </row>
    <row r="47" spans="1:19" x14ac:dyDescent="0.25">
      <c r="A47" s="14" t="s">
        <v>422</v>
      </c>
      <c r="B47" s="14" t="s">
        <v>423</v>
      </c>
      <c r="C47" s="14" t="s">
        <v>325</v>
      </c>
      <c r="D47" s="14" t="s">
        <v>387</v>
      </c>
      <c r="E47" s="15">
        <v>45056</v>
      </c>
      <c r="F47" s="14" t="s">
        <v>251</v>
      </c>
      <c r="G47" s="14" t="s">
        <v>388</v>
      </c>
      <c r="H47" s="16">
        <v>1202000</v>
      </c>
      <c r="I47" s="16">
        <v>897000</v>
      </c>
      <c r="J47" s="14" t="s">
        <v>109</v>
      </c>
      <c r="K47" s="14" t="s">
        <v>389</v>
      </c>
      <c r="L47" s="14" t="s">
        <v>390</v>
      </c>
      <c r="M47" s="15">
        <v>45386</v>
      </c>
      <c r="N47" s="14" t="s">
        <v>391</v>
      </c>
      <c r="O47" s="15">
        <v>45386</v>
      </c>
    </row>
    <row r="48" spans="1:19" x14ac:dyDescent="0.25">
      <c r="A48" s="14" t="s">
        <v>528</v>
      </c>
      <c r="B48" s="14" t="s">
        <v>529</v>
      </c>
      <c r="C48" s="14" t="s">
        <v>365</v>
      </c>
      <c r="D48" s="14" t="s">
        <v>387</v>
      </c>
      <c r="E48" s="15">
        <v>45056</v>
      </c>
      <c r="F48" s="14" t="s">
        <v>251</v>
      </c>
      <c r="G48" s="14" t="s">
        <v>388</v>
      </c>
      <c r="H48" s="16">
        <v>1144000</v>
      </c>
      <c r="I48" s="16">
        <v>792000</v>
      </c>
      <c r="J48" s="14" t="s">
        <v>109</v>
      </c>
      <c r="K48" s="14" t="s">
        <v>389</v>
      </c>
      <c r="L48" s="14" t="s">
        <v>390</v>
      </c>
      <c r="M48" s="15" t="s">
        <v>519</v>
      </c>
      <c r="N48" s="14" t="s">
        <v>391</v>
      </c>
      <c r="O48" s="15" t="s">
        <v>519</v>
      </c>
    </row>
    <row r="49" spans="1:18" x14ac:dyDescent="0.25">
      <c r="A49" s="14" t="s">
        <v>386</v>
      </c>
      <c r="B49" s="14" t="s">
        <v>392</v>
      </c>
      <c r="C49" s="14" t="s">
        <v>360</v>
      </c>
      <c r="D49" s="14" t="s">
        <v>394</v>
      </c>
      <c r="E49" s="14" t="s">
        <v>395</v>
      </c>
      <c r="F49" s="14" t="s">
        <v>396</v>
      </c>
      <c r="G49" s="14" t="s">
        <v>393</v>
      </c>
      <c r="H49" s="16">
        <v>1432100</v>
      </c>
      <c r="I49" s="16">
        <v>887214</v>
      </c>
      <c r="J49" s="14" t="s">
        <v>397</v>
      </c>
      <c r="K49" s="14" t="s">
        <v>398</v>
      </c>
      <c r="L49" s="14" t="s">
        <v>390</v>
      </c>
      <c r="M49" s="15">
        <v>45326</v>
      </c>
      <c r="N49" s="14" t="s">
        <v>399</v>
      </c>
      <c r="O49" s="15">
        <v>45326</v>
      </c>
    </row>
    <row r="50" spans="1:18" x14ac:dyDescent="0.25">
      <c r="A50" s="14" t="s">
        <v>580</v>
      </c>
      <c r="B50" s="14" t="s">
        <v>581</v>
      </c>
      <c r="C50" s="15">
        <v>45384</v>
      </c>
      <c r="D50" s="14" t="s">
        <v>394</v>
      </c>
      <c r="E50" s="14" t="s">
        <v>395</v>
      </c>
      <c r="F50" s="14" t="s">
        <v>396</v>
      </c>
      <c r="G50" s="14" t="s">
        <v>582</v>
      </c>
      <c r="H50" s="16">
        <v>403800</v>
      </c>
      <c r="I50" s="16">
        <v>403800</v>
      </c>
      <c r="J50" s="14" t="s">
        <v>397</v>
      </c>
      <c r="K50" s="14" t="s">
        <v>398</v>
      </c>
      <c r="L50" s="14" t="s">
        <v>390</v>
      </c>
      <c r="M50" s="15" t="s">
        <v>583</v>
      </c>
      <c r="N50" s="14" t="s">
        <v>399</v>
      </c>
      <c r="O50" s="15" t="s">
        <v>583</v>
      </c>
    </row>
    <row r="51" spans="1:18" x14ac:dyDescent="0.25">
      <c r="A51" s="14" t="s">
        <v>508</v>
      </c>
      <c r="B51" s="14" t="s">
        <v>507</v>
      </c>
      <c r="C51" s="14" t="s">
        <v>325</v>
      </c>
      <c r="D51" s="14" t="s">
        <v>509</v>
      </c>
      <c r="E51" s="15">
        <v>44935</v>
      </c>
      <c r="F51" s="14" t="s">
        <v>251</v>
      </c>
      <c r="G51" s="14" t="s">
        <v>510</v>
      </c>
      <c r="H51" s="16">
        <v>3189000</v>
      </c>
      <c r="I51" s="16">
        <v>3099000</v>
      </c>
      <c r="J51" s="14">
        <v>101</v>
      </c>
      <c r="K51" s="14" t="s">
        <v>511</v>
      </c>
      <c r="L51" s="14" t="s">
        <v>512</v>
      </c>
      <c r="M51" s="14" t="s">
        <v>513</v>
      </c>
      <c r="N51" s="14" t="s">
        <v>399</v>
      </c>
      <c r="O51" s="14" t="s">
        <v>450</v>
      </c>
    </row>
    <row r="52" spans="1:18" x14ac:dyDescent="0.25">
      <c r="A52" s="14" t="s">
        <v>577</v>
      </c>
      <c r="B52" s="14" t="s">
        <v>578</v>
      </c>
      <c r="C52" s="14" t="s">
        <v>325</v>
      </c>
      <c r="D52" s="14" t="s">
        <v>509</v>
      </c>
      <c r="E52" s="15">
        <v>44935</v>
      </c>
      <c r="F52" s="14" t="s">
        <v>251</v>
      </c>
      <c r="G52" s="14" t="s">
        <v>579</v>
      </c>
      <c r="H52" s="16">
        <v>825000</v>
      </c>
      <c r="I52" s="16">
        <v>811000</v>
      </c>
      <c r="J52" s="14">
        <v>101</v>
      </c>
      <c r="K52" s="14" t="s">
        <v>511</v>
      </c>
      <c r="L52" s="14" t="s">
        <v>512</v>
      </c>
      <c r="M52" s="14" t="s">
        <v>576</v>
      </c>
      <c r="N52" s="14" t="s">
        <v>399</v>
      </c>
      <c r="O52" s="14" t="s">
        <v>576</v>
      </c>
    </row>
    <row r="53" spans="1:18" x14ac:dyDescent="0.25">
      <c r="A53" s="9" t="s">
        <v>369</v>
      </c>
      <c r="B53" s="9" t="s">
        <v>275</v>
      </c>
      <c r="C53" s="9" t="s">
        <v>365</v>
      </c>
      <c r="D53" s="9" t="s">
        <v>370</v>
      </c>
      <c r="E53" s="9" t="s">
        <v>191</v>
      </c>
      <c r="F53" s="9" t="s">
        <v>251</v>
      </c>
      <c r="G53" s="9" t="s">
        <v>371</v>
      </c>
      <c r="H53" s="11">
        <v>480000</v>
      </c>
      <c r="I53" s="11">
        <v>256000</v>
      </c>
      <c r="J53" s="9" t="s">
        <v>133</v>
      </c>
      <c r="K53" s="9" t="s">
        <v>132</v>
      </c>
      <c r="L53" s="9" t="s">
        <v>133</v>
      </c>
      <c r="M53" s="10">
        <v>45326</v>
      </c>
      <c r="N53" s="9" t="s">
        <v>267</v>
      </c>
      <c r="O53" s="10">
        <v>45326</v>
      </c>
      <c r="P53" s="10">
        <v>45356</v>
      </c>
      <c r="R53" s="11">
        <v>256000</v>
      </c>
    </row>
    <row r="54" spans="1:18" x14ac:dyDescent="0.25">
      <c r="A54" s="9" t="s">
        <v>372</v>
      </c>
      <c r="B54" s="9" t="s">
        <v>276</v>
      </c>
      <c r="C54" s="9" t="s">
        <v>365</v>
      </c>
      <c r="D54" s="9" t="s">
        <v>373</v>
      </c>
      <c r="E54" s="9" t="s">
        <v>374</v>
      </c>
      <c r="F54" s="9" t="s">
        <v>252</v>
      </c>
      <c r="G54" s="9" t="s">
        <v>375</v>
      </c>
      <c r="H54" s="11">
        <v>420000</v>
      </c>
      <c r="I54" s="11">
        <v>420000</v>
      </c>
      <c r="J54" s="9" t="s">
        <v>169</v>
      </c>
      <c r="K54" s="9" t="s">
        <v>376</v>
      </c>
      <c r="L54" s="9" t="s">
        <v>377</v>
      </c>
      <c r="M54" s="10">
        <v>45326</v>
      </c>
      <c r="N54" s="9" t="s">
        <v>182</v>
      </c>
      <c r="O54" s="10">
        <v>45326</v>
      </c>
      <c r="P54" s="10">
        <v>45355</v>
      </c>
      <c r="R54" s="11">
        <v>420000</v>
      </c>
    </row>
    <row r="55" spans="1:18" x14ac:dyDescent="0.25">
      <c r="A55" s="9" t="s">
        <v>418</v>
      </c>
      <c r="B55" s="9" t="s">
        <v>277</v>
      </c>
      <c r="C55" s="9" t="s">
        <v>419</v>
      </c>
      <c r="D55" s="9" t="s">
        <v>420</v>
      </c>
      <c r="E55" s="9" t="s">
        <v>320</v>
      </c>
      <c r="F55" s="9" t="s">
        <v>251</v>
      </c>
      <c r="G55" s="9" t="s">
        <v>421</v>
      </c>
      <c r="H55" s="11">
        <v>1035000</v>
      </c>
      <c r="I55" s="11">
        <v>1035000</v>
      </c>
      <c r="J55" s="9" t="s">
        <v>169</v>
      </c>
      <c r="K55" s="9" t="s">
        <v>290</v>
      </c>
      <c r="L55" s="9" t="s">
        <v>289</v>
      </c>
      <c r="M55" s="10">
        <v>45416</v>
      </c>
      <c r="N55" s="9" t="s">
        <v>267</v>
      </c>
      <c r="O55" s="10">
        <v>45416</v>
      </c>
      <c r="P55" s="10">
        <v>45448</v>
      </c>
      <c r="R55" s="11">
        <v>1035000</v>
      </c>
    </row>
    <row r="56" spans="1:18" x14ac:dyDescent="0.25">
      <c r="A56" s="14" t="s">
        <v>491</v>
      </c>
      <c r="B56" s="14" t="s">
        <v>278</v>
      </c>
      <c r="C56" s="14" t="s">
        <v>419</v>
      </c>
      <c r="D56" s="14" t="s">
        <v>492</v>
      </c>
      <c r="E56" s="14" t="s">
        <v>320</v>
      </c>
      <c r="F56" s="14" t="s">
        <v>493</v>
      </c>
      <c r="G56" s="14" t="s">
        <v>494</v>
      </c>
      <c r="H56" s="16">
        <v>93225</v>
      </c>
      <c r="I56" s="16">
        <v>88300</v>
      </c>
      <c r="J56" s="14">
        <v>101</v>
      </c>
      <c r="K56" s="14" t="s">
        <v>136</v>
      </c>
      <c r="L56" s="14" t="s">
        <v>61</v>
      </c>
      <c r="M56" s="14" t="s">
        <v>450</v>
      </c>
      <c r="N56" s="14" t="s">
        <v>495</v>
      </c>
      <c r="O56" s="14" t="s">
        <v>450</v>
      </c>
      <c r="P56" s="12"/>
    </row>
    <row r="57" spans="1:18" x14ac:dyDescent="0.25">
      <c r="A57" s="9" t="s">
        <v>424</v>
      </c>
      <c r="B57" s="9" t="s">
        <v>279</v>
      </c>
      <c r="C57" s="9" t="s">
        <v>419</v>
      </c>
      <c r="D57" s="9" t="s">
        <v>425</v>
      </c>
      <c r="E57" s="9" t="s">
        <v>191</v>
      </c>
      <c r="F57" s="9" t="s">
        <v>250</v>
      </c>
      <c r="G57" s="9" t="s">
        <v>426</v>
      </c>
      <c r="H57" s="11">
        <v>97000</v>
      </c>
      <c r="I57" s="11">
        <v>86000</v>
      </c>
      <c r="J57" s="9" t="s">
        <v>427</v>
      </c>
      <c r="K57" s="9" t="s">
        <v>428</v>
      </c>
      <c r="L57" s="9" t="s">
        <v>429</v>
      </c>
      <c r="M57" s="10">
        <v>45508</v>
      </c>
      <c r="N57" s="9" t="s">
        <v>182</v>
      </c>
      <c r="O57" s="10">
        <v>45508</v>
      </c>
      <c r="P57" s="9" t="s">
        <v>450</v>
      </c>
      <c r="R57" s="11">
        <v>86000</v>
      </c>
    </row>
    <row r="58" spans="1:18" x14ac:dyDescent="0.25">
      <c r="A58" s="9" t="s">
        <v>434</v>
      </c>
      <c r="B58" s="9" t="s">
        <v>378</v>
      </c>
      <c r="C58" s="9" t="s">
        <v>419</v>
      </c>
      <c r="D58" s="9" t="s">
        <v>435</v>
      </c>
      <c r="E58" s="10">
        <v>45566</v>
      </c>
      <c r="F58" s="9" t="s">
        <v>250</v>
      </c>
      <c r="G58" s="9" t="s">
        <v>436</v>
      </c>
      <c r="H58" s="11">
        <v>16000</v>
      </c>
      <c r="I58" s="11">
        <v>9000</v>
      </c>
      <c r="J58" s="9" t="s">
        <v>133</v>
      </c>
      <c r="K58" s="9" t="s">
        <v>132</v>
      </c>
      <c r="L58" s="9" t="s">
        <v>133</v>
      </c>
      <c r="M58" s="10">
        <v>45508</v>
      </c>
      <c r="N58" s="9" t="s">
        <v>182</v>
      </c>
      <c r="O58" s="10">
        <v>45508</v>
      </c>
      <c r="P58" s="9" t="s">
        <v>450</v>
      </c>
      <c r="R58" s="11">
        <v>9000</v>
      </c>
    </row>
    <row r="59" spans="1:18" x14ac:dyDescent="0.25">
      <c r="A59" s="9" t="s">
        <v>434</v>
      </c>
      <c r="B59" s="9" t="s">
        <v>379</v>
      </c>
      <c r="C59" s="9" t="s">
        <v>419</v>
      </c>
      <c r="D59" s="9" t="s">
        <v>437</v>
      </c>
      <c r="E59" s="9" t="s">
        <v>191</v>
      </c>
      <c r="F59" s="9" t="s">
        <v>250</v>
      </c>
      <c r="G59" s="9" t="s">
        <v>438</v>
      </c>
      <c r="H59" s="11">
        <v>30000</v>
      </c>
      <c r="I59" s="11">
        <v>27000</v>
      </c>
      <c r="J59" s="9" t="s">
        <v>427</v>
      </c>
      <c r="K59" s="9" t="s">
        <v>439</v>
      </c>
      <c r="L59" s="9" t="s">
        <v>429</v>
      </c>
      <c r="M59" s="10">
        <v>45508</v>
      </c>
      <c r="N59" s="9" t="s">
        <v>182</v>
      </c>
      <c r="O59" s="10">
        <v>45508</v>
      </c>
      <c r="P59" s="10">
        <v>45508</v>
      </c>
      <c r="R59" s="11">
        <v>27000</v>
      </c>
    </row>
    <row r="60" spans="1:18" x14ac:dyDescent="0.25">
      <c r="A60" s="9" t="s">
        <v>382</v>
      </c>
      <c r="B60" s="9" t="s">
        <v>380</v>
      </c>
      <c r="C60" s="9" t="s">
        <v>368</v>
      </c>
      <c r="D60" s="9" t="s">
        <v>383</v>
      </c>
      <c r="E60" s="10">
        <v>45352</v>
      </c>
      <c r="F60" s="9" t="s">
        <v>251</v>
      </c>
      <c r="G60" s="9" t="s">
        <v>384</v>
      </c>
      <c r="H60" s="11">
        <v>1100060</v>
      </c>
      <c r="I60" s="11">
        <v>702346</v>
      </c>
      <c r="J60" s="9" t="s">
        <v>169</v>
      </c>
      <c r="K60" s="9" t="s">
        <v>290</v>
      </c>
      <c r="L60" s="9" t="s">
        <v>289</v>
      </c>
      <c r="M60" s="10">
        <v>45326</v>
      </c>
      <c r="N60" s="9" t="s">
        <v>267</v>
      </c>
      <c r="O60" s="10">
        <v>45326</v>
      </c>
      <c r="P60" s="9" t="s">
        <v>736</v>
      </c>
      <c r="R60" s="11">
        <v>702346</v>
      </c>
    </row>
    <row r="61" spans="1:18" x14ac:dyDescent="0.25">
      <c r="I61" s="26">
        <f>SUM(I43:I60)</f>
        <v>20447499.289999999</v>
      </c>
    </row>
    <row r="62" spans="1:18" x14ac:dyDescent="0.25">
      <c r="R62" s="26">
        <f>SUM(R44:R61)</f>
        <v>2814984.29</v>
      </c>
    </row>
    <row r="63" spans="1:18" x14ac:dyDescent="0.25">
      <c r="A63" s="9" t="s">
        <v>1093</v>
      </c>
    </row>
    <row r="65" spans="1:16" x14ac:dyDescent="0.25">
      <c r="A65" s="9" t="s">
        <v>199</v>
      </c>
      <c r="B65" s="9" t="s">
        <v>381</v>
      </c>
      <c r="C65" s="10">
        <v>45295</v>
      </c>
      <c r="D65" s="9" t="s">
        <v>553</v>
      </c>
      <c r="E65" s="9"/>
      <c r="F65" s="9" t="s">
        <v>250</v>
      </c>
      <c r="G65" s="9" t="s">
        <v>554</v>
      </c>
      <c r="H65" s="11">
        <v>30000</v>
      </c>
      <c r="I65" s="11">
        <v>25000</v>
      </c>
      <c r="J65" s="9" t="s">
        <v>169</v>
      </c>
      <c r="K65" s="9" t="s">
        <v>290</v>
      </c>
      <c r="L65" s="9" t="s">
        <v>289</v>
      </c>
      <c r="M65" s="9" t="s">
        <v>519</v>
      </c>
      <c r="N65" s="9" t="s">
        <v>182</v>
      </c>
      <c r="O65" s="9" t="s">
        <v>519</v>
      </c>
      <c r="P65" s="9" t="s">
        <v>583</v>
      </c>
    </row>
    <row r="66" spans="1:16" x14ac:dyDescent="0.25">
      <c r="A66" s="14" t="s">
        <v>430</v>
      </c>
      <c r="B66" s="14" t="s">
        <v>400</v>
      </c>
      <c r="C66" s="15">
        <v>45295</v>
      </c>
      <c r="D66" s="14" t="s">
        <v>431</v>
      </c>
      <c r="E66" s="14" t="s">
        <v>320</v>
      </c>
      <c r="F66" s="14" t="s">
        <v>250</v>
      </c>
      <c r="G66" s="14" t="s">
        <v>432</v>
      </c>
      <c r="H66" s="16">
        <v>55100</v>
      </c>
      <c r="I66" s="16">
        <v>47650</v>
      </c>
      <c r="J66" s="14" t="s">
        <v>169</v>
      </c>
      <c r="K66" s="14" t="s">
        <v>136</v>
      </c>
      <c r="L66" s="14" t="s">
        <v>433</v>
      </c>
      <c r="M66" s="15">
        <v>45508</v>
      </c>
      <c r="N66" s="14" t="s">
        <v>326</v>
      </c>
      <c r="O66" s="15">
        <v>45508</v>
      </c>
    </row>
    <row r="67" spans="1:16" x14ac:dyDescent="0.25">
      <c r="A67" s="14" t="s">
        <v>539</v>
      </c>
      <c r="B67" s="14" t="s">
        <v>401</v>
      </c>
      <c r="C67" s="15">
        <v>45295</v>
      </c>
      <c r="D67" s="14" t="s">
        <v>540</v>
      </c>
      <c r="E67" s="15">
        <v>45536</v>
      </c>
      <c r="F67" s="14" t="s">
        <v>250</v>
      </c>
      <c r="G67" s="14" t="s">
        <v>541</v>
      </c>
      <c r="H67" s="16">
        <v>204000</v>
      </c>
      <c r="I67" s="16">
        <v>203795</v>
      </c>
      <c r="J67" s="14">
        <v>101</v>
      </c>
      <c r="K67" s="14" t="s">
        <v>542</v>
      </c>
      <c r="L67" s="14" t="s">
        <v>55</v>
      </c>
      <c r="M67" s="14" t="s">
        <v>543</v>
      </c>
      <c r="N67" s="14" t="s">
        <v>326</v>
      </c>
      <c r="O67" s="14" t="s">
        <v>543</v>
      </c>
    </row>
    <row r="68" spans="1:16" x14ac:dyDescent="0.25">
      <c r="A68" s="9" t="s">
        <v>408</v>
      </c>
      <c r="B68" s="9" t="s">
        <v>402</v>
      </c>
      <c r="C68" s="10">
        <v>45295</v>
      </c>
      <c r="D68" s="9" t="s">
        <v>409</v>
      </c>
      <c r="E68" s="9" t="s">
        <v>374</v>
      </c>
      <c r="F68" s="9" t="s">
        <v>250</v>
      </c>
      <c r="G68" s="9" t="s">
        <v>410</v>
      </c>
      <c r="H68" s="11">
        <v>125000</v>
      </c>
      <c r="I68" s="11">
        <v>112500</v>
      </c>
      <c r="J68" s="9" t="s">
        <v>169</v>
      </c>
      <c r="K68" s="9" t="s">
        <v>411</v>
      </c>
      <c r="L68" s="9" t="s">
        <v>412</v>
      </c>
      <c r="M68" s="10">
        <v>45355</v>
      </c>
      <c r="N68" s="9" t="s">
        <v>413</v>
      </c>
      <c r="O68" s="10">
        <v>45295</v>
      </c>
      <c r="P68" s="10">
        <v>45600</v>
      </c>
    </row>
    <row r="69" spans="1:16" x14ac:dyDescent="0.25">
      <c r="B69" s="12" t="s">
        <v>403</v>
      </c>
      <c r="G69" t="s">
        <v>414</v>
      </c>
      <c r="H69" s="5"/>
      <c r="I69" s="5"/>
    </row>
    <row r="70" spans="1:16" x14ac:dyDescent="0.25">
      <c r="A70" s="9" t="s">
        <v>559</v>
      </c>
      <c r="B70" s="9" t="s">
        <v>404</v>
      </c>
      <c r="C70" s="10">
        <v>45326</v>
      </c>
      <c r="D70" s="9" t="s">
        <v>560</v>
      </c>
      <c r="E70" s="9" t="s">
        <v>501</v>
      </c>
      <c r="F70" s="9" t="s">
        <v>250</v>
      </c>
      <c r="G70" s="9" t="s">
        <v>561</v>
      </c>
      <c r="H70" s="11">
        <v>7500</v>
      </c>
      <c r="I70" s="11">
        <v>6343.68</v>
      </c>
      <c r="J70" s="9">
        <v>101</v>
      </c>
      <c r="K70" s="9" t="s">
        <v>257</v>
      </c>
      <c r="L70" s="9" t="s">
        <v>258</v>
      </c>
      <c r="M70" s="9" t="s">
        <v>533</v>
      </c>
      <c r="N70" s="9" t="s">
        <v>562</v>
      </c>
      <c r="O70" s="9" t="s">
        <v>562</v>
      </c>
      <c r="P70" s="10">
        <v>45416</v>
      </c>
    </row>
    <row r="71" spans="1:16" x14ac:dyDescent="0.25">
      <c r="A71" s="14" t="s">
        <v>286</v>
      </c>
      <c r="B71" s="14" t="s">
        <v>405</v>
      </c>
      <c r="C71" s="15">
        <v>45600</v>
      </c>
      <c r="D71" s="14" t="s">
        <v>535</v>
      </c>
      <c r="E71" s="15">
        <v>45446</v>
      </c>
      <c r="F71" s="14" t="s">
        <v>252</v>
      </c>
      <c r="G71" s="14" t="s">
        <v>536</v>
      </c>
      <c r="H71" s="16">
        <v>74058</v>
      </c>
      <c r="I71" s="16">
        <v>74058</v>
      </c>
      <c r="J71" s="14" t="s">
        <v>133</v>
      </c>
      <c r="K71" s="14" t="s">
        <v>132</v>
      </c>
      <c r="L71" s="14" t="s">
        <v>133</v>
      </c>
      <c r="M71" s="14" t="s">
        <v>537</v>
      </c>
      <c r="N71" s="14" t="s">
        <v>538</v>
      </c>
      <c r="O71" s="14" t="s">
        <v>519</v>
      </c>
    </row>
    <row r="72" spans="1:16" x14ac:dyDescent="0.25">
      <c r="A72" s="9" t="s">
        <v>584</v>
      </c>
      <c r="B72" s="9" t="s">
        <v>406</v>
      </c>
      <c r="C72" s="10">
        <v>45600</v>
      </c>
      <c r="D72" s="9" t="s">
        <v>592</v>
      </c>
      <c r="E72" s="9" t="s">
        <v>204</v>
      </c>
      <c r="F72" s="9" t="s">
        <v>253</v>
      </c>
      <c r="G72" s="9" t="s">
        <v>593</v>
      </c>
      <c r="H72" s="11">
        <v>18090</v>
      </c>
      <c r="I72" s="11">
        <v>8289</v>
      </c>
      <c r="J72" s="9" t="s">
        <v>169</v>
      </c>
      <c r="K72" s="9" t="s">
        <v>557</v>
      </c>
      <c r="L72" s="9" t="s">
        <v>558</v>
      </c>
      <c r="M72" s="10">
        <v>45327</v>
      </c>
      <c r="N72" s="9" t="s">
        <v>326</v>
      </c>
      <c r="O72" s="10">
        <v>45327</v>
      </c>
      <c r="P72" s="10">
        <v>45448</v>
      </c>
    </row>
    <row r="73" spans="1:16" x14ac:dyDescent="0.25">
      <c r="A73" s="9" t="s">
        <v>584</v>
      </c>
      <c r="B73" s="9" t="s">
        <v>407</v>
      </c>
      <c r="C73" s="10">
        <v>45600</v>
      </c>
      <c r="D73" s="9" t="s">
        <v>590</v>
      </c>
      <c r="E73" s="9" t="s">
        <v>191</v>
      </c>
      <c r="F73" s="9" t="s">
        <v>250</v>
      </c>
      <c r="G73" s="9" t="s">
        <v>591</v>
      </c>
      <c r="H73" s="11">
        <v>44000</v>
      </c>
      <c r="I73" s="11">
        <v>30640</v>
      </c>
      <c r="J73" s="9" t="s">
        <v>169</v>
      </c>
      <c r="K73" s="9" t="s">
        <v>132</v>
      </c>
      <c r="L73" s="9" t="s">
        <v>589</v>
      </c>
      <c r="M73" s="10">
        <v>45327</v>
      </c>
      <c r="N73" s="9" t="s">
        <v>326</v>
      </c>
      <c r="O73" s="10">
        <v>45327</v>
      </c>
      <c r="P73" s="9" t="s">
        <v>656</v>
      </c>
    </row>
    <row r="74" spans="1:16" x14ac:dyDescent="0.25">
      <c r="A74" s="14" t="s">
        <v>544</v>
      </c>
      <c r="B74" s="14" t="s">
        <v>452</v>
      </c>
      <c r="C74" s="15">
        <v>45600</v>
      </c>
      <c r="D74" s="14" t="s">
        <v>555</v>
      </c>
      <c r="E74" s="14" t="s">
        <v>204</v>
      </c>
      <c r="F74" s="14" t="s">
        <v>250</v>
      </c>
      <c r="G74" s="14" t="s">
        <v>556</v>
      </c>
      <c r="H74" s="16">
        <v>83985</v>
      </c>
      <c r="I74" s="16">
        <v>65314.7</v>
      </c>
      <c r="J74" s="14" t="s">
        <v>169</v>
      </c>
      <c r="K74" s="14" t="s">
        <v>557</v>
      </c>
      <c r="L74" s="14" t="s">
        <v>558</v>
      </c>
      <c r="M74" s="14" t="s">
        <v>543</v>
      </c>
      <c r="N74" s="14" t="s">
        <v>524</v>
      </c>
      <c r="O74" s="14" t="s">
        <v>543</v>
      </c>
    </row>
    <row r="75" spans="1:16" x14ac:dyDescent="0.25">
      <c r="A75" s="9" t="s">
        <v>584</v>
      </c>
      <c r="B75" s="9" t="s">
        <v>453</v>
      </c>
      <c r="C75" s="10">
        <v>45600</v>
      </c>
      <c r="D75" s="9" t="s">
        <v>587</v>
      </c>
      <c r="E75" s="9" t="s">
        <v>191</v>
      </c>
      <c r="F75" s="9" t="s">
        <v>250</v>
      </c>
      <c r="G75" s="9" t="s">
        <v>588</v>
      </c>
      <c r="H75" s="11">
        <v>27000</v>
      </c>
      <c r="I75" s="11">
        <v>18840</v>
      </c>
      <c r="J75" s="9" t="s">
        <v>169</v>
      </c>
      <c r="K75" s="9" t="s">
        <v>132</v>
      </c>
      <c r="L75" s="9" t="s">
        <v>589</v>
      </c>
      <c r="M75" s="10">
        <v>45327</v>
      </c>
      <c r="N75" s="9" t="s">
        <v>326</v>
      </c>
      <c r="O75" s="10">
        <v>45327</v>
      </c>
      <c r="P75" s="10">
        <v>45448</v>
      </c>
    </row>
    <row r="76" spans="1:16" x14ac:dyDescent="0.25">
      <c r="A76" s="9" t="s">
        <v>584</v>
      </c>
      <c r="B76" s="9" t="s">
        <v>454</v>
      </c>
      <c r="C76" s="10">
        <v>45600</v>
      </c>
      <c r="D76" s="9" t="s">
        <v>585</v>
      </c>
      <c r="E76" s="9" t="s">
        <v>191</v>
      </c>
      <c r="F76" s="9" t="s">
        <v>250</v>
      </c>
      <c r="G76" s="9" t="s">
        <v>586</v>
      </c>
      <c r="H76" s="11">
        <v>107500</v>
      </c>
      <c r="I76" s="11">
        <v>65770</v>
      </c>
      <c r="J76" s="9">
        <v>101</v>
      </c>
      <c r="K76" s="9" t="s">
        <v>542</v>
      </c>
      <c r="L76" s="9" t="s">
        <v>55</v>
      </c>
      <c r="M76" s="10">
        <v>45327</v>
      </c>
      <c r="N76" s="9" t="s">
        <v>326</v>
      </c>
      <c r="O76" s="10">
        <v>45327</v>
      </c>
      <c r="P76" s="10">
        <v>45509</v>
      </c>
    </row>
    <row r="77" spans="1:16" x14ac:dyDescent="0.25">
      <c r="A77" s="14" t="s">
        <v>584</v>
      </c>
      <c r="B77" s="14" t="s">
        <v>455</v>
      </c>
      <c r="C77" s="15">
        <v>45600</v>
      </c>
      <c r="D77" s="14" t="s">
        <v>594</v>
      </c>
      <c r="E77" s="14" t="s">
        <v>595</v>
      </c>
      <c r="F77" s="14" t="s">
        <v>250</v>
      </c>
      <c r="G77" s="14" t="s">
        <v>596</v>
      </c>
      <c r="H77" s="16">
        <v>527700</v>
      </c>
      <c r="I77" s="16">
        <v>376090</v>
      </c>
      <c r="J77" s="14" t="s">
        <v>169</v>
      </c>
      <c r="K77" s="14" t="s">
        <v>136</v>
      </c>
      <c r="L77" s="14" t="s">
        <v>433</v>
      </c>
      <c r="M77" s="15">
        <v>45327</v>
      </c>
      <c r="N77" s="14" t="s">
        <v>524</v>
      </c>
      <c r="O77" s="15">
        <v>45327</v>
      </c>
    </row>
    <row r="78" spans="1:16" x14ac:dyDescent="0.25">
      <c r="A78" s="14" t="s">
        <v>544</v>
      </c>
      <c r="B78" s="14" t="s">
        <v>456</v>
      </c>
      <c r="C78" s="15">
        <v>45600</v>
      </c>
      <c r="D78" s="14" t="s">
        <v>545</v>
      </c>
      <c r="E78" s="14" t="s">
        <v>546</v>
      </c>
      <c r="F78" s="14" t="s">
        <v>250</v>
      </c>
      <c r="G78" s="14" t="s">
        <v>547</v>
      </c>
      <c r="H78" s="16">
        <v>110241.7</v>
      </c>
      <c r="I78" s="16">
        <v>72235</v>
      </c>
      <c r="J78" s="14" t="s">
        <v>429</v>
      </c>
      <c r="K78" s="14" t="s">
        <v>548</v>
      </c>
      <c r="L78" s="14" t="s">
        <v>429</v>
      </c>
      <c r="M78" s="14" t="s">
        <v>543</v>
      </c>
      <c r="N78" s="14" t="s">
        <v>524</v>
      </c>
      <c r="O78" s="14" t="s">
        <v>543</v>
      </c>
    </row>
    <row r="79" spans="1:16" x14ac:dyDescent="0.25">
      <c r="A79" s="14" t="s">
        <v>286</v>
      </c>
      <c r="B79" s="14" t="s">
        <v>457</v>
      </c>
      <c r="C79" s="15">
        <v>45630</v>
      </c>
      <c r="D79" s="14" t="s">
        <v>486</v>
      </c>
      <c r="E79" s="14" t="s">
        <v>191</v>
      </c>
      <c r="F79" s="14" t="s">
        <v>252</v>
      </c>
      <c r="G79" s="14" t="s">
        <v>487</v>
      </c>
      <c r="H79" s="16">
        <v>134000</v>
      </c>
      <c r="I79" s="16">
        <v>134000</v>
      </c>
      <c r="J79" s="14" t="s">
        <v>169</v>
      </c>
      <c r="K79" s="14" t="s">
        <v>488</v>
      </c>
      <c r="L79" s="14" t="s">
        <v>67</v>
      </c>
      <c r="M79" s="14" t="s">
        <v>485</v>
      </c>
      <c r="N79" s="14" t="s">
        <v>182</v>
      </c>
      <c r="O79" s="14" t="s">
        <v>450</v>
      </c>
    </row>
    <row r="80" spans="1:16" x14ac:dyDescent="0.25">
      <c r="A80" s="9" t="s">
        <v>286</v>
      </c>
      <c r="B80" s="9" t="s">
        <v>458</v>
      </c>
      <c r="C80" s="10">
        <v>45630</v>
      </c>
      <c r="D80" s="9" t="s">
        <v>483</v>
      </c>
      <c r="E80" s="9" t="s">
        <v>306</v>
      </c>
      <c r="F80" s="9" t="s">
        <v>252</v>
      </c>
      <c r="G80" s="9" t="s">
        <v>484</v>
      </c>
      <c r="H80" s="11">
        <v>16110</v>
      </c>
      <c r="I80" s="11">
        <v>16110</v>
      </c>
      <c r="J80" s="9" t="s">
        <v>169</v>
      </c>
      <c r="K80" s="9" t="s">
        <v>66</v>
      </c>
      <c r="L80" s="9" t="s">
        <v>67</v>
      </c>
      <c r="M80" s="9" t="s">
        <v>485</v>
      </c>
      <c r="N80" s="9" t="s">
        <v>182</v>
      </c>
      <c r="O80" s="9" t="s">
        <v>450</v>
      </c>
      <c r="P80" s="9" t="s">
        <v>450</v>
      </c>
    </row>
    <row r="81" spans="1:16" x14ac:dyDescent="0.25">
      <c r="A81" s="14" t="s">
        <v>572</v>
      </c>
      <c r="B81" s="14" t="s">
        <v>459</v>
      </c>
      <c r="C81" s="15">
        <v>45630</v>
      </c>
      <c r="D81" s="14" t="s">
        <v>573</v>
      </c>
      <c r="E81" s="14" t="s">
        <v>259</v>
      </c>
      <c r="F81" s="14" t="s">
        <v>574</v>
      </c>
      <c r="G81" s="14" t="s">
        <v>575</v>
      </c>
      <c r="H81" s="16">
        <v>71600</v>
      </c>
      <c r="I81" s="16">
        <v>69252</v>
      </c>
      <c r="J81" s="14" t="s">
        <v>169</v>
      </c>
      <c r="K81" s="14" t="s">
        <v>557</v>
      </c>
      <c r="L81" s="14" t="s">
        <v>558</v>
      </c>
      <c r="M81" s="14" t="s">
        <v>576</v>
      </c>
      <c r="N81" s="14" t="s">
        <v>524</v>
      </c>
      <c r="O81" s="14" t="s">
        <v>576</v>
      </c>
    </row>
    <row r="82" spans="1:16" x14ac:dyDescent="0.25">
      <c r="A82" s="14" t="s">
        <v>549</v>
      </c>
      <c r="B82" s="14" t="s">
        <v>460</v>
      </c>
      <c r="C82" s="15">
        <v>45630</v>
      </c>
      <c r="D82" s="14" t="s">
        <v>550</v>
      </c>
      <c r="E82" s="14" t="s">
        <v>191</v>
      </c>
      <c r="F82" s="14" t="s">
        <v>551</v>
      </c>
      <c r="G82" s="14" t="s">
        <v>552</v>
      </c>
      <c r="H82" s="16">
        <v>35000</v>
      </c>
      <c r="I82" s="16">
        <v>29900</v>
      </c>
      <c r="J82" s="14" t="s">
        <v>133</v>
      </c>
      <c r="K82" s="14" t="s">
        <v>132</v>
      </c>
      <c r="L82" s="14" t="s">
        <v>133</v>
      </c>
      <c r="M82" s="14" t="s">
        <v>519</v>
      </c>
      <c r="N82" s="14" t="s">
        <v>267</v>
      </c>
      <c r="O82" s="14" t="s">
        <v>519</v>
      </c>
    </row>
    <row r="83" spans="1:16" x14ac:dyDescent="0.25">
      <c r="A83" s="9" t="s">
        <v>516</v>
      </c>
      <c r="B83" s="9" t="s">
        <v>461</v>
      </c>
      <c r="C83" s="10">
        <v>45630</v>
      </c>
      <c r="D83" s="9" t="s">
        <v>517</v>
      </c>
      <c r="E83" s="10">
        <v>45599</v>
      </c>
      <c r="F83" s="9" t="s">
        <v>252</v>
      </c>
      <c r="G83" s="9" t="s">
        <v>518</v>
      </c>
      <c r="H83" s="11">
        <v>13800</v>
      </c>
      <c r="I83" s="11">
        <v>13800</v>
      </c>
      <c r="J83" s="9">
        <v>101</v>
      </c>
      <c r="K83" s="9" t="s">
        <v>179</v>
      </c>
      <c r="L83" s="9" t="s">
        <v>293</v>
      </c>
      <c r="M83" s="9" t="s">
        <v>519</v>
      </c>
      <c r="N83" s="9" t="s">
        <v>182</v>
      </c>
      <c r="O83" s="9" t="s">
        <v>519</v>
      </c>
      <c r="P83" s="9" t="s">
        <v>583</v>
      </c>
    </row>
    <row r="84" spans="1:16" x14ac:dyDescent="0.25">
      <c r="A84" s="9" t="s">
        <v>525</v>
      </c>
      <c r="B84" s="9" t="s">
        <v>462</v>
      </c>
      <c r="C84" s="10">
        <v>45630</v>
      </c>
      <c r="D84" s="9" t="s">
        <v>526</v>
      </c>
      <c r="E84" s="10">
        <v>45352</v>
      </c>
      <c r="F84" s="9" t="s">
        <v>250</v>
      </c>
      <c r="G84" s="9" t="s">
        <v>527</v>
      </c>
      <c r="H84" s="11">
        <v>373100</v>
      </c>
      <c r="I84" s="11">
        <v>278000</v>
      </c>
      <c r="J84" s="9" t="s">
        <v>397</v>
      </c>
      <c r="K84" s="9" t="s">
        <v>522</v>
      </c>
      <c r="L84" s="9" t="s">
        <v>523</v>
      </c>
      <c r="M84" s="9" t="s">
        <v>519</v>
      </c>
      <c r="N84" s="9" t="s">
        <v>524</v>
      </c>
      <c r="O84" s="9" t="s">
        <v>519</v>
      </c>
      <c r="P84" s="10">
        <v>45448</v>
      </c>
    </row>
    <row r="85" spans="1:16" x14ac:dyDescent="0.25">
      <c r="A85" s="9" t="s">
        <v>520</v>
      </c>
      <c r="B85" s="9" t="s">
        <v>463</v>
      </c>
      <c r="C85" s="10">
        <v>45630</v>
      </c>
      <c r="D85" s="9" t="s">
        <v>142</v>
      </c>
      <c r="E85" s="10">
        <v>45352</v>
      </c>
      <c r="F85" s="9" t="s">
        <v>250</v>
      </c>
      <c r="G85" s="9" t="s">
        <v>521</v>
      </c>
      <c r="H85" s="11">
        <v>71150</v>
      </c>
      <c r="I85" s="11">
        <v>55559</v>
      </c>
      <c r="J85" s="9" t="s">
        <v>397</v>
      </c>
      <c r="K85" s="9" t="s">
        <v>522</v>
      </c>
      <c r="L85" s="9" t="s">
        <v>523</v>
      </c>
      <c r="M85" s="9" t="s">
        <v>519</v>
      </c>
      <c r="N85" s="9" t="s">
        <v>524</v>
      </c>
      <c r="O85" s="9" t="s">
        <v>519</v>
      </c>
      <c r="P85" s="9" t="s">
        <v>537</v>
      </c>
    </row>
    <row r="86" spans="1:16" x14ac:dyDescent="0.25">
      <c r="A86" s="25" t="s">
        <v>496</v>
      </c>
      <c r="B86" s="9" t="s">
        <v>464</v>
      </c>
      <c r="C86" s="10">
        <v>45630</v>
      </c>
      <c r="D86" s="9" t="s">
        <v>497</v>
      </c>
      <c r="E86" s="9" t="s">
        <v>419</v>
      </c>
      <c r="F86" s="9" t="s">
        <v>250</v>
      </c>
      <c r="G86" s="9" t="s">
        <v>498</v>
      </c>
      <c r="H86" s="11">
        <v>100000</v>
      </c>
      <c r="I86" s="11">
        <v>69664</v>
      </c>
      <c r="J86" s="9" t="s">
        <v>427</v>
      </c>
      <c r="K86" s="9" t="s">
        <v>257</v>
      </c>
      <c r="L86" s="9" t="s">
        <v>258</v>
      </c>
      <c r="M86" s="9" t="s">
        <v>450</v>
      </c>
      <c r="N86" s="9" t="s">
        <v>499</v>
      </c>
      <c r="O86" s="9" t="s">
        <v>450</v>
      </c>
      <c r="P86" s="9" t="s">
        <v>832</v>
      </c>
    </row>
    <row r="87" spans="1:16" x14ac:dyDescent="0.25">
      <c r="A87" s="9" t="s">
        <v>549</v>
      </c>
      <c r="B87" s="9" t="s">
        <v>609</v>
      </c>
      <c r="C87" s="9" t="s">
        <v>450</v>
      </c>
      <c r="D87" s="9" t="s">
        <v>605</v>
      </c>
      <c r="E87" s="10">
        <v>45383</v>
      </c>
      <c r="F87" s="9" t="s">
        <v>250</v>
      </c>
      <c r="G87" s="9" t="s">
        <v>606</v>
      </c>
      <c r="H87" s="11">
        <v>35000</v>
      </c>
      <c r="I87" s="11">
        <v>27480</v>
      </c>
      <c r="J87" s="9" t="s">
        <v>169</v>
      </c>
      <c r="K87" s="9" t="s">
        <v>607</v>
      </c>
      <c r="L87" s="9" t="s">
        <v>608</v>
      </c>
      <c r="M87" s="10">
        <v>45327</v>
      </c>
      <c r="N87" s="9" t="s">
        <v>267</v>
      </c>
      <c r="O87" s="10">
        <v>45327</v>
      </c>
      <c r="P87" s="9" t="s">
        <v>707</v>
      </c>
    </row>
    <row r="88" spans="1:16" x14ac:dyDescent="0.25">
      <c r="A88" s="14" t="s">
        <v>236</v>
      </c>
      <c r="B88" s="14" t="s">
        <v>610</v>
      </c>
      <c r="C88" s="14" t="s">
        <v>450</v>
      </c>
      <c r="D88" s="14" t="s">
        <v>605</v>
      </c>
      <c r="E88" s="15">
        <v>45383</v>
      </c>
      <c r="F88" s="14" t="s">
        <v>250</v>
      </c>
      <c r="G88" s="14" t="s">
        <v>611</v>
      </c>
      <c r="H88" s="16">
        <v>34000</v>
      </c>
      <c r="I88" s="16">
        <v>31500</v>
      </c>
      <c r="J88" s="14" t="s">
        <v>169</v>
      </c>
      <c r="K88" s="14" t="s">
        <v>607</v>
      </c>
      <c r="L88" s="14" t="s">
        <v>608</v>
      </c>
      <c r="M88" s="15">
        <v>45327</v>
      </c>
      <c r="N88" s="14" t="s">
        <v>267</v>
      </c>
      <c r="O88" s="15">
        <v>45327</v>
      </c>
    </row>
    <row r="89" spans="1:16" x14ac:dyDescent="0.25">
      <c r="A89" s="14" t="s">
        <v>661</v>
      </c>
      <c r="B89" s="14" t="s">
        <v>465</v>
      </c>
      <c r="C89" s="14" t="s">
        <v>707</v>
      </c>
      <c r="D89" s="14" t="s">
        <v>737</v>
      </c>
      <c r="E89" s="14" t="s">
        <v>598</v>
      </c>
      <c r="F89" s="14" t="s">
        <v>252</v>
      </c>
      <c r="G89" s="14" t="s">
        <v>738</v>
      </c>
      <c r="H89" s="16">
        <v>12000</v>
      </c>
      <c r="I89" s="16">
        <v>12000</v>
      </c>
      <c r="J89" s="14" t="s">
        <v>169</v>
      </c>
      <c r="K89" s="14" t="s">
        <v>132</v>
      </c>
      <c r="L89" s="14" t="s">
        <v>589</v>
      </c>
      <c r="M89" s="14" t="s">
        <v>714</v>
      </c>
      <c r="N89" s="14" t="s">
        <v>182</v>
      </c>
      <c r="O89" s="14" t="s">
        <v>714</v>
      </c>
    </row>
    <row r="90" spans="1:16" x14ac:dyDescent="0.25">
      <c r="A90" s="9" t="s">
        <v>239</v>
      </c>
      <c r="B90" s="9" t="s">
        <v>466</v>
      </c>
      <c r="C90" s="9" t="s">
        <v>450</v>
      </c>
      <c r="D90" s="9" t="s">
        <v>626</v>
      </c>
      <c r="E90" s="9" t="s">
        <v>192</v>
      </c>
      <c r="F90" s="9" t="s">
        <v>252</v>
      </c>
      <c r="G90" s="9" t="s">
        <v>627</v>
      </c>
      <c r="H90" s="11">
        <v>44460</v>
      </c>
      <c r="I90" s="11">
        <v>44460</v>
      </c>
      <c r="J90" s="9" t="s">
        <v>169</v>
      </c>
      <c r="K90" s="9" t="s">
        <v>557</v>
      </c>
      <c r="L90" s="9" t="s">
        <v>558</v>
      </c>
      <c r="M90" s="9" t="s">
        <v>576</v>
      </c>
      <c r="N90" s="9" t="s">
        <v>182</v>
      </c>
      <c r="O90" s="9" t="s">
        <v>576</v>
      </c>
      <c r="P90" s="9" t="s">
        <v>576</v>
      </c>
    </row>
    <row r="91" spans="1:16" x14ac:dyDescent="0.25">
      <c r="A91" s="9" t="s">
        <v>584</v>
      </c>
      <c r="B91" s="9" t="s">
        <v>467</v>
      </c>
      <c r="C91" s="9" t="s">
        <v>450</v>
      </c>
      <c r="D91" s="9" t="s">
        <v>597</v>
      </c>
      <c r="E91" s="9" t="s">
        <v>598</v>
      </c>
      <c r="F91" s="9" t="s">
        <v>250</v>
      </c>
      <c r="G91" s="9" t="s">
        <v>599</v>
      </c>
      <c r="H91" s="11">
        <v>15000</v>
      </c>
      <c r="I91" s="11">
        <v>10640</v>
      </c>
      <c r="J91" s="9" t="s">
        <v>169</v>
      </c>
      <c r="K91" s="9" t="s">
        <v>600</v>
      </c>
      <c r="L91" s="9" t="s">
        <v>601</v>
      </c>
      <c r="M91" s="10">
        <v>45327</v>
      </c>
      <c r="N91" s="9" t="s">
        <v>326</v>
      </c>
      <c r="O91" s="10">
        <v>45327</v>
      </c>
      <c r="P91" s="10">
        <v>45570</v>
      </c>
    </row>
    <row r="92" spans="1:16" x14ac:dyDescent="0.25">
      <c r="A92" s="9" t="s">
        <v>430</v>
      </c>
      <c r="B92" s="9" t="s">
        <v>468</v>
      </c>
      <c r="C92" s="9" t="s">
        <v>450</v>
      </c>
      <c r="D92" s="9" t="s">
        <v>563</v>
      </c>
      <c r="E92" s="9" t="s">
        <v>419</v>
      </c>
      <c r="F92" s="9" t="s">
        <v>250</v>
      </c>
      <c r="G92" s="9" t="s">
        <v>564</v>
      </c>
      <c r="H92" s="11">
        <v>35000</v>
      </c>
      <c r="I92" s="11">
        <v>29500</v>
      </c>
      <c r="J92" s="9" t="s">
        <v>427</v>
      </c>
      <c r="K92" s="9" t="s">
        <v>257</v>
      </c>
      <c r="L92" s="9" t="s">
        <v>258</v>
      </c>
      <c r="M92" s="9" t="s">
        <v>533</v>
      </c>
      <c r="N92" s="9" t="s">
        <v>182</v>
      </c>
      <c r="O92" s="9" t="s">
        <v>533</v>
      </c>
      <c r="P92" s="9" t="s">
        <v>450</v>
      </c>
    </row>
    <row r="93" spans="1:16" x14ac:dyDescent="0.25">
      <c r="A93" s="14" t="s">
        <v>430</v>
      </c>
      <c r="B93" s="14" t="s">
        <v>469</v>
      </c>
      <c r="C93" s="14" t="s">
        <v>450</v>
      </c>
      <c r="D93" s="14" t="s">
        <v>629</v>
      </c>
      <c r="E93" s="15">
        <v>45597</v>
      </c>
      <c r="F93" s="14" t="s">
        <v>250</v>
      </c>
      <c r="G93" s="14" t="s">
        <v>630</v>
      </c>
      <c r="H93" s="16">
        <v>44600</v>
      </c>
      <c r="I93" s="16">
        <v>40325</v>
      </c>
      <c r="J93" s="14">
        <v>101</v>
      </c>
      <c r="K93" s="14" t="s">
        <v>542</v>
      </c>
      <c r="L93" s="14" t="s">
        <v>55</v>
      </c>
      <c r="M93" s="15">
        <v>45327</v>
      </c>
      <c r="N93" s="14" t="s">
        <v>326</v>
      </c>
      <c r="O93" s="15">
        <v>45327</v>
      </c>
    </row>
    <row r="94" spans="1:16" x14ac:dyDescent="0.25">
      <c r="A94" s="9" t="s">
        <v>530</v>
      </c>
      <c r="B94" s="9" t="s">
        <v>470</v>
      </c>
      <c r="C94" s="9" t="s">
        <v>450</v>
      </c>
      <c r="D94" s="9" t="s">
        <v>531</v>
      </c>
      <c r="E94" s="10">
        <v>45326</v>
      </c>
      <c r="F94" s="9" t="s">
        <v>250</v>
      </c>
      <c r="G94" s="9" t="s">
        <v>532</v>
      </c>
      <c r="H94" s="11">
        <v>16000</v>
      </c>
      <c r="I94" s="11">
        <v>16000</v>
      </c>
      <c r="J94" s="9" t="s">
        <v>427</v>
      </c>
      <c r="K94" s="9" t="s">
        <v>428</v>
      </c>
      <c r="L94" s="9" t="s">
        <v>429</v>
      </c>
      <c r="M94" s="9" t="s">
        <v>533</v>
      </c>
      <c r="N94" s="9" t="s">
        <v>534</v>
      </c>
      <c r="O94" s="9" t="s">
        <v>519</v>
      </c>
      <c r="P94" s="9" t="s">
        <v>534</v>
      </c>
    </row>
    <row r="95" spans="1:16" x14ac:dyDescent="0.25">
      <c r="A95" s="14" t="s">
        <v>175</v>
      </c>
      <c r="B95" s="14" t="s">
        <v>471</v>
      </c>
      <c r="C95" s="14" t="s">
        <v>519</v>
      </c>
      <c r="D95" s="14" t="s">
        <v>805</v>
      </c>
      <c r="E95" s="15">
        <v>45507</v>
      </c>
      <c r="F95" s="14" t="s">
        <v>250</v>
      </c>
      <c r="G95" s="14" t="s">
        <v>806</v>
      </c>
      <c r="H95" s="16">
        <v>54500</v>
      </c>
      <c r="I95" s="16">
        <v>22500</v>
      </c>
      <c r="J95" s="14" t="s">
        <v>169</v>
      </c>
      <c r="K95" s="14" t="s">
        <v>179</v>
      </c>
      <c r="L95" s="14" t="s">
        <v>293</v>
      </c>
      <c r="M95" s="14" t="s">
        <v>761</v>
      </c>
      <c r="N95" s="14" t="s">
        <v>182</v>
      </c>
      <c r="O95" s="14" t="s">
        <v>761</v>
      </c>
    </row>
    <row r="96" spans="1:16" x14ac:dyDescent="0.25">
      <c r="A96" s="9" t="s">
        <v>175</v>
      </c>
      <c r="B96" s="9" t="s">
        <v>472</v>
      </c>
      <c r="C96" s="9" t="s">
        <v>519</v>
      </c>
      <c r="D96" s="9" t="s">
        <v>807</v>
      </c>
      <c r="E96" s="9" t="s">
        <v>365</v>
      </c>
      <c r="F96" s="9" t="s">
        <v>250</v>
      </c>
      <c r="G96" s="9" t="s">
        <v>808</v>
      </c>
      <c r="H96" s="11">
        <v>10200</v>
      </c>
      <c r="I96" s="11">
        <v>4500</v>
      </c>
      <c r="J96" s="9" t="s">
        <v>169</v>
      </c>
      <c r="K96" s="9" t="s">
        <v>179</v>
      </c>
      <c r="L96" s="9" t="s">
        <v>293</v>
      </c>
      <c r="M96" s="9" t="s">
        <v>761</v>
      </c>
      <c r="N96" s="9" t="s">
        <v>182</v>
      </c>
      <c r="O96" s="9" t="s">
        <v>761</v>
      </c>
      <c r="P96" s="10">
        <v>45449</v>
      </c>
    </row>
    <row r="97" spans="1:16" x14ac:dyDescent="0.25">
      <c r="A97" s="14" t="s">
        <v>175</v>
      </c>
      <c r="B97" s="14" t="s">
        <v>473</v>
      </c>
      <c r="C97" s="14" t="s">
        <v>519</v>
      </c>
      <c r="D97" s="14" t="s">
        <v>602</v>
      </c>
      <c r="E97" s="14" t="s">
        <v>363</v>
      </c>
      <c r="F97" s="14" t="s">
        <v>250</v>
      </c>
      <c r="G97" s="14" t="s">
        <v>603</v>
      </c>
      <c r="H97" s="16">
        <v>11693</v>
      </c>
      <c r="I97" s="16">
        <v>8344</v>
      </c>
      <c r="J97" s="14" t="s">
        <v>169</v>
      </c>
      <c r="K97" s="14" t="s">
        <v>179</v>
      </c>
      <c r="L97" s="14" t="s">
        <v>604</v>
      </c>
      <c r="M97" s="15">
        <v>45327</v>
      </c>
      <c r="N97" s="14" t="s">
        <v>182</v>
      </c>
      <c r="O97" s="15">
        <v>45327</v>
      </c>
      <c r="P97" s="14" t="s">
        <v>714</v>
      </c>
    </row>
    <row r="98" spans="1:16" x14ac:dyDescent="0.25">
      <c r="A98" s="14" t="s">
        <v>948</v>
      </c>
      <c r="B98" s="14" t="s">
        <v>947</v>
      </c>
      <c r="C98" s="14" t="s">
        <v>519</v>
      </c>
      <c r="D98" s="14" t="s">
        <v>811</v>
      </c>
      <c r="E98" s="15">
        <v>45628</v>
      </c>
      <c r="F98" s="14" t="s">
        <v>250</v>
      </c>
      <c r="G98" s="14" t="s">
        <v>949</v>
      </c>
      <c r="H98" s="16">
        <v>322150</v>
      </c>
      <c r="I98" s="16">
        <v>133210</v>
      </c>
      <c r="J98" s="14" t="s">
        <v>169</v>
      </c>
      <c r="K98" s="14" t="s">
        <v>813</v>
      </c>
      <c r="L98" s="14" t="s">
        <v>814</v>
      </c>
      <c r="M98" s="14" t="s">
        <v>916</v>
      </c>
      <c r="N98" s="14" t="s">
        <v>182</v>
      </c>
      <c r="O98" s="14" t="s">
        <v>907</v>
      </c>
    </row>
    <row r="99" spans="1:16" x14ac:dyDescent="0.25">
      <c r="A99" s="14" t="s">
        <v>809</v>
      </c>
      <c r="B99" s="14" t="s">
        <v>810</v>
      </c>
      <c r="C99" s="14" t="s">
        <v>519</v>
      </c>
      <c r="D99" s="14" t="s">
        <v>811</v>
      </c>
      <c r="E99" s="15">
        <v>45628</v>
      </c>
      <c r="F99" s="14" t="s">
        <v>250</v>
      </c>
      <c r="G99" s="14" t="s">
        <v>812</v>
      </c>
      <c r="H99" s="16">
        <v>36000</v>
      </c>
      <c r="I99" s="16">
        <v>24725</v>
      </c>
      <c r="J99" s="14" t="s">
        <v>169</v>
      </c>
      <c r="K99" s="14" t="s">
        <v>813</v>
      </c>
      <c r="L99" s="14" t="s">
        <v>814</v>
      </c>
      <c r="M99" s="14" t="s">
        <v>761</v>
      </c>
      <c r="N99" s="14" t="s">
        <v>182</v>
      </c>
      <c r="O99" s="14" t="s">
        <v>761</v>
      </c>
    </row>
    <row r="100" spans="1:16" x14ac:dyDescent="0.25">
      <c r="A100" s="9" t="s">
        <v>530</v>
      </c>
      <c r="B100" s="9" t="s">
        <v>474</v>
      </c>
      <c r="C100" s="9" t="s">
        <v>475</v>
      </c>
      <c r="D100" s="9" t="s">
        <v>672</v>
      </c>
      <c r="E100" s="9" t="s">
        <v>673</v>
      </c>
      <c r="F100" s="9" t="s">
        <v>250</v>
      </c>
      <c r="G100" s="9" t="s">
        <v>674</v>
      </c>
      <c r="H100" s="11">
        <v>20000</v>
      </c>
      <c r="I100" s="11">
        <v>20000</v>
      </c>
      <c r="J100" s="9" t="s">
        <v>169</v>
      </c>
      <c r="K100" s="9" t="s">
        <v>257</v>
      </c>
      <c r="L100" s="9" t="s">
        <v>258</v>
      </c>
      <c r="M100" s="10">
        <v>45540</v>
      </c>
      <c r="N100" s="9"/>
      <c r="O100" s="10">
        <v>45540</v>
      </c>
      <c r="P100" s="9" t="s">
        <v>675</v>
      </c>
    </row>
    <row r="101" spans="1:16" x14ac:dyDescent="0.25">
      <c r="A101" s="9" t="s">
        <v>520</v>
      </c>
      <c r="B101" s="9" t="s">
        <v>475</v>
      </c>
      <c r="C101" s="9" t="s">
        <v>576</v>
      </c>
      <c r="D101" s="9" t="s">
        <v>816</v>
      </c>
      <c r="E101" s="9" t="s">
        <v>817</v>
      </c>
      <c r="F101" s="9" t="s">
        <v>250</v>
      </c>
      <c r="G101" s="9" t="s">
        <v>818</v>
      </c>
      <c r="H101" s="11">
        <v>53515</v>
      </c>
      <c r="I101" s="11">
        <v>46658</v>
      </c>
      <c r="J101" s="9" t="s">
        <v>804</v>
      </c>
      <c r="K101" s="9" t="s">
        <v>803</v>
      </c>
      <c r="L101" s="9" t="s">
        <v>804</v>
      </c>
      <c r="M101" s="10">
        <v>45357</v>
      </c>
      <c r="N101" s="9" t="s">
        <v>326</v>
      </c>
      <c r="O101" s="10">
        <v>45357</v>
      </c>
      <c r="P101" s="10">
        <v>45418</v>
      </c>
    </row>
    <row r="102" spans="1:16" x14ac:dyDescent="0.25">
      <c r="A102" s="9" t="s">
        <v>618</v>
      </c>
      <c r="B102" s="9" t="s">
        <v>476</v>
      </c>
      <c r="C102" s="9" t="s">
        <v>583</v>
      </c>
      <c r="D102" s="9" t="s">
        <v>619</v>
      </c>
      <c r="E102" s="10">
        <v>45326</v>
      </c>
      <c r="F102" s="9" t="s">
        <v>250</v>
      </c>
      <c r="G102" s="9" t="s">
        <v>620</v>
      </c>
      <c r="H102" s="11">
        <v>94814</v>
      </c>
      <c r="I102" s="11">
        <v>92925</v>
      </c>
      <c r="J102" s="9">
        <v>101</v>
      </c>
      <c r="K102" s="9" t="s">
        <v>179</v>
      </c>
      <c r="L102" s="9" t="s">
        <v>604</v>
      </c>
      <c r="M102" s="10">
        <v>45448</v>
      </c>
      <c r="N102" s="9" t="s">
        <v>182</v>
      </c>
      <c r="O102" s="10">
        <v>45448</v>
      </c>
      <c r="P102" s="10">
        <v>45417</v>
      </c>
    </row>
    <row r="105" spans="1:16" x14ac:dyDescent="0.25">
      <c r="A105" s="9" t="s">
        <v>1094</v>
      </c>
    </row>
    <row r="107" spans="1:16" x14ac:dyDescent="0.25">
      <c r="A107" s="9" t="s">
        <v>233</v>
      </c>
      <c r="B107" s="9" t="s">
        <v>477</v>
      </c>
      <c r="C107" s="10">
        <v>45327</v>
      </c>
      <c r="D107" s="9" t="s">
        <v>676</v>
      </c>
      <c r="E107" s="9" t="s">
        <v>365</v>
      </c>
      <c r="F107" s="9" t="s">
        <v>250</v>
      </c>
      <c r="G107" s="9" t="s">
        <v>677</v>
      </c>
      <c r="H107" s="11">
        <v>68000</v>
      </c>
      <c r="I107" s="11">
        <v>66400</v>
      </c>
      <c r="J107" s="9">
        <v>101</v>
      </c>
      <c r="K107" s="9" t="s">
        <v>136</v>
      </c>
      <c r="L107" s="9"/>
      <c r="M107" s="10">
        <v>45448</v>
      </c>
      <c r="N107" s="9" t="s">
        <v>182</v>
      </c>
      <c r="O107" s="10">
        <v>45448</v>
      </c>
      <c r="P107" s="10">
        <v>45478</v>
      </c>
    </row>
    <row r="108" spans="1:16" x14ac:dyDescent="0.25">
      <c r="A108" s="14" t="s">
        <v>186</v>
      </c>
      <c r="B108" s="14" t="s">
        <v>478</v>
      </c>
      <c r="C108" s="15">
        <v>45356</v>
      </c>
      <c r="D108" s="14" t="s">
        <v>895</v>
      </c>
      <c r="E108" s="15">
        <v>45476</v>
      </c>
      <c r="F108" s="14" t="s">
        <v>250</v>
      </c>
      <c r="G108" s="14" t="s">
        <v>896</v>
      </c>
      <c r="H108" s="16">
        <v>15000</v>
      </c>
      <c r="I108" s="16">
        <v>10695</v>
      </c>
      <c r="J108" s="14">
        <v>101</v>
      </c>
      <c r="K108" s="14" t="s">
        <v>179</v>
      </c>
      <c r="L108" s="14" t="s">
        <v>293</v>
      </c>
      <c r="M108" s="14" t="s">
        <v>864</v>
      </c>
      <c r="N108" s="14" t="s">
        <v>182</v>
      </c>
      <c r="O108" s="14" t="s">
        <v>864</v>
      </c>
    </row>
    <row r="109" spans="1:16" x14ac:dyDescent="0.25">
      <c r="A109" s="14" t="s">
        <v>186</v>
      </c>
      <c r="B109" s="14" t="s">
        <v>479</v>
      </c>
      <c r="C109" s="15">
        <v>45356</v>
      </c>
      <c r="D109" s="14" t="s">
        <v>889</v>
      </c>
      <c r="E109" s="15">
        <v>45628</v>
      </c>
      <c r="F109" s="14" t="s">
        <v>250</v>
      </c>
      <c r="G109" s="14" t="s">
        <v>890</v>
      </c>
      <c r="H109" s="16">
        <v>18550</v>
      </c>
      <c r="I109" s="16">
        <v>17325</v>
      </c>
      <c r="J109" s="14">
        <v>101</v>
      </c>
      <c r="K109" s="14" t="s">
        <v>179</v>
      </c>
      <c r="L109" s="14" t="s">
        <v>293</v>
      </c>
      <c r="M109" s="14" t="s">
        <v>864</v>
      </c>
      <c r="N109" s="14" t="s">
        <v>182</v>
      </c>
      <c r="O109" s="14" t="s">
        <v>864</v>
      </c>
    </row>
    <row r="110" spans="1:16" x14ac:dyDescent="0.25">
      <c r="A110" s="14" t="s">
        <v>549</v>
      </c>
      <c r="B110" s="14" t="s">
        <v>480</v>
      </c>
      <c r="C110" s="15">
        <v>45356</v>
      </c>
      <c r="D110" s="14" t="s">
        <v>945</v>
      </c>
      <c r="E110" s="14" t="s">
        <v>191</v>
      </c>
      <c r="F110" s="14" t="s">
        <v>250</v>
      </c>
      <c r="G110" s="14" t="s">
        <v>946</v>
      </c>
      <c r="H110" s="16">
        <v>16495</v>
      </c>
      <c r="I110" s="16">
        <v>13000</v>
      </c>
      <c r="J110" s="14">
        <v>100</v>
      </c>
      <c r="K110" s="14" t="s">
        <v>136</v>
      </c>
      <c r="L110" s="14" t="s">
        <v>433</v>
      </c>
      <c r="M110" s="14" t="s">
        <v>916</v>
      </c>
      <c r="N110" s="14" t="s">
        <v>182</v>
      </c>
      <c r="O110" s="14" t="s">
        <v>907</v>
      </c>
    </row>
    <row r="111" spans="1:16" x14ac:dyDescent="0.25">
      <c r="A111" s="9" t="s">
        <v>678</v>
      </c>
      <c r="B111" s="9" t="s">
        <v>481</v>
      </c>
      <c r="C111" s="10">
        <v>45356</v>
      </c>
      <c r="D111" s="9" t="s">
        <v>750</v>
      </c>
      <c r="E111" s="9" t="s">
        <v>363</v>
      </c>
      <c r="F111" s="9" t="s">
        <v>250</v>
      </c>
      <c r="G111" s="9" t="s">
        <v>751</v>
      </c>
      <c r="H111" s="11">
        <v>9764</v>
      </c>
      <c r="I111" s="11">
        <v>9025</v>
      </c>
      <c r="J111" s="9" t="s">
        <v>752</v>
      </c>
      <c r="K111" s="9" t="s">
        <v>753</v>
      </c>
      <c r="L111" s="9" t="s">
        <v>754</v>
      </c>
      <c r="M111" s="10">
        <v>45327</v>
      </c>
      <c r="N111" s="9" t="s">
        <v>182</v>
      </c>
      <c r="O111" s="10" t="s">
        <v>761</v>
      </c>
      <c r="P111" s="10">
        <v>45449</v>
      </c>
    </row>
    <row r="112" spans="1:16" x14ac:dyDescent="0.25">
      <c r="A112" s="9" t="s">
        <v>678</v>
      </c>
      <c r="B112" s="9" t="s">
        <v>482</v>
      </c>
      <c r="C112" s="10">
        <v>45356</v>
      </c>
      <c r="D112" s="9" t="s">
        <v>679</v>
      </c>
      <c r="E112" s="9" t="s">
        <v>306</v>
      </c>
      <c r="F112" s="9" t="s">
        <v>250</v>
      </c>
      <c r="G112" s="9" t="s">
        <v>680</v>
      </c>
      <c r="H112" s="11">
        <v>52900</v>
      </c>
      <c r="I112" s="11">
        <v>33490</v>
      </c>
      <c r="J112" s="9">
        <v>101</v>
      </c>
      <c r="K112" s="9" t="s">
        <v>376</v>
      </c>
      <c r="L112" s="9" t="s">
        <v>377</v>
      </c>
      <c r="M112" s="9" t="s">
        <v>681</v>
      </c>
      <c r="N112" s="9" t="s">
        <v>182</v>
      </c>
      <c r="O112" s="9" t="s">
        <v>681</v>
      </c>
      <c r="P112" s="9" t="s">
        <v>519</v>
      </c>
    </row>
    <row r="113" spans="1:16" x14ac:dyDescent="0.25">
      <c r="A113" s="14" t="s">
        <v>678</v>
      </c>
      <c r="B113" s="14" t="s">
        <v>631</v>
      </c>
      <c r="C113" s="15">
        <v>45356</v>
      </c>
      <c r="D113" s="14" t="s">
        <v>755</v>
      </c>
      <c r="E113" s="15">
        <v>45507</v>
      </c>
      <c r="F113" s="14" t="s">
        <v>250</v>
      </c>
      <c r="G113" s="14" t="s">
        <v>756</v>
      </c>
      <c r="H113" s="16">
        <v>6999</v>
      </c>
      <c r="I113" s="16">
        <v>6850</v>
      </c>
      <c r="J113" s="14" t="s">
        <v>752</v>
      </c>
      <c r="K113" s="14" t="s">
        <v>753</v>
      </c>
      <c r="L113" s="14" t="s">
        <v>754</v>
      </c>
      <c r="M113" s="15">
        <v>45327</v>
      </c>
      <c r="N113" s="14" t="s">
        <v>182</v>
      </c>
      <c r="O113" s="15">
        <v>45327</v>
      </c>
    </row>
    <row r="114" spans="1:16" x14ac:dyDescent="0.25">
      <c r="A114" s="14" t="s">
        <v>678</v>
      </c>
      <c r="B114" s="14" t="s">
        <v>632</v>
      </c>
      <c r="C114" s="15">
        <v>45356</v>
      </c>
      <c r="D114" s="14" t="s">
        <v>763</v>
      </c>
      <c r="E114" s="15">
        <v>45476</v>
      </c>
      <c r="F114" s="14" t="s">
        <v>250</v>
      </c>
      <c r="G114" s="14" t="s">
        <v>764</v>
      </c>
      <c r="H114" s="16">
        <v>22500</v>
      </c>
      <c r="I114" s="16">
        <v>14100</v>
      </c>
      <c r="J114" s="14" t="s">
        <v>169</v>
      </c>
      <c r="K114" s="14" t="s">
        <v>257</v>
      </c>
      <c r="L114" s="14" t="s">
        <v>258</v>
      </c>
      <c r="M114" s="14" t="s">
        <v>761</v>
      </c>
      <c r="N114" s="14" t="s">
        <v>182</v>
      </c>
      <c r="O114" s="14" t="s">
        <v>761</v>
      </c>
    </row>
    <row r="115" spans="1:16" x14ac:dyDescent="0.25">
      <c r="A115" s="14" t="s">
        <v>853</v>
      </c>
      <c r="B115" s="14" t="s">
        <v>633</v>
      </c>
      <c r="C115" s="15">
        <v>45448</v>
      </c>
      <c r="D115" s="14" t="s">
        <v>854</v>
      </c>
      <c r="E115" s="15">
        <v>45446</v>
      </c>
      <c r="F115" s="14" t="s">
        <v>250</v>
      </c>
      <c r="G115" s="14" t="s">
        <v>855</v>
      </c>
      <c r="H115" s="16">
        <v>110000</v>
      </c>
      <c r="I115" s="16">
        <v>90000</v>
      </c>
      <c r="J115" s="14">
        <v>101</v>
      </c>
      <c r="K115" s="14" t="s">
        <v>136</v>
      </c>
      <c r="L115" s="14" t="s">
        <v>433</v>
      </c>
      <c r="M115" s="14" t="s">
        <v>843</v>
      </c>
      <c r="N115" s="14" t="s">
        <v>524</v>
      </c>
      <c r="O115" s="14" t="s">
        <v>843</v>
      </c>
    </row>
    <row r="116" spans="1:16" x14ac:dyDescent="0.25">
      <c r="A116" s="9" t="s">
        <v>899</v>
      </c>
      <c r="B116" s="9" t="s">
        <v>868</v>
      </c>
      <c r="C116" s="10">
        <v>45478</v>
      </c>
      <c r="D116" s="9" t="s">
        <v>870</v>
      </c>
      <c r="E116" s="9" t="s">
        <v>191</v>
      </c>
      <c r="F116" s="9" t="s">
        <v>250</v>
      </c>
      <c r="G116" s="9" t="s">
        <v>900</v>
      </c>
      <c r="H116" s="11">
        <v>9850</v>
      </c>
      <c r="I116" s="11">
        <v>4635</v>
      </c>
      <c r="J116" s="9">
        <v>101</v>
      </c>
      <c r="K116" s="9" t="s">
        <v>376</v>
      </c>
      <c r="L116" s="9" t="s">
        <v>221</v>
      </c>
      <c r="M116" s="9" t="s">
        <v>864</v>
      </c>
      <c r="N116" s="9" t="s">
        <v>182</v>
      </c>
      <c r="O116" s="9" t="s">
        <v>843</v>
      </c>
      <c r="P116" s="9" t="s">
        <v>916</v>
      </c>
    </row>
    <row r="117" spans="1:16" x14ac:dyDescent="0.25">
      <c r="A117" s="14" t="s">
        <v>430</v>
      </c>
      <c r="B117" s="14" t="s">
        <v>869</v>
      </c>
      <c r="C117" s="15">
        <v>45478</v>
      </c>
      <c r="D117" s="14" t="s">
        <v>870</v>
      </c>
      <c r="E117" s="14" t="s">
        <v>191</v>
      </c>
      <c r="F117" s="14" t="s">
        <v>250</v>
      </c>
      <c r="G117" s="14" t="s">
        <v>871</v>
      </c>
      <c r="H117" s="16"/>
      <c r="I117" s="16">
        <v>875</v>
      </c>
      <c r="J117" s="14">
        <v>101</v>
      </c>
      <c r="K117" s="14" t="s">
        <v>376</v>
      </c>
      <c r="L117" s="14" t="s">
        <v>221</v>
      </c>
      <c r="M117" s="14" t="s">
        <v>864</v>
      </c>
      <c r="N117" s="14" t="s">
        <v>182</v>
      </c>
      <c r="O117" s="14" t="s">
        <v>864</v>
      </c>
    </row>
    <row r="118" spans="1:16" x14ac:dyDescent="0.25">
      <c r="A118" s="9" t="s">
        <v>652</v>
      </c>
      <c r="B118" s="9" t="s">
        <v>634</v>
      </c>
      <c r="C118" s="10">
        <v>45509</v>
      </c>
      <c r="D118" s="9" t="s">
        <v>657</v>
      </c>
      <c r="E118" s="9" t="s">
        <v>513</v>
      </c>
      <c r="F118" s="9" t="s">
        <v>250</v>
      </c>
      <c r="G118" s="9" t="s">
        <v>658</v>
      </c>
      <c r="H118" s="11">
        <v>48000</v>
      </c>
      <c r="I118" s="11">
        <v>48000</v>
      </c>
      <c r="J118" s="9">
        <v>101</v>
      </c>
      <c r="K118" s="9" t="s">
        <v>261</v>
      </c>
      <c r="L118" s="9" t="s">
        <v>262</v>
      </c>
      <c r="M118" s="9" t="s">
        <v>655</v>
      </c>
      <c r="N118" s="9" t="s">
        <v>182</v>
      </c>
      <c r="O118" s="9" t="s">
        <v>656</v>
      </c>
      <c r="P118" s="9" t="s">
        <v>656</v>
      </c>
    </row>
    <row r="119" spans="1:16" x14ac:dyDescent="0.25">
      <c r="A119" s="9" t="s">
        <v>652</v>
      </c>
      <c r="B119" s="9" t="s">
        <v>635</v>
      </c>
      <c r="C119" s="10">
        <v>45570</v>
      </c>
      <c r="D119" s="9" t="s">
        <v>653</v>
      </c>
      <c r="E119" s="9" t="s">
        <v>583</v>
      </c>
      <c r="F119" s="9" t="s">
        <v>250</v>
      </c>
      <c r="G119" s="9" t="s">
        <v>654</v>
      </c>
      <c r="H119" s="11">
        <v>10000</v>
      </c>
      <c r="I119" s="11">
        <v>10000</v>
      </c>
      <c r="J119" s="9" t="s">
        <v>169</v>
      </c>
      <c r="K119" s="9" t="s">
        <v>261</v>
      </c>
      <c r="L119" s="9" t="s">
        <v>262</v>
      </c>
      <c r="M119" s="9" t="s">
        <v>655</v>
      </c>
      <c r="N119" s="9" t="s">
        <v>182</v>
      </c>
      <c r="O119" s="9" t="s">
        <v>656</v>
      </c>
      <c r="P119" s="9" t="s">
        <v>656</v>
      </c>
    </row>
    <row r="120" spans="1:16" x14ac:dyDescent="0.25">
      <c r="A120" s="14" t="s">
        <v>549</v>
      </c>
      <c r="B120" s="14" t="s">
        <v>636</v>
      </c>
      <c r="C120" s="15">
        <v>45570</v>
      </c>
      <c r="D120" s="14" t="s">
        <v>940</v>
      </c>
      <c r="E120" s="15">
        <v>45599</v>
      </c>
      <c r="F120" s="14" t="s">
        <v>250</v>
      </c>
      <c r="G120" s="14" t="s">
        <v>941</v>
      </c>
      <c r="H120" s="16">
        <v>80000</v>
      </c>
      <c r="I120" s="16">
        <v>67970</v>
      </c>
      <c r="J120" s="14" t="s">
        <v>942</v>
      </c>
      <c r="K120" s="14" t="s">
        <v>943</v>
      </c>
      <c r="L120" s="14" t="s">
        <v>944</v>
      </c>
      <c r="M120" s="14" t="s">
        <v>916</v>
      </c>
      <c r="N120" s="14" t="s">
        <v>267</v>
      </c>
      <c r="O120" s="14" t="s">
        <v>907</v>
      </c>
    </row>
    <row r="121" spans="1:16" x14ac:dyDescent="0.25">
      <c r="A121" s="14" t="s">
        <v>762</v>
      </c>
      <c r="B121" s="14" t="s">
        <v>637</v>
      </c>
      <c r="C121" s="15">
        <v>45570</v>
      </c>
      <c r="D121" s="14" t="s">
        <v>757</v>
      </c>
      <c r="E121" s="15">
        <v>45599</v>
      </c>
      <c r="F121" s="14" t="s">
        <v>250</v>
      </c>
      <c r="G121" s="14" t="s">
        <v>758</v>
      </c>
      <c r="H121" s="16">
        <v>75644.800000000003</v>
      </c>
      <c r="I121" s="16">
        <v>63475</v>
      </c>
      <c r="J121" s="14" t="s">
        <v>759</v>
      </c>
      <c r="K121" s="14" t="s">
        <v>760</v>
      </c>
      <c r="L121" s="14" t="s">
        <v>221</v>
      </c>
      <c r="M121" s="14" t="s">
        <v>761</v>
      </c>
      <c r="N121" s="14" t="s">
        <v>524</v>
      </c>
      <c r="O121" s="14" t="s">
        <v>761</v>
      </c>
    </row>
    <row r="122" spans="1:16" x14ac:dyDescent="0.25">
      <c r="A122" s="9" t="s">
        <v>865</v>
      </c>
      <c r="B122" s="9" t="s">
        <v>638</v>
      </c>
      <c r="C122" s="10">
        <v>45570</v>
      </c>
      <c r="D122" s="9" t="s">
        <v>866</v>
      </c>
      <c r="E122" s="10">
        <v>45599</v>
      </c>
      <c r="F122" s="9" t="s">
        <v>250</v>
      </c>
      <c r="G122" s="9" t="s">
        <v>867</v>
      </c>
      <c r="H122" s="11">
        <v>14000</v>
      </c>
      <c r="I122" s="11">
        <v>13300</v>
      </c>
      <c r="J122" s="9" t="s">
        <v>759</v>
      </c>
      <c r="K122" s="9" t="s">
        <v>522</v>
      </c>
      <c r="L122" s="9" t="s">
        <v>523</v>
      </c>
      <c r="M122" s="9" t="s">
        <v>864</v>
      </c>
      <c r="N122" s="9" t="s">
        <v>182</v>
      </c>
      <c r="O122" s="9" t="s">
        <v>864</v>
      </c>
      <c r="P122" s="10">
        <v>45358</v>
      </c>
    </row>
    <row r="123" spans="1:16" x14ac:dyDescent="0.25">
      <c r="A123" s="14" t="s">
        <v>199</v>
      </c>
      <c r="B123" s="14" t="s">
        <v>639</v>
      </c>
      <c r="C123" s="15">
        <v>45570</v>
      </c>
      <c r="D123" s="14" t="s">
        <v>917</v>
      </c>
      <c r="E123" s="14" t="s">
        <v>569</v>
      </c>
      <c r="F123" s="14" t="s">
        <v>250</v>
      </c>
      <c r="G123" s="14" t="s">
        <v>918</v>
      </c>
      <c r="H123" s="16">
        <v>17500</v>
      </c>
      <c r="I123" s="16">
        <v>17250</v>
      </c>
      <c r="J123" s="14">
        <v>101</v>
      </c>
      <c r="K123" s="14" t="s">
        <v>261</v>
      </c>
      <c r="L123" s="14" t="s">
        <v>262</v>
      </c>
      <c r="M123" s="14" t="s">
        <v>916</v>
      </c>
      <c r="N123" s="14" t="s">
        <v>919</v>
      </c>
      <c r="O123" s="14" t="s">
        <v>916</v>
      </c>
    </row>
    <row r="124" spans="1:16" x14ac:dyDescent="0.25">
      <c r="A124" s="14" t="s">
        <v>739</v>
      </c>
      <c r="B124" s="14" t="s">
        <v>640</v>
      </c>
      <c r="C124" s="15">
        <v>45570</v>
      </c>
      <c r="D124" s="14" t="s">
        <v>740</v>
      </c>
      <c r="E124" s="15">
        <v>45476</v>
      </c>
      <c r="F124" s="14" t="s">
        <v>250</v>
      </c>
      <c r="G124" s="14" t="s">
        <v>741</v>
      </c>
      <c r="H124" s="16">
        <v>515000</v>
      </c>
      <c r="I124" s="16">
        <v>510000</v>
      </c>
      <c r="J124" s="14" t="s">
        <v>133</v>
      </c>
      <c r="K124" s="14" t="s">
        <v>132</v>
      </c>
      <c r="L124" s="14" t="s">
        <v>133</v>
      </c>
      <c r="M124" s="14" t="s">
        <v>722</v>
      </c>
      <c r="N124" s="14" t="s">
        <v>182</v>
      </c>
      <c r="O124" s="14" t="s">
        <v>714</v>
      </c>
    </row>
    <row r="125" spans="1:16" x14ac:dyDescent="0.25">
      <c r="A125" s="9" t="s">
        <v>691</v>
      </c>
      <c r="B125" s="9" t="s">
        <v>641</v>
      </c>
      <c r="C125" s="9" t="s">
        <v>656</v>
      </c>
      <c r="D125" s="9" t="s">
        <v>692</v>
      </c>
      <c r="E125" s="9" t="s">
        <v>571</v>
      </c>
      <c r="F125" s="9" t="s">
        <v>250</v>
      </c>
      <c r="G125" s="9" t="s">
        <v>693</v>
      </c>
      <c r="H125" s="11">
        <v>30000</v>
      </c>
      <c r="I125" s="11">
        <v>23700</v>
      </c>
      <c r="J125" s="9" t="s">
        <v>397</v>
      </c>
      <c r="K125" s="9" t="s">
        <v>694</v>
      </c>
      <c r="L125" s="9" t="s">
        <v>695</v>
      </c>
      <c r="M125" s="9" t="s">
        <v>696</v>
      </c>
      <c r="N125" s="9" t="s">
        <v>697</v>
      </c>
      <c r="O125" s="9" t="s">
        <v>696</v>
      </c>
      <c r="P125" s="9" t="s">
        <v>696</v>
      </c>
    </row>
    <row r="126" spans="1:16" x14ac:dyDescent="0.25">
      <c r="A126" s="14" t="s">
        <v>678</v>
      </c>
      <c r="B126" s="14" t="s">
        <v>642</v>
      </c>
      <c r="C126" s="14" t="s">
        <v>656</v>
      </c>
      <c r="D126" s="14" t="s">
        <v>897</v>
      </c>
      <c r="E126" s="14" t="s">
        <v>198</v>
      </c>
      <c r="F126" s="14" t="s">
        <v>251</v>
      </c>
      <c r="G126" s="14" t="s">
        <v>898</v>
      </c>
      <c r="H126" s="16">
        <v>1551412</v>
      </c>
      <c r="I126" s="16">
        <v>1309937.7</v>
      </c>
      <c r="J126" s="14">
        <v>101</v>
      </c>
      <c r="K126" s="14" t="s">
        <v>43</v>
      </c>
      <c r="L126" s="14" t="s">
        <v>53</v>
      </c>
      <c r="M126" s="14" t="s">
        <v>864</v>
      </c>
      <c r="N126" s="14" t="s">
        <v>267</v>
      </c>
      <c r="O126" s="14" t="s">
        <v>843</v>
      </c>
    </row>
    <row r="127" spans="1:16" x14ac:dyDescent="0.25">
      <c r="B127" s="12" t="s">
        <v>643</v>
      </c>
      <c r="H127" s="5"/>
      <c r="I127" s="5"/>
    </row>
    <row r="128" spans="1:16" x14ac:dyDescent="0.25">
      <c r="A128" s="9" t="s">
        <v>434</v>
      </c>
      <c r="B128" s="9" t="s">
        <v>644</v>
      </c>
      <c r="C128" s="9" t="s">
        <v>656</v>
      </c>
      <c r="D128" s="9" t="s">
        <v>698</v>
      </c>
      <c r="E128" s="9" t="s">
        <v>656</v>
      </c>
      <c r="F128" s="9" t="s">
        <v>699</v>
      </c>
      <c r="G128" s="9" t="s">
        <v>700</v>
      </c>
      <c r="H128" s="11">
        <v>10500</v>
      </c>
      <c r="I128" s="11">
        <v>8250</v>
      </c>
      <c r="J128" s="9">
        <v>101</v>
      </c>
      <c r="K128" s="9" t="s">
        <v>179</v>
      </c>
      <c r="L128" s="9" t="s">
        <v>293</v>
      </c>
      <c r="M128" s="9" t="s">
        <v>696</v>
      </c>
      <c r="N128" s="9" t="s">
        <v>701</v>
      </c>
      <c r="O128" s="9" t="s">
        <v>696</v>
      </c>
      <c r="P128" s="9" t="s">
        <v>696</v>
      </c>
    </row>
    <row r="129" spans="1:16" x14ac:dyDescent="0.25">
      <c r="A129" s="9" t="s">
        <v>702</v>
      </c>
      <c r="B129" s="9" t="s">
        <v>645</v>
      </c>
      <c r="C129" s="9" t="s">
        <v>656</v>
      </c>
      <c r="D129" s="9" t="s">
        <v>703</v>
      </c>
      <c r="E129" s="9" t="s">
        <v>450</v>
      </c>
      <c r="F129" s="9" t="s">
        <v>250</v>
      </c>
      <c r="G129" s="9" t="s">
        <v>704</v>
      </c>
      <c r="H129" s="11">
        <v>55000</v>
      </c>
      <c r="I129" s="11">
        <v>55000</v>
      </c>
      <c r="J129" s="9" t="s">
        <v>397</v>
      </c>
      <c r="K129" s="9" t="s">
        <v>694</v>
      </c>
      <c r="L129" s="9" t="s">
        <v>695</v>
      </c>
      <c r="M129" s="9" t="s">
        <v>656</v>
      </c>
      <c r="N129" s="9" t="s">
        <v>705</v>
      </c>
      <c r="O129" s="9" t="s">
        <v>656</v>
      </c>
      <c r="P129" s="9" t="s">
        <v>696</v>
      </c>
    </row>
    <row r="130" spans="1:16" x14ac:dyDescent="0.25">
      <c r="A130" s="9" t="s">
        <v>706</v>
      </c>
      <c r="B130" s="9" t="s">
        <v>646</v>
      </c>
      <c r="C130" s="9" t="s">
        <v>707</v>
      </c>
      <c r="D130" s="9" t="s">
        <v>708</v>
      </c>
      <c r="E130" s="9" t="s">
        <v>514</v>
      </c>
      <c r="F130" s="9" t="s">
        <v>252</v>
      </c>
      <c r="G130" s="9" t="s">
        <v>709</v>
      </c>
      <c r="H130" s="11">
        <v>349308.8</v>
      </c>
      <c r="I130" s="11">
        <v>349308.8</v>
      </c>
      <c r="J130" s="9" t="s">
        <v>169</v>
      </c>
      <c r="K130" s="9" t="s">
        <v>710</v>
      </c>
      <c r="L130" s="9" t="s">
        <v>711</v>
      </c>
      <c r="M130" s="9" t="s">
        <v>712</v>
      </c>
      <c r="N130" s="9"/>
      <c r="O130" s="9" t="s">
        <v>696</v>
      </c>
      <c r="P130" s="9" t="s">
        <v>713</v>
      </c>
    </row>
    <row r="131" spans="1:16" x14ac:dyDescent="0.25">
      <c r="A131" s="9" t="s">
        <v>239</v>
      </c>
      <c r="B131" s="9" t="s">
        <v>647</v>
      </c>
      <c r="C131" s="9" t="s">
        <v>663</v>
      </c>
      <c r="D131" s="9" t="s">
        <v>881</v>
      </c>
      <c r="E131" s="9" t="s">
        <v>360</v>
      </c>
      <c r="F131" s="9" t="s">
        <v>252</v>
      </c>
      <c r="G131" s="9" t="s">
        <v>882</v>
      </c>
      <c r="H131" s="11">
        <v>35828</v>
      </c>
      <c r="I131" s="11">
        <v>35828</v>
      </c>
      <c r="J131" s="9">
        <v>101</v>
      </c>
      <c r="K131" s="9" t="s">
        <v>883</v>
      </c>
      <c r="L131" s="9" t="s">
        <v>884</v>
      </c>
      <c r="M131" s="9" t="s">
        <v>864</v>
      </c>
      <c r="N131" s="9" t="s">
        <v>182</v>
      </c>
      <c r="O131" s="9" t="s">
        <v>864</v>
      </c>
      <c r="P131" s="9" t="s">
        <v>956</v>
      </c>
    </row>
    <row r="132" spans="1:16" x14ac:dyDescent="0.25">
      <c r="A132" s="9" t="s">
        <v>239</v>
      </c>
      <c r="B132" s="9" t="s">
        <v>648</v>
      </c>
      <c r="C132" s="9" t="s">
        <v>663</v>
      </c>
      <c r="D132" s="9" t="s">
        <v>875</v>
      </c>
      <c r="E132" s="9" t="s">
        <v>543</v>
      </c>
      <c r="F132" s="9" t="s">
        <v>252</v>
      </c>
      <c r="G132" s="9" t="s">
        <v>876</v>
      </c>
      <c r="H132" s="11">
        <v>29640</v>
      </c>
      <c r="I132" s="11">
        <v>29640</v>
      </c>
      <c r="J132" s="9">
        <v>101</v>
      </c>
      <c r="K132" s="9" t="s">
        <v>9</v>
      </c>
      <c r="L132" s="9" t="s">
        <v>60</v>
      </c>
      <c r="M132" s="9" t="s">
        <v>864</v>
      </c>
      <c r="N132" s="9" t="s">
        <v>182</v>
      </c>
      <c r="O132" s="9" t="s">
        <v>864</v>
      </c>
      <c r="P132" s="9" t="s">
        <v>907</v>
      </c>
    </row>
    <row r="133" spans="1:16" x14ac:dyDescent="0.25">
      <c r="A133" s="9" t="s">
        <v>239</v>
      </c>
      <c r="B133" s="9" t="s">
        <v>649</v>
      </c>
      <c r="C133" s="9" t="s">
        <v>663</v>
      </c>
      <c r="D133" s="9" t="s">
        <v>877</v>
      </c>
      <c r="E133" s="9" t="s">
        <v>360</v>
      </c>
      <c r="F133" s="9" t="s">
        <v>252</v>
      </c>
      <c r="G133" s="9" t="s">
        <v>878</v>
      </c>
      <c r="H133" s="11">
        <v>14820</v>
      </c>
      <c r="I133" s="11">
        <v>14820</v>
      </c>
      <c r="J133" s="9">
        <v>101</v>
      </c>
      <c r="K133" s="9" t="s">
        <v>879</v>
      </c>
      <c r="L133" s="9" t="s">
        <v>880</v>
      </c>
      <c r="M133" s="9" t="s">
        <v>864</v>
      </c>
      <c r="N133" s="9" t="s">
        <v>182</v>
      </c>
      <c r="O133" s="9" t="s">
        <v>864</v>
      </c>
      <c r="P133" s="9" t="s">
        <v>907</v>
      </c>
    </row>
    <row r="134" spans="1:16" x14ac:dyDescent="0.25">
      <c r="A134" s="9" t="s">
        <v>859</v>
      </c>
      <c r="B134" s="9" t="s">
        <v>858</v>
      </c>
      <c r="C134" s="9" t="s">
        <v>663</v>
      </c>
      <c r="D134" s="9" t="s">
        <v>860</v>
      </c>
      <c r="E134" s="9" t="s">
        <v>306</v>
      </c>
      <c r="F134" s="9" t="s">
        <v>250</v>
      </c>
      <c r="G134" s="9" t="s">
        <v>861</v>
      </c>
      <c r="H134" s="11">
        <v>45800</v>
      </c>
      <c r="I134" s="11">
        <v>22620</v>
      </c>
      <c r="J134" s="9" t="s">
        <v>169</v>
      </c>
      <c r="K134" s="9" t="s">
        <v>862</v>
      </c>
      <c r="L134" s="9" t="s">
        <v>863</v>
      </c>
      <c r="M134" s="9" t="s">
        <v>864</v>
      </c>
      <c r="N134" s="9" t="s">
        <v>326</v>
      </c>
      <c r="O134" s="9" t="s">
        <v>864</v>
      </c>
      <c r="P134" s="9" t="s">
        <v>1085</v>
      </c>
    </row>
    <row r="135" spans="1:16" x14ac:dyDescent="0.25">
      <c r="A135" s="14" t="s">
        <v>1070</v>
      </c>
      <c r="B135" s="14" t="s">
        <v>1071</v>
      </c>
      <c r="C135" s="14" t="s">
        <v>663</v>
      </c>
      <c r="D135" s="14" t="s">
        <v>860</v>
      </c>
      <c r="E135" s="14" t="s">
        <v>306</v>
      </c>
      <c r="F135" s="14" t="s">
        <v>250</v>
      </c>
      <c r="G135" s="14" t="s">
        <v>1082</v>
      </c>
      <c r="H135" s="16">
        <v>21250</v>
      </c>
      <c r="I135" s="16">
        <v>11935</v>
      </c>
      <c r="J135" s="14" t="s">
        <v>169</v>
      </c>
      <c r="K135" s="14" t="s">
        <v>862</v>
      </c>
      <c r="L135" s="14" t="s">
        <v>863</v>
      </c>
      <c r="M135" s="14" t="s">
        <v>1072</v>
      </c>
      <c r="N135" s="14" t="s">
        <v>326</v>
      </c>
      <c r="O135" s="14" t="s">
        <v>1068</v>
      </c>
    </row>
    <row r="138" spans="1:16" x14ac:dyDescent="0.25">
      <c r="A138" t="s">
        <v>1095</v>
      </c>
    </row>
    <row r="139" spans="1:16" x14ac:dyDescent="0.25">
      <c r="A139" s="14" t="s">
        <v>520</v>
      </c>
      <c r="B139" s="14" t="s">
        <v>778</v>
      </c>
      <c r="C139" s="15">
        <v>45388</v>
      </c>
      <c r="D139" s="14" t="s">
        <v>844</v>
      </c>
      <c r="E139" s="14" t="s">
        <v>450</v>
      </c>
      <c r="F139" s="14" t="s">
        <v>250</v>
      </c>
      <c r="G139" s="14" t="s">
        <v>845</v>
      </c>
      <c r="H139" s="16">
        <v>38900</v>
      </c>
      <c r="I139" s="16">
        <v>28975</v>
      </c>
      <c r="J139" s="14" t="s">
        <v>846</v>
      </c>
      <c r="K139" s="14" t="s">
        <v>847</v>
      </c>
      <c r="L139" s="14" t="s">
        <v>848</v>
      </c>
      <c r="M139" s="14" t="s">
        <v>843</v>
      </c>
      <c r="N139" s="14" t="s">
        <v>326</v>
      </c>
      <c r="O139" s="14" t="s">
        <v>843</v>
      </c>
    </row>
    <row r="140" spans="1:16" x14ac:dyDescent="0.25">
      <c r="A140" s="9" t="s">
        <v>434</v>
      </c>
      <c r="B140" s="9" t="s">
        <v>779</v>
      </c>
      <c r="C140" s="10">
        <v>45388</v>
      </c>
      <c r="D140" s="9" t="s">
        <v>928</v>
      </c>
      <c r="E140" s="9" t="s">
        <v>533</v>
      </c>
      <c r="F140" s="9" t="s">
        <v>250</v>
      </c>
      <c r="G140" s="9" t="s">
        <v>929</v>
      </c>
      <c r="H140" s="11">
        <v>56000</v>
      </c>
      <c r="I140" s="11">
        <v>48250</v>
      </c>
      <c r="J140" s="9">
        <v>101</v>
      </c>
      <c r="K140" s="9" t="s">
        <v>136</v>
      </c>
      <c r="L140" s="9" t="s">
        <v>433</v>
      </c>
      <c r="M140" s="9" t="s">
        <v>916</v>
      </c>
      <c r="N140" s="9" t="s">
        <v>182</v>
      </c>
      <c r="O140" s="9" t="s">
        <v>907</v>
      </c>
      <c r="P140" s="9" t="s">
        <v>1086</v>
      </c>
    </row>
    <row r="141" spans="1:16" x14ac:dyDescent="0.25">
      <c r="A141" s="9" t="s">
        <v>280</v>
      </c>
      <c r="B141" s="9" t="s">
        <v>780</v>
      </c>
      <c r="C141" s="10">
        <v>45388</v>
      </c>
      <c r="D141" s="9" t="s">
        <v>930</v>
      </c>
      <c r="E141" s="9" t="s">
        <v>318</v>
      </c>
      <c r="F141" s="9" t="s">
        <v>250</v>
      </c>
      <c r="G141" s="9" t="s">
        <v>931</v>
      </c>
      <c r="H141" s="11">
        <v>68500</v>
      </c>
      <c r="I141" s="11">
        <v>49960</v>
      </c>
      <c r="J141" s="9" t="s">
        <v>133</v>
      </c>
      <c r="K141" s="9" t="s">
        <v>132</v>
      </c>
      <c r="L141" s="9" t="s">
        <v>133</v>
      </c>
      <c r="M141" s="9" t="s">
        <v>916</v>
      </c>
      <c r="N141" s="9" t="s">
        <v>182</v>
      </c>
      <c r="O141" s="9" t="s">
        <v>907</v>
      </c>
      <c r="P141" s="9" t="s">
        <v>952</v>
      </c>
    </row>
    <row r="142" spans="1:16" x14ac:dyDescent="0.25">
      <c r="A142" s="14" t="s">
        <v>618</v>
      </c>
      <c r="B142" s="14" t="s">
        <v>781</v>
      </c>
      <c r="C142" s="15">
        <v>45388</v>
      </c>
      <c r="D142" s="14" t="s">
        <v>1019</v>
      </c>
      <c r="E142" s="15">
        <v>45416</v>
      </c>
      <c r="F142" s="14" t="s">
        <v>250</v>
      </c>
      <c r="G142" s="14" t="s">
        <v>1020</v>
      </c>
      <c r="H142" s="16">
        <v>27700</v>
      </c>
      <c r="I142" s="16">
        <v>14200</v>
      </c>
      <c r="J142" s="14" t="s">
        <v>759</v>
      </c>
      <c r="K142" s="14" t="s">
        <v>800</v>
      </c>
      <c r="L142" s="14" t="s">
        <v>390</v>
      </c>
      <c r="M142" s="15">
        <v>45357</v>
      </c>
      <c r="N142" s="14" t="s">
        <v>182</v>
      </c>
      <c r="O142" s="15">
        <v>45297</v>
      </c>
    </row>
    <row r="143" spans="1:16" x14ac:dyDescent="0.25">
      <c r="A143" s="14" t="s">
        <v>584</v>
      </c>
      <c r="B143" s="14" t="s">
        <v>782</v>
      </c>
      <c r="C143" s="15">
        <v>45388</v>
      </c>
      <c r="D143" s="14" t="s">
        <v>922</v>
      </c>
      <c r="E143" s="14" t="s">
        <v>307</v>
      </c>
      <c r="F143" s="14" t="s">
        <v>250</v>
      </c>
      <c r="G143" s="14" t="s">
        <v>923</v>
      </c>
      <c r="H143" s="16">
        <v>26000</v>
      </c>
      <c r="I143" s="16">
        <v>23340</v>
      </c>
      <c r="J143" s="14" t="s">
        <v>759</v>
      </c>
      <c r="K143" s="14" t="s">
        <v>398</v>
      </c>
      <c r="L143" s="14" t="s">
        <v>390</v>
      </c>
      <c r="M143" s="14" t="s">
        <v>907</v>
      </c>
      <c r="N143" s="14" t="s">
        <v>182</v>
      </c>
      <c r="O143" s="14" t="s">
        <v>916</v>
      </c>
    </row>
    <row r="144" spans="1:16" x14ac:dyDescent="0.25">
      <c r="A144" s="9" t="s">
        <v>424</v>
      </c>
      <c r="B144" s="9" t="s">
        <v>783</v>
      </c>
      <c r="C144" s="10">
        <v>45388</v>
      </c>
      <c r="D144" s="9" t="s">
        <v>839</v>
      </c>
      <c r="E144" s="9" t="s">
        <v>533</v>
      </c>
      <c r="F144" s="9" t="s">
        <v>250</v>
      </c>
      <c r="G144" s="9" t="s">
        <v>840</v>
      </c>
      <c r="H144" s="11">
        <v>21516</v>
      </c>
      <c r="I144" s="11">
        <v>21516</v>
      </c>
      <c r="J144" s="9">
        <v>101</v>
      </c>
      <c r="K144" s="9" t="s">
        <v>841</v>
      </c>
      <c r="L144" s="9" t="s">
        <v>842</v>
      </c>
      <c r="M144" s="9" t="s">
        <v>843</v>
      </c>
      <c r="N144" s="9" t="s">
        <v>326</v>
      </c>
      <c r="O144" s="9" t="s">
        <v>843</v>
      </c>
      <c r="P144" s="9" t="s">
        <v>864</v>
      </c>
    </row>
    <row r="145" spans="1:16" x14ac:dyDescent="0.25">
      <c r="A145" s="14" t="s">
        <v>1050</v>
      </c>
      <c r="B145" s="14" t="s">
        <v>784</v>
      </c>
      <c r="C145" s="15">
        <v>45388</v>
      </c>
      <c r="D145" s="14" t="s">
        <v>1051</v>
      </c>
      <c r="E145" s="14" t="s">
        <v>307</v>
      </c>
      <c r="F145" s="14" t="s">
        <v>250</v>
      </c>
      <c r="G145" s="14" t="s">
        <v>1052</v>
      </c>
      <c r="H145" s="16">
        <v>215030</v>
      </c>
      <c r="I145" s="16">
        <v>211434</v>
      </c>
      <c r="J145" s="14" t="s">
        <v>1053</v>
      </c>
      <c r="K145" s="14" t="s">
        <v>800</v>
      </c>
      <c r="L145" s="14" t="s">
        <v>390</v>
      </c>
      <c r="M145" s="14" t="s">
        <v>1045</v>
      </c>
      <c r="N145" s="14" t="s">
        <v>182</v>
      </c>
      <c r="O145" s="14" t="s">
        <v>983</v>
      </c>
    </row>
    <row r="146" spans="1:16" x14ac:dyDescent="0.25">
      <c r="A146" s="14" t="s">
        <v>953</v>
      </c>
      <c r="B146" s="14" t="s">
        <v>785</v>
      </c>
      <c r="C146" s="15">
        <v>45479</v>
      </c>
      <c r="D146" s="14" t="s">
        <v>954</v>
      </c>
      <c r="E146" s="14" t="s">
        <v>696</v>
      </c>
      <c r="F146" s="14" t="s">
        <v>250</v>
      </c>
      <c r="G146" s="14" t="s">
        <v>955</v>
      </c>
      <c r="H146" s="16">
        <v>19800</v>
      </c>
      <c r="I146" s="16">
        <v>19800</v>
      </c>
      <c r="J146" s="14">
        <v>101</v>
      </c>
      <c r="K146" s="14" t="s">
        <v>136</v>
      </c>
      <c r="L146" s="14" t="s">
        <v>433</v>
      </c>
      <c r="M146" s="14" t="s">
        <v>952</v>
      </c>
      <c r="N146" s="14" t="s">
        <v>566</v>
      </c>
      <c r="O146" s="14" t="s">
        <v>952</v>
      </c>
    </row>
    <row r="147" spans="1:16" x14ac:dyDescent="0.25">
      <c r="B147" s="12" t="s">
        <v>786</v>
      </c>
      <c r="H147" s="5"/>
      <c r="I147" s="5"/>
    </row>
    <row r="148" spans="1:16" x14ac:dyDescent="0.25">
      <c r="B148" s="12" t="s">
        <v>787</v>
      </c>
      <c r="H148" s="5"/>
      <c r="I148" s="5"/>
    </row>
    <row r="149" spans="1:16" x14ac:dyDescent="0.25">
      <c r="B149" s="12" t="s">
        <v>788</v>
      </c>
      <c r="H149" s="5"/>
      <c r="I149" s="5"/>
    </row>
    <row r="150" spans="1:16" x14ac:dyDescent="0.25">
      <c r="A150" s="14" t="s">
        <v>1058</v>
      </c>
      <c r="B150" s="14" t="s">
        <v>789</v>
      </c>
      <c r="C150" s="14" t="s">
        <v>907</v>
      </c>
      <c r="D150" s="14" t="s">
        <v>1064</v>
      </c>
      <c r="E150" s="14" t="s">
        <v>514</v>
      </c>
      <c r="F150" s="14" t="s">
        <v>250</v>
      </c>
      <c r="G150" s="14" t="s">
        <v>1065</v>
      </c>
      <c r="H150" s="16">
        <v>24000</v>
      </c>
      <c r="I150" s="16">
        <v>23990</v>
      </c>
      <c r="J150" s="14">
        <v>101</v>
      </c>
      <c r="K150" s="14" t="s">
        <v>42</v>
      </c>
      <c r="L150" s="14" t="s">
        <v>1066</v>
      </c>
      <c r="M150" s="14" t="s">
        <v>1045</v>
      </c>
      <c r="N150" s="14">
        <v>101</v>
      </c>
      <c r="O150" s="15">
        <v>45542</v>
      </c>
    </row>
    <row r="151" spans="1:16" x14ac:dyDescent="0.25">
      <c r="A151" s="14" t="s">
        <v>1058</v>
      </c>
      <c r="B151" s="14" t="s">
        <v>790</v>
      </c>
      <c r="C151" s="14" t="s">
        <v>907</v>
      </c>
      <c r="D151" s="14" t="s">
        <v>1061</v>
      </c>
      <c r="E151" s="14" t="s">
        <v>450</v>
      </c>
      <c r="F151" s="14" t="s">
        <v>250</v>
      </c>
      <c r="G151" s="14" t="s">
        <v>1062</v>
      </c>
      <c r="H151" s="16">
        <v>28450</v>
      </c>
      <c r="I151" s="16">
        <v>15170</v>
      </c>
      <c r="J151" s="14">
        <v>101</v>
      </c>
      <c r="K151" s="14" t="s">
        <v>1063</v>
      </c>
      <c r="L151" s="14" t="s">
        <v>57</v>
      </c>
      <c r="M151" s="14" t="s">
        <v>1045</v>
      </c>
      <c r="N151" s="14" t="s">
        <v>182</v>
      </c>
      <c r="O151" s="15">
        <v>45542</v>
      </c>
    </row>
    <row r="152" spans="1:16" x14ac:dyDescent="0.25">
      <c r="A152" s="14" t="s">
        <v>175</v>
      </c>
      <c r="B152" s="14" t="s">
        <v>791</v>
      </c>
      <c r="C152" s="14" t="s">
        <v>907</v>
      </c>
      <c r="D152" s="14" t="s">
        <v>1047</v>
      </c>
      <c r="E152" s="15">
        <v>45416</v>
      </c>
      <c r="F152" s="14" t="s">
        <v>250</v>
      </c>
      <c r="G152" s="14" t="s">
        <v>1048</v>
      </c>
      <c r="H152" s="16">
        <v>2100</v>
      </c>
      <c r="I152" s="16">
        <v>1860</v>
      </c>
      <c r="J152" s="14" t="s">
        <v>1049</v>
      </c>
      <c r="K152" s="14" t="s">
        <v>522</v>
      </c>
      <c r="L152" s="14" t="s">
        <v>523</v>
      </c>
      <c r="M152" s="14" t="s">
        <v>1045</v>
      </c>
      <c r="N152" s="14" t="s">
        <v>182</v>
      </c>
      <c r="O152" s="15">
        <v>45542</v>
      </c>
    </row>
    <row r="153" spans="1:16" x14ac:dyDescent="0.25">
      <c r="B153" s="12" t="s">
        <v>792</v>
      </c>
      <c r="H153" s="5"/>
      <c r="I153" s="5"/>
    </row>
    <row r="154" spans="1:16" x14ac:dyDescent="0.25">
      <c r="A154" s="14" t="s">
        <v>199</v>
      </c>
      <c r="B154" s="14" t="s">
        <v>793</v>
      </c>
      <c r="C154" s="14" t="s">
        <v>907</v>
      </c>
      <c r="D154" s="14" t="s">
        <v>957</v>
      </c>
      <c r="E154" s="14" t="s">
        <v>501</v>
      </c>
      <c r="F154" s="14" t="s">
        <v>250</v>
      </c>
      <c r="G154" s="14" t="s">
        <v>958</v>
      </c>
      <c r="H154" s="16">
        <v>225000</v>
      </c>
      <c r="I154" s="16">
        <v>200000</v>
      </c>
      <c r="J154" s="14" t="s">
        <v>169</v>
      </c>
      <c r="K154" s="14" t="s">
        <v>506</v>
      </c>
      <c r="L154" s="14" t="s">
        <v>959</v>
      </c>
      <c r="M154" s="14" t="s">
        <v>956</v>
      </c>
      <c r="N154" s="14" t="s">
        <v>960</v>
      </c>
      <c r="O154" s="14" t="s">
        <v>956</v>
      </c>
    </row>
    <row r="155" spans="1:16" x14ac:dyDescent="0.25">
      <c r="A155" s="9" t="s">
        <v>1027</v>
      </c>
      <c r="B155" s="9" t="s">
        <v>794</v>
      </c>
      <c r="C155" s="9" t="s">
        <v>916</v>
      </c>
      <c r="D155" s="9" t="s">
        <v>1028</v>
      </c>
      <c r="E155" s="10">
        <v>45357</v>
      </c>
      <c r="F155" s="9" t="s">
        <v>250</v>
      </c>
      <c r="G155" s="9" t="s">
        <v>1029</v>
      </c>
      <c r="H155" s="11">
        <v>405000</v>
      </c>
      <c r="I155" s="11">
        <v>265500</v>
      </c>
      <c r="J155" s="9" t="s">
        <v>109</v>
      </c>
      <c r="K155" s="9" t="s">
        <v>1017</v>
      </c>
      <c r="L155" s="9" t="s">
        <v>969</v>
      </c>
      <c r="M155" s="10">
        <v>45358</v>
      </c>
      <c r="N155" s="9" t="s">
        <v>1030</v>
      </c>
      <c r="O155" s="10">
        <v>45358</v>
      </c>
      <c r="P155" s="9" t="s">
        <v>1030</v>
      </c>
    </row>
    <row r="156" spans="1:16" x14ac:dyDescent="0.25">
      <c r="A156" s="9" t="s">
        <v>199</v>
      </c>
      <c r="B156" s="9" t="s">
        <v>961</v>
      </c>
      <c r="C156" s="9" t="s">
        <v>916</v>
      </c>
      <c r="D156" s="9" t="s">
        <v>986</v>
      </c>
      <c r="E156" s="9" t="s">
        <v>696</v>
      </c>
      <c r="F156" s="9" t="s">
        <v>250</v>
      </c>
      <c r="G156" s="9" t="s">
        <v>987</v>
      </c>
      <c r="H156" s="11">
        <v>52300</v>
      </c>
      <c r="I156" s="11">
        <v>52118</v>
      </c>
      <c r="J156" s="9" t="s">
        <v>109</v>
      </c>
      <c r="K156" s="9" t="s">
        <v>847</v>
      </c>
      <c r="L156" s="9" t="s">
        <v>848</v>
      </c>
      <c r="M156" s="10">
        <v>45298</v>
      </c>
      <c r="N156" s="9" t="s">
        <v>970</v>
      </c>
      <c r="O156" s="10">
        <v>45298</v>
      </c>
      <c r="P156" s="9" t="s">
        <v>952</v>
      </c>
    </row>
    <row r="157" spans="1:16" x14ac:dyDescent="0.25">
      <c r="A157" s="9" t="s">
        <v>965</v>
      </c>
      <c r="B157" s="9" t="s">
        <v>962</v>
      </c>
      <c r="C157" s="9" t="s">
        <v>916</v>
      </c>
      <c r="D157" s="9" t="s">
        <v>966</v>
      </c>
      <c r="E157" s="9" t="s">
        <v>714</v>
      </c>
      <c r="F157" s="9" t="s">
        <v>250</v>
      </c>
      <c r="G157" s="9" t="s">
        <v>967</v>
      </c>
      <c r="H157" s="11">
        <v>20000</v>
      </c>
      <c r="I157" s="11">
        <v>20000</v>
      </c>
      <c r="J157" s="9" t="s">
        <v>109</v>
      </c>
      <c r="K157" s="9" t="s">
        <v>968</v>
      </c>
      <c r="L157" s="9" t="s">
        <v>969</v>
      </c>
      <c r="M157" s="9" t="s">
        <v>956</v>
      </c>
      <c r="N157" s="9" t="s">
        <v>970</v>
      </c>
      <c r="O157" s="9" t="s">
        <v>956</v>
      </c>
      <c r="P157" s="9" t="s">
        <v>952</v>
      </c>
    </row>
    <row r="158" spans="1:16" x14ac:dyDescent="0.25">
      <c r="A158" s="9" t="s">
        <v>997</v>
      </c>
      <c r="B158" s="9" t="s">
        <v>963</v>
      </c>
      <c r="C158" s="9" t="s">
        <v>916</v>
      </c>
      <c r="D158" s="9" t="s">
        <v>998</v>
      </c>
      <c r="E158" s="9" t="s">
        <v>714</v>
      </c>
      <c r="F158" s="9" t="s">
        <v>250</v>
      </c>
      <c r="G158" s="9" t="s">
        <v>999</v>
      </c>
      <c r="H158" s="11">
        <v>35000</v>
      </c>
      <c r="I158" s="11">
        <v>34650</v>
      </c>
      <c r="J158" s="9" t="s">
        <v>109</v>
      </c>
      <c r="K158" s="9" t="s">
        <v>1000</v>
      </c>
      <c r="L158" s="9" t="s">
        <v>1001</v>
      </c>
      <c r="M158" s="10">
        <v>45298</v>
      </c>
      <c r="N158" s="9" t="s">
        <v>970</v>
      </c>
      <c r="O158" s="10">
        <v>45298</v>
      </c>
      <c r="P158" s="9" t="s">
        <v>970</v>
      </c>
    </row>
    <row r="159" spans="1:16" x14ac:dyDescent="0.25">
      <c r="A159" s="9" t="s">
        <v>530</v>
      </c>
      <c r="B159" s="9" t="s">
        <v>964</v>
      </c>
      <c r="C159" s="9" t="s">
        <v>916</v>
      </c>
      <c r="D159" s="9" t="s">
        <v>1003</v>
      </c>
      <c r="E159" s="9" t="s">
        <v>714</v>
      </c>
      <c r="F159" s="9" t="s">
        <v>250</v>
      </c>
      <c r="G159" s="9" t="s">
        <v>1004</v>
      </c>
      <c r="H159" s="11">
        <v>430000</v>
      </c>
      <c r="I159" s="11">
        <v>430000</v>
      </c>
      <c r="J159" s="9" t="s">
        <v>109</v>
      </c>
      <c r="K159" s="9" t="s">
        <v>968</v>
      </c>
      <c r="L159" s="9" t="s">
        <v>969</v>
      </c>
      <c r="M159" s="10">
        <v>45329</v>
      </c>
      <c r="N159" s="9" t="s">
        <v>1005</v>
      </c>
      <c r="O159" s="10">
        <v>45329</v>
      </c>
      <c r="P159" s="9" t="s">
        <v>1005</v>
      </c>
    </row>
    <row r="160" spans="1:16" x14ac:dyDescent="0.25">
      <c r="A160" s="14" t="s">
        <v>1058</v>
      </c>
      <c r="B160" s="14" t="s">
        <v>1006</v>
      </c>
      <c r="C160" s="14" t="s">
        <v>916</v>
      </c>
      <c r="D160" s="14" t="s">
        <v>1059</v>
      </c>
      <c r="E160" s="14" t="s">
        <v>325</v>
      </c>
      <c r="F160" s="14" t="s">
        <v>250</v>
      </c>
      <c r="G160" s="14" t="s">
        <v>1060</v>
      </c>
      <c r="H160" s="16">
        <v>12000</v>
      </c>
      <c r="I160" s="16">
        <v>11995</v>
      </c>
      <c r="J160" s="14" t="s">
        <v>1056</v>
      </c>
      <c r="K160" s="14" t="s">
        <v>1057</v>
      </c>
      <c r="L160" s="14" t="s">
        <v>390</v>
      </c>
      <c r="M160" s="14" t="s">
        <v>1045</v>
      </c>
      <c r="N160" s="15" t="s">
        <v>182</v>
      </c>
      <c r="O160" s="15">
        <v>45542</v>
      </c>
    </row>
    <row r="161" spans="1:16" x14ac:dyDescent="0.25">
      <c r="A161" s="14" t="s">
        <v>520</v>
      </c>
      <c r="B161" s="14" t="s">
        <v>1007</v>
      </c>
      <c r="C161" s="14" t="s">
        <v>916</v>
      </c>
      <c r="D161" s="14" t="s">
        <v>1021</v>
      </c>
      <c r="E161" s="15">
        <v>45326</v>
      </c>
      <c r="F161" s="14" t="s">
        <v>250</v>
      </c>
      <c r="G161" s="14" t="s">
        <v>1022</v>
      </c>
      <c r="H161" s="16">
        <v>43585</v>
      </c>
      <c r="I161" s="16">
        <v>38160</v>
      </c>
      <c r="J161" s="14" t="s">
        <v>1023</v>
      </c>
      <c r="K161" s="14" t="s">
        <v>694</v>
      </c>
      <c r="L161" s="14" t="s">
        <v>695</v>
      </c>
      <c r="M161" s="15">
        <v>45358</v>
      </c>
      <c r="N161" s="14" t="s">
        <v>182</v>
      </c>
      <c r="O161" s="15">
        <v>45358</v>
      </c>
    </row>
    <row r="162" spans="1:16" x14ac:dyDescent="0.25">
      <c r="A162" s="14" t="s">
        <v>584</v>
      </c>
      <c r="B162" s="14" t="s">
        <v>1024</v>
      </c>
      <c r="C162" s="14" t="s">
        <v>916</v>
      </c>
      <c r="D162" s="14" t="s">
        <v>1025</v>
      </c>
      <c r="E162" s="14" t="s">
        <v>365</v>
      </c>
      <c r="F162" s="14" t="s">
        <v>250</v>
      </c>
      <c r="G162" s="14" t="s">
        <v>1026</v>
      </c>
      <c r="H162" s="16">
        <v>12000</v>
      </c>
      <c r="I162" s="16">
        <v>10880</v>
      </c>
      <c r="J162" s="14" t="s">
        <v>169</v>
      </c>
      <c r="K162" s="14" t="s">
        <v>710</v>
      </c>
      <c r="L162" s="14" t="s">
        <v>711</v>
      </c>
      <c r="M162" s="15">
        <v>45358</v>
      </c>
      <c r="N162" s="14" t="s">
        <v>267</v>
      </c>
      <c r="O162" s="15">
        <v>45358</v>
      </c>
    </row>
    <row r="163" spans="1:16" x14ac:dyDescent="0.25">
      <c r="A163" s="14" t="s">
        <v>584</v>
      </c>
      <c r="B163" s="14" t="s">
        <v>1008</v>
      </c>
      <c r="C163" s="14" t="s">
        <v>916</v>
      </c>
      <c r="D163" s="14" t="s">
        <v>1054</v>
      </c>
      <c r="E163" s="14" t="s">
        <v>325</v>
      </c>
      <c r="F163" s="14" t="s">
        <v>250</v>
      </c>
      <c r="G163" s="14" t="s">
        <v>1055</v>
      </c>
      <c r="H163" s="16">
        <v>28600</v>
      </c>
      <c r="I163" s="16">
        <v>18640</v>
      </c>
      <c r="J163" s="14" t="s">
        <v>1056</v>
      </c>
      <c r="K163" s="14" t="s">
        <v>1057</v>
      </c>
      <c r="L163" s="14" t="s">
        <v>390</v>
      </c>
      <c r="M163" s="14" t="s">
        <v>1045</v>
      </c>
      <c r="N163" s="14" t="s">
        <v>267</v>
      </c>
      <c r="O163" s="15">
        <v>45542</v>
      </c>
    </row>
    <row r="167" spans="1:16" x14ac:dyDescent="0.25">
      <c r="A167" s="36" t="s">
        <v>1090</v>
      </c>
    </row>
    <row r="168" spans="1:16" x14ac:dyDescent="0.25">
      <c r="A168" s="9" t="s">
        <v>1103</v>
      </c>
      <c r="B168" s="9" t="s">
        <v>1104</v>
      </c>
      <c r="C168" s="10">
        <v>45383</v>
      </c>
      <c r="D168" s="9" t="s">
        <v>1105</v>
      </c>
      <c r="E168" s="10">
        <v>45110</v>
      </c>
      <c r="F168" s="9" t="s">
        <v>1106</v>
      </c>
      <c r="G168" s="11">
        <v>100000</v>
      </c>
      <c r="H168" s="11">
        <v>79755</v>
      </c>
      <c r="I168" s="9" t="s">
        <v>133</v>
      </c>
      <c r="J168" s="9" t="s">
        <v>132</v>
      </c>
      <c r="K168" s="9" t="s">
        <v>133</v>
      </c>
      <c r="L168" s="10">
        <v>45383</v>
      </c>
      <c r="M168" s="9" t="s">
        <v>178</v>
      </c>
      <c r="N168" s="9" t="s">
        <v>326</v>
      </c>
      <c r="O168" s="9" t="s">
        <v>595</v>
      </c>
      <c r="P168" s="9" t="s">
        <v>1107</v>
      </c>
    </row>
    <row r="169" spans="1:16" x14ac:dyDescent="0.25">
      <c r="A169" s="9" t="s">
        <v>239</v>
      </c>
      <c r="B169" s="9" t="s">
        <v>1108</v>
      </c>
      <c r="C169" s="10">
        <v>45383</v>
      </c>
      <c r="D169" s="9" t="s">
        <v>1109</v>
      </c>
      <c r="E169" s="9" t="s">
        <v>1110</v>
      </c>
      <c r="F169" s="9" t="s">
        <v>1111</v>
      </c>
      <c r="G169" s="11">
        <v>60000</v>
      </c>
      <c r="H169" s="11">
        <v>60000</v>
      </c>
      <c r="I169" s="9">
        <v>101</v>
      </c>
      <c r="J169" s="9" t="s">
        <v>9</v>
      </c>
      <c r="K169" s="9" t="s">
        <v>60</v>
      </c>
      <c r="L169" s="10">
        <v>45383</v>
      </c>
      <c r="M169" s="9" t="s">
        <v>363</v>
      </c>
      <c r="N169" s="9" t="s">
        <v>326</v>
      </c>
      <c r="O169" s="9" t="s">
        <v>363</v>
      </c>
      <c r="P169" s="9" t="s">
        <v>363</v>
      </c>
    </row>
    <row r="170" spans="1:16" x14ac:dyDescent="0.25">
      <c r="A170" s="9" t="s">
        <v>584</v>
      </c>
      <c r="B170" s="9" t="s">
        <v>1112</v>
      </c>
      <c r="C170" s="10">
        <v>45383</v>
      </c>
      <c r="D170" s="9" t="s">
        <v>1113</v>
      </c>
      <c r="E170" s="9" t="s">
        <v>1114</v>
      </c>
      <c r="F170" s="9" t="s">
        <v>1115</v>
      </c>
      <c r="G170" s="11">
        <v>360000</v>
      </c>
      <c r="H170" s="11">
        <v>350580</v>
      </c>
      <c r="I170" s="9">
        <v>101</v>
      </c>
      <c r="J170" s="9" t="s">
        <v>7</v>
      </c>
      <c r="K170" s="9" t="s">
        <v>58</v>
      </c>
      <c r="L170" s="10">
        <v>45383</v>
      </c>
      <c r="M170" s="9" t="s">
        <v>178</v>
      </c>
      <c r="N170" s="9" t="s">
        <v>326</v>
      </c>
      <c r="O170" s="9" t="s">
        <v>178</v>
      </c>
      <c r="P170" s="10">
        <v>45628</v>
      </c>
    </row>
    <row r="171" spans="1:16" x14ac:dyDescent="0.25">
      <c r="A171" s="9" t="s">
        <v>584</v>
      </c>
      <c r="B171" s="9" t="s">
        <v>1116</v>
      </c>
      <c r="C171" s="10">
        <v>45383</v>
      </c>
      <c r="D171" s="9" t="s">
        <v>1117</v>
      </c>
      <c r="E171" s="10">
        <v>45119</v>
      </c>
      <c r="F171" s="9" t="s">
        <v>1118</v>
      </c>
      <c r="G171" s="11">
        <v>66000</v>
      </c>
      <c r="H171" s="11">
        <v>64990</v>
      </c>
      <c r="I171" s="9" t="s">
        <v>1119</v>
      </c>
      <c r="J171" s="9" t="s">
        <v>800</v>
      </c>
      <c r="K171" s="9" t="s">
        <v>1119</v>
      </c>
      <c r="L171" s="10">
        <v>45383</v>
      </c>
      <c r="M171" s="9" t="s">
        <v>165</v>
      </c>
      <c r="N171" s="9" t="s">
        <v>326</v>
      </c>
      <c r="O171" s="10">
        <v>45627</v>
      </c>
      <c r="P171" s="9" t="s">
        <v>1120</v>
      </c>
    </row>
    <row r="172" spans="1:16" x14ac:dyDescent="0.25">
      <c r="A172" s="9" t="s">
        <v>1121</v>
      </c>
      <c r="B172" s="9" t="s">
        <v>1122</v>
      </c>
      <c r="C172" s="10">
        <v>45383</v>
      </c>
      <c r="D172" s="9" t="s">
        <v>1123</v>
      </c>
      <c r="E172" s="9" t="s">
        <v>1124</v>
      </c>
      <c r="F172" s="9" t="s">
        <v>1125</v>
      </c>
      <c r="G172" s="11">
        <v>45000</v>
      </c>
      <c r="H172" s="11">
        <v>42100</v>
      </c>
      <c r="I172" s="9" t="s">
        <v>169</v>
      </c>
      <c r="J172" s="9" t="s">
        <v>132</v>
      </c>
      <c r="K172" s="9" t="s">
        <v>589</v>
      </c>
      <c r="L172" s="10">
        <v>45383</v>
      </c>
      <c r="M172" s="10">
        <v>45293</v>
      </c>
      <c r="N172" s="9" t="s">
        <v>326</v>
      </c>
      <c r="O172" s="10">
        <v>45293</v>
      </c>
      <c r="P172" s="9" t="s">
        <v>1126</v>
      </c>
    </row>
    <row r="173" spans="1:16" x14ac:dyDescent="0.25">
      <c r="A173" s="9" t="s">
        <v>678</v>
      </c>
      <c r="B173" s="9" t="s">
        <v>1127</v>
      </c>
      <c r="C173" s="10">
        <v>45383</v>
      </c>
      <c r="D173" s="9" t="s">
        <v>1123</v>
      </c>
      <c r="E173" s="9" t="s">
        <v>1124</v>
      </c>
      <c r="F173" s="9" t="s">
        <v>1128</v>
      </c>
      <c r="G173" s="11">
        <v>27000</v>
      </c>
      <c r="H173" s="11">
        <v>15790</v>
      </c>
      <c r="I173" s="9" t="s">
        <v>169</v>
      </c>
      <c r="J173" s="9" t="s">
        <v>132</v>
      </c>
      <c r="K173" s="9" t="s">
        <v>815</v>
      </c>
      <c r="L173" s="10">
        <v>45383</v>
      </c>
      <c r="M173" s="9" t="s">
        <v>1129</v>
      </c>
      <c r="N173" s="9" t="s">
        <v>182</v>
      </c>
      <c r="O173" s="9" t="s">
        <v>1129</v>
      </c>
      <c r="P173" s="9" t="s">
        <v>598</v>
      </c>
    </row>
    <row r="174" spans="1:16" x14ac:dyDescent="0.25">
      <c r="A174" s="9" t="s">
        <v>1130</v>
      </c>
      <c r="B174" s="9" t="s">
        <v>1131</v>
      </c>
      <c r="C174" s="10">
        <v>45383</v>
      </c>
      <c r="D174" s="9" t="s">
        <v>1132</v>
      </c>
      <c r="E174" s="9" t="s">
        <v>1133</v>
      </c>
      <c r="F174" s="9" t="s">
        <v>1134</v>
      </c>
      <c r="G174" s="11">
        <v>16800</v>
      </c>
      <c r="H174" s="11">
        <v>9510</v>
      </c>
      <c r="I174" s="9">
        <v>101</v>
      </c>
      <c r="J174" s="9" t="s">
        <v>42</v>
      </c>
      <c r="K174" s="9" t="s">
        <v>51</v>
      </c>
      <c r="L174" s="10">
        <v>45383</v>
      </c>
      <c r="M174" s="9" t="s">
        <v>363</v>
      </c>
      <c r="N174" s="9" t="s">
        <v>326</v>
      </c>
      <c r="O174" s="9" t="s">
        <v>363</v>
      </c>
      <c r="P174" s="9" t="s">
        <v>281</v>
      </c>
    </row>
    <row r="175" spans="1:16" x14ac:dyDescent="0.25">
      <c r="A175" s="9" t="s">
        <v>236</v>
      </c>
      <c r="B175" s="9" t="s">
        <v>1135</v>
      </c>
      <c r="C175" s="10">
        <v>45383</v>
      </c>
      <c r="D175" s="9" t="s">
        <v>1132</v>
      </c>
      <c r="E175" s="9" t="s">
        <v>1133</v>
      </c>
      <c r="F175" s="9" t="s">
        <v>1136</v>
      </c>
      <c r="G175" s="11">
        <v>4800</v>
      </c>
      <c r="H175" s="11">
        <v>2390</v>
      </c>
      <c r="I175" s="9">
        <v>101</v>
      </c>
      <c r="J175" s="9" t="s">
        <v>42</v>
      </c>
      <c r="K175" s="9" t="s">
        <v>51</v>
      </c>
      <c r="L175" s="10">
        <v>45383</v>
      </c>
      <c r="M175" s="9" t="s">
        <v>363</v>
      </c>
      <c r="N175" s="9" t="s">
        <v>182</v>
      </c>
      <c r="O175" s="9" t="s">
        <v>363</v>
      </c>
      <c r="P175" s="10">
        <v>45294</v>
      </c>
    </row>
    <row r="176" spans="1:16" x14ac:dyDescent="0.25">
      <c r="A176" s="32" t="s">
        <v>430</v>
      </c>
      <c r="B176" s="14" t="s">
        <v>1137</v>
      </c>
      <c r="C176" s="15">
        <v>45383</v>
      </c>
      <c r="D176" s="14" t="s">
        <v>1138</v>
      </c>
      <c r="E176" s="14" t="s">
        <v>1139</v>
      </c>
      <c r="F176" s="14" t="s">
        <v>1140</v>
      </c>
      <c r="G176" s="16">
        <v>18768</v>
      </c>
      <c r="H176" s="16">
        <v>17000</v>
      </c>
      <c r="I176" s="14">
        <v>101</v>
      </c>
      <c r="J176" s="14" t="s">
        <v>887</v>
      </c>
      <c r="K176" s="14" t="s">
        <v>1141</v>
      </c>
      <c r="L176" s="15">
        <v>45383</v>
      </c>
      <c r="M176" s="14" t="s">
        <v>306</v>
      </c>
      <c r="N176" s="14" t="s">
        <v>182</v>
      </c>
      <c r="O176" s="14" t="s">
        <v>306</v>
      </c>
    </row>
    <row r="177" spans="1:18" x14ac:dyDescent="0.25">
      <c r="A177" s="32" t="s">
        <v>1142</v>
      </c>
      <c r="B177" s="14" t="s">
        <v>1143</v>
      </c>
      <c r="C177" s="15">
        <v>45383</v>
      </c>
      <c r="D177" s="14" t="s">
        <v>1144</v>
      </c>
      <c r="E177" s="15">
        <v>45267</v>
      </c>
      <c r="F177" s="14" t="s">
        <v>1145</v>
      </c>
      <c r="G177" s="16">
        <v>1860000</v>
      </c>
      <c r="H177" s="16">
        <v>1788888.84</v>
      </c>
      <c r="I177" s="14">
        <v>101</v>
      </c>
      <c r="J177" s="14" t="s">
        <v>1146</v>
      </c>
      <c r="K177" s="14" t="s">
        <v>1147</v>
      </c>
      <c r="L177" s="15">
        <v>45383</v>
      </c>
      <c r="M177" s="14"/>
      <c r="N177" s="14"/>
      <c r="O177" s="14"/>
    </row>
    <row r="178" spans="1:18" x14ac:dyDescent="0.25">
      <c r="A178" s="32" t="s">
        <v>1148</v>
      </c>
      <c r="B178" s="14" t="s">
        <v>1149</v>
      </c>
      <c r="C178" s="15">
        <v>45383</v>
      </c>
      <c r="D178" s="14" t="s">
        <v>1150</v>
      </c>
      <c r="E178" s="15">
        <v>45267</v>
      </c>
      <c r="F178" s="14" t="s">
        <v>1151</v>
      </c>
      <c r="G178" s="16">
        <v>1448073</v>
      </c>
      <c r="H178" s="16">
        <v>1443027.47</v>
      </c>
      <c r="I178" s="14">
        <v>101</v>
      </c>
      <c r="J178" s="14" t="s">
        <v>1146</v>
      </c>
      <c r="K178" s="14" t="s">
        <v>1147</v>
      </c>
      <c r="L178" s="15">
        <v>45413</v>
      </c>
      <c r="M178" s="14" t="s">
        <v>192</v>
      </c>
      <c r="N178" s="14" t="s">
        <v>366</v>
      </c>
      <c r="O178" s="14" t="s">
        <v>192</v>
      </c>
    </row>
    <row r="179" spans="1:18" x14ac:dyDescent="0.25">
      <c r="A179" s="32" t="s">
        <v>186</v>
      </c>
      <c r="B179" s="14" t="s">
        <v>1152</v>
      </c>
      <c r="C179" s="15" t="s">
        <v>1153</v>
      </c>
      <c r="D179" s="14" t="s">
        <v>1154</v>
      </c>
      <c r="E179" s="14" t="s">
        <v>1155</v>
      </c>
      <c r="F179" s="14" t="s">
        <v>1156</v>
      </c>
      <c r="G179" s="16">
        <v>300000</v>
      </c>
      <c r="H179" s="16">
        <v>181984.2</v>
      </c>
      <c r="I179" s="14" t="s">
        <v>1157</v>
      </c>
      <c r="J179" s="14" t="s">
        <v>389</v>
      </c>
      <c r="K179" s="14" t="s">
        <v>390</v>
      </c>
      <c r="L179" s="14" t="s">
        <v>1153</v>
      </c>
      <c r="M179" s="15">
        <v>45475</v>
      </c>
      <c r="N179" s="14" t="s">
        <v>524</v>
      </c>
      <c r="O179" s="15">
        <v>45475</v>
      </c>
    </row>
    <row r="180" spans="1:18" x14ac:dyDescent="0.25">
      <c r="A180" s="9" t="s">
        <v>175</v>
      </c>
      <c r="B180" s="9" t="s">
        <v>1158</v>
      </c>
      <c r="C180" s="9" t="s">
        <v>1153</v>
      </c>
      <c r="D180" s="9" t="s">
        <v>1154</v>
      </c>
      <c r="E180" s="9" t="s">
        <v>1155</v>
      </c>
      <c r="F180" s="9" t="s">
        <v>1156</v>
      </c>
      <c r="G180" s="11">
        <v>20060</v>
      </c>
      <c r="H180" s="11">
        <v>15950</v>
      </c>
      <c r="I180" s="9" t="s">
        <v>1159</v>
      </c>
      <c r="J180" s="9" t="s">
        <v>389</v>
      </c>
      <c r="K180" s="9" t="s">
        <v>390</v>
      </c>
      <c r="L180" s="9" t="s">
        <v>1153</v>
      </c>
      <c r="M180" s="9" t="s">
        <v>1129</v>
      </c>
      <c r="N180" s="9" t="s">
        <v>524</v>
      </c>
      <c r="O180" s="9" t="s">
        <v>1129</v>
      </c>
      <c r="P180" s="10">
        <v>45537</v>
      </c>
    </row>
    <row r="181" spans="1:18" x14ac:dyDescent="0.25">
      <c r="A181" s="32" t="s">
        <v>1160</v>
      </c>
      <c r="B181" s="14" t="s">
        <v>1161</v>
      </c>
      <c r="C181" s="15">
        <v>45413</v>
      </c>
      <c r="D181" s="14" t="s">
        <v>1162</v>
      </c>
      <c r="E181" s="15">
        <v>45267</v>
      </c>
      <c r="F181" s="14" t="s">
        <v>1163</v>
      </c>
      <c r="G181" s="16">
        <v>1799765</v>
      </c>
      <c r="H181" s="16">
        <v>1400000</v>
      </c>
      <c r="I181" s="14">
        <v>101</v>
      </c>
      <c r="J181" s="14" t="s">
        <v>1164</v>
      </c>
      <c r="K181" s="14" t="s">
        <v>1147</v>
      </c>
      <c r="L181" s="15">
        <v>45413</v>
      </c>
      <c r="M181" s="15">
        <v>45475</v>
      </c>
      <c r="N181" s="15" t="s">
        <v>366</v>
      </c>
      <c r="O181" s="15">
        <v>45475</v>
      </c>
    </row>
    <row r="182" spans="1:18" x14ac:dyDescent="0.25">
      <c r="A182" s="32" t="s">
        <v>1148</v>
      </c>
      <c r="B182" s="14" t="s">
        <v>1165</v>
      </c>
      <c r="C182" s="15">
        <v>45017</v>
      </c>
      <c r="D182" s="14" t="s">
        <v>1150</v>
      </c>
      <c r="E182" s="15">
        <v>45267</v>
      </c>
      <c r="F182" s="14" t="s">
        <v>1166</v>
      </c>
      <c r="G182" s="16">
        <v>1216250</v>
      </c>
      <c r="H182" s="16">
        <v>980211.78</v>
      </c>
      <c r="I182" s="14">
        <v>101</v>
      </c>
      <c r="J182" s="14" t="s">
        <v>1146</v>
      </c>
      <c r="K182" s="14" t="s">
        <v>1147</v>
      </c>
      <c r="L182" s="15">
        <v>45383</v>
      </c>
      <c r="M182" s="14" t="s">
        <v>192</v>
      </c>
      <c r="N182" s="14" t="s">
        <v>267</v>
      </c>
      <c r="O182" s="14" t="s">
        <v>192</v>
      </c>
    </row>
    <row r="183" spans="1:18" x14ac:dyDescent="0.25">
      <c r="A183" s="32" t="s">
        <v>1167</v>
      </c>
      <c r="B183" s="32" t="s">
        <v>1168</v>
      </c>
      <c r="C183" s="34">
        <v>45017</v>
      </c>
      <c r="D183" s="32" t="s">
        <v>1150</v>
      </c>
      <c r="E183" s="34">
        <v>45267</v>
      </c>
      <c r="F183" s="32" t="s">
        <v>1169</v>
      </c>
      <c r="G183" s="35">
        <v>2118361</v>
      </c>
      <c r="H183" s="35">
        <v>1239000</v>
      </c>
      <c r="I183" s="32">
        <v>101</v>
      </c>
      <c r="J183" s="32" t="s">
        <v>1146</v>
      </c>
      <c r="K183" s="32" t="s">
        <v>1147</v>
      </c>
      <c r="L183" s="34">
        <v>45383</v>
      </c>
      <c r="M183" s="34">
        <v>45475</v>
      </c>
      <c r="N183" s="32" t="s">
        <v>399</v>
      </c>
      <c r="O183" s="34">
        <v>45475</v>
      </c>
      <c r="P183" s="34">
        <v>45540</v>
      </c>
      <c r="R183" t="s">
        <v>1486</v>
      </c>
    </row>
    <row r="184" spans="1:18" x14ac:dyDescent="0.25">
      <c r="A184" s="32" t="s">
        <v>1148</v>
      </c>
      <c r="B184" s="14" t="s">
        <v>1170</v>
      </c>
      <c r="C184" s="15">
        <v>45017</v>
      </c>
      <c r="D184" s="14" t="s">
        <v>1150</v>
      </c>
      <c r="E184" s="15">
        <v>45267</v>
      </c>
      <c r="F184" s="14" t="s">
        <v>1171</v>
      </c>
      <c r="G184" s="16">
        <v>2101432</v>
      </c>
      <c r="H184" s="16">
        <v>1912924.23</v>
      </c>
      <c r="I184" s="14">
        <v>101</v>
      </c>
      <c r="J184" s="14" t="s">
        <v>1146</v>
      </c>
      <c r="K184" s="14" t="s">
        <v>1147</v>
      </c>
      <c r="L184" s="15">
        <v>45383</v>
      </c>
      <c r="M184" s="14" t="s">
        <v>192</v>
      </c>
      <c r="N184" s="14" t="s">
        <v>399</v>
      </c>
      <c r="O184" s="14" t="s">
        <v>192</v>
      </c>
    </row>
    <row r="185" spans="1:18" x14ac:dyDescent="0.25">
      <c r="A185" s="32" t="s">
        <v>1148</v>
      </c>
      <c r="B185" s="14" t="s">
        <v>1172</v>
      </c>
      <c r="C185" s="15">
        <v>45017</v>
      </c>
      <c r="D185" s="15">
        <v>45383</v>
      </c>
      <c r="E185" s="14" t="s">
        <v>1150</v>
      </c>
      <c r="F185" s="14" t="s">
        <v>1173</v>
      </c>
      <c r="G185" s="16">
        <v>1075605</v>
      </c>
      <c r="H185" s="16">
        <v>977317.78</v>
      </c>
      <c r="I185" s="14">
        <v>101</v>
      </c>
      <c r="J185" s="14" t="s">
        <v>1146</v>
      </c>
      <c r="K185" s="14" t="s">
        <v>1147</v>
      </c>
      <c r="L185" s="15">
        <v>45383</v>
      </c>
      <c r="M185" s="15" t="s">
        <v>192</v>
      </c>
      <c r="N185" s="14" t="s">
        <v>366</v>
      </c>
      <c r="O185" s="15" t="s">
        <v>192</v>
      </c>
    </row>
    <row r="186" spans="1:18" x14ac:dyDescent="0.25">
      <c r="A186" s="9" t="s">
        <v>678</v>
      </c>
      <c r="B186" s="9" t="s">
        <v>1174</v>
      </c>
      <c r="C186" s="10">
        <v>45505</v>
      </c>
      <c r="D186" s="9" t="s">
        <v>1175</v>
      </c>
      <c r="E186" s="9" t="s">
        <v>1176</v>
      </c>
      <c r="F186" s="9" t="s">
        <v>1177</v>
      </c>
      <c r="G186" s="11">
        <v>99970</v>
      </c>
      <c r="H186" s="11">
        <v>85040</v>
      </c>
      <c r="I186" s="9" t="s">
        <v>169</v>
      </c>
      <c r="J186" s="9" t="s">
        <v>66</v>
      </c>
      <c r="K186" s="9" t="s">
        <v>67</v>
      </c>
      <c r="L186" s="10">
        <v>45505</v>
      </c>
      <c r="M186" s="10">
        <v>45475</v>
      </c>
      <c r="N186" s="9" t="s">
        <v>524</v>
      </c>
      <c r="O186" s="10">
        <v>45475</v>
      </c>
      <c r="P186" s="10">
        <v>45628</v>
      </c>
    </row>
    <row r="187" spans="1:18" x14ac:dyDescent="0.25">
      <c r="A187" s="9" t="s">
        <v>1178</v>
      </c>
      <c r="B187" s="9" t="s">
        <v>1179</v>
      </c>
      <c r="C187" s="10">
        <v>45505</v>
      </c>
      <c r="D187" s="9" t="s">
        <v>1180</v>
      </c>
      <c r="E187" s="10">
        <v>45109</v>
      </c>
      <c r="F187" s="9" t="s">
        <v>1181</v>
      </c>
      <c r="G187" s="11">
        <v>35479</v>
      </c>
      <c r="H187" s="11">
        <v>22138.75</v>
      </c>
      <c r="I187" s="10" t="s">
        <v>169</v>
      </c>
      <c r="J187" s="9" t="s">
        <v>162</v>
      </c>
      <c r="K187" s="9" t="s">
        <v>194</v>
      </c>
      <c r="L187" s="10">
        <v>45505</v>
      </c>
      <c r="M187" s="9" t="s">
        <v>192</v>
      </c>
      <c r="N187" s="9" t="s">
        <v>524</v>
      </c>
      <c r="O187" s="9" t="s">
        <v>192</v>
      </c>
      <c r="P187" s="9" t="s">
        <v>318</v>
      </c>
    </row>
    <row r="188" spans="1:18" x14ac:dyDescent="0.25">
      <c r="A188" s="32" t="s">
        <v>1182</v>
      </c>
      <c r="B188" s="32" t="s">
        <v>1183</v>
      </c>
      <c r="C188" s="34">
        <v>45566</v>
      </c>
      <c r="D188" s="32" t="s">
        <v>1184</v>
      </c>
      <c r="E188" s="34">
        <v>45149</v>
      </c>
      <c r="F188" s="32" t="s">
        <v>1185</v>
      </c>
      <c r="G188" s="35">
        <v>47400</v>
      </c>
      <c r="H188" s="35">
        <v>47400</v>
      </c>
      <c r="I188" s="32" t="s">
        <v>133</v>
      </c>
      <c r="J188" s="32" t="s">
        <v>132</v>
      </c>
      <c r="K188" s="32" t="s">
        <v>133</v>
      </c>
      <c r="L188" s="34">
        <v>45566</v>
      </c>
      <c r="M188" s="32" t="s">
        <v>1129</v>
      </c>
      <c r="N188" s="32" t="s">
        <v>182</v>
      </c>
      <c r="O188" s="32" t="s">
        <v>1129</v>
      </c>
      <c r="P188" s="34">
        <v>45385</v>
      </c>
      <c r="R188" s="12" t="s">
        <v>1186</v>
      </c>
    </row>
    <row r="189" spans="1:18" x14ac:dyDescent="0.25">
      <c r="A189" s="9" t="s">
        <v>369</v>
      </c>
      <c r="B189" s="9" t="s">
        <v>1187</v>
      </c>
      <c r="C189" s="10">
        <v>45566</v>
      </c>
      <c r="D189" s="9" t="s">
        <v>1188</v>
      </c>
      <c r="E189" s="10">
        <v>45209</v>
      </c>
      <c r="F189" s="9" t="s">
        <v>1189</v>
      </c>
      <c r="G189" s="11">
        <v>24000</v>
      </c>
      <c r="H189" s="11">
        <v>24000</v>
      </c>
      <c r="I189" s="9" t="s">
        <v>133</v>
      </c>
      <c r="J189" s="9" t="s">
        <v>132</v>
      </c>
      <c r="K189" s="9" t="s">
        <v>133</v>
      </c>
      <c r="L189" s="10">
        <v>45566</v>
      </c>
      <c r="M189" s="9" t="s">
        <v>595</v>
      </c>
      <c r="N189" s="9" t="s">
        <v>182</v>
      </c>
      <c r="O189" s="9" t="s">
        <v>595</v>
      </c>
      <c r="P189" s="9" t="s">
        <v>1190</v>
      </c>
    </row>
    <row r="190" spans="1:18" x14ac:dyDescent="0.25">
      <c r="A190" s="14" t="s">
        <v>621</v>
      </c>
      <c r="B190" s="14" t="s">
        <v>622</v>
      </c>
      <c r="C190" s="14"/>
      <c r="D190" s="14" t="s">
        <v>623</v>
      </c>
      <c r="E190" s="14" t="s">
        <v>624</v>
      </c>
      <c r="F190" s="14" t="s">
        <v>625</v>
      </c>
      <c r="G190" s="16">
        <v>28300</v>
      </c>
      <c r="H190" s="16">
        <v>9536</v>
      </c>
      <c r="I190" s="14"/>
      <c r="J190" s="14" t="s">
        <v>179</v>
      </c>
      <c r="K190" s="14" t="s">
        <v>180</v>
      </c>
      <c r="L190" s="14"/>
      <c r="M190" s="14"/>
      <c r="N190" s="14"/>
      <c r="O190" s="14"/>
      <c r="P190" s="14"/>
      <c r="Q190" s="12"/>
      <c r="R190" s="12" t="s">
        <v>1191</v>
      </c>
    </row>
    <row r="191" spans="1:18" x14ac:dyDescent="0.25">
      <c r="A191" s="32" t="s">
        <v>430</v>
      </c>
      <c r="B191" s="32" t="s">
        <v>1192</v>
      </c>
      <c r="C191" s="34">
        <v>45566</v>
      </c>
      <c r="D191" s="32" t="s">
        <v>1193</v>
      </c>
      <c r="E191" s="32" t="s">
        <v>1194</v>
      </c>
      <c r="F191" s="32" t="s">
        <v>1195</v>
      </c>
      <c r="G191" s="35">
        <v>14160</v>
      </c>
      <c r="H191" s="35">
        <v>10410</v>
      </c>
      <c r="I191" s="32" t="s">
        <v>1157</v>
      </c>
      <c r="J191" s="32" t="s">
        <v>1057</v>
      </c>
      <c r="K191" s="32" t="s">
        <v>390</v>
      </c>
      <c r="L191" s="34">
        <v>45566</v>
      </c>
      <c r="M191" s="34">
        <v>45414</v>
      </c>
      <c r="N191" s="32" t="s">
        <v>326</v>
      </c>
      <c r="O191" s="34">
        <v>45414</v>
      </c>
      <c r="P191" s="34">
        <v>45599</v>
      </c>
      <c r="R191" t="s">
        <v>1196</v>
      </c>
    </row>
    <row r="192" spans="1:18" x14ac:dyDescent="0.25">
      <c r="A192" s="9" t="s">
        <v>1197</v>
      </c>
      <c r="B192" s="9" t="s">
        <v>1198</v>
      </c>
      <c r="C192" s="10">
        <v>45566</v>
      </c>
      <c r="D192" s="9" t="s">
        <v>1199</v>
      </c>
      <c r="E192" s="9" t="s">
        <v>1200</v>
      </c>
      <c r="F192" s="9" t="s">
        <v>1201</v>
      </c>
      <c r="G192" s="11">
        <v>98000</v>
      </c>
      <c r="H192" s="11">
        <v>91600</v>
      </c>
      <c r="I192" s="9">
        <v>101</v>
      </c>
      <c r="J192" s="9" t="s">
        <v>1202</v>
      </c>
      <c r="K192" s="9" t="s">
        <v>1203</v>
      </c>
      <c r="L192" s="10">
        <v>45566</v>
      </c>
      <c r="M192" s="10">
        <v>45293</v>
      </c>
      <c r="N192" s="9" t="s">
        <v>267</v>
      </c>
      <c r="O192" s="10">
        <v>45293</v>
      </c>
      <c r="P192" s="10">
        <v>45324</v>
      </c>
    </row>
    <row r="193" spans="1:18" x14ac:dyDescent="0.25">
      <c r="A193" s="9" t="s">
        <v>584</v>
      </c>
      <c r="B193" s="9" t="s">
        <v>1204</v>
      </c>
      <c r="C193" s="10">
        <v>45566</v>
      </c>
      <c r="D193" s="9" t="s">
        <v>1205</v>
      </c>
      <c r="E193" s="10">
        <v>45025</v>
      </c>
      <c r="F193" s="9" t="s">
        <v>1206</v>
      </c>
      <c r="G193" s="11">
        <v>30995</v>
      </c>
      <c r="H193" s="11">
        <v>20500.45</v>
      </c>
      <c r="I193" s="9">
        <v>101</v>
      </c>
      <c r="J193" s="9" t="s">
        <v>13</v>
      </c>
      <c r="K193" s="9" t="s">
        <v>612</v>
      </c>
      <c r="L193" s="10">
        <v>45566</v>
      </c>
      <c r="M193" s="10">
        <v>45445</v>
      </c>
      <c r="N193" s="9" t="s">
        <v>524</v>
      </c>
      <c r="O193" s="10">
        <v>45414</v>
      </c>
      <c r="P193" s="10">
        <v>45628</v>
      </c>
    </row>
    <row r="194" spans="1:18" x14ac:dyDescent="0.25">
      <c r="A194" s="9" t="s">
        <v>678</v>
      </c>
      <c r="B194" s="9" t="s">
        <v>1207</v>
      </c>
      <c r="C194" s="9" t="s">
        <v>1208</v>
      </c>
      <c r="D194" s="9" t="s">
        <v>1209</v>
      </c>
      <c r="E194" s="10">
        <v>45180</v>
      </c>
      <c r="F194" s="9" t="s">
        <v>1210</v>
      </c>
      <c r="G194" s="11">
        <v>35736</v>
      </c>
      <c r="H194" s="11">
        <v>35620</v>
      </c>
      <c r="I194" s="9">
        <v>101</v>
      </c>
      <c r="J194" s="9" t="s">
        <v>887</v>
      </c>
      <c r="K194" s="9" t="s">
        <v>1141</v>
      </c>
      <c r="L194" s="9"/>
      <c r="M194" s="9"/>
      <c r="N194" s="9"/>
      <c r="O194" s="9"/>
      <c r="P194" s="9"/>
      <c r="Q194" s="9"/>
    </row>
    <row r="195" spans="1:18" x14ac:dyDescent="0.25">
      <c r="A195" s="32" t="s">
        <v>584</v>
      </c>
      <c r="B195" s="34" t="s">
        <v>1207</v>
      </c>
      <c r="C195" s="34">
        <v>45566</v>
      </c>
      <c r="D195" s="32" t="s">
        <v>1211</v>
      </c>
      <c r="E195" s="34">
        <v>45269</v>
      </c>
      <c r="F195" s="32" t="s">
        <v>1212</v>
      </c>
      <c r="G195" s="35">
        <v>23200</v>
      </c>
      <c r="H195" s="35">
        <v>22160</v>
      </c>
      <c r="I195" s="32" t="s">
        <v>169</v>
      </c>
      <c r="J195" s="32" t="s">
        <v>66</v>
      </c>
      <c r="K195" s="32" t="s">
        <v>67</v>
      </c>
      <c r="L195" s="34">
        <v>45566</v>
      </c>
      <c r="M195" s="32" t="s">
        <v>195</v>
      </c>
      <c r="N195" s="32" t="s">
        <v>326</v>
      </c>
      <c r="O195" s="32" t="s">
        <v>1213</v>
      </c>
      <c r="P195" s="34">
        <v>45294</v>
      </c>
      <c r="Q195" s="12"/>
      <c r="R195" s="9" t="s">
        <v>1214</v>
      </c>
    </row>
    <row r="196" spans="1:18" x14ac:dyDescent="0.25">
      <c r="A196" s="32" t="s">
        <v>1215</v>
      </c>
      <c r="B196" s="32" t="s">
        <v>1216</v>
      </c>
      <c r="C196" s="34">
        <v>45566</v>
      </c>
      <c r="D196" s="32" t="s">
        <v>1217</v>
      </c>
      <c r="E196" s="32" t="s">
        <v>1110</v>
      </c>
      <c r="F196" s="32" t="s">
        <v>1218</v>
      </c>
      <c r="G196" s="35">
        <v>304610</v>
      </c>
      <c r="H196" s="35">
        <v>277546</v>
      </c>
      <c r="I196" s="32" t="s">
        <v>1219</v>
      </c>
      <c r="J196" s="32" t="s">
        <v>8</v>
      </c>
      <c r="K196" s="32" t="s">
        <v>1220</v>
      </c>
      <c r="L196" s="34">
        <v>45566</v>
      </c>
      <c r="M196" s="32" t="s">
        <v>1120</v>
      </c>
      <c r="N196" s="32" t="s">
        <v>524</v>
      </c>
      <c r="O196" s="32" t="s">
        <v>1120</v>
      </c>
      <c r="P196" s="34">
        <v>45295</v>
      </c>
      <c r="R196" s="9" t="s">
        <v>1221</v>
      </c>
    </row>
    <row r="197" spans="1:18" x14ac:dyDescent="0.25">
      <c r="A197" s="9" t="s">
        <v>584</v>
      </c>
      <c r="B197" s="9" t="s">
        <v>1222</v>
      </c>
      <c r="C197" s="10">
        <v>45566</v>
      </c>
      <c r="D197" s="9" t="s">
        <v>1223</v>
      </c>
      <c r="E197" s="9" t="s">
        <v>1224</v>
      </c>
      <c r="F197" s="9" t="s">
        <v>1225</v>
      </c>
      <c r="G197" s="11">
        <v>52000</v>
      </c>
      <c r="H197" s="11">
        <v>33550</v>
      </c>
      <c r="I197" s="9" t="s">
        <v>169</v>
      </c>
      <c r="J197" s="9" t="s">
        <v>179</v>
      </c>
      <c r="K197" s="9" t="s">
        <v>180</v>
      </c>
      <c r="L197" s="10">
        <v>45566</v>
      </c>
      <c r="M197" s="10">
        <v>45414</v>
      </c>
      <c r="N197" s="9" t="s">
        <v>326</v>
      </c>
      <c r="O197" s="10">
        <v>45414</v>
      </c>
      <c r="P197" s="9" t="s">
        <v>1226</v>
      </c>
    </row>
    <row r="198" spans="1:18" x14ac:dyDescent="0.25">
      <c r="A198" s="9" t="s">
        <v>186</v>
      </c>
      <c r="B198" s="9" t="s">
        <v>1227</v>
      </c>
      <c r="C198" s="10">
        <v>45597</v>
      </c>
      <c r="D198" s="9" t="s">
        <v>1228</v>
      </c>
      <c r="E198" s="10">
        <v>45269</v>
      </c>
      <c r="F198" s="9" t="s">
        <v>1229</v>
      </c>
      <c r="G198" s="11">
        <v>24700</v>
      </c>
      <c r="H198" s="11">
        <v>23840</v>
      </c>
      <c r="I198" s="9" t="s">
        <v>169</v>
      </c>
      <c r="J198" s="9" t="s">
        <v>66</v>
      </c>
      <c r="K198" s="9" t="s">
        <v>67</v>
      </c>
      <c r="L198" s="10">
        <v>45597</v>
      </c>
      <c r="M198" s="10">
        <v>45445</v>
      </c>
      <c r="N198" s="9" t="s">
        <v>326</v>
      </c>
      <c r="O198" s="10">
        <v>45445</v>
      </c>
      <c r="P198" s="9" t="s">
        <v>195</v>
      </c>
    </row>
    <row r="199" spans="1:18" x14ac:dyDescent="0.25">
      <c r="A199" s="14" t="s">
        <v>236</v>
      </c>
      <c r="B199" s="14" t="s">
        <v>1230</v>
      </c>
      <c r="C199" s="15">
        <v>45566</v>
      </c>
      <c r="D199" s="14" t="s">
        <v>1231</v>
      </c>
      <c r="E199" s="15">
        <v>45171</v>
      </c>
      <c r="F199" s="14" t="s">
        <v>1232</v>
      </c>
      <c r="G199" s="33">
        <v>1140000</v>
      </c>
      <c r="H199" s="16">
        <v>767720</v>
      </c>
      <c r="I199" s="14">
        <v>101</v>
      </c>
      <c r="J199" s="14" t="s">
        <v>7</v>
      </c>
      <c r="K199" s="14" t="s">
        <v>58</v>
      </c>
      <c r="L199" s="15">
        <v>45566</v>
      </c>
      <c r="M199" s="14" t="s">
        <v>368</v>
      </c>
      <c r="N199" s="14" t="s">
        <v>267</v>
      </c>
      <c r="O199" s="14" t="s">
        <v>368</v>
      </c>
    </row>
    <row r="200" spans="1:18" x14ac:dyDescent="0.25">
      <c r="A200" s="14" t="s">
        <v>1233</v>
      </c>
      <c r="B200" s="14" t="s">
        <v>1234</v>
      </c>
      <c r="C200" s="15">
        <v>45597</v>
      </c>
      <c r="D200" s="14" t="s">
        <v>1235</v>
      </c>
      <c r="E200" s="15">
        <v>45088</v>
      </c>
      <c r="F200" s="14" t="s">
        <v>1236</v>
      </c>
      <c r="G200" s="16">
        <v>1650</v>
      </c>
      <c r="H200" s="16">
        <v>1650</v>
      </c>
      <c r="I200" s="14" t="s">
        <v>759</v>
      </c>
      <c r="J200" s="14" t="s">
        <v>800</v>
      </c>
      <c r="K200" s="14" t="s">
        <v>390</v>
      </c>
      <c r="L200" s="15">
        <v>45597</v>
      </c>
      <c r="M200" s="14" t="s">
        <v>1129</v>
      </c>
      <c r="N200" s="14" t="s">
        <v>182</v>
      </c>
      <c r="O200" s="14" t="s">
        <v>598</v>
      </c>
    </row>
    <row r="201" spans="1:18" x14ac:dyDescent="0.25">
      <c r="A201" s="14" t="s">
        <v>1237</v>
      </c>
      <c r="B201" s="14" t="s">
        <v>1238</v>
      </c>
      <c r="C201" s="15">
        <v>45597</v>
      </c>
      <c r="D201" s="14" t="s">
        <v>1239</v>
      </c>
      <c r="E201" s="14" t="s">
        <v>1200</v>
      </c>
      <c r="F201" s="14" t="s">
        <v>1240</v>
      </c>
      <c r="G201" s="16">
        <v>2660</v>
      </c>
      <c r="H201" s="16">
        <v>1195</v>
      </c>
      <c r="I201" s="14" t="s">
        <v>169</v>
      </c>
      <c r="J201" s="14" t="s">
        <v>813</v>
      </c>
      <c r="K201" s="14" t="s">
        <v>814</v>
      </c>
      <c r="L201" s="15">
        <v>45597</v>
      </c>
      <c r="M201" s="14" t="s">
        <v>192</v>
      </c>
      <c r="N201" s="14" t="s">
        <v>182</v>
      </c>
      <c r="O201" s="14" t="s">
        <v>1126</v>
      </c>
    </row>
    <row r="202" spans="1:18" x14ac:dyDescent="0.25">
      <c r="A202" s="32" t="s">
        <v>175</v>
      </c>
      <c r="B202" s="32" t="s">
        <v>1241</v>
      </c>
      <c r="C202" s="34">
        <v>45597</v>
      </c>
      <c r="D202" s="32" t="s">
        <v>1239</v>
      </c>
      <c r="E202" s="32" t="s">
        <v>1200</v>
      </c>
      <c r="F202" s="32" t="s">
        <v>1242</v>
      </c>
      <c r="G202" s="35">
        <v>2638</v>
      </c>
      <c r="H202" s="35">
        <v>1982</v>
      </c>
      <c r="I202" s="32" t="s">
        <v>169</v>
      </c>
      <c r="J202" s="32" t="s">
        <v>813</v>
      </c>
      <c r="K202" s="32" t="s">
        <v>814</v>
      </c>
      <c r="L202" s="34">
        <v>45597</v>
      </c>
      <c r="M202" s="34">
        <v>45445</v>
      </c>
      <c r="N202" s="32" t="s">
        <v>182</v>
      </c>
      <c r="O202" s="34">
        <v>45445</v>
      </c>
      <c r="P202" s="32" t="s">
        <v>363</v>
      </c>
      <c r="R202" t="s">
        <v>1243</v>
      </c>
    </row>
    <row r="203" spans="1:18" x14ac:dyDescent="0.25">
      <c r="A203" s="9" t="s">
        <v>186</v>
      </c>
      <c r="B203" s="9" t="s">
        <v>1244</v>
      </c>
      <c r="C203" s="10">
        <v>45597</v>
      </c>
      <c r="D203" s="9" t="s">
        <v>1239</v>
      </c>
      <c r="E203" s="9" t="s">
        <v>1200</v>
      </c>
      <c r="F203" s="9" t="s">
        <v>1245</v>
      </c>
      <c r="G203" s="11">
        <v>780</v>
      </c>
      <c r="H203" s="11">
        <v>373.68</v>
      </c>
      <c r="I203" s="9" t="s">
        <v>169</v>
      </c>
      <c r="J203" s="9" t="s">
        <v>813</v>
      </c>
      <c r="K203" s="9" t="s">
        <v>814</v>
      </c>
      <c r="L203" s="10">
        <v>45597</v>
      </c>
      <c r="M203" s="10">
        <v>45475</v>
      </c>
      <c r="N203" s="9" t="s">
        <v>182</v>
      </c>
      <c r="O203" s="10">
        <v>45475</v>
      </c>
      <c r="P203" s="9" t="s">
        <v>195</v>
      </c>
    </row>
    <row r="204" spans="1:18" x14ac:dyDescent="0.25">
      <c r="A204" s="9" t="s">
        <v>1246</v>
      </c>
      <c r="B204" s="9" t="s">
        <v>1247</v>
      </c>
      <c r="C204" s="10">
        <v>45597</v>
      </c>
      <c r="D204" s="9" t="s">
        <v>1248</v>
      </c>
      <c r="E204" s="9" t="s">
        <v>624</v>
      </c>
      <c r="F204" s="9" t="s">
        <v>1249</v>
      </c>
      <c r="G204" s="11">
        <v>780000</v>
      </c>
      <c r="H204" s="11">
        <v>612300</v>
      </c>
      <c r="I204" s="9" t="s">
        <v>169</v>
      </c>
      <c r="J204" s="9" t="s">
        <v>136</v>
      </c>
      <c r="K204" s="9" t="s">
        <v>433</v>
      </c>
      <c r="L204" s="10">
        <v>45597</v>
      </c>
      <c r="M204" s="10">
        <v>45414</v>
      </c>
      <c r="N204" s="9" t="s">
        <v>326</v>
      </c>
      <c r="O204" s="10">
        <v>45293</v>
      </c>
      <c r="P204" s="9"/>
    </row>
    <row r="205" spans="1:18" x14ac:dyDescent="0.25">
      <c r="A205" s="14" t="s">
        <v>584</v>
      </c>
      <c r="B205" s="14" t="s">
        <v>1250</v>
      </c>
      <c r="C205" s="15">
        <v>45566</v>
      </c>
      <c r="D205" s="14" t="s">
        <v>1251</v>
      </c>
      <c r="E205" s="14" t="s">
        <v>1252</v>
      </c>
      <c r="F205" s="14" t="s">
        <v>1253</v>
      </c>
      <c r="G205" s="16">
        <v>17500</v>
      </c>
      <c r="H205" s="16">
        <v>15255</v>
      </c>
      <c r="I205" s="14">
        <v>101</v>
      </c>
      <c r="J205" s="14" t="s">
        <v>1254</v>
      </c>
      <c r="K205" s="14" t="s">
        <v>1255</v>
      </c>
      <c r="L205" s="15">
        <v>45566</v>
      </c>
      <c r="M205" s="14" t="s">
        <v>281</v>
      </c>
      <c r="N205" s="14" t="s">
        <v>182</v>
      </c>
      <c r="O205" s="14" t="s">
        <v>281</v>
      </c>
    </row>
    <row r="206" spans="1:18" x14ac:dyDescent="0.25">
      <c r="A206" s="9" t="s">
        <v>678</v>
      </c>
      <c r="B206" s="9" t="s">
        <v>1256</v>
      </c>
      <c r="C206" s="10">
        <v>45566</v>
      </c>
      <c r="D206" s="9" t="s">
        <v>1251</v>
      </c>
      <c r="E206" s="9" t="s">
        <v>1252</v>
      </c>
      <c r="F206" s="9" t="s">
        <v>1257</v>
      </c>
      <c r="G206" s="11">
        <v>28000</v>
      </c>
      <c r="H206" s="11">
        <v>24585</v>
      </c>
      <c r="I206" s="9">
        <v>101</v>
      </c>
      <c r="J206" s="9" t="s">
        <v>1254</v>
      </c>
      <c r="K206" s="9" t="s">
        <v>1255</v>
      </c>
      <c r="L206" s="10">
        <v>45627</v>
      </c>
      <c r="M206" s="9" t="s">
        <v>259</v>
      </c>
      <c r="N206" s="9" t="s">
        <v>182</v>
      </c>
      <c r="O206" s="9" t="s">
        <v>259</v>
      </c>
      <c r="P206" s="9" t="s">
        <v>281</v>
      </c>
    </row>
    <row r="207" spans="1:18" x14ac:dyDescent="0.25">
      <c r="A207" s="9" t="s">
        <v>584</v>
      </c>
      <c r="B207" s="9" t="s">
        <v>1258</v>
      </c>
      <c r="C207" s="10">
        <v>45627</v>
      </c>
      <c r="D207" s="9" t="s">
        <v>1259</v>
      </c>
      <c r="E207" s="10">
        <v>45118</v>
      </c>
      <c r="F207" s="9" t="s">
        <v>1260</v>
      </c>
      <c r="G207" s="11">
        <v>2000</v>
      </c>
      <c r="H207" s="11">
        <v>2000</v>
      </c>
      <c r="I207" s="9" t="s">
        <v>759</v>
      </c>
      <c r="J207" s="9" t="s">
        <v>800</v>
      </c>
      <c r="K207" s="9" t="s">
        <v>390</v>
      </c>
      <c r="L207" s="10">
        <v>45627</v>
      </c>
      <c r="M207" s="9" t="s">
        <v>1261</v>
      </c>
      <c r="N207" s="9" t="s">
        <v>182</v>
      </c>
      <c r="O207" s="9" t="s">
        <v>178</v>
      </c>
      <c r="P207" s="10">
        <v>45414</v>
      </c>
    </row>
    <row r="208" spans="1:18" x14ac:dyDescent="0.25">
      <c r="A208" s="14" t="s">
        <v>186</v>
      </c>
      <c r="B208" s="14" t="s">
        <v>1262</v>
      </c>
      <c r="C208" s="15">
        <v>45627</v>
      </c>
      <c r="D208" s="14" t="s">
        <v>1263</v>
      </c>
      <c r="E208" s="14" t="s">
        <v>1264</v>
      </c>
      <c r="F208" s="14" t="s">
        <v>1265</v>
      </c>
      <c r="G208" s="16">
        <v>11074</v>
      </c>
      <c r="H208" s="16">
        <v>8000.7</v>
      </c>
      <c r="I208" s="14" t="s">
        <v>169</v>
      </c>
      <c r="J208" s="14" t="s">
        <v>894</v>
      </c>
      <c r="K208" s="14" t="s">
        <v>56</v>
      </c>
      <c r="L208" s="15">
        <v>45627</v>
      </c>
      <c r="M208" s="15">
        <v>45445</v>
      </c>
      <c r="N208" s="15" t="s">
        <v>182</v>
      </c>
      <c r="O208" s="15">
        <v>45445</v>
      </c>
    </row>
    <row r="209" spans="1:18" x14ac:dyDescent="0.25">
      <c r="A209" s="9" t="s">
        <v>175</v>
      </c>
      <c r="B209" s="9" t="s">
        <v>1266</v>
      </c>
      <c r="C209" s="10">
        <v>45627</v>
      </c>
      <c r="D209" s="9" t="s">
        <v>1263</v>
      </c>
      <c r="E209" s="9" t="s">
        <v>1264</v>
      </c>
      <c r="F209" s="9" t="s">
        <v>1267</v>
      </c>
      <c r="G209" s="11">
        <v>1955</v>
      </c>
      <c r="H209" s="11">
        <v>1593</v>
      </c>
      <c r="I209" s="9" t="s">
        <v>169</v>
      </c>
      <c r="J209" s="9" t="s">
        <v>894</v>
      </c>
      <c r="K209" s="9" t="s">
        <v>56</v>
      </c>
      <c r="L209" s="10">
        <v>45627</v>
      </c>
      <c r="M209" s="10">
        <v>45445</v>
      </c>
      <c r="N209" s="10" t="s">
        <v>182</v>
      </c>
      <c r="O209" s="10">
        <v>45445</v>
      </c>
      <c r="P209" s="9" t="s">
        <v>363</v>
      </c>
    </row>
    <row r="210" spans="1:18" x14ac:dyDescent="0.25">
      <c r="A210" s="9" t="s">
        <v>175</v>
      </c>
      <c r="B210" s="9" t="s">
        <v>1268</v>
      </c>
      <c r="C210" s="10">
        <v>45627</v>
      </c>
      <c r="D210" s="9" t="s">
        <v>1263</v>
      </c>
      <c r="E210" s="9" t="s">
        <v>1264</v>
      </c>
      <c r="F210" s="9" t="s">
        <v>1269</v>
      </c>
      <c r="G210" s="11">
        <v>1800</v>
      </c>
      <c r="H210" s="11">
        <v>1200</v>
      </c>
      <c r="I210" s="9" t="s">
        <v>169</v>
      </c>
      <c r="J210" s="9" t="s">
        <v>894</v>
      </c>
      <c r="K210" s="9" t="s">
        <v>56</v>
      </c>
      <c r="L210" s="10">
        <v>45627</v>
      </c>
      <c r="M210" s="10" t="s">
        <v>294</v>
      </c>
      <c r="N210" s="10" t="s">
        <v>182</v>
      </c>
      <c r="O210" s="10" t="s">
        <v>294</v>
      </c>
      <c r="P210" s="10">
        <v>45294</v>
      </c>
    </row>
    <row r="211" spans="1:18" x14ac:dyDescent="0.25">
      <c r="A211" s="9" t="s">
        <v>186</v>
      </c>
      <c r="B211" s="9" t="s">
        <v>1270</v>
      </c>
      <c r="C211" s="10">
        <v>45627</v>
      </c>
      <c r="D211" s="9" t="s">
        <v>1271</v>
      </c>
      <c r="E211" s="9" t="s">
        <v>1200</v>
      </c>
      <c r="F211" s="9" t="s">
        <v>1272</v>
      </c>
      <c r="G211" s="11">
        <v>28580</v>
      </c>
      <c r="H211" s="11">
        <v>26097.200000000001</v>
      </c>
      <c r="I211" s="9" t="s">
        <v>169</v>
      </c>
      <c r="J211" s="9" t="s">
        <v>1273</v>
      </c>
      <c r="K211" s="9" t="s">
        <v>1274</v>
      </c>
      <c r="L211" s="10">
        <v>45475</v>
      </c>
      <c r="M211" s="10">
        <v>45475</v>
      </c>
      <c r="N211" s="9" t="s">
        <v>326</v>
      </c>
      <c r="O211" s="10">
        <v>45475</v>
      </c>
      <c r="P211" s="9" t="s">
        <v>195</v>
      </c>
    </row>
    <row r="212" spans="1:18" x14ac:dyDescent="0.25">
      <c r="A212" s="14" t="s">
        <v>175</v>
      </c>
      <c r="B212" s="14" t="s">
        <v>1275</v>
      </c>
      <c r="C212" s="15">
        <v>45627</v>
      </c>
      <c r="D212" s="14" t="s">
        <v>1271</v>
      </c>
      <c r="E212" s="14" t="s">
        <v>1200</v>
      </c>
      <c r="F212" s="14" t="s">
        <v>1272</v>
      </c>
      <c r="G212" s="16">
        <v>9248</v>
      </c>
      <c r="H212" s="16">
        <v>8480</v>
      </c>
      <c r="I212" s="14" t="s">
        <v>169</v>
      </c>
      <c r="J212" s="14" t="s">
        <v>1273</v>
      </c>
      <c r="K212" s="14" t="s">
        <v>1274</v>
      </c>
      <c r="L212" s="15"/>
      <c r="M212" s="15"/>
      <c r="N212" s="14"/>
      <c r="O212" s="15"/>
      <c r="P212" s="9"/>
    </row>
    <row r="213" spans="1:18" x14ac:dyDescent="0.25">
      <c r="A213" s="9" t="s">
        <v>584</v>
      </c>
      <c r="B213" s="9" t="s">
        <v>1276</v>
      </c>
      <c r="C213" s="10">
        <v>45627</v>
      </c>
      <c r="D213" s="9" t="s">
        <v>1277</v>
      </c>
      <c r="E213" s="10">
        <v>45149</v>
      </c>
      <c r="F213" s="9" t="s">
        <v>1278</v>
      </c>
      <c r="G213" s="11">
        <v>26840</v>
      </c>
      <c r="H213" s="11">
        <v>17663.099999999999</v>
      </c>
      <c r="I213" s="9" t="s">
        <v>759</v>
      </c>
      <c r="J213" s="9" t="s">
        <v>800</v>
      </c>
      <c r="K213" s="9" t="s">
        <v>390</v>
      </c>
      <c r="L213" s="10">
        <v>45627</v>
      </c>
      <c r="M213" s="10">
        <v>45293</v>
      </c>
      <c r="N213" s="9" t="s">
        <v>326</v>
      </c>
      <c r="O213" s="10">
        <v>45293</v>
      </c>
      <c r="P213" s="10">
        <v>45414</v>
      </c>
    </row>
    <row r="214" spans="1:18" x14ac:dyDescent="0.25">
      <c r="A214" s="32" t="s">
        <v>584</v>
      </c>
      <c r="B214" s="32" t="s">
        <v>1279</v>
      </c>
      <c r="C214" s="34">
        <v>45627</v>
      </c>
      <c r="D214" s="32" t="s">
        <v>1280</v>
      </c>
      <c r="E214" s="34">
        <v>45088</v>
      </c>
      <c r="F214" s="32" t="s">
        <v>1281</v>
      </c>
      <c r="G214" s="35">
        <v>21500</v>
      </c>
      <c r="H214" s="35">
        <v>21220</v>
      </c>
      <c r="I214" s="32" t="s">
        <v>759</v>
      </c>
      <c r="J214" s="32" t="s">
        <v>800</v>
      </c>
      <c r="K214" s="32" t="s">
        <v>390</v>
      </c>
      <c r="L214" s="34">
        <v>45627</v>
      </c>
      <c r="M214" s="34">
        <v>45293</v>
      </c>
      <c r="N214" s="32" t="s">
        <v>182</v>
      </c>
      <c r="O214" s="34">
        <v>45293</v>
      </c>
      <c r="P214" s="32" t="s">
        <v>1126</v>
      </c>
      <c r="R214" t="s">
        <v>1282</v>
      </c>
    </row>
    <row r="215" spans="1:18" x14ac:dyDescent="0.25">
      <c r="A215" s="9" t="s">
        <v>678</v>
      </c>
      <c r="B215" s="9" t="s">
        <v>1283</v>
      </c>
      <c r="C215" s="10">
        <v>45627</v>
      </c>
      <c r="D215" s="9" t="s">
        <v>1284</v>
      </c>
      <c r="E215" s="10">
        <v>45020</v>
      </c>
      <c r="F215" s="9" t="s">
        <v>1285</v>
      </c>
      <c r="G215" s="11">
        <v>195000</v>
      </c>
      <c r="H215" s="11">
        <v>170670</v>
      </c>
      <c r="I215" s="9" t="s">
        <v>169</v>
      </c>
      <c r="J215" s="9" t="s">
        <v>1286</v>
      </c>
      <c r="K215" s="9" t="s">
        <v>56</v>
      </c>
      <c r="L215" s="10">
        <v>45627</v>
      </c>
      <c r="M215" s="10">
        <v>45475</v>
      </c>
      <c r="N215" s="9" t="s">
        <v>267</v>
      </c>
      <c r="O215" s="10">
        <v>45475</v>
      </c>
      <c r="P215" s="9" t="s">
        <v>1287</v>
      </c>
    </row>
    <row r="216" spans="1:18" x14ac:dyDescent="0.25">
      <c r="A216" s="9" t="s">
        <v>1233</v>
      </c>
      <c r="B216" s="9" t="s">
        <v>1288</v>
      </c>
      <c r="C216" s="10">
        <v>45627</v>
      </c>
      <c r="D216" s="9" t="s">
        <v>1289</v>
      </c>
      <c r="E216" s="10">
        <v>45088</v>
      </c>
      <c r="F216" s="9" t="s">
        <v>1290</v>
      </c>
      <c r="G216" s="11">
        <v>5500</v>
      </c>
      <c r="H216" s="11">
        <v>5300</v>
      </c>
      <c r="I216" s="9" t="s">
        <v>759</v>
      </c>
      <c r="J216" s="9" t="s">
        <v>800</v>
      </c>
      <c r="K216" s="9" t="s">
        <v>390</v>
      </c>
      <c r="L216" s="10">
        <v>45627</v>
      </c>
      <c r="M216" s="10">
        <v>45293</v>
      </c>
      <c r="N216" s="9" t="s">
        <v>182</v>
      </c>
      <c r="O216" s="10">
        <v>45293</v>
      </c>
      <c r="P216" s="10">
        <v>45293</v>
      </c>
    </row>
    <row r="217" spans="1:18" x14ac:dyDescent="0.25">
      <c r="A217" s="9" t="s">
        <v>1291</v>
      </c>
      <c r="B217" s="9" t="s">
        <v>1292</v>
      </c>
      <c r="C217" s="10">
        <v>45272</v>
      </c>
      <c r="D217" s="9" t="s">
        <v>1293</v>
      </c>
      <c r="E217" s="10">
        <v>44938</v>
      </c>
      <c r="F217" s="9" t="s">
        <v>1294</v>
      </c>
      <c r="G217" s="11">
        <v>10000</v>
      </c>
      <c r="H217" s="11">
        <v>10000</v>
      </c>
      <c r="I217" s="9" t="s">
        <v>169</v>
      </c>
      <c r="J217" s="9" t="s">
        <v>304</v>
      </c>
      <c r="K217" s="9" t="s">
        <v>305</v>
      </c>
      <c r="L217" s="10">
        <v>45272</v>
      </c>
      <c r="M217" s="10">
        <v>45628</v>
      </c>
      <c r="N217" s="9"/>
      <c r="O217" s="10">
        <v>45628</v>
      </c>
      <c r="P217" s="10">
        <v>45272</v>
      </c>
      <c r="Q217" s="9"/>
    </row>
    <row r="218" spans="1:18" x14ac:dyDescent="0.25">
      <c r="A218" s="14" t="s">
        <v>186</v>
      </c>
      <c r="B218" s="14" t="s">
        <v>1295</v>
      </c>
      <c r="C218" s="14"/>
      <c r="D218" s="14" t="s">
        <v>1296</v>
      </c>
      <c r="E218" s="14" t="s">
        <v>1297</v>
      </c>
      <c r="F218" s="14" t="s">
        <v>1298</v>
      </c>
      <c r="G218" s="16">
        <v>23384.95</v>
      </c>
      <c r="H218" s="16">
        <v>2635</v>
      </c>
      <c r="I218" s="14">
        <v>101</v>
      </c>
      <c r="J218" s="14" t="s">
        <v>179</v>
      </c>
      <c r="K218" s="14" t="s">
        <v>180</v>
      </c>
      <c r="L218" s="14"/>
      <c r="M218" s="15">
        <v>45327</v>
      </c>
      <c r="N218" s="14" t="s">
        <v>182</v>
      </c>
      <c r="O218" s="15">
        <v>45327</v>
      </c>
    </row>
    <row r="219" spans="1:18" x14ac:dyDescent="0.25">
      <c r="A219" s="14" t="s">
        <v>1215</v>
      </c>
      <c r="B219" s="14" t="s">
        <v>1299</v>
      </c>
      <c r="C219" s="14" t="s">
        <v>320</v>
      </c>
      <c r="D219" s="14" t="s">
        <v>1300</v>
      </c>
      <c r="E219" s="15">
        <v>44993</v>
      </c>
      <c r="F219" s="14" t="s">
        <v>1301</v>
      </c>
      <c r="G219" s="16">
        <v>122500</v>
      </c>
      <c r="H219" s="16">
        <v>107500</v>
      </c>
      <c r="I219" s="14" t="s">
        <v>169</v>
      </c>
      <c r="J219" s="14" t="s">
        <v>179</v>
      </c>
      <c r="K219" s="14" t="s">
        <v>180</v>
      </c>
      <c r="L219" s="14" t="s">
        <v>320</v>
      </c>
      <c r="M219" s="14" t="s">
        <v>195</v>
      </c>
      <c r="N219" s="14" t="s">
        <v>326</v>
      </c>
      <c r="O219" s="14" t="s">
        <v>195</v>
      </c>
    </row>
    <row r="220" spans="1:18" x14ac:dyDescent="0.25">
      <c r="A220" s="9" t="s">
        <v>1302</v>
      </c>
      <c r="B220" s="9" t="s">
        <v>1303</v>
      </c>
      <c r="C220" s="9" t="s">
        <v>320</v>
      </c>
      <c r="D220" s="9" t="s">
        <v>1304</v>
      </c>
      <c r="E220" s="10">
        <v>45175</v>
      </c>
      <c r="F220" s="9" t="s">
        <v>1305</v>
      </c>
      <c r="G220" s="11">
        <v>1200000</v>
      </c>
      <c r="H220" s="11">
        <v>603900</v>
      </c>
      <c r="I220" s="9">
        <v>101</v>
      </c>
      <c r="J220" s="9" t="s">
        <v>1306</v>
      </c>
      <c r="K220" s="9" t="s">
        <v>1307</v>
      </c>
      <c r="L220" s="9"/>
      <c r="M220" s="9" t="s">
        <v>363</v>
      </c>
      <c r="N220" s="9" t="s">
        <v>267</v>
      </c>
      <c r="O220" s="9" t="s">
        <v>374</v>
      </c>
      <c r="P220" s="9" t="s">
        <v>374</v>
      </c>
    </row>
    <row r="221" spans="1:18" x14ac:dyDescent="0.25">
      <c r="A221" s="14" t="s">
        <v>549</v>
      </c>
      <c r="B221" s="14" t="s">
        <v>1308</v>
      </c>
      <c r="C221" s="14" t="s">
        <v>320</v>
      </c>
      <c r="D221" s="14" t="s">
        <v>1304</v>
      </c>
      <c r="E221" s="15">
        <v>45175</v>
      </c>
      <c r="F221" s="14" t="s">
        <v>1309</v>
      </c>
      <c r="G221" s="16">
        <v>1275000</v>
      </c>
      <c r="H221" s="16">
        <v>850250</v>
      </c>
      <c r="I221" s="14">
        <v>101</v>
      </c>
      <c r="J221" s="14" t="s">
        <v>1306</v>
      </c>
      <c r="K221" s="14" t="s">
        <v>1307</v>
      </c>
      <c r="L221" s="14"/>
      <c r="M221" s="15">
        <v>45327</v>
      </c>
      <c r="N221" s="14" t="s">
        <v>267</v>
      </c>
      <c r="O221" s="15">
        <v>45327</v>
      </c>
    </row>
    <row r="222" spans="1:18" x14ac:dyDescent="0.25">
      <c r="A222" s="14" t="s">
        <v>236</v>
      </c>
      <c r="B222" s="14" t="s">
        <v>1310</v>
      </c>
      <c r="C222" s="14" t="s">
        <v>320</v>
      </c>
      <c r="D222" s="14" t="s">
        <v>1304</v>
      </c>
      <c r="E222" s="15">
        <v>45175</v>
      </c>
      <c r="F222" s="14" t="s">
        <v>1311</v>
      </c>
      <c r="G222" s="16">
        <v>420000</v>
      </c>
      <c r="H222" s="16">
        <v>399400</v>
      </c>
      <c r="I222" s="14">
        <v>101</v>
      </c>
      <c r="J222" s="14" t="s">
        <v>1306</v>
      </c>
      <c r="K222" s="14" t="s">
        <v>1307</v>
      </c>
      <c r="L222" s="14"/>
      <c r="M222" s="14" t="s">
        <v>259</v>
      </c>
      <c r="N222" s="14" t="s">
        <v>267</v>
      </c>
      <c r="O222" s="14" t="s">
        <v>1067</v>
      </c>
    </row>
    <row r="223" spans="1:18" x14ac:dyDescent="0.25">
      <c r="A223" s="9" t="s">
        <v>584</v>
      </c>
      <c r="B223" s="9" t="s">
        <v>1312</v>
      </c>
      <c r="C223" s="9" t="s">
        <v>320</v>
      </c>
      <c r="D223" s="9" t="s">
        <v>1313</v>
      </c>
      <c r="E223" s="9" t="s">
        <v>1314</v>
      </c>
      <c r="F223" s="9" t="s">
        <v>1315</v>
      </c>
      <c r="G223" s="11">
        <v>48000</v>
      </c>
      <c r="H223" s="11">
        <v>44410</v>
      </c>
      <c r="I223" s="9">
        <v>101</v>
      </c>
      <c r="J223" s="9" t="s">
        <v>557</v>
      </c>
      <c r="K223" s="9" t="s">
        <v>558</v>
      </c>
      <c r="L223" s="9" t="s">
        <v>320</v>
      </c>
      <c r="M223" s="9" t="s">
        <v>281</v>
      </c>
      <c r="N223" s="9" t="s">
        <v>326</v>
      </c>
      <c r="O223" s="9" t="s">
        <v>281</v>
      </c>
      <c r="P223" s="9" t="s">
        <v>318</v>
      </c>
    </row>
    <row r="224" spans="1:18" x14ac:dyDescent="0.25">
      <c r="A224" s="9" t="s">
        <v>678</v>
      </c>
      <c r="B224" s="9" t="s">
        <v>1316</v>
      </c>
      <c r="C224" s="9" t="s">
        <v>320</v>
      </c>
      <c r="D224" s="9" t="s">
        <v>1313</v>
      </c>
      <c r="E224" s="9" t="s">
        <v>1314</v>
      </c>
      <c r="F224" s="9" t="s">
        <v>1317</v>
      </c>
      <c r="G224" s="11">
        <v>83500</v>
      </c>
      <c r="H224" s="11">
        <v>56950</v>
      </c>
      <c r="I224" s="9">
        <v>101</v>
      </c>
      <c r="J224" s="9" t="s">
        <v>557</v>
      </c>
      <c r="K224" s="9" t="s">
        <v>558</v>
      </c>
      <c r="L224" s="9" t="s">
        <v>320</v>
      </c>
      <c r="M224" s="9" t="s">
        <v>259</v>
      </c>
      <c r="N224" s="9" t="s">
        <v>326</v>
      </c>
      <c r="O224" s="9" t="s">
        <v>259</v>
      </c>
      <c r="P224" s="9" t="s">
        <v>281</v>
      </c>
    </row>
    <row r="225" spans="1:21" x14ac:dyDescent="0.25">
      <c r="A225" s="9" t="s">
        <v>1318</v>
      </c>
      <c r="B225" s="9" t="s">
        <v>1319</v>
      </c>
      <c r="C225" s="9" t="s">
        <v>1320</v>
      </c>
      <c r="D225" s="9" t="s">
        <v>1321</v>
      </c>
      <c r="E225" s="9" t="s">
        <v>1322</v>
      </c>
      <c r="F225" s="9" t="s">
        <v>1323</v>
      </c>
      <c r="G225" s="11">
        <v>5000000</v>
      </c>
      <c r="H225" s="11">
        <v>4398300</v>
      </c>
      <c r="I225" s="9">
        <v>101</v>
      </c>
      <c r="J225" s="9" t="s">
        <v>883</v>
      </c>
      <c r="K225" s="9" t="s">
        <v>884</v>
      </c>
      <c r="L225" s="9" t="s">
        <v>1324</v>
      </c>
      <c r="M225" s="10">
        <v>45415</v>
      </c>
      <c r="N225" s="9" t="s">
        <v>366</v>
      </c>
      <c r="O225" s="10">
        <v>45415</v>
      </c>
      <c r="P225" s="9" t="s">
        <v>514</v>
      </c>
      <c r="Q225" s="12"/>
    </row>
    <row r="226" spans="1:21" x14ac:dyDescent="0.25">
      <c r="A226" s="9" t="s">
        <v>1160</v>
      </c>
      <c r="B226" s="9" t="s">
        <v>1325</v>
      </c>
      <c r="C226" s="9" t="s">
        <v>1320</v>
      </c>
      <c r="D226" s="9" t="s">
        <v>1326</v>
      </c>
      <c r="E226" s="10">
        <v>45235</v>
      </c>
      <c r="F226" s="9" t="s">
        <v>1327</v>
      </c>
      <c r="G226" s="11">
        <v>5500000</v>
      </c>
      <c r="H226" s="11">
        <v>5400000</v>
      </c>
      <c r="I226" s="9">
        <v>101</v>
      </c>
      <c r="J226" s="9" t="s">
        <v>1164</v>
      </c>
      <c r="K226" s="9" t="s">
        <v>1147</v>
      </c>
      <c r="L226" s="9" t="s">
        <v>1320</v>
      </c>
      <c r="M226" s="10">
        <v>45414</v>
      </c>
      <c r="N226" s="9" t="s">
        <v>1328</v>
      </c>
      <c r="O226" s="10">
        <v>45414</v>
      </c>
      <c r="P226" s="9" t="s">
        <v>1329</v>
      </c>
    </row>
    <row r="227" spans="1:21" x14ac:dyDescent="0.25">
      <c r="A227" s="9" t="s">
        <v>1330</v>
      </c>
      <c r="B227" s="9" t="s">
        <v>1331</v>
      </c>
      <c r="C227" s="10">
        <v>44964</v>
      </c>
      <c r="D227" s="9" t="s">
        <v>1332</v>
      </c>
      <c r="E227" s="10">
        <v>45109</v>
      </c>
      <c r="F227" s="9" t="s">
        <v>1333</v>
      </c>
      <c r="G227" s="11">
        <v>5085000</v>
      </c>
      <c r="H227" s="11">
        <v>2700000</v>
      </c>
      <c r="I227" s="9">
        <v>101</v>
      </c>
      <c r="J227" s="9" t="s">
        <v>557</v>
      </c>
      <c r="K227" s="9" t="s">
        <v>558</v>
      </c>
      <c r="L227" s="9" t="s">
        <v>1320</v>
      </c>
      <c r="M227" s="9" t="s">
        <v>374</v>
      </c>
      <c r="N227" s="9" t="s">
        <v>391</v>
      </c>
      <c r="O227" s="9" t="s">
        <v>374</v>
      </c>
      <c r="P227" s="10">
        <v>45476</v>
      </c>
    </row>
    <row r="228" spans="1:21" x14ac:dyDescent="0.25">
      <c r="A228" s="9" t="s">
        <v>1334</v>
      </c>
      <c r="B228" s="9" t="s">
        <v>1335</v>
      </c>
      <c r="C228" s="10">
        <v>44964</v>
      </c>
      <c r="D228" s="9" t="s">
        <v>1332</v>
      </c>
      <c r="E228" s="10">
        <v>45109</v>
      </c>
      <c r="F228" s="9" t="s">
        <v>1336</v>
      </c>
      <c r="G228" s="11">
        <v>600000</v>
      </c>
      <c r="H228" s="11">
        <v>360500</v>
      </c>
      <c r="I228" s="9">
        <v>101</v>
      </c>
      <c r="J228" s="9" t="s">
        <v>557</v>
      </c>
      <c r="K228" s="9" t="s">
        <v>558</v>
      </c>
      <c r="L228" s="9" t="s">
        <v>1320</v>
      </c>
      <c r="M228" s="10">
        <v>45385</v>
      </c>
      <c r="N228" s="9" t="s">
        <v>391</v>
      </c>
      <c r="O228" s="10">
        <v>45385</v>
      </c>
      <c r="P228" s="9" t="s">
        <v>696</v>
      </c>
    </row>
    <row r="229" spans="1:21" x14ac:dyDescent="0.25">
      <c r="A229" s="9" t="s">
        <v>1337</v>
      </c>
      <c r="B229" s="9" t="s">
        <v>1338</v>
      </c>
      <c r="C229" s="10">
        <v>44964</v>
      </c>
      <c r="D229" s="9" t="s">
        <v>1332</v>
      </c>
      <c r="E229" s="10">
        <v>45109</v>
      </c>
      <c r="F229" s="9" t="s">
        <v>1336</v>
      </c>
      <c r="G229" s="9"/>
      <c r="H229" s="11">
        <v>570000</v>
      </c>
      <c r="I229" s="9">
        <v>101</v>
      </c>
      <c r="J229" s="9" t="s">
        <v>557</v>
      </c>
      <c r="K229" s="9" t="s">
        <v>558</v>
      </c>
      <c r="L229" s="9" t="s">
        <v>1320</v>
      </c>
      <c r="M229" s="9" t="s">
        <v>259</v>
      </c>
      <c r="N229" s="9" t="s">
        <v>391</v>
      </c>
      <c r="O229" s="9" t="s">
        <v>259</v>
      </c>
      <c r="P229" s="9" t="s">
        <v>537</v>
      </c>
    </row>
    <row r="230" spans="1:21" x14ac:dyDescent="0.25">
      <c r="A230" s="14" t="s">
        <v>1339</v>
      </c>
      <c r="B230" s="14" t="s">
        <v>1320</v>
      </c>
      <c r="C230" s="15">
        <v>44964</v>
      </c>
      <c r="D230" s="14" t="s">
        <v>1332</v>
      </c>
      <c r="E230" s="15">
        <v>45109</v>
      </c>
      <c r="F230" s="14" t="s">
        <v>1336</v>
      </c>
      <c r="G230" s="16">
        <v>100000</v>
      </c>
      <c r="H230" s="16">
        <v>100000</v>
      </c>
      <c r="I230" s="14">
        <v>101</v>
      </c>
      <c r="J230" s="14" t="s">
        <v>557</v>
      </c>
      <c r="K230" s="14" t="s">
        <v>558</v>
      </c>
      <c r="L230" s="14" t="s">
        <v>1320</v>
      </c>
      <c r="M230" s="14" t="s">
        <v>365</v>
      </c>
      <c r="N230" s="14" t="s">
        <v>391</v>
      </c>
      <c r="O230" s="14" t="s">
        <v>365</v>
      </c>
    </row>
    <row r="231" spans="1:21" x14ac:dyDescent="0.25">
      <c r="B231" s="12" t="s">
        <v>1340</v>
      </c>
      <c r="F231" s="12" t="s">
        <v>1341</v>
      </c>
      <c r="H231" s="5"/>
    </row>
    <row r="232" spans="1:21" x14ac:dyDescent="0.25">
      <c r="A232" s="9" t="s">
        <v>1342</v>
      </c>
      <c r="B232" s="9" t="s">
        <v>1343</v>
      </c>
      <c r="C232" s="9" t="s">
        <v>141</v>
      </c>
      <c r="D232" s="9" t="s">
        <v>1344</v>
      </c>
      <c r="E232" s="9" t="s">
        <v>1345</v>
      </c>
      <c r="F232" s="9" t="s">
        <v>1346</v>
      </c>
      <c r="G232" s="11">
        <v>27600</v>
      </c>
      <c r="H232" s="11">
        <v>27600</v>
      </c>
      <c r="I232" s="9">
        <v>101</v>
      </c>
      <c r="J232" s="9" t="s">
        <v>9</v>
      </c>
      <c r="K232" s="9" t="s">
        <v>60</v>
      </c>
      <c r="L232" s="9" t="s">
        <v>141</v>
      </c>
      <c r="M232" s="10">
        <v>45599</v>
      </c>
      <c r="N232" s="9"/>
      <c r="O232" s="10">
        <v>45599</v>
      </c>
      <c r="P232" s="10">
        <v>45629</v>
      </c>
    </row>
    <row r="233" spans="1:21" x14ac:dyDescent="0.25">
      <c r="A233" s="32" t="s">
        <v>236</v>
      </c>
      <c r="B233" s="32" t="s">
        <v>1347</v>
      </c>
      <c r="C233" s="32" t="s">
        <v>141</v>
      </c>
      <c r="D233" s="32" t="s">
        <v>1348</v>
      </c>
      <c r="E233" s="32" t="s">
        <v>1176</v>
      </c>
      <c r="F233" s="32" t="s">
        <v>1349</v>
      </c>
      <c r="G233" s="35">
        <v>80000</v>
      </c>
      <c r="H233" s="35">
        <v>46000</v>
      </c>
      <c r="I233" s="32">
        <v>101</v>
      </c>
      <c r="J233" s="32" t="s">
        <v>974</v>
      </c>
      <c r="K233" s="32" t="s">
        <v>848</v>
      </c>
      <c r="L233" s="32" t="s">
        <v>141</v>
      </c>
      <c r="M233" s="32" t="s">
        <v>363</v>
      </c>
      <c r="N233" s="32" t="s">
        <v>182</v>
      </c>
      <c r="O233" s="32" t="s">
        <v>363</v>
      </c>
      <c r="P233" s="34">
        <v>45629</v>
      </c>
      <c r="R233" s="9" t="s">
        <v>1350</v>
      </c>
    </row>
    <row r="234" spans="1:21" x14ac:dyDescent="0.25">
      <c r="A234" s="9" t="s">
        <v>1351</v>
      </c>
      <c r="B234" s="9" t="s">
        <v>1352</v>
      </c>
      <c r="C234" s="9" t="s">
        <v>141</v>
      </c>
      <c r="D234" s="9" t="s">
        <v>1353</v>
      </c>
      <c r="E234" s="10">
        <v>45118</v>
      </c>
      <c r="F234" s="9" t="s">
        <v>1354</v>
      </c>
      <c r="G234" s="11">
        <v>16200</v>
      </c>
      <c r="H234" s="11">
        <v>14680</v>
      </c>
      <c r="I234" s="9" t="s">
        <v>133</v>
      </c>
      <c r="J234" s="9" t="s">
        <v>132</v>
      </c>
      <c r="K234" s="9" t="s">
        <v>133</v>
      </c>
      <c r="L234" s="9" t="s">
        <v>141</v>
      </c>
      <c r="M234" s="10">
        <v>45445</v>
      </c>
      <c r="N234" s="9" t="s">
        <v>182</v>
      </c>
      <c r="O234" s="10">
        <v>45445</v>
      </c>
      <c r="P234" s="9" t="s">
        <v>1126</v>
      </c>
    </row>
    <row r="235" spans="1:21" x14ac:dyDescent="0.25">
      <c r="B235" s="12" t="s">
        <v>1355</v>
      </c>
    </row>
    <row r="236" spans="1:21" x14ac:dyDescent="0.25">
      <c r="A236" s="9" t="s">
        <v>1356</v>
      </c>
      <c r="B236" s="9" t="s">
        <v>1357</v>
      </c>
      <c r="C236" s="9" t="s">
        <v>141</v>
      </c>
      <c r="D236" s="9" t="s">
        <v>394</v>
      </c>
      <c r="E236" s="9" t="s">
        <v>395</v>
      </c>
      <c r="F236" s="9" t="s">
        <v>393</v>
      </c>
      <c r="G236" s="11">
        <v>130000</v>
      </c>
      <c r="H236" s="11">
        <v>125000</v>
      </c>
      <c r="I236" s="9" t="s">
        <v>759</v>
      </c>
      <c r="J236" s="9" t="s">
        <v>1358</v>
      </c>
      <c r="K236" s="9" t="s">
        <v>523</v>
      </c>
      <c r="L236" s="9" t="s">
        <v>141</v>
      </c>
      <c r="M236" s="10">
        <v>45293</v>
      </c>
      <c r="N236" s="9" t="s">
        <v>1359</v>
      </c>
      <c r="O236" s="10">
        <v>45293</v>
      </c>
      <c r="P236" s="9" t="s">
        <v>1360</v>
      </c>
    </row>
    <row r="237" spans="1:21" x14ac:dyDescent="0.25">
      <c r="A237" s="14" t="s">
        <v>678</v>
      </c>
      <c r="B237" s="14" t="s">
        <v>1361</v>
      </c>
      <c r="C237" s="14"/>
      <c r="D237" s="14" t="s">
        <v>1362</v>
      </c>
      <c r="E237" s="15">
        <v>45025</v>
      </c>
      <c r="F237" s="14" t="s">
        <v>1363</v>
      </c>
      <c r="G237" s="16">
        <v>210560</v>
      </c>
      <c r="H237" s="16">
        <v>44710</v>
      </c>
      <c r="I237" s="14">
        <v>101</v>
      </c>
      <c r="J237" s="14" t="s">
        <v>694</v>
      </c>
      <c r="K237" s="14" t="s">
        <v>695</v>
      </c>
      <c r="L237" s="14" t="s">
        <v>141</v>
      </c>
      <c r="M237" s="15">
        <v>45295</v>
      </c>
      <c r="N237" s="14" t="s">
        <v>326</v>
      </c>
      <c r="O237" s="15">
        <v>45295</v>
      </c>
    </row>
    <row r="238" spans="1:21" x14ac:dyDescent="0.25">
      <c r="A238" s="9" t="s">
        <v>584</v>
      </c>
      <c r="B238" s="9" t="s">
        <v>1364</v>
      </c>
      <c r="C238" s="9"/>
      <c r="D238" s="9" t="s">
        <v>1362</v>
      </c>
      <c r="E238" s="10">
        <v>45025</v>
      </c>
      <c r="F238" s="9" t="s">
        <v>1363</v>
      </c>
      <c r="G238" s="9"/>
      <c r="H238" s="11">
        <v>44681</v>
      </c>
      <c r="I238" s="9">
        <v>101</v>
      </c>
      <c r="J238" s="9" t="s">
        <v>694</v>
      </c>
      <c r="K238" s="9" t="s">
        <v>695</v>
      </c>
      <c r="L238" s="9" t="s">
        <v>141</v>
      </c>
      <c r="M238" s="9" t="s">
        <v>571</v>
      </c>
      <c r="N238" s="9" t="s">
        <v>326</v>
      </c>
      <c r="O238" s="9" t="s">
        <v>571</v>
      </c>
      <c r="P238" s="10">
        <v>45570</v>
      </c>
      <c r="U238" t="s">
        <v>1365</v>
      </c>
    </row>
    <row r="239" spans="1:21" x14ac:dyDescent="0.25">
      <c r="A239" s="9" t="s">
        <v>1351</v>
      </c>
      <c r="B239" s="9" t="s">
        <v>1366</v>
      </c>
      <c r="C239" s="9" t="s">
        <v>191</v>
      </c>
      <c r="D239" s="9" t="s">
        <v>1367</v>
      </c>
      <c r="E239" s="9" t="s">
        <v>1368</v>
      </c>
      <c r="F239" s="9" t="s">
        <v>1369</v>
      </c>
      <c r="G239" s="11">
        <v>15490</v>
      </c>
      <c r="H239" s="11">
        <v>12660</v>
      </c>
      <c r="I239" s="9" t="s">
        <v>1119</v>
      </c>
      <c r="J239" s="9" t="s">
        <v>800</v>
      </c>
      <c r="K239" s="9" t="s">
        <v>1119</v>
      </c>
      <c r="L239" s="9" t="s">
        <v>191</v>
      </c>
      <c r="M239" s="10">
        <v>45445</v>
      </c>
      <c r="N239" s="9" t="s">
        <v>326</v>
      </c>
      <c r="O239" s="10">
        <v>45445</v>
      </c>
      <c r="P239" s="9" t="s">
        <v>198</v>
      </c>
    </row>
    <row r="240" spans="1:21" x14ac:dyDescent="0.25">
      <c r="A240" s="9" t="s">
        <v>1351</v>
      </c>
      <c r="B240" s="9" t="s">
        <v>1370</v>
      </c>
      <c r="C240" s="9" t="s">
        <v>191</v>
      </c>
      <c r="D240" s="9" t="s">
        <v>1371</v>
      </c>
      <c r="E240" s="10">
        <v>45088</v>
      </c>
      <c r="F240" s="9" t="s">
        <v>1372</v>
      </c>
      <c r="G240" s="11">
        <v>9000</v>
      </c>
      <c r="H240" s="11">
        <v>7390</v>
      </c>
      <c r="I240" s="9" t="s">
        <v>133</v>
      </c>
      <c r="J240" s="9" t="s">
        <v>132</v>
      </c>
      <c r="K240" s="9" t="s">
        <v>133</v>
      </c>
      <c r="L240" s="9" t="s">
        <v>191</v>
      </c>
      <c r="M240" s="10">
        <v>45445</v>
      </c>
      <c r="N240" s="9" t="s">
        <v>326</v>
      </c>
      <c r="O240" s="10">
        <v>45445</v>
      </c>
      <c r="P240" s="9" t="s">
        <v>1126</v>
      </c>
    </row>
    <row r="241" spans="1:18" x14ac:dyDescent="0.25">
      <c r="A241" s="9" t="s">
        <v>1351</v>
      </c>
      <c r="B241" s="9" t="s">
        <v>1373</v>
      </c>
      <c r="C241" s="9" t="s">
        <v>191</v>
      </c>
      <c r="D241" s="9" t="s">
        <v>1374</v>
      </c>
      <c r="E241" s="9" t="s">
        <v>1375</v>
      </c>
      <c r="F241" s="9" t="s">
        <v>1376</v>
      </c>
      <c r="G241" s="11">
        <v>25520</v>
      </c>
      <c r="H241" s="11">
        <v>14716</v>
      </c>
      <c r="I241" s="9">
        <v>101</v>
      </c>
      <c r="J241" s="9" t="s">
        <v>710</v>
      </c>
      <c r="K241" s="9" t="s">
        <v>711</v>
      </c>
      <c r="L241" s="9" t="s">
        <v>191</v>
      </c>
      <c r="M241" s="9" t="s">
        <v>294</v>
      </c>
      <c r="N241" s="9" t="s">
        <v>326</v>
      </c>
      <c r="O241" s="9" t="s">
        <v>294</v>
      </c>
      <c r="P241" s="10">
        <v>45294</v>
      </c>
    </row>
    <row r="242" spans="1:18" x14ac:dyDescent="0.25">
      <c r="A242" s="9" t="s">
        <v>1377</v>
      </c>
      <c r="B242" s="9" t="s">
        <v>1378</v>
      </c>
      <c r="C242" s="9" t="s">
        <v>191</v>
      </c>
      <c r="D242" s="9" t="s">
        <v>1379</v>
      </c>
      <c r="E242" s="10">
        <v>45026</v>
      </c>
      <c r="F242" s="9" t="s">
        <v>1380</v>
      </c>
      <c r="G242" s="11">
        <v>640000</v>
      </c>
      <c r="H242" s="11">
        <v>584000</v>
      </c>
      <c r="I242" s="9">
        <v>101</v>
      </c>
      <c r="J242" s="9" t="s">
        <v>1381</v>
      </c>
      <c r="K242" s="9" t="s">
        <v>1382</v>
      </c>
      <c r="L242" s="9" t="s">
        <v>191</v>
      </c>
      <c r="M242" s="9" t="s">
        <v>318</v>
      </c>
      <c r="N242" s="9" t="s">
        <v>524</v>
      </c>
      <c r="O242" s="9" t="s">
        <v>1383</v>
      </c>
      <c r="P242" s="9" t="s">
        <v>501</v>
      </c>
    </row>
    <row r="243" spans="1:18" x14ac:dyDescent="0.25">
      <c r="A243" s="14" t="s">
        <v>1384</v>
      </c>
      <c r="B243" s="14" t="s">
        <v>1385</v>
      </c>
      <c r="C243" s="14" t="s">
        <v>191</v>
      </c>
      <c r="D243" s="14" t="s">
        <v>1386</v>
      </c>
      <c r="E243" s="14" t="s">
        <v>1387</v>
      </c>
      <c r="F243" s="14" t="s">
        <v>1388</v>
      </c>
      <c r="G243" s="16">
        <v>865000</v>
      </c>
      <c r="H243" s="16">
        <v>859552</v>
      </c>
      <c r="I243" s="14" t="s">
        <v>1389</v>
      </c>
      <c r="J243" s="14" t="s">
        <v>874</v>
      </c>
      <c r="K243" s="14" t="s">
        <v>57</v>
      </c>
      <c r="L243" s="14" t="s">
        <v>191</v>
      </c>
      <c r="M243" s="14" t="s">
        <v>178</v>
      </c>
      <c r="N243" s="14" t="s">
        <v>1390</v>
      </c>
      <c r="O243" s="14" t="s">
        <v>178</v>
      </c>
    </row>
    <row r="244" spans="1:18" x14ac:dyDescent="0.25">
      <c r="A244" s="9" t="s">
        <v>678</v>
      </c>
      <c r="B244" s="9" t="s">
        <v>1391</v>
      </c>
      <c r="C244" s="9" t="s">
        <v>191</v>
      </c>
      <c r="D244" s="9" t="s">
        <v>1392</v>
      </c>
      <c r="E244" s="9" t="s">
        <v>1393</v>
      </c>
      <c r="F244" s="9" t="s">
        <v>1394</v>
      </c>
      <c r="G244" s="11">
        <v>240000</v>
      </c>
      <c r="H244" s="11">
        <v>167960</v>
      </c>
      <c r="I244" s="9">
        <v>101</v>
      </c>
      <c r="J244" s="9" t="s">
        <v>43</v>
      </c>
      <c r="K244" s="9" t="s">
        <v>53</v>
      </c>
      <c r="L244" s="9" t="s">
        <v>191</v>
      </c>
      <c r="M244" s="10">
        <v>45295</v>
      </c>
      <c r="N244" s="9" t="s">
        <v>267</v>
      </c>
      <c r="O244" s="10">
        <v>45295</v>
      </c>
      <c r="P244" s="9" t="s">
        <v>519</v>
      </c>
    </row>
    <row r="245" spans="1:18" x14ac:dyDescent="0.25">
      <c r="A245" s="9" t="s">
        <v>434</v>
      </c>
      <c r="B245" s="9" t="s">
        <v>1395</v>
      </c>
      <c r="C245" s="9" t="s">
        <v>191</v>
      </c>
      <c r="D245" s="9" t="s">
        <v>1396</v>
      </c>
      <c r="E245" s="10">
        <v>45118</v>
      </c>
      <c r="F245" s="9" t="s">
        <v>1397</v>
      </c>
      <c r="G245" s="11">
        <v>3270</v>
      </c>
      <c r="H245" s="11">
        <v>1790</v>
      </c>
      <c r="I245" s="9">
        <v>101</v>
      </c>
      <c r="J245" s="9" t="s">
        <v>1398</v>
      </c>
      <c r="K245" s="9" t="s">
        <v>1399</v>
      </c>
      <c r="L245" s="9" t="s">
        <v>191</v>
      </c>
      <c r="M245" s="10">
        <v>45629</v>
      </c>
      <c r="N245" s="9" t="s">
        <v>326</v>
      </c>
      <c r="O245" s="10">
        <v>45629</v>
      </c>
      <c r="P245" s="9" t="s">
        <v>316</v>
      </c>
    </row>
    <row r="246" spans="1:18" x14ac:dyDescent="0.25">
      <c r="A246" s="9" t="s">
        <v>1400</v>
      </c>
      <c r="B246" s="9" t="s">
        <v>1401</v>
      </c>
      <c r="C246" s="9" t="s">
        <v>1402</v>
      </c>
      <c r="D246" s="9" t="s">
        <v>1403</v>
      </c>
      <c r="E246" s="9" t="s">
        <v>1297</v>
      </c>
      <c r="F246" s="9" t="s">
        <v>1404</v>
      </c>
      <c r="G246" s="11">
        <v>50000</v>
      </c>
      <c r="H246" s="11">
        <v>37350</v>
      </c>
      <c r="I246" s="9" t="s">
        <v>169</v>
      </c>
      <c r="J246" s="9" t="s">
        <v>1405</v>
      </c>
      <c r="K246" s="9" t="s">
        <v>1001</v>
      </c>
      <c r="L246" s="9" t="s">
        <v>191</v>
      </c>
      <c r="M246" s="10">
        <v>45414</v>
      </c>
      <c r="N246" s="9" t="s">
        <v>326</v>
      </c>
      <c r="O246" s="10">
        <v>45414</v>
      </c>
      <c r="P246" s="9"/>
      <c r="R246" t="s">
        <v>1406</v>
      </c>
    </row>
    <row r="247" spans="1:18" x14ac:dyDescent="0.25">
      <c r="A247" s="9" t="s">
        <v>434</v>
      </c>
      <c r="B247" s="9" t="s">
        <v>1407</v>
      </c>
      <c r="C247" s="9" t="s">
        <v>191</v>
      </c>
      <c r="D247" s="9" t="s">
        <v>1408</v>
      </c>
      <c r="E247" s="10">
        <v>45087</v>
      </c>
      <c r="F247" s="9" t="s">
        <v>1409</v>
      </c>
      <c r="G247" s="11">
        <v>7500</v>
      </c>
      <c r="H247" s="11">
        <v>5220</v>
      </c>
      <c r="I247" s="9">
        <v>101</v>
      </c>
      <c r="J247" s="9" t="s">
        <v>1410</v>
      </c>
      <c r="K247" s="9" t="s">
        <v>1411</v>
      </c>
      <c r="L247" s="9" t="s">
        <v>191</v>
      </c>
      <c r="M247" s="9" t="s">
        <v>259</v>
      </c>
      <c r="N247" s="9" t="s">
        <v>326</v>
      </c>
      <c r="O247" s="9" t="s">
        <v>259</v>
      </c>
      <c r="P247" s="9" t="s">
        <v>281</v>
      </c>
    </row>
    <row r="248" spans="1:18" x14ac:dyDescent="0.25">
      <c r="A248" s="9" t="s">
        <v>584</v>
      </c>
      <c r="B248" s="9" t="s">
        <v>1412</v>
      </c>
      <c r="C248" s="9" t="s">
        <v>191</v>
      </c>
      <c r="D248" s="9" t="s">
        <v>1413</v>
      </c>
      <c r="E248" s="9" t="s">
        <v>624</v>
      </c>
      <c r="F248" s="9" t="s">
        <v>1414</v>
      </c>
      <c r="G248" s="11">
        <v>91000</v>
      </c>
      <c r="H248" s="11">
        <v>70316</v>
      </c>
      <c r="I248" s="9" t="s">
        <v>993</v>
      </c>
      <c r="J248" s="9" t="s">
        <v>389</v>
      </c>
      <c r="K248" s="9" t="s">
        <v>390</v>
      </c>
      <c r="L248" s="9" t="s">
        <v>191</v>
      </c>
      <c r="M248" s="9" t="s">
        <v>195</v>
      </c>
      <c r="N248" s="9" t="s">
        <v>524</v>
      </c>
      <c r="O248" s="9" t="s">
        <v>195</v>
      </c>
      <c r="P248" s="9" t="s">
        <v>259</v>
      </c>
    </row>
    <row r="249" spans="1:18" x14ac:dyDescent="0.25">
      <c r="A249" s="9" t="s">
        <v>678</v>
      </c>
      <c r="B249" s="9" t="s">
        <v>1415</v>
      </c>
      <c r="C249" s="9" t="s">
        <v>191</v>
      </c>
      <c r="D249" s="9" t="s">
        <v>1416</v>
      </c>
      <c r="E249" s="10">
        <v>45026</v>
      </c>
      <c r="F249" s="9" t="s">
        <v>1417</v>
      </c>
      <c r="G249" s="11">
        <v>7350</v>
      </c>
      <c r="H249" s="11">
        <v>4350</v>
      </c>
      <c r="I249" s="9" t="s">
        <v>1159</v>
      </c>
      <c r="J249" s="9" t="s">
        <v>389</v>
      </c>
      <c r="K249" s="9" t="s">
        <v>390</v>
      </c>
      <c r="L249" s="9" t="s">
        <v>191</v>
      </c>
      <c r="M249" s="10">
        <v>45475</v>
      </c>
      <c r="N249" s="9" t="s">
        <v>326</v>
      </c>
      <c r="O249" s="10">
        <v>45475</v>
      </c>
      <c r="P249" s="9" t="s">
        <v>195</v>
      </c>
    </row>
    <row r="250" spans="1:18" x14ac:dyDescent="0.25">
      <c r="A250" s="9" t="s">
        <v>434</v>
      </c>
      <c r="B250" s="9" t="s">
        <v>1418</v>
      </c>
      <c r="C250" s="9" t="s">
        <v>191</v>
      </c>
      <c r="D250" s="9" t="s">
        <v>1419</v>
      </c>
      <c r="E250" s="9" t="s">
        <v>1375</v>
      </c>
      <c r="F250" s="9" t="s">
        <v>1420</v>
      </c>
      <c r="G250" s="11">
        <v>8460</v>
      </c>
      <c r="H250" s="11">
        <v>8435</v>
      </c>
      <c r="I250" s="9" t="s">
        <v>169</v>
      </c>
      <c r="J250" s="9" t="s">
        <v>710</v>
      </c>
      <c r="K250" s="9" t="s">
        <v>711</v>
      </c>
      <c r="L250" s="9" t="s">
        <v>191</v>
      </c>
      <c r="M250" s="10">
        <v>45445</v>
      </c>
      <c r="N250" s="9" t="s">
        <v>326</v>
      </c>
      <c r="O250" s="10">
        <v>45414</v>
      </c>
      <c r="P250" s="10">
        <v>45445</v>
      </c>
    </row>
    <row r="251" spans="1:18" x14ac:dyDescent="0.25">
      <c r="A251" s="9" t="s">
        <v>1334</v>
      </c>
      <c r="B251" s="9" t="s">
        <v>1421</v>
      </c>
      <c r="C251" s="9" t="s">
        <v>1422</v>
      </c>
      <c r="D251" s="9" t="s">
        <v>1423</v>
      </c>
      <c r="E251" s="9" t="s">
        <v>1424</v>
      </c>
      <c r="F251" s="9" t="s">
        <v>1425</v>
      </c>
      <c r="G251" s="11">
        <v>600000</v>
      </c>
      <c r="H251" s="11">
        <v>360500</v>
      </c>
      <c r="I251" s="9">
        <v>101</v>
      </c>
      <c r="J251" s="9" t="s">
        <v>542</v>
      </c>
      <c r="K251" s="9" t="s">
        <v>55</v>
      </c>
      <c r="L251" s="9" t="s">
        <v>1422</v>
      </c>
      <c r="M251" s="10" t="s">
        <v>513</v>
      </c>
      <c r="N251" s="9"/>
      <c r="O251" s="10" t="s">
        <v>513</v>
      </c>
      <c r="P251" s="10" t="s">
        <v>696</v>
      </c>
      <c r="R251" t="s">
        <v>1426</v>
      </c>
    </row>
    <row r="252" spans="1:18" x14ac:dyDescent="0.25">
      <c r="A252" s="9" t="s">
        <v>1330</v>
      </c>
      <c r="B252" s="9" t="s">
        <v>1427</v>
      </c>
      <c r="C252" s="9" t="s">
        <v>1422</v>
      </c>
      <c r="D252" s="9" t="s">
        <v>1423</v>
      </c>
      <c r="E252" s="9" t="s">
        <v>1424</v>
      </c>
      <c r="F252" s="9" t="s">
        <v>1425</v>
      </c>
      <c r="G252" s="11">
        <v>9686000</v>
      </c>
      <c r="H252" s="11">
        <v>8020000</v>
      </c>
      <c r="I252" s="9">
        <v>101</v>
      </c>
      <c r="J252" s="9" t="s">
        <v>542</v>
      </c>
      <c r="K252" s="9" t="s">
        <v>55</v>
      </c>
      <c r="L252" s="9" t="s">
        <v>1422</v>
      </c>
      <c r="M252" s="9" t="s">
        <v>325</v>
      </c>
      <c r="N252" s="9"/>
      <c r="O252" s="9" t="s">
        <v>325</v>
      </c>
      <c r="P252" s="9" t="s">
        <v>864</v>
      </c>
      <c r="R252" t="s">
        <v>1426</v>
      </c>
    </row>
    <row r="253" spans="1:18" x14ac:dyDescent="0.25">
      <c r="A253" s="9" t="s">
        <v>1428</v>
      </c>
      <c r="B253" s="9" t="s">
        <v>1429</v>
      </c>
      <c r="C253" s="9" t="s">
        <v>1422</v>
      </c>
      <c r="D253" s="9" t="s">
        <v>1423</v>
      </c>
      <c r="E253" s="9" t="s">
        <v>1424</v>
      </c>
      <c r="F253" s="9" t="s">
        <v>1430</v>
      </c>
      <c r="G253" s="11"/>
      <c r="H253" s="11">
        <v>547200</v>
      </c>
      <c r="I253" s="9">
        <v>101</v>
      </c>
      <c r="J253" s="9" t="s">
        <v>542</v>
      </c>
      <c r="K253" s="9" t="s">
        <v>55</v>
      </c>
      <c r="L253" s="9" t="s">
        <v>1422</v>
      </c>
      <c r="M253" s="9" t="s">
        <v>450</v>
      </c>
      <c r="N253" s="9" t="s">
        <v>399</v>
      </c>
      <c r="O253" s="9" t="s">
        <v>485</v>
      </c>
      <c r="P253" s="9" t="s">
        <v>513</v>
      </c>
    </row>
    <row r="254" spans="1:18" x14ac:dyDescent="0.25">
      <c r="A254" s="14" t="s">
        <v>1431</v>
      </c>
      <c r="B254" s="14" t="s">
        <v>1432</v>
      </c>
      <c r="C254" s="14" t="s">
        <v>1422</v>
      </c>
      <c r="D254" s="14" t="s">
        <v>1150</v>
      </c>
      <c r="E254" s="15">
        <v>45267</v>
      </c>
      <c r="F254" s="14" t="s">
        <v>1433</v>
      </c>
      <c r="G254" s="16">
        <v>2909400</v>
      </c>
      <c r="H254" s="16">
        <v>2643750</v>
      </c>
      <c r="I254" s="14">
        <v>101</v>
      </c>
      <c r="J254" s="14" t="s">
        <v>1146</v>
      </c>
      <c r="K254" s="14" t="s">
        <v>1147</v>
      </c>
      <c r="L254" s="14" t="s">
        <v>1434</v>
      </c>
      <c r="M254" s="14" t="s">
        <v>281</v>
      </c>
      <c r="N254" s="14" t="s">
        <v>391</v>
      </c>
      <c r="O254" s="14" t="s">
        <v>281</v>
      </c>
    </row>
    <row r="255" spans="1:18" x14ac:dyDescent="0.25">
      <c r="A255" s="32" t="s">
        <v>1435</v>
      </c>
      <c r="B255" s="32" t="s">
        <v>1436</v>
      </c>
      <c r="C255" s="32" t="s">
        <v>311</v>
      </c>
      <c r="D255" s="34" t="s">
        <v>1437</v>
      </c>
      <c r="E255" s="34" t="s">
        <v>1438</v>
      </c>
      <c r="F255" s="32" t="s">
        <v>1439</v>
      </c>
      <c r="G255" s="35">
        <v>104000</v>
      </c>
      <c r="H255" s="35">
        <v>87280</v>
      </c>
      <c r="I255" s="32" t="s">
        <v>1389</v>
      </c>
      <c r="J255" s="32" t="s">
        <v>874</v>
      </c>
      <c r="K255" s="32" t="s">
        <v>57</v>
      </c>
      <c r="L255" s="32" t="s">
        <v>311</v>
      </c>
      <c r="M255" s="34">
        <v>45048</v>
      </c>
      <c r="N255" s="32" t="s">
        <v>182</v>
      </c>
      <c r="O255" s="34">
        <v>45324</v>
      </c>
      <c r="P255" s="32" t="s">
        <v>281</v>
      </c>
      <c r="R255" t="s">
        <v>1440</v>
      </c>
    </row>
    <row r="256" spans="1:18" x14ac:dyDescent="0.25">
      <c r="A256" s="9" t="s">
        <v>1441</v>
      </c>
      <c r="B256" s="9" t="s">
        <v>1442</v>
      </c>
      <c r="C256" s="9" t="s">
        <v>311</v>
      </c>
      <c r="D256" s="9" t="s">
        <v>1443</v>
      </c>
      <c r="E256" s="10">
        <v>45026</v>
      </c>
      <c r="F256" s="9" t="s">
        <v>1444</v>
      </c>
      <c r="G256" s="11">
        <v>420000</v>
      </c>
      <c r="H256" s="11">
        <v>274540</v>
      </c>
      <c r="I256" s="9" t="s">
        <v>169</v>
      </c>
      <c r="J256" s="9" t="s">
        <v>1445</v>
      </c>
      <c r="K256" s="9" t="s">
        <v>1446</v>
      </c>
      <c r="L256" s="9" t="s">
        <v>311</v>
      </c>
      <c r="M256" s="10">
        <v>45475</v>
      </c>
      <c r="N256" s="9" t="s">
        <v>182</v>
      </c>
      <c r="O256" s="10">
        <v>45475</v>
      </c>
      <c r="P256" s="10">
        <v>45507</v>
      </c>
      <c r="R256" t="s">
        <v>1447</v>
      </c>
    </row>
    <row r="257" spans="1:18" x14ac:dyDescent="0.25">
      <c r="A257" s="9" t="s">
        <v>1351</v>
      </c>
      <c r="B257" s="9" t="s">
        <v>1448</v>
      </c>
      <c r="C257" s="9" t="s">
        <v>311</v>
      </c>
      <c r="D257" s="9" t="s">
        <v>1449</v>
      </c>
      <c r="E257" s="10">
        <v>45088</v>
      </c>
      <c r="F257" s="9" t="s">
        <v>1450</v>
      </c>
      <c r="G257" s="11">
        <v>104831</v>
      </c>
      <c r="H257" s="11">
        <v>93119</v>
      </c>
      <c r="I257" s="9" t="s">
        <v>759</v>
      </c>
      <c r="J257" s="9" t="s">
        <v>800</v>
      </c>
      <c r="K257" s="9" t="s">
        <v>390</v>
      </c>
      <c r="L257" s="9" t="s">
        <v>311</v>
      </c>
      <c r="M257" s="10">
        <v>45628</v>
      </c>
      <c r="N257" s="9" t="s">
        <v>524</v>
      </c>
      <c r="O257" s="10">
        <v>45628</v>
      </c>
      <c r="P257" s="10">
        <v>45294</v>
      </c>
    </row>
    <row r="258" spans="1:18" x14ac:dyDescent="0.25">
      <c r="A258" s="9" t="s">
        <v>1451</v>
      </c>
      <c r="B258" s="9" t="s">
        <v>1452</v>
      </c>
      <c r="C258" s="9" t="s">
        <v>1129</v>
      </c>
      <c r="D258" s="9" t="s">
        <v>1453</v>
      </c>
      <c r="E258" s="10">
        <v>45026</v>
      </c>
      <c r="F258" s="9" t="s">
        <v>1454</v>
      </c>
      <c r="G258" s="11">
        <v>120000</v>
      </c>
      <c r="H258" s="11">
        <v>100000</v>
      </c>
      <c r="I258" s="9" t="s">
        <v>109</v>
      </c>
      <c r="J258" s="9" t="s">
        <v>389</v>
      </c>
      <c r="K258" s="9" t="s">
        <v>390</v>
      </c>
      <c r="L258" s="9" t="s">
        <v>1129</v>
      </c>
      <c r="M258" s="10">
        <v>45293</v>
      </c>
      <c r="N258" s="9" t="s">
        <v>326</v>
      </c>
      <c r="O258" s="10">
        <v>45293</v>
      </c>
      <c r="P258" s="9"/>
    </row>
    <row r="259" spans="1:18" x14ac:dyDescent="0.25">
      <c r="A259" s="32" t="s">
        <v>584</v>
      </c>
      <c r="B259" s="32" t="s">
        <v>1455</v>
      </c>
      <c r="C259" s="32" t="s">
        <v>1129</v>
      </c>
      <c r="D259" s="32" t="s">
        <v>1456</v>
      </c>
      <c r="E259" s="34">
        <v>45118</v>
      </c>
      <c r="F259" s="32" t="s">
        <v>1457</v>
      </c>
      <c r="G259" s="35">
        <v>19539.5</v>
      </c>
      <c r="H259" s="35">
        <v>12720.9</v>
      </c>
      <c r="I259" s="32" t="s">
        <v>759</v>
      </c>
      <c r="J259" s="32" t="s">
        <v>800</v>
      </c>
      <c r="K259" s="32" t="s">
        <v>390</v>
      </c>
      <c r="L259" s="32" t="s">
        <v>1129</v>
      </c>
      <c r="M259" s="32" t="s">
        <v>281</v>
      </c>
      <c r="N259" s="32" t="s">
        <v>326</v>
      </c>
      <c r="O259" s="32" t="s">
        <v>195</v>
      </c>
      <c r="P259" s="32" t="s">
        <v>281</v>
      </c>
      <c r="R259" s="9" t="s">
        <v>1458</v>
      </c>
    </row>
    <row r="260" spans="1:18" x14ac:dyDescent="0.25">
      <c r="A260" s="9" t="s">
        <v>1459</v>
      </c>
      <c r="B260" s="9" t="s">
        <v>1460</v>
      </c>
      <c r="C260" s="9" t="s">
        <v>1129</v>
      </c>
      <c r="D260" s="9" t="s">
        <v>1461</v>
      </c>
      <c r="E260" s="9" t="s">
        <v>1462</v>
      </c>
      <c r="F260" s="9" t="s">
        <v>1463</v>
      </c>
      <c r="G260" s="11">
        <v>45000</v>
      </c>
      <c r="H260" s="11">
        <v>45000</v>
      </c>
      <c r="I260" s="9" t="s">
        <v>1464</v>
      </c>
      <c r="J260" s="9" t="s">
        <v>49</v>
      </c>
      <c r="K260" s="9" t="s">
        <v>62</v>
      </c>
      <c r="L260" s="9" t="s">
        <v>1129</v>
      </c>
      <c r="M260" s="10">
        <v>45414</v>
      </c>
      <c r="N260" s="9" t="s">
        <v>326</v>
      </c>
      <c r="O260" s="10">
        <v>45324</v>
      </c>
      <c r="P260" s="9"/>
      <c r="R260" t="s">
        <v>1465</v>
      </c>
    </row>
    <row r="261" spans="1:18" x14ac:dyDescent="0.25">
      <c r="A261" s="32" t="s">
        <v>584</v>
      </c>
      <c r="B261" s="32" t="s">
        <v>1466</v>
      </c>
      <c r="C261" s="32" t="s">
        <v>1129</v>
      </c>
      <c r="D261" s="32" t="s">
        <v>1419</v>
      </c>
      <c r="E261" s="32" t="s">
        <v>1375</v>
      </c>
      <c r="F261" s="32" t="s">
        <v>1467</v>
      </c>
      <c r="G261" s="32"/>
      <c r="H261" s="35">
        <v>38177.35</v>
      </c>
      <c r="I261" s="32"/>
      <c r="J261" s="32" t="s">
        <v>800</v>
      </c>
      <c r="K261" s="32" t="s">
        <v>390</v>
      </c>
      <c r="L261" s="32" t="s">
        <v>1129</v>
      </c>
      <c r="M261" s="34">
        <v>45628</v>
      </c>
      <c r="N261" s="32" t="s">
        <v>326</v>
      </c>
      <c r="O261" s="34">
        <v>45628</v>
      </c>
      <c r="P261" s="34">
        <v>45294</v>
      </c>
    </row>
    <row r="262" spans="1:18" x14ac:dyDescent="0.25">
      <c r="A262" s="9" t="s">
        <v>434</v>
      </c>
      <c r="B262" s="9" t="s">
        <v>1468</v>
      </c>
      <c r="C262" s="9" t="s">
        <v>1129</v>
      </c>
      <c r="D262" s="9" t="s">
        <v>1469</v>
      </c>
      <c r="E262" s="10">
        <v>45088</v>
      </c>
      <c r="F262" s="9" t="s">
        <v>1470</v>
      </c>
      <c r="G262" s="11">
        <v>2600</v>
      </c>
      <c r="H262" s="11">
        <v>2600</v>
      </c>
      <c r="I262" s="9" t="s">
        <v>759</v>
      </c>
      <c r="J262" s="9" t="s">
        <v>800</v>
      </c>
      <c r="K262" s="9" t="s">
        <v>390</v>
      </c>
      <c r="L262" s="9" t="s">
        <v>1129</v>
      </c>
      <c r="M262" s="10">
        <v>45445</v>
      </c>
      <c r="N262" s="9" t="s">
        <v>182</v>
      </c>
      <c r="O262" s="10">
        <v>45414</v>
      </c>
      <c r="P262" s="10">
        <v>45445</v>
      </c>
    </row>
    <row r="263" spans="1:18" x14ac:dyDescent="0.25">
      <c r="A263" s="9" t="s">
        <v>1471</v>
      </c>
      <c r="B263" s="9" t="s">
        <v>1472</v>
      </c>
      <c r="C263" s="9" t="s">
        <v>1129</v>
      </c>
      <c r="D263" s="9" t="s">
        <v>1473</v>
      </c>
      <c r="E263" s="10">
        <v>45149</v>
      </c>
      <c r="F263" s="9" t="s">
        <v>1474</v>
      </c>
      <c r="G263" s="11">
        <v>70500</v>
      </c>
      <c r="H263" s="11">
        <v>42546</v>
      </c>
      <c r="I263" s="9" t="s">
        <v>759</v>
      </c>
      <c r="J263" s="9" t="s">
        <v>800</v>
      </c>
      <c r="K263" s="9" t="s">
        <v>390</v>
      </c>
      <c r="L263" s="9" t="s">
        <v>1129</v>
      </c>
      <c r="M263" s="9" t="s">
        <v>204</v>
      </c>
      <c r="N263" s="9" t="s">
        <v>267</v>
      </c>
      <c r="O263" s="9" t="s">
        <v>204</v>
      </c>
      <c r="P263" s="9" t="s">
        <v>316</v>
      </c>
    </row>
    <row r="264" spans="1:18" x14ac:dyDescent="0.25">
      <c r="A264" s="9" t="s">
        <v>1475</v>
      </c>
      <c r="B264" s="9" t="s">
        <v>1476</v>
      </c>
      <c r="C264" s="9" t="s">
        <v>1129</v>
      </c>
      <c r="D264" s="9" t="s">
        <v>1473</v>
      </c>
      <c r="E264" s="10">
        <v>45149</v>
      </c>
      <c r="F264" s="9" t="s">
        <v>1474</v>
      </c>
      <c r="G264" s="11">
        <v>67500</v>
      </c>
      <c r="H264" s="11">
        <v>55400</v>
      </c>
      <c r="I264" s="9" t="s">
        <v>759</v>
      </c>
      <c r="J264" s="9" t="s">
        <v>800</v>
      </c>
      <c r="K264" s="9" t="s">
        <v>390</v>
      </c>
      <c r="L264" s="9" t="s">
        <v>1129</v>
      </c>
      <c r="M264" s="9" t="s">
        <v>204</v>
      </c>
      <c r="N264" s="9" t="s">
        <v>182</v>
      </c>
      <c r="O264" s="9" t="s">
        <v>204</v>
      </c>
      <c r="P264" s="9" t="s">
        <v>259</v>
      </c>
    </row>
    <row r="265" spans="1:18" x14ac:dyDescent="0.25">
      <c r="A265" s="14" t="s">
        <v>1384</v>
      </c>
      <c r="B265" s="14" t="s">
        <v>1477</v>
      </c>
      <c r="C265" s="14" t="s">
        <v>178</v>
      </c>
      <c r="D265" s="14" t="s">
        <v>1478</v>
      </c>
      <c r="E265" s="15">
        <v>45149</v>
      </c>
      <c r="F265" s="14" t="s">
        <v>1479</v>
      </c>
      <c r="G265" s="16">
        <v>7000</v>
      </c>
      <c r="H265" s="16">
        <v>7000</v>
      </c>
      <c r="I265" s="14" t="s">
        <v>759</v>
      </c>
      <c r="J265" s="14" t="s">
        <v>800</v>
      </c>
      <c r="K265" s="14" t="s">
        <v>390</v>
      </c>
      <c r="L265" s="14" t="s">
        <v>178</v>
      </c>
      <c r="M265" s="14" t="s">
        <v>198</v>
      </c>
      <c r="N265" s="14" t="s">
        <v>399</v>
      </c>
      <c r="O265" s="14" t="s">
        <v>198</v>
      </c>
    </row>
    <row r="266" spans="1:18" x14ac:dyDescent="0.25">
      <c r="A266" s="9" t="s">
        <v>1197</v>
      </c>
      <c r="B266" s="9" t="s">
        <v>1480</v>
      </c>
      <c r="C266" s="10">
        <v>45323</v>
      </c>
      <c r="D266" s="9" t="s">
        <v>1481</v>
      </c>
      <c r="E266" s="10">
        <v>45109</v>
      </c>
      <c r="F266" s="9" t="s">
        <v>1482</v>
      </c>
      <c r="G266" s="11">
        <v>61000</v>
      </c>
      <c r="H266" s="11">
        <v>53470</v>
      </c>
      <c r="I266" s="9">
        <v>101</v>
      </c>
      <c r="J266" s="9" t="s">
        <v>974</v>
      </c>
      <c r="K266" s="9" t="s">
        <v>848</v>
      </c>
      <c r="L266" s="10">
        <v>45323</v>
      </c>
      <c r="M266" s="9" t="s">
        <v>306</v>
      </c>
      <c r="N266" s="9" t="s">
        <v>524</v>
      </c>
      <c r="O266" s="9" t="s">
        <v>306</v>
      </c>
      <c r="P266" s="9" t="s">
        <v>316</v>
      </c>
    </row>
    <row r="267" spans="1:18" x14ac:dyDescent="0.25">
      <c r="A267" s="9" t="s">
        <v>1483</v>
      </c>
      <c r="B267" s="9" t="s">
        <v>1484</v>
      </c>
      <c r="C267" s="10">
        <v>45323</v>
      </c>
      <c r="D267" s="10">
        <v>40962</v>
      </c>
      <c r="E267" s="10">
        <v>45109</v>
      </c>
      <c r="F267" s="9" t="s">
        <v>1485</v>
      </c>
      <c r="G267" s="11">
        <v>31000</v>
      </c>
      <c r="H267" s="11">
        <v>29000</v>
      </c>
      <c r="I267" s="9">
        <v>101</v>
      </c>
      <c r="J267" s="9" t="s">
        <v>974</v>
      </c>
      <c r="K267" s="9" t="s">
        <v>848</v>
      </c>
      <c r="L267" s="10">
        <v>45323</v>
      </c>
      <c r="M267" s="9" t="s">
        <v>316</v>
      </c>
      <c r="N267" s="9" t="s">
        <v>524</v>
      </c>
      <c r="O267" s="9" t="s">
        <v>365</v>
      </c>
      <c r="P267" s="9" t="s">
        <v>368</v>
      </c>
    </row>
    <row r="271" spans="1:18" x14ac:dyDescent="0.25">
      <c r="A271" s="36" t="s">
        <v>1091</v>
      </c>
    </row>
    <row r="272" spans="1:18" x14ac:dyDescent="0.25">
      <c r="A272" s="9" t="s">
        <v>1487</v>
      </c>
      <c r="B272" s="9" t="s">
        <v>1488</v>
      </c>
      <c r="C272" s="10">
        <v>45293</v>
      </c>
      <c r="D272" s="9" t="s">
        <v>1489</v>
      </c>
      <c r="E272" s="9" t="s">
        <v>1490</v>
      </c>
      <c r="F272" s="9" t="s">
        <v>1491</v>
      </c>
      <c r="G272" s="11">
        <v>106546</v>
      </c>
      <c r="H272" s="11">
        <v>82082</v>
      </c>
      <c r="I272" s="9" t="s">
        <v>846</v>
      </c>
      <c r="J272" s="9" t="s">
        <v>710</v>
      </c>
      <c r="K272" s="9" t="s">
        <v>711</v>
      </c>
      <c r="L272" s="10">
        <v>45293</v>
      </c>
      <c r="M272" s="9" t="s">
        <v>294</v>
      </c>
      <c r="N272" s="9" t="s">
        <v>524</v>
      </c>
      <c r="O272" s="9" t="s">
        <v>294</v>
      </c>
      <c r="P272" s="10">
        <v>45385</v>
      </c>
    </row>
    <row r="273" spans="1:18" x14ac:dyDescent="0.25">
      <c r="A273" s="9" t="s">
        <v>236</v>
      </c>
      <c r="B273" s="9" t="s">
        <v>1492</v>
      </c>
      <c r="C273" s="10">
        <v>45414</v>
      </c>
      <c r="D273" s="9" t="s">
        <v>1493</v>
      </c>
      <c r="E273" s="9" t="s">
        <v>1494</v>
      </c>
      <c r="F273" s="9" t="s">
        <v>1495</v>
      </c>
      <c r="G273" s="11">
        <v>105000</v>
      </c>
      <c r="H273" s="11">
        <v>92800</v>
      </c>
      <c r="I273" s="9">
        <v>101</v>
      </c>
      <c r="J273" s="9" t="s">
        <v>694</v>
      </c>
      <c r="K273" s="9" t="s">
        <v>695</v>
      </c>
      <c r="L273" s="10">
        <v>45414</v>
      </c>
      <c r="M273" s="10">
        <v>45385</v>
      </c>
      <c r="N273" s="9" t="s">
        <v>524</v>
      </c>
      <c r="O273" s="10">
        <v>45385</v>
      </c>
      <c r="P273" s="9" t="s">
        <v>419</v>
      </c>
    </row>
    <row r="274" spans="1:18" x14ac:dyDescent="0.25">
      <c r="A274" s="9" t="s">
        <v>678</v>
      </c>
      <c r="B274" s="9" t="s">
        <v>1496</v>
      </c>
      <c r="C274" s="10">
        <v>45414</v>
      </c>
      <c r="D274" s="9" t="s">
        <v>1497</v>
      </c>
      <c r="E274" s="10">
        <v>44967</v>
      </c>
      <c r="F274" s="9" t="s">
        <v>1498</v>
      </c>
      <c r="G274" s="11">
        <v>36370</v>
      </c>
      <c r="H274" s="11">
        <v>19950</v>
      </c>
      <c r="I274" s="9" t="s">
        <v>1159</v>
      </c>
      <c r="J274" s="9" t="s">
        <v>389</v>
      </c>
      <c r="K274" s="9" t="s">
        <v>390</v>
      </c>
      <c r="L274" s="10">
        <v>45414</v>
      </c>
      <c r="M274" s="10">
        <v>45445</v>
      </c>
      <c r="N274" s="9" t="s">
        <v>326</v>
      </c>
      <c r="O274" s="10">
        <v>45445</v>
      </c>
      <c r="P274" s="10">
        <v>45294</v>
      </c>
    </row>
    <row r="275" spans="1:18" x14ac:dyDescent="0.25">
      <c r="A275" s="32" t="s">
        <v>584</v>
      </c>
      <c r="B275" s="32" t="s">
        <v>1499</v>
      </c>
      <c r="C275" s="34">
        <v>45414</v>
      </c>
      <c r="D275" s="32" t="s">
        <v>1500</v>
      </c>
      <c r="E275" s="32" t="s">
        <v>1501</v>
      </c>
      <c r="F275" s="32" t="s">
        <v>1502</v>
      </c>
      <c r="G275" s="35">
        <v>49400</v>
      </c>
      <c r="H275" s="35">
        <v>37771.599999999999</v>
      </c>
      <c r="I275" s="32">
        <v>101</v>
      </c>
      <c r="J275" s="32" t="s">
        <v>694</v>
      </c>
      <c r="K275" s="32" t="s">
        <v>695</v>
      </c>
      <c r="L275" s="34">
        <v>45414</v>
      </c>
      <c r="M275" s="32" t="s">
        <v>306</v>
      </c>
      <c r="N275" s="32" t="s">
        <v>326</v>
      </c>
      <c r="O275" s="34">
        <v>45263</v>
      </c>
      <c r="P275" s="34">
        <v>45326</v>
      </c>
      <c r="R275" t="s">
        <v>1440</v>
      </c>
    </row>
    <row r="276" spans="1:18" x14ac:dyDescent="0.25">
      <c r="A276" s="9" t="s">
        <v>584</v>
      </c>
      <c r="B276" s="9" t="s">
        <v>1503</v>
      </c>
      <c r="C276" s="10">
        <v>45414</v>
      </c>
      <c r="D276" s="9" t="s">
        <v>1504</v>
      </c>
      <c r="E276" s="10">
        <v>45118</v>
      </c>
      <c r="F276" s="9" t="s">
        <v>1505</v>
      </c>
      <c r="G276" s="11">
        <v>73000</v>
      </c>
      <c r="H276" s="11">
        <v>72149</v>
      </c>
      <c r="I276" s="9" t="s">
        <v>759</v>
      </c>
      <c r="J276" s="9" t="s">
        <v>800</v>
      </c>
      <c r="K276" s="9" t="s">
        <v>390</v>
      </c>
      <c r="L276" s="10">
        <v>45414</v>
      </c>
      <c r="M276" s="9" t="s">
        <v>1506</v>
      </c>
      <c r="N276" s="9" t="s">
        <v>326</v>
      </c>
      <c r="O276" s="9" t="s">
        <v>1506</v>
      </c>
      <c r="P276" s="10">
        <v>45415</v>
      </c>
    </row>
    <row r="277" spans="1:18" x14ac:dyDescent="0.25">
      <c r="A277" s="32" t="s">
        <v>1507</v>
      </c>
      <c r="B277" s="32" t="s">
        <v>1508</v>
      </c>
      <c r="C277" s="34">
        <v>45384</v>
      </c>
      <c r="D277" s="32" t="s">
        <v>1509</v>
      </c>
      <c r="E277" s="34">
        <v>45149</v>
      </c>
      <c r="F277" s="32" t="s">
        <v>1510</v>
      </c>
      <c r="G277" s="35">
        <v>109500</v>
      </c>
      <c r="H277" s="35">
        <v>78575.64</v>
      </c>
      <c r="I277" s="32" t="s">
        <v>759</v>
      </c>
      <c r="J277" s="32" t="s">
        <v>800</v>
      </c>
      <c r="K277" s="32" t="s">
        <v>390</v>
      </c>
      <c r="L277" s="34">
        <v>45414</v>
      </c>
      <c r="M277" s="32" t="s">
        <v>204</v>
      </c>
      <c r="N277" s="32" t="s">
        <v>326</v>
      </c>
      <c r="O277" s="32" t="s">
        <v>198</v>
      </c>
      <c r="P277" s="32" t="s">
        <v>1511</v>
      </c>
      <c r="R277" t="s">
        <v>1536</v>
      </c>
    </row>
    <row r="278" spans="1:18" x14ac:dyDescent="0.25">
      <c r="A278" s="9" t="s">
        <v>1384</v>
      </c>
      <c r="B278" s="9" t="s">
        <v>1512</v>
      </c>
      <c r="C278" s="10">
        <v>45384</v>
      </c>
      <c r="D278" s="9" t="s">
        <v>1509</v>
      </c>
      <c r="E278" s="10">
        <v>45149</v>
      </c>
      <c r="F278" s="9" t="s">
        <v>1513</v>
      </c>
      <c r="G278" s="11">
        <v>27000</v>
      </c>
      <c r="H278" s="11">
        <v>27000</v>
      </c>
      <c r="I278" s="9" t="s">
        <v>759</v>
      </c>
      <c r="J278" s="9" t="s">
        <v>800</v>
      </c>
      <c r="K278" s="9" t="s">
        <v>390</v>
      </c>
      <c r="L278" s="10">
        <v>45414</v>
      </c>
      <c r="M278" s="9" t="s">
        <v>198</v>
      </c>
      <c r="N278" s="9" t="s">
        <v>326</v>
      </c>
      <c r="O278" s="9" t="s">
        <v>198</v>
      </c>
      <c r="P278" s="9" t="s">
        <v>294</v>
      </c>
    </row>
    <row r="279" spans="1:18" x14ac:dyDescent="0.25">
      <c r="A279" s="9" t="s">
        <v>678</v>
      </c>
      <c r="B279" s="9" t="s">
        <v>1514</v>
      </c>
      <c r="C279" s="10">
        <v>45414</v>
      </c>
      <c r="D279" s="9" t="s">
        <v>1515</v>
      </c>
      <c r="E279" s="10">
        <v>45361</v>
      </c>
      <c r="F279" s="9" t="s">
        <v>1516</v>
      </c>
      <c r="G279" s="11">
        <v>20000</v>
      </c>
      <c r="H279" s="11">
        <v>9485</v>
      </c>
      <c r="I279" s="9" t="s">
        <v>109</v>
      </c>
      <c r="J279" s="9" t="s">
        <v>389</v>
      </c>
      <c r="K279" s="9" t="s">
        <v>390</v>
      </c>
      <c r="L279" s="10">
        <v>45414</v>
      </c>
      <c r="M279" s="9" t="s">
        <v>203</v>
      </c>
      <c r="N279" s="9" t="s">
        <v>326</v>
      </c>
      <c r="O279" s="9" t="s">
        <v>294</v>
      </c>
      <c r="P279" s="9" t="s">
        <v>203</v>
      </c>
    </row>
    <row r="280" spans="1:18" x14ac:dyDescent="0.25">
      <c r="A280" s="9" t="s">
        <v>584</v>
      </c>
      <c r="B280" s="9" t="s">
        <v>1517</v>
      </c>
      <c r="C280" s="10">
        <v>45414</v>
      </c>
      <c r="D280" s="9" t="s">
        <v>1515</v>
      </c>
      <c r="E280" s="10">
        <v>45361</v>
      </c>
      <c r="F280" s="9" t="s">
        <v>1518</v>
      </c>
      <c r="G280" s="11">
        <v>79000</v>
      </c>
      <c r="H280" s="11">
        <v>64050</v>
      </c>
      <c r="I280" s="9" t="s">
        <v>109</v>
      </c>
      <c r="J280" s="9" t="s">
        <v>389</v>
      </c>
      <c r="K280" s="9" t="s">
        <v>390</v>
      </c>
      <c r="L280" s="10">
        <v>45414</v>
      </c>
      <c r="M280" s="9" t="s">
        <v>204</v>
      </c>
      <c r="N280" s="9" t="s">
        <v>326</v>
      </c>
      <c r="O280" s="9" t="s">
        <v>204</v>
      </c>
      <c r="P280" s="10">
        <v>45294</v>
      </c>
    </row>
    <row r="281" spans="1:18" x14ac:dyDescent="0.25">
      <c r="A281" s="14" t="s">
        <v>1519</v>
      </c>
      <c r="B281" s="14" t="s">
        <v>1520</v>
      </c>
      <c r="C281" s="15">
        <v>45414</v>
      </c>
      <c r="D281" s="14" t="s">
        <v>1515</v>
      </c>
      <c r="E281" s="15">
        <v>45361</v>
      </c>
      <c r="F281" s="14" t="s">
        <v>1521</v>
      </c>
      <c r="G281" s="16">
        <v>180000</v>
      </c>
      <c r="H281" s="16">
        <v>168400</v>
      </c>
      <c r="I281" s="14" t="s">
        <v>109</v>
      </c>
      <c r="J281" s="14" t="s">
        <v>389</v>
      </c>
      <c r="K281" s="14" t="s">
        <v>390</v>
      </c>
      <c r="L281" s="15">
        <v>45414</v>
      </c>
      <c r="M281" s="14" t="s">
        <v>294</v>
      </c>
      <c r="N281" s="14" t="s">
        <v>326</v>
      </c>
      <c r="O281" s="14" t="s">
        <v>203</v>
      </c>
    </row>
    <row r="282" spans="1:18" x14ac:dyDescent="0.25">
      <c r="A282" s="9" t="s">
        <v>678</v>
      </c>
      <c r="B282" s="9" t="s">
        <v>1522</v>
      </c>
      <c r="C282" s="10">
        <v>45414</v>
      </c>
      <c r="D282" s="9" t="s">
        <v>1523</v>
      </c>
      <c r="E282" s="10">
        <v>45210</v>
      </c>
      <c r="F282" s="9" t="s">
        <v>1524</v>
      </c>
      <c r="G282" s="11">
        <v>20822</v>
      </c>
      <c r="H282" s="11">
        <v>8859</v>
      </c>
      <c r="I282" s="9" t="s">
        <v>169</v>
      </c>
      <c r="J282" s="9" t="s">
        <v>1525</v>
      </c>
      <c r="K282" s="9" t="s">
        <v>57</v>
      </c>
      <c r="L282" s="10">
        <v>45414</v>
      </c>
      <c r="M282" s="9" t="s">
        <v>294</v>
      </c>
      <c r="N282" s="9" t="s">
        <v>326</v>
      </c>
      <c r="O282" s="9" t="s">
        <v>294</v>
      </c>
      <c r="P282" s="9" t="s">
        <v>1526</v>
      </c>
    </row>
    <row r="283" spans="1:18" x14ac:dyDescent="0.25">
      <c r="A283" s="32" t="s">
        <v>1471</v>
      </c>
      <c r="B283" s="32" t="s">
        <v>1527</v>
      </c>
      <c r="C283" s="32" t="s">
        <v>204</v>
      </c>
      <c r="D283" s="32" t="s">
        <v>1528</v>
      </c>
      <c r="E283" s="32" t="s">
        <v>1529</v>
      </c>
      <c r="F283" s="32" t="s">
        <v>1530</v>
      </c>
      <c r="G283" s="35">
        <v>45100</v>
      </c>
      <c r="H283" s="35">
        <v>42900</v>
      </c>
      <c r="I283" s="32" t="s">
        <v>846</v>
      </c>
      <c r="J283" s="32" t="s">
        <v>1531</v>
      </c>
      <c r="K283" s="32" t="s">
        <v>1532</v>
      </c>
      <c r="L283" s="32" t="s">
        <v>204</v>
      </c>
      <c r="M283" s="34">
        <v>45599</v>
      </c>
      <c r="N283" s="32" t="s">
        <v>326</v>
      </c>
      <c r="O283" s="34">
        <v>45599</v>
      </c>
      <c r="P283" s="34">
        <v>45295</v>
      </c>
      <c r="R283" t="s">
        <v>1440</v>
      </c>
    </row>
    <row r="284" spans="1:18" x14ac:dyDescent="0.25">
      <c r="A284" s="9" t="s">
        <v>1384</v>
      </c>
      <c r="B284" s="9" t="s">
        <v>1533</v>
      </c>
      <c r="C284" s="9" t="s">
        <v>204</v>
      </c>
      <c r="D284" s="9" t="s">
        <v>1528</v>
      </c>
      <c r="E284" s="9" t="s">
        <v>1529</v>
      </c>
      <c r="F284" s="9" t="s">
        <v>1530</v>
      </c>
      <c r="G284" s="11">
        <v>23100</v>
      </c>
      <c r="H284" s="11">
        <v>22300</v>
      </c>
      <c r="I284" s="9" t="s">
        <v>846</v>
      </c>
      <c r="J284" s="9" t="s">
        <v>1531</v>
      </c>
      <c r="K284" s="9" t="s">
        <v>1532</v>
      </c>
      <c r="L284" s="9" t="s">
        <v>204</v>
      </c>
      <c r="M284" s="10">
        <v>45599</v>
      </c>
      <c r="N284" s="9" t="s">
        <v>267</v>
      </c>
      <c r="O284" s="10">
        <v>45599</v>
      </c>
      <c r="P284" s="10">
        <v>45508</v>
      </c>
    </row>
    <row r="285" spans="1:18" x14ac:dyDescent="0.25">
      <c r="A285" s="14" t="s">
        <v>1534</v>
      </c>
      <c r="B285" s="14" t="s">
        <v>1535</v>
      </c>
      <c r="C285" s="14" t="s">
        <v>204</v>
      </c>
      <c r="D285" s="14" t="s">
        <v>1528</v>
      </c>
      <c r="E285" s="14" t="s">
        <v>1529</v>
      </c>
      <c r="F285" s="14" t="s">
        <v>1530</v>
      </c>
      <c r="G285" s="16">
        <v>10300</v>
      </c>
      <c r="H285" s="16">
        <v>9250</v>
      </c>
      <c r="I285" s="14" t="s">
        <v>846</v>
      </c>
      <c r="J285" s="14" t="s">
        <v>1531</v>
      </c>
      <c r="K285" s="14" t="s">
        <v>1532</v>
      </c>
      <c r="L285" s="14" t="s">
        <v>204</v>
      </c>
      <c r="M285" s="15">
        <v>45599</v>
      </c>
      <c r="N285" s="14" t="s">
        <v>326</v>
      </c>
      <c r="O285" s="15">
        <v>45599</v>
      </c>
    </row>
    <row r="286" spans="1:18" x14ac:dyDescent="0.25">
      <c r="A286" t="s">
        <v>1537</v>
      </c>
      <c r="F286" t="s">
        <v>1538</v>
      </c>
    </row>
    <row r="287" spans="1:18" x14ac:dyDescent="0.25">
      <c r="A287" t="s">
        <v>1537</v>
      </c>
      <c r="F287" t="s">
        <v>1540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BB587-1852-4E9B-8670-6A086E4E4D57}">
  <sheetPr codeName="Sheet10"/>
  <dimension ref="A2:P72"/>
  <sheetViews>
    <sheetView zoomScaleNormal="100" workbookViewId="0">
      <selection activeCell="K31" sqref="K31"/>
    </sheetView>
  </sheetViews>
  <sheetFormatPr defaultRowHeight="15" x14ac:dyDescent="0.25"/>
  <cols>
    <col min="1" max="1" width="25.5703125" customWidth="1"/>
    <col min="2" max="2" width="8.85546875" customWidth="1"/>
    <col min="3" max="3" width="12.42578125" customWidth="1"/>
    <col min="4" max="4" width="10.42578125" customWidth="1"/>
    <col min="5" max="5" width="12.42578125" customWidth="1"/>
    <col min="7" max="7" width="34.42578125" customWidth="1"/>
    <col min="8" max="8" width="15" customWidth="1"/>
    <col min="9" max="9" width="14.85546875" customWidth="1"/>
    <col min="11" max="11" width="10.28515625" customWidth="1"/>
    <col min="13" max="13" width="13.5703125" customWidth="1"/>
    <col min="15" max="15" width="15.140625" customWidth="1"/>
  </cols>
  <sheetData>
    <row r="2" spans="1:15" x14ac:dyDescent="0.25">
      <c r="A2" s="31"/>
      <c r="B2" s="31" t="s">
        <v>1096</v>
      </c>
      <c r="C2" s="31" t="s">
        <v>172</v>
      </c>
      <c r="D2" s="31" t="s">
        <v>1097</v>
      </c>
      <c r="E2" s="31" t="s">
        <v>172</v>
      </c>
      <c r="F2" s="31" t="s">
        <v>248</v>
      </c>
      <c r="G2" s="31" t="s">
        <v>150</v>
      </c>
      <c r="H2" s="31" t="s">
        <v>1098</v>
      </c>
      <c r="I2" s="31" t="s">
        <v>1099</v>
      </c>
      <c r="J2" s="31" t="s">
        <v>1100</v>
      </c>
      <c r="K2" s="31" t="s">
        <v>156</v>
      </c>
      <c r="L2" s="31" t="s">
        <v>157</v>
      </c>
      <c r="M2" s="31" t="s">
        <v>1101</v>
      </c>
      <c r="N2" s="31" t="s">
        <v>1102</v>
      </c>
      <c r="O2" s="31" t="s">
        <v>183</v>
      </c>
    </row>
    <row r="3" spans="1:15" x14ac:dyDescent="0.25">
      <c r="A3" s="27" t="s">
        <v>1091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1:15" x14ac:dyDescent="0.25">
      <c r="A4" s="28" t="s">
        <v>245</v>
      </c>
      <c r="B4" s="28" t="s">
        <v>246</v>
      </c>
      <c r="C4" s="28" t="s">
        <v>198</v>
      </c>
      <c r="D4" s="28" t="s">
        <v>247</v>
      </c>
      <c r="E4" s="28" t="s">
        <v>311</v>
      </c>
      <c r="F4" s="28" t="s">
        <v>253</v>
      </c>
      <c r="G4" s="28" t="s">
        <v>312</v>
      </c>
      <c r="H4" s="29">
        <v>34500</v>
      </c>
      <c r="I4" s="29">
        <v>34500</v>
      </c>
      <c r="J4" s="28">
        <v>101</v>
      </c>
      <c r="K4" s="28" t="s">
        <v>179</v>
      </c>
      <c r="L4" s="28" t="s">
        <v>180</v>
      </c>
      <c r="M4" s="28" t="s">
        <v>307</v>
      </c>
      <c r="N4" s="28" t="s">
        <v>182</v>
      </c>
      <c r="O4" s="28" t="s">
        <v>307</v>
      </c>
    </row>
    <row r="5" spans="1:15" x14ac:dyDescent="0.25">
      <c r="A5" s="28" t="s">
        <v>291</v>
      </c>
      <c r="B5" s="28" t="s">
        <v>271</v>
      </c>
      <c r="C5" s="28" t="s">
        <v>281</v>
      </c>
      <c r="D5" s="30">
        <v>36549</v>
      </c>
      <c r="E5" s="30">
        <v>45383</v>
      </c>
      <c r="F5" s="28" t="s">
        <v>250</v>
      </c>
      <c r="G5" s="28" t="s">
        <v>292</v>
      </c>
      <c r="H5" s="29">
        <v>521910</v>
      </c>
      <c r="I5" s="29">
        <v>521500</v>
      </c>
      <c r="J5" s="28" t="s">
        <v>293</v>
      </c>
      <c r="K5" s="28" t="s">
        <v>179</v>
      </c>
      <c r="L5" s="28" t="s">
        <v>293</v>
      </c>
      <c r="M5" s="28"/>
      <c r="N5" s="28"/>
      <c r="O5" s="28"/>
    </row>
    <row r="6" spans="1:15" x14ac:dyDescent="0.2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</row>
    <row r="7" spans="1:15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5" x14ac:dyDescent="0.25">
      <c r="A8" s="27" t="s">
        <v>1092</v>
      </c>
      <c r="B8" s="31" t="s">
        <v>1096</v>
      </c>
      <c r="C8" s="31" t="s">
        <v>172</v>
      </c>
      <c r="D8" s="31" t="s">
        <v>1097</v>
      </c>
      <c r="E8" s="31" t="s">
        <v>172</v>
      </c>
      <c r="F8" s="31" t="s">
        <v>248</v>
      </c>
      <c r="G8" s="31" t="s">
        <v>150</v>
      </c>
      <c r="H8" s="31" t="s">
        <v>1098</v>
      </c>
      <c r="I8" s="31" t="s">
        <v>1099</v>
      </c>
      <c r="J8" s="31" t="s">
        <v>1100</v>
      </c>
      <c r="K8" s="31" t="s">
        <v>156</v>
      </c>
      <c r="L8" s="31" t="s">
        <v>157</v>
      </c>
      <c r="M8" s="31" t="s">
        <v>1101</v>
      </c>
      <c r="N8" s="31" t="s">
        <v>1102</v>
      </c>
      <c r="O8" s="31" t="s">
        <v>183</v>
      </c>
    </row>
    <row r="9" spans="1:15" x14ac:dyDescent="0.25">
      <c r="A9" s="28" t="s">
        <v>297</v>
      </c>
      <c r="B9" s="28" t="s">
        <v>272</v>
      </c>
      <c r="C9" s="30">
        <v>45415</v>
      </c>
      <c r="D9" s="28" t="s">
        <v>298</v>
      </c>
      <c r="E9" s="30">
        <v>45566</v>
      </c>
      <c r="F9" s="28" t="s">
        <v>250</v>
      </c>
      <c r="G9" s="28" t="s">
        <v>299</v>
      </c>
      <c r="H9" s="29">
        <v>21750</v>
      </c>
      <c r="I9" s="29">
        <v>18400</v>
      </c>
      <c r="J9" s="28" t="s">
        <v>133</v>
      </c>
      <c r="K9" s="28" t="s">
        <v>300</v>
      </c>
      <c r="L9" s="28" t="s">
        <v>133</v>
      </c>
      <c r="M9" s="28"/>
      <c r="N9" s="28"/>
      <c r="O9" s="28"/>
    </row>
    <row r="10" spans="1:15" x14ac:dyDescent="0.25">
      <c r="A10" s="28" t="s">
        <v>500</v>
      </c>
      <c r="B10" s="28" t="s">
        <v>274</v>
      </c>
      <c r="C10" s="28" t="s">
        <v>501</v>
      </c>
      <c r="D10" s="28" t="s">
        <v>502</v>
      </c>
      <c r="E10" s="28" t="s">
        <v>503</v>
      </c>
      <c r="F10" s="28" t="s">
        <v>251</v>
      </c>
      <c r="G10" s="28" t="s">
        <v>504</v>
      </c>
      <c r="H10" s="29">
        <v>10000000</v>
      </c>
      <c r="I10" s="29">
        <v>9880000</v>
      </c>
      <c r="J10" s="28">
        <v>101</v>
      </c>
      <c r="K10" s="28" t="s">
        <v>506</v>
      </c>
      <c r="L10" s="28" t="s">
        <v>505</v>
      </c>
      <c r="M10" s="28" t="s">
        <v>450</v>
      </c>
      <c r="N10" s="28" t="s">
        <v>391</v>
      </c>
      <c r="O10" s="28" t="s">
        <v>450</v>
      </c>
    </row>
    <row r="11" spans="1:15" x14ac:dyDescent="0.25">
      <c r="A11" s="28" t="s">
        <v>386</v>
      </c>
      <c r="B11" s="28" t="s">
        <v>385</v>
      </c>
      <c r="C11" s="28" t="s">
        <v>325</v>
      </c>
      <c r="D11" s="28" t="s">
        <v>387</v>
      </c>
      <c r="E11" s="30">
        <v>45056</v>
      </c>
      <c r="F11" s="28" t="s">
        <v>251</v>
      </c>
      <c r="G11" s="28" t="s">
        <v>388</v>
      </c>
      <c r="H11" s="29">
        <v>1592450</v>
      </c>
      <c r="I11" s="29">
        <v>755801</v>
      </c>
      <c r="J11" s="28" t="s">
        <v>109</v>
      </c>
      <c r="K11" s="28" t="s">
        <v>389</v>
      </c>
      <c r="L11" s="28" t="s">
        <v>390</v>
      </c>
      <c r="M11" s="30">
        <v>45326</v>
      </c>
      <c r="N11" s="28" t="s">
        <v>391</v>
      </c>
      <c r="O11" s="30">
        <v>45326</v>
      </c>
    </row>
    <row r="12" spans="1:15" x14ac:dyDescent="0.25">
      <c r="A12" s="28" t="s">
        <v>422</v>
      </c>
      <c r="B12" s="28" t="s">
        <v>423</v>
      </c>
      <c r="C12" s="28" t="s">
        <v>325</v>
      </c>
      <c r="D12" s="28" t="s">
        <v>387</v>
      </c>
      <c r="E12" s="30">
        <v>45056</v>
      </c>
      <c r="F12" s="28" t="s">
        <v>251</v>
      </c>
      <c r="G12" s="28" t="s">
        <v>388</v>
      </c>
      <c r="H12" s="29">
        <v>1202000</v>
      </c>
      <c r="I12" s="29">
        <v>897000</v>
      </c>
      <c r="J12" s="28" t="s">
        <v>109</v>
      </c>
      <c r="K12" s="28" t="s">
        <v>389</v>
      </c>
      <c r="L12" s="28" t="s">
        <v>390</v>
      </c>
      <c r="M12" s="30">
        <v>45386</v>
      </c>
      <c r="N12" s="28" t="s">
        <v>391</v>
      </c>
      <c r="O12" s="30">
        <v>45386</v>
      </c>
    </row>
    <row r="13" spans="1:15" x14ac:dyDescent="0.25">
      <c r="A13" s="28" t="s">
        <v>528</v>
      </c>
      <c r="B13" s="28" t="s">
        <v>529</v>
      </c>
      <c r="C13" s="28" t="s">
        <v>365</v>
      </c>
      <c r="D13" s="28" t="s">
        <v>387</v>
      </c>
      <c r="E13" s="30">
        <v>45056</v>
      </c>
      <c r="F13" s="28" t="s">
        <v>251</v>
      </c>
      <c r="G13" s="28" t="s">
        <v>388</v>
      </c>
      <c r="H13" s="29">
        <v>1144000</v>
      </c>
      <c r="I13" s="29">
        <v>792000</v>
      </c>
      <c r="J13" s="28" t="s">
        <v>109</v>
      </c>
      <c r="K13" s="28" t="s">
        <v>389</v>
      </c>
      <c r="L13" s="28" t="s">
        <v>390</v>
      </c>
      <c r="M13" s="30" t="s">
        <v>519</v>
      </c>
      <c r="N13" s="28" t="s">
        <v>391</v>
      </c>
      <c r="O13" s="30" t="s">
        <v>519</v>
      </c>
    </row>
    <row r="14" spans="1:15" x14ac:dyDescent="0.25">
      <c r="A14" s="28" t="s">
        <v>386</v>
      </c>
      <c r="B14" s="28" t="s">
        <v>392</v>
      </c>
      <c r="C14" s="28" t="s">
        <v>360</v>
      </c>
      <c r="D14" s="28" t="s">
        <v>394</v>
      </c>
      <c r="E14" s="28" t="s">
        <v>395</v>
      </c>
      <c r="F14" s="28" t="s">
        <v>396</v>
      </c>
      <c r="G14" s="28" t="s">
        <v>393</v>
      </c>
      <c r="H14" s="29">
        <v>1432100</v>
      </c>
      <c r="I14" s="29">
        <v>887214</v>
      </c>
      <c r="J14" s="28" t="s">
        <v>397</v>
      </c>
      <c r="K14" s="28" t="s">
        <v>398</v>
      </c>
      <c r="L14" s="28" t="s">
        <v>390</v>
      </c>
      <c r="M14" s="30">
        <v>45326</v>
      </c>
      <c r="N14" s="28" t="s">
        <v>399</v>
      </c>
      <c r="O14" s="30">
        <v>45326</v>
      </c>
    </row>
    <row r="15" spans="1:15" x14ac:dyDescent="0.25">
      <c r="A15" s="28" t="s">
        <v>580</v>
      </c>
      <c r="B15" s="28" t="s">
        <v>581</v>
      </c>
      <c r="C15" s="30">
        <v>45384</v>
      </c>
      <c r="D15" s="28" t="s">
        <v>394</v>
      </c>
      <c r="E15" s="28" t="s">
        <v>395</v>
      </c>
      <c r="F15" s="28" t="s">
        <v>396</v>
      </c>
      <c r="G15" s="28" t="s">
        <v>582</v>
      </c>
      <c r="H15" s="29">
        <v>403800</v>
      </c>
      <c r="I15" s="29">
        <v>403800</v>
      </c>
      <c r="J15" s="28" t="s">
        <v>397</v>
      </c>
      <c r="K15" s="28" t="s">
        <v>398</v>
      </c>
      <c r="L15" s="28" t="s">
        <v>390</v>
      </c>
      <c r="M15" s="30" t="s">
        <v>583</v>
      </c>
      <c r="N15" s="28" t="s">
        <v>399</v>
      </c>
      <c r="O15" s="30" t="s">
        <v>583</v>
      </c>
    </row>
    <row r="16" spans="1:15" x14ac:dyDescent="0.25">
      <c r="A16" s="28" t="s">
        <v>508</v>
      </c>
      <c r="B16" s="28" t="s">
        <v>507</v>
      </c>
      <c r="C16" s="28" t="s">
        <v>325</v>
      </c>
      <c r="D16" s="28" t="s">
        <v>509</v>
      </c>
      <c r="E16" s="30">
        <v>44935</v>
      </c>
      <c r="F16" s="28" t="s">
        <v>251</v>
      </c>
      <c r="G16" s="28" t="s">
        <v>510</v>
      </c>
      <c r="H16" s="29">
        <v>3189000</v>
      </c>
      <c r="I16" s="29">
        <v>3099000</v>
      </c>
      <c r="J16" s="28">
        <v>101</v>
      </c>
      <c r="K16" s="28" t="s">
        <v>511</v>
      </c>
      <c r="L16" s="28" t="s">
        <v>512</v>
      </c>
      <c r="M16" s="28" t="s">
        <v>513</v>
      </c>
      <c r="N16" s="28" t="s">
        <v>399</v>
      </c>
      <c r="O16" s="28" t="s">
        <v>450</v>
      </c>
    </row>
    <row r="17" spans="1:15" x14ac:dyDescent="0.25">
      <c r="A17" s="28" t="s">
        <v>577</v>
      </c>
      <c r="B17" s="28" t="s">
        <v>578</v>
      </c>
      <c r="C17" s="28" t="s">
        <v>325</v>
      </c>
      <c r="D17" s="28" t="s">
        <v>509</v>
      </c>
      <c r="E17" s="30">
        <v>44935</v>
      </c>
      <c r="F17" s="28" t="s">
        <v>251</v>
      </c>
      <c r="G17" s="28" t="s">
        <v>579</v>
      </c>
      <c r="H17" s="29">
        <v>825000</v>
      </c>
      <c r="I17" s="29">
        <v>811000</v>
      </c>
      <c r="J17" s="28">
        <v>101</v>
      </c>
      <c r="K17" s="28" t="s">
        <v>511</v>
      </c>
      <c r="L17" s="28" t="s">
        <v>512</v>
      </c>
      <c r="M17" s="28" t="s">
        <v>576</v>
      </c>
      <c r="N17" s="28" t="s">
        <v>399</v>
      </c>
      <c r="O17" s="28" t="s">
        <v>576</v>
      </c>
    </row>
    <row r="18" spans="1:15" x14ac:dyDescent="0.25">
      <c r="A18" s="28" t="s">
        <v>491</v>
      </c>
      <c r="B18" s="28" t="s">
        <v>278</v>
      </c>
      <c r="C18" s="28" t="s">
        <v>419</v>
      </c>
      <c r="D18" s="28" t="s">
        <v>492</v>
      </c>
      <c r="E18" s="28" t="s">
        <v>320</v>
      </c>
      <c r="F18" s="28" t="s">
        <v>493</v>
      </c>
      <c r="G18" s="28" t="s">
        <v>494</v>
      </c>
      <c r="H18" s="29">
        <v>93225</v>
      </c>
      <c r="I18" s="29">
        <v>88300</v>
      </c>
      <c r="J18" s="28">
        <v>101</v>
      </c>
      <c r="K18" s="28" t="s">
        <v>136</v>
      </c>
      <c r="L18" s="28" t="s">
        <v>61</v>
      </c>
      <c r="M18" s="28" t="s">
        <v>450</v>
      </c>
      <c r="N18" s="28" t="s">
        <v>495</v>
      </c>
      <c r="O18" s="28" t="s">
        <v>450</v>
      </c>
    </row>
    <row r="19" spans="1:15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1:15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1:15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1:15" x14ac:dyDescent="0.25">
      <c r="A22" s="27" t="s">
        <v>1093</v>
      </c>
      <c r="B22" s="31" t="s">
        <v>1096</v>
      </c>
      <c r="C22" s="31" t="s">
        <v>172</v>
      </c>
      <c r="D22" s="31" t="s">
        <v>1097</v>
      </c>
      <c r="E22" s="31" t="s">
        <v>172</v>
      </c>
      <c r="F22" s="31" t="s">
        <v>248</v>
      </c>
      <c r="G22" s="31" t="s">
        <v>150</v>
      </c>
      <c r="H22" s="31" t="s">
        <v>1098</v>
      </c>
      <c r="I22" s="31" t="s">
        <v>1099</v>
      </c>
      <c r="J22" s="31" t="s">
        <v>1100</v>
      </c>
      <c r="K22" s="31" t="s">
        <v>156</v>
      </c>
      <c r="L22" s="31" t="s">
        <v>157</v>
      </c>
      <c r="M22" s="31" t="s">
        <v>1101</v>
      </c>
      <c r="N22" s="31" t="s">
        <v>1102</v>
      </c>
      <c r="O22" s="31" t="s">
        <v>183</v>
      </c>
    </row>
    <row r="23" spans="1:15" x14ac:dyDescent="0.25">
      <c r="A23" s="28" t="s">
        <v>430</v>
      </c>
      <c r="B23" s="28" t="s">
        <v>400</v>
      </c>
      <c r="C23" s="30">
        <v>45295</v>
      </c>
      <c r="D23" s="28" t="s">
        <v>431</v>
      </c>
      <c r="E23" s="28" t="s">
        <v>320</v>
      </c>
      <c r="F23" s="28" t="s">
        <v>250</v>
      </c>
      <c r="G23" s="28" t="s">
        <v>432</v>
      </c>
      <c r="H23" s="29">
        <v>55100</v>
      </c>
      <c r="I23" s="29">
        <v>47650</v>
      </c>
      <c r="J23" s="28" t="s">
        <v>169</v>
      </c>
      <c r="K23" s="28" t="s">
        <v>136</v>
      </c>
      <c r="L23" s="28" t="s">
        <v>433</v>
      </c>
      <c r="M23" s="30">
        <v>45508</v>
      </c>
      <c r="N23" s="28" t="s">
        <v>326</v>
      </c>
      <c r="O23" s="30">
        <v>45508</v>
      </c>
    </row>
    <row r="24" spans="1:15" x14ac:dyDescent="0.25">
      <c r="A24" s="28" t="s">
        <v>539</v>
      </c>
      <c r="B24" s="28" t="s">
        <v>401</v>
      </c>
      <c r="C24" s="30">
        <v>45295</v>
      </c>
      <c r="D24" s="28" t="s">
        <v>540</v>
      </c>
      <c r="E24" s="30">
        <v>45536</v>
      </c>
      <c r="F24" s="28" t="s">
        <v>250</v>
      </c>
      <c r="G24" s="28" t="s">
        <v>541</v>
      </c>
      <c r="H24" s="29">
        <v>204000</v>
      </c>
      <c r="I24" s="29">
        <v>203795</v>
      </c>
      <c r="J24" s="28">
        <v>101</v>
      </c>
      <c r="K24" s="28" t="s">
        <v>542</v>
      </c>
      <c r="L24" s="28" t="s">
        <v>55</v>
      </c>
      <c r="M24" s="28" t="s">
        <v>543</v>
      </c>
      <c r="N24" s="28" t="s">
        <v>326</v>
      </c>
      <c r="O24" s="28" t="s">
        <v>543</v>
      </c>
    </row>
    <row r="25" spans="1:15" x14ac:dyDescent="0.25">
      <c r="A25" s="28" t="s">
        <v>286</v>
      </c>
      <c r="B25" s="28" t="s">
        <v>405</v>
      </c>
      <c r="C25" s="30">
        <v>45600</v>
      </c>
      <c r="D25" s="28" t="s">
        <v>535</v>
      </c>
      <c r="E25" s="30">
        <v>45446</v>
      </c>
      <c r="F25" s="28" t="s">
        <v>252</v>
      </c>
      <c r="G25" s="28" t="s">
        <v>536</v>
      </c>
      <c r="H25" s="29">
        <v>74058</v>
      </c>
      <c r="I25" s="29">
        <v>74058</v>
      </c>
      <c r="J25" s="28" t="s">
        <v>133</v>
      </c>
      <c r="K25" s="28" t="s">
        <v>132</v>
      </c>
      <c r="L25" s="28" t="s">
        <v>133</v>
      </c>
      <c r="M25" s="28" t="s">
        <v>537</v>
      </c>
      <c r="N25" s="28" t="s">
        <v>538</v>
      </c>
      <c r="O25" s="28" t="s">
        <v>519</v>
      </c>
    </row>
    <row r="26" spans="1:15" x14ac:dyDescent="0.25">
      <c r="A26" s="28" t="s">
        <v>544</v>
      </c>
      <c r="B26" s="28" t="s">
        <v>452</v>
      </c>
      <c r="C26" s="30">
        <v>45600</v>
      </c>
      <c r="D26" s="28" t="s">
        <v>555</v>
      </c>
      <c r="E26" s="28" t="s">
        <v>204</v>
      </c>
      <c r="F26" s="28" t="s">
        <v>250</v>
      </c>
      <c r="G26" s="28" t="s">
        <v>556</v>
      </c>
      <c r="H26" s="29">
        <v>83985</v>
      </c>
      <c r="I26" s="29">
        <v>65314.7</v>
      </c>
      <c r="J26" s="28" t="s">
        <v>169</v>
      </c>
      <c r="K26" s="28" t="s">
        <v>557</v>
      </c>
      <c r="L26" s="28" t="s">
        <v>558</v>
      </c>
      <c r="M26" s="28" t="s">
        <v>543</v>
      </c>
      <c r="N26" s="28" t="s">
        <v>524</v>
      </c>
      <c r="O26" s="28" t="s">
        <v>543</v>
      </c>
    </row>
    <row r="27" spans="1:15" x14ac:dyDescent="0.25">
      <c r="A27" s="28" t="s">
        <v>584</v>
      </c>
      <c r="B27" s="28" t="s">
        <v>455</v>
      </c>
      <c r="C27" s="30">
        <v>45600</v>
      </c>
      <c r="D27" s="28" t="s">
        <v>594</v>
      </c>
      <c r="E27" s="28" t="s">
        <v>595</v>
      </c>
      <c r="F27" s="28" t="s">
        <v>250</v>
      </c>
      <c r="G27" s="28" t="s">
        <v>596</v>
      </c>
      <c r="H27" s="29">
        <v>527700</v>
      </c>
      <c r="I27" s="29">
        <v>376090</v>
      </c>
      <c r="J27" s="28" t="s">
        <v>169</v>
      </c>
      <c r="K27" s="28" t="s">
        <v>136</v>
      </c>
      <c r="L27" s="28" t="s">
        <v>433</v>
      </c>
      <c r="M27" s="30">
        <v>45327</v>
      </c>
      <c r="N27" s="28" t="s">
        <v>524</v>
      </c>
      <c r="O27" s="30">
        <v>45327</v>
      </c>
    </row>
    <row r="28" spans="1:15" x14ac:dyDescent="0.25">
      <c r="A28" s="28" t="s">
        <v>544</v>
      </c>
      <c r="B28" s="28" t="s">
        <v>456</v>
      </c>
      <c r="C28" s="30">
        <v>45600</v>
      </c>
      <c r="D28" s="28" t="s">
        <v>545</v>
      </c>
      <c r="E28" s="28" t="s">
        <v>546</v>
      </c>
      <c r="F28" s="28" t="s">
        <v>250</v>
      </c>
      <c r="G28" s="28" t="s">
        <v>547</v>
      </c>
      <c r="H28" s="29">
        <v>110241.7</v>
      </c>
      <c r="I28" s="29">
        <v>72235</v>
      </c>
      <c r="J28" s="28" t="s">
        <v>429</v>
      </c>
      <c r="K28" s="28" t="s">
        <v>548</v>
      </c>
      <c r="L28" s="28" t="s">
        <v>429</v>
      </c>
      <c r="M28" s="28" t="s">
        <v>543</v>
      </c>
      <c r="N28" s="28" t="s">
        <v>524</v>
      </c>
      <c r="O28" s="28" t="s">
        <v>543</v>
      </c>
    </row>
    <row r="29" spans="1:15" x14ac:dyDescent="0.25">
      <c r="A29" s="28" t="s">
        <v>286</v>
      </c>
      <c r="B29" s="28" t="s">
        <v>457</v>
      </c>
      <c r="C29" s="30">
        <v>45630</v>
      </c>
      <c r="D29" s="28" t="s">
        <v>486</v>
      </c>
      <c r="E29" s="28" t="s">
        <v>191</v>
      </c>
      <c r="F29" s="28" t="s">
        <v>252</v>
      </c>
      <c r="G29" s="28" t="s">
        <v>487</v>
      </c>
      <c r="H29" s="29">
        <v>134000</v>
      </c>
      <c r="I29" s="29">
        <v>134000</v>
      </c>
      <c r="J29" s="28" t="s">
        <v>169</v>
      </c>
      <c r="K29" s="28" t="s">
        <v>488</v>
      </c>
      <c r="L29" s="28" t="s">
        <v>67</v>
      </c>
      <c r="M29" s="28" t="s">
        <v>485</v>
      </c>
      <c r="N29" s="28" t="s">
        <v>182</v>
      </c>
      <c r="O29" s="28" t="s">
        <v>450</v>
      </c>
    </row>
    <row r="30" spans="1:15" x14ac:dyDescent="0.25">
      <c r="A30" s="28" t="s">
        <v>572</v>
      </c>
      <c r="B30" s="28" t="s">
        <v>459</v>
      </c>
      <c r="C30" s="30">
        <v>45630</v>
      </c>
      <c r="D30" s="28" t="s">
        <v>573</v>
      </c>
      <c r="E30" s="28" t="s">
        <v>259</v>
      </c>
      <c r="F30" s="28" t="s">
        <v>574</v>
      </c>
      <c r="G30" s="28" t="s">
        <v>575</v>
      </c>
      <c r="H30" s="29">
        <v>71600</v>
      </c>
      <c r="I30" s="29">
        <v>69252</v>
      </c>
      <c r="J30" s="28" t="s">
        <v>169</v>
      </c>
      <c r="K30" s="28" t="s">
        <v>557</v>
      </c>
      <c r="L30" s="28" t="s">
        <v>558</v>
      </c>
      <c r="M30" s="28" t="s">
        <v>576</v>
      </c>
      <c r="N30" s="28" t="s">
        <v>524</v>
      </c>
      <c r="O30" s="28" t="s">
        <v>576</v>
      </c>
    </row>
    <row r="31" spans="1:15" x14ac:dyDescent="0.25">
      <c r="A31" s="28" t="s">
        <v>549</v>
      </c>
      <c r="B31" s="28" t="s">
        <v>460</v>
      </c>
      <c r="C31" s="30">
        <v>45630</v>
      </c>
      <c r="D31" s="28" t="s">
        <v>550</v>
      </c>
      <c r="E31" s="28" t="s">
        <v>191</v>
      </c>
      <c r="F31" s="28" t="s">
        <v>551</v>
      </c>
      <c r="G31" s="28" t="s">
        <v>552</v>
      </c>
      <c r="H31" s="29">
        <v>35000</v>
      </c>
      <c r="I31" s="29">
        <v>29900</v>
      </c>
      <c r="J31" s="28" t="s">
        <v>133</v>
      </c>
      <c r="K31" s="28" t="s">
        <v>132</v>
      </c>
      <c r="L31" s="28" t="s">
        <v>133</v>
      </c>
      <c r="M31" s="28" t="s">
        <v>519</v>
      </c>
      <c r="N31" s="28" t="s">
        <v>267</v>
      </c>
      <c r="O31" s="28" t="s">
        <v>519</v>
      </c>
    </row>
    <row r="32" spans="1:15" x14ac:dyDescent="0.25">
      <c r="A32" s="28" t="s">
        <v>236</v>
      </c>
      <c r="B32" s="28" t="s">
        <v>610</v>
      </c>
      <c r="C32" s="28" t="s">
        <v>450</v>
      </c>
      <c r="D32" s="28" t="s">
        <v>605</v>
      </c>
      <c r="E32" s="30">
        <v>45383</v>
      </c>
      <c r="F32" s="28" t="s">
        <v>250</v>
      </c>
      <c r="G32" s="28" t="s">
        <v>611</v>
      </c>
      <c r="H32" s="29">
        <v>34000</v>
      </c>
      <c r="I32" s="29">
        <v>31500</v>
      </c>
      <c r="J32" s="28" t="s">
        <v>169</v>
      </c>
      <c r="K32" s="28" t="s">
        <v>607</v>
      </c>
      <c r="L32" s="28" t="s">
        <v>608</v>
      </c>
      <c r="M32" s="30">
        <v>45327</v>
      </c>
      <c r="N32" s="28" t="s">
        <v>267</v>
      </c>
      <c r="O32" s="30">
        <v>45327</v>
      </c>
    </row>
    <row r="33" spans="1:15" x14ac:dyDescent="0.25">
      <c r="A33" s="28" t="s">
        <v>661</v>
      </c>
      <c r="B33" s="28" t="s">
        <v>465</v>
      </c>
      <c r="C33" s="28" t="s">
        <v>707</v>
      </c>
      <c r="D33" s="28" t="s">
        <v>737</v>
      </c>
      <c r="E33" s="28" t="s">
        <v>598</v>
      </c>
      <c r="F33" s="28" t="s">
        <v>252</v>
      </c>
      <c r="G33" s="28" t="s">
        <v>738</v>
      </c>
      <c r="H33" s="29">
        <v>12000</v>
      </c>
      <c r="I33" s="29">
        <v>12000</v>
      </c>
      <c r="J33" s="28" t="s">
        <v>169</v>
      </c>
      <c r="K33" s="28" t="s">
        <v>132</v>
      </c>
      <c r="L33" s="28" t="s">
        <v>589</v>
      </c>
      <c r="M33" s="28" t="s">
        <v>714</v>
      </c>
      <c r="N33" s="28" t="s">
        <v>182</v>
      </c>
      <c r="O33" s="28" t="s">
        <v>714</v>
      </c>
    </row>
    <row r="34" spans="1:15" x14ac:dyDescent="0.25">
      <c r="A34" s="28" t="s">
        <v>430</v>
      </c>
      <c r="B34" s="28" t="s">
        <v>469</v>
      </c>
      <c r="C34" s="28" t="s">
        <v>450</v>
      </c>
      <c r="D34" s="28" t="s">
        <v>629</v>
      </c>
      <c r="E34" s="30">
        <v>45597</v>
      </c>
      <c r="F34" s="28" t="s">
        <v>250</v>
      </c>
      <c r="G34" s="28" t="s">
        <v>630</v>
      </c>
      <c r="H34" s="29">
        <v>44600</v>
      </c>
      <c r="I34" s="29">
        <v>40325</v>
      </c>
      <c r="J34" s="28">
        <v>101</v>
      </c>
      <c r="K34" s="28" t="s">
        <v>542</v>
      </c>
      <c r="L34" s="28" t="s">
        <v>55</v>
      </c>
      <c r="M34" s="30">
        <v>45327</v>
      </c>
      <c r="N34" s="28" t="s">
        <v>326</v>
      </c>
      <c r="O34" s="30">
        <v>45327</v>
      </c>
    </row>
    <row r="35" spans="1:15" x14ac:dyDescent="0.25">
      <c r="A35" s="28" t="s">
        <v>175</v>
      </c>
      <c r="B35" s="28" t="s">
        <v>471</v>
      </c>
      <c r="C35" s="28" t="s">
        <v>519</v>
      </c>
      <c r="D35" s="28" t="s">
        <v>805</v>
      </c>
      <c r="E35" s="30">
        <v>45507</v>
      </c>
      <c r="F35" s="28" t="s">
        <v>250</v>
      </c>
      <c r="G35" s="28" t="s">
        <v>806</v>
      </c>
      <c r="H35" s="29">
        <v>54500</v>
      </c>
      <c r="I35" s="29">
        <v>22500</v>
      </c>
      <c r="J35" s="28" t="s">
        <v>169</v>
      </c>
      <c r="K35" s="28" t="s">
        <v>179</v>
      </c>
      <c r="L35" s="28" t="s">
        <v>293</v>
      </c>
      <c r="M35" s="28" t="s">
        <v>761</v>
      </c>
      <c r="N35" s="28" t="s">
        <v>182</v>
      </c>
      <c r="O35" s="28" t="s">
        <v>761</v>
      </c>
    </row>
    <row r="36" spans="1:15" x14ac:dyDescent="0.25">
      <c r="A36" s="28" t="s">
        <v>948</v>
      </c>
      <c r="B36" s="28" t="s">
        <v>947</v>
      </c>
      <c r="C36" s="28" t="s">
        <v>519</v>
      </c>
      <c r="D36" s="28" t="s">
        <v>811</v>
      </c>
      <c r="E36" s="30">
        <v>45628</v>
      </c>
      <c r="F36" s="28" t="s">
        <v>250</v>
      </c>
      <c r="G36" s="28" t="s">
        <v>949</v>
      </c>
      <c r="H36" s="29">
        <v>322150</v>
      </c>
      <c r="I36" s="29">
        <v>133210</v>
      </c>
      <c r="J36" s="28" t="s">
        <v>169</v>
      </c>
      <c r="K36" s="28" t="s">
        <v>813</v>
      </c>
      <c r="L36" s="28" t="s">
        <v>814</v>
      </c>
      <c r="M36" s="28" t="s">
        <v>916</v>
      </c>
      <c r="N36" s="28" t="s">
        <v>182</v>
      </c>
      <c r="O36" s="28" t="s">
        <v>907</v>
      </c>
    </row>
    <row r="37" spans="1:15" x14ac:dyDescent="0.25">
      <c r="A37" s="28" t="s">
        <v>809</v>
      </c>
      <c r="B37" s="28" t="s">
        <v>810</v>
      </c>
      <c r="C37" s="28" t="s">
        <v>519</v>
      </c>
      <c r="D37" s="28" t="s">
        <v>811</v>
      </c>
      <c r="E37" s="30">
        <v>45628</v>
      </c>
      <c r="F37" s="28" t="s">
        <v>250</v>
      </c>
      <c r="G37" s="28" t="s">
        <v>812</v>
      </c>
      <c r="H37" s="29">
        <v>36000</v>
      </c>
      <c r="I37" s="29">
        <v>24725</v>
      </c>
      <c r="J37" s="28" t="s">
        <v>169</v>
      </c>
      <c r="K37" s="28" t="s">
        <v>813</v>
      </c>
      <c r="L37" s="28" t="s">
        <v>814</v>
      </c>
      <c r="M37" s="28" t="s">
        <v>761</v>
      </c>
      <c r="N37" s="28" t="s">
        <v>182</v>
      </c>
      <c r="O37" s="28" t="s">
        <v>761</v>
      </c>
    </row>
    <row r="38" spans="1:15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</row>
    <row r="39" spans="1:15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</row>
    <row r="40" spans="1:15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</row>
    <row r="41" spans="1:15" x14ac:dyDescent="0.25">
      <c r="A41" s="27" t="s">
        <v>1094</v>
      </c>
      <c r="B41" s="31" t="s">
        <v>1096</v>
      </c>
      <c r="C41" s="31" t="s">
        <v>172</v>
      </c>
      <c r="D41" s="31" t="s">
        <v>1097</v>
      </c>
      <c r="E41" s="31" t="s">
        <v>172</v>
      </c>
      <c r="F41" s="31" t="s">
        <v>248</v>
      </c>
      <c r="G41" s="31" t="s">
        <v>150</v>
      </c>
      <c r="H41" s="31" t="s">
        <v>1098</v>
      </c>
      <c r="I41" s="31" t="s">
        <v>1099</v>
      </c>
      <c r="J41" s="31" t="s">
        <v>1100</v>
      </c>
      <c r="K41" s="31" t="s">
        <v>156</v>
      </c>
      <c r="L41" s="31" t="s">
        <v>157</v>
      </c>
      <c r="M41" s="31" t="s">
        <v>1101</v>
      </c>
      <c r="N41" s="31" t="s">
        <v>1102</v>
      </c>
      <c r="O41" s="31" t="s">
        <v>183</v>
      </c>
    </row>
    <row r="42" spans="1:15" x14ac:dyDescent="0.25">
      <c r="A42" s="28" t="s">
        <v>186</v>
      </c>
      <c r="B42" s="28" t="s">
        <v>478</v>
      </c>
      <c r="C42" s="30">
        <v>45356</v>
      </c>
      <c r="D42" s="28" t="s">
        <v>895</v>
      </c>
      <c r="E42" s="30">
        <v>45476</v>
      </c>
      <c r="F42" s="28" t="s">
        <v>250</v>
      </c>
      <c r="G42" s="28" t="s">
        <v>896</v>
      </c>
      <c r="H42" s="29">
        <v>15000</v>
      </c>
      <c r="I42" s="29">
        <v>10695</v>
      </c>
      <c r="J42" s="28">
        <v>101</v>
      </c>
      <c r="K42" s="28" t="s">
        <v>179</v>
      </c>
      <c r="L42" s="28" t="s">
        <v>293</v>
      </c>
      <c r="M42" s="28" t="s">
        <v>864</v>
      </c>
      <c r="N42" s="28" t="s">
        <v>182</v>
      </c>
      <c r="O42" s="28" t="s">
        <v>864</v>
      </c>
    </row>
    <row r="43" spans="1:15" x14ac:dyDescent="0.25">
      <c r="A43" s="28" t="s">
        <v>186</v>
      </c>
      <c r="B43" s="28" t="s">
        <v>479</v>
      </c>
      <c r="C43" s="30">
        <v>45356</v>
      </c>
      <c r="D43" s="28" t="s">
        <v>889</v>
      </c>
      <c r="E43" s="30">
        <v>45628</v>
      </c>
      <c r="F43" s="28" t="s">
        <v>250</v>
      </c>
      <c r="G43" s="28" t="s">
        <v>890</v>
      </c>
      <c r="H43" s="29">
        <v>18550</v>
      </c>
      <c r="I43" s="29">
        <v>17325</v>
      </c>
      <c r="J43" s="28">
        <v>101</v>
      </c>
      <c r="K43" s="28" t="s">
        <v>179</v>
      </c>
      <c r="L43" s="28" t="s">
        <v>293</v>
      </c>
      <c r="M43" s="28" t="s">
        <v>864</v>
      </c>
      <c r="N43" s="28" t="s">
        <v>182</v>
      </c>
      <c r="O43" s="28" t="s">
        <v>864</v>
      </c>
    </row>
    <row r="44" spans="1:15" x14ac:dyDescent="0.25">
      <c r="A44" s="28" t="s">
        <v>549</v>
      </c>
      <c r="B44" s="28" t="s">
        <v>480</v>
      </c>
      <c r="C44" s="30">
        <v>45356</v>
      </c>
      <c r="D44" s="28" t="s">
        <v>945</v>
      </c>
      <c r="E44" s="28" t="s">
        <v>191</v>
      </c>
      <c r="F44" s="28" t="s">
        <v>250</v>
      </c>
      <c r="G44" s="28" t="s">
        <v>946</v>
      </c>
      <c r="H44" s="29">
        <v>16495</v>
      </c>
      <c r="I44" s="29">
        <v>13000</v>
      </c>
      <c r="J44" s="28">
        <v>100</v>
      </c>
      <c r="K44" s="28" t="s">
        <v>136</v>
      </c>
      <c r="L44" s="28" t="s">
        <v>433</v>
      </c>
      <c r="M44" s="28" t="s">
        <v>916</v>
      </c>
      <c r="N44" s="28" t="s">
        <v>182</v>
      </c>
      <c r="O44" s="28" t="s">
        <v>907</v>
      </c>
    </row>
    <row r="45" spans="1:15" x14ac:dyDescent="0.25">
      <c r="A45" s="28" t="s">
        <v>678</v>
      </c>
      <c r="B45" s="28" t="s">
        <v>631</v>
      </c>
      <c r="C45" s="30">
        <v>45356</v>
      </c>
      <c r="D45" s="28" t="s">
        <v>755</v>
      </c>
      <c r="E45" s="30">
        <v>45507</v>
      </c>
      <c r="F45" s="28" t="s">
        <v>250</v>
      </c>
      <c r="G45" s="28" t="s">
        <v>756</v>
      </c>
      <c r="H45" s="29">
        <v>6999</v>
      </c>
      <c r="I45" s="29">
        <v>6850</v>
      </c>
      <c r="J45" s="28" t="s">
        <v>752</v>
      </c>
      <c r="K45" s="28" t="s">
        <v>753</v>
      </c>
      <c r="L45" s="28" t="s">
        <v>754</v>
      </c>
      <c r="M45" s="30">
        <v>45327</v>
      </c>
      <c r="N45" s="28" t="s">
        <v>182</v>
      </c>
      <c r="O45" s="30">
        <v>45327</v>
      </c>
    </row>
    <row r="46" spans="1:15" x14ac:dyDescent="0.25">
      <c r="A46" s="28" t="s">
        <v>678</v>
      </c>
      <c r="B46" s="28" t="s">
        <v>632</v>
      </c>
      <c r="C46" s="30">
        <v>45356</v>
      </c>
      <c r="D46" s="28" t="s">
        <v>763</v>
      </c>
      <c r="E46" s="30">
        <v>45476</v>
      </c>
      <c r="F46" s="28" t="s">
        <v>250</v>
      </c>
      <c r="G46" s="28" t="s">
        <v>764</v>
      </c>
      <c r="H46" s="29">
        <v>22500</v>
      </c>
      <c r="I46" s="29">
        <v>14100</v>
      </c>
      <c r="J46" s="28" t="s">
        <v>169</v>
      </c>
      <c r="K46" s="28" t="s">
        <v>257</v>
      </c>
      <c r="L46" s="28" t="s">
        <v>258</v>
      </c>
      <c r="M46" s="28" t="s">
        <v>761</v>
      </c>
      <c r="N46" s="28" t="s">
        <v>182</v>
      </c>
      <c r="O46" s="28" t="s">
        <v>761</v>
      </c>
    </row>
    <row r="47" spans="1:15" x14ac:dyDescent="0.25">
      <c r="A47" s="28" t="s">
        <v>853</v>
      </c>
      <c r="B47" s="28" t="s">
        <v>633</v>
      </c>
      <c r="C47" s="30">
        <v>45448</v>
      </c>
      <c r="D47" s="28" t="s">
        <v>854</v>
      </c>
      <c r="E47" s="30">
        <v>45446</v>
      </c>
      <c r="F47" s="28" t="s">
        <v>250</v>
      </c>
      <c r="G47" s="28" t="s">
        <v>855</v>
      </c>
      <c r="H47" s="29">
        <v>110000</v>
      </c>
      <c r="I47" s="29">
        <v>90000</v>
      </c>
      <c r="J47" s="28">
        <v>101</v>
      </c>
      <c r="K47" s="28" t="s">
        <v>136</v>
      </c>
      <c r="L47" s="28" t="s">
        <v>433</v>
      </c>
      <c r="M47" s="28" t="s">
        <v>843</v>
      </c>
      <c r="N47" s="28" t="s">
        <v>524</v>
      </c>
      <c r="O47" s="28" t="s">
        <v>843</v>
      </c>
    </row>
    <row r="48" spans="1:15" x14ac:dyDescent="0.25">
      <c r="A48" s="28" t="s">
        <v>430</v>
      </c>
      <c r="B48" s="28" t="s">
        <v>869</v>
      </c>
      <c r="C48" s="30">
        <v>45478</v>
      </c>
      <c r="D48" s="28" t="s">
        <v>870</v>
      </c>
      <c r="E48" s="28" t="s">
        <v>191</v>
      </c>
      <c r="F48" s="28" t="s">
        <v>250</v>
      </c>
      <c r="G48" s="28" t="s">
        <v>871</v>
      </c>
      <c r="H48" s="29"/>
      <c r="I48" s="29">
        <v>875</v>
      </c>
      <c r="J48" s="28">
        <v>101</v>
      </c>
      <c r="K48" s="28" t="s">
        <v>376</v>
      </c>
      <c r="L48" s="28" t="s">
        <v>221</v>
      </c>
      <c r="M48" s="28" t="s">
        <v>864</v>
      </c>
      <c r="N48" s="28" t="s">
        <v>182</v>
      </c>
      <c r="O48" s="28" t="s">
        <v>864</v>
      </c>
    </row>
    <row r="49" spans="1:16" x14ac:dyDescent="0.25">
      <c r="A49" s="28" t="s">
        <v>549</v>
      </c>
      <c r="B49" s="28" t="s">
        <v>636</v>
      </c>
      <c r="C49" s="30">
        <v>45570</v>
      </c>
      <c r="D49" s="28" t="s">
        <v>940</v>
      </c>
      <c r="E49" s="30">
        <v>45599</v>
      </c>
      <c r="F49" s="28" t="s">
        <v>250</v>
      </c>
      <c r="G49" s="28" t="s">
        <v>941</v>
      </c>
      <c r="H49" s="29">
        <v>80000</v>
      </c>
      <c r="I49" s="29">
        <v>67970</v>
      </c>
      <c r="J49" s="28" t="s">
        <v>942</v>
      </c>
      <c r="K49" s="28" t="s">
        <v>943</v>
      </c>
      <c r="L49" s="28" t="s">
        <v>944</v>
      </c>
      <c r="M49" s="28" t="s">
        <v>916</v>
      </c>
      <c r="N49" s="28" t="s">
        <v>267</v>
      </c>
      <c r="O49" s="28" t="s">
        <v>907</v>
      </c>
    </row>
    <row r="50" spans="1:16" x14ac:dyDescent="0.25">
      <c r="A50" s="28" t="s">
        <v>762</v>
      </c>
      <c r="B50" s="28" t="s">
        <v>637</v>
      </c>
      <c r="C50" s="30">
        <v>45570</v>
      </c>
      <c r="D50" s="28" t="s">
        <v>757</v>
      </c>
      <c r="E50" s="30">
        <v>45599</v>
      </c>
      <c r="F50" s="28" t="s">
        <v>250</v>
      </c>
      <c r="G50" s="28" t="s">
        <v>758</v>
      </c>
      <c r="H50" s="29">
        <v>75644.800000000003</v>
      </c>
      <c r="I50" s="29">
        <v>63475</v>
      </c>
      <c r="J50" s="28" t="s">
        <v>759</v>
      </c>
      <c r="K50" s="28" t="s">
        <v>760</v>
      </c>
      <c r="L50" s="28" t="s">
        <v>221</v>
      </c>
      <c r="M50" s="28" t="s">
        <v>761</v>
      </c>
      <c r="N50" s="28" t="s">
        <v>524</v>
      </c>
      <c r="O50" s="28" t="s">
        <v>761</v>
      </c>
    </row>
    <row r="51" spans="1:16" x14ac:dyDescent="0.25">
      <c r="A51" s="28" t="s">
        <v>199</v>
      </c>
      <c r="B51" s="28" t="s">
        <v>639</v>
      </c>
      <c r="C51" s="30">
        <v>45570</v>
      </c>
      <c r="D51" s="28" t="s">
        <v>917</v>
      </c>
      <c r="E51" s="28" t="s">
        <v>569</v>
      </c>
      <c r="F51" s="28" t="s">
        <v>250</v>
      </c>
      <c r="G51" s="28" t="s">
        <v>918</v>
      </c>
      <c r="H51" s="29">
        <v>17500</v>
      </c>
      <c r="I51" s="29">
        <v>17250</v>
      </c>
      <c r="J51" s="28">
        <v>101</v>
      </c>
      <c r="K51" s="28" t="s">
        <v>261</v>
      </c>
      <c r="L51" s="28" t="s">
        <v>262</v>
      </c>
      <c r="M51" s="28" t="s">
        <v>916</v>
      </c>
      <c r="N51" s="28" t="s">
        <v>919</v>
      </c>
      <c r="O51" s="28" t="s">
        <v>916</v>
      </c>
    </row>
    <row r="52" spans="1:16" x14ac:dyDescent="0.25">
      <c r="A52" s="28" t="s">
        <v>739</v>
      </c>
      <c r="B52" s="28" t="s">
        <v>640</v>
      </c>
      <c r="C52" s="30">
        <v>45570</v>
      </c>
      <c r="D52" s="28" t="s">
        <v>740</v>
      </c>
      <c r="E52" s="30">
        <v>45476</v>
      </c>
      <c r="F52" s="28" t="s">
        <v>250</v>
      </c>
      <c r="G52" s="28" t="s">
        <v>741</v>
      </c>
      <c r="H52" s="29">
        <v>515000</v>
      </c>
      <c r="I52" s="29">
        <v>510000</v>
      </c>
      <c r="J52" s="28" t="s">
        <v>133</v>
      </c>
      <c r="K52" s="28" t="s">
        <v>132</v>
      </c>
      <c r="L52" s="28" t="s">
        <v>133</v>
      </c>
      <c r="M52" s="28" t="s">
        <v>722</v>
      </c>
      <c r="N52" s="28" t="s">
        <v>182</v>
      </c>
      <c r="O52" s="28" t="s">
        <v>714</v>
      </c>
    </row>
    <row r="53" spans="1:16" x14ac:dyDescent="0.25">
      <c r="A53" s="28" t="s">
        <v>678</v>
      </c>
      <c r="B53" s="28" t="s">
        <v>642</v>
      </c>
      <c r="C53" s="28" t="s">
        <v>656</v>
      </c>
      <c r="D53" s="28" t="s">
        <v>897</v>
      </c>
      <c r="E53" s="28" t="s">
        <v>198</v>
      </c>
      <c r="F53" s="28" t="s">
        <v>251</v>
      </c>
      <c r="G53" s="28" t="s">
        <v>898</v>
      </c>
      <c r="H53" s="29">
        <v>1551412</v>
      </c>
      <c r="I53" s="29">
        <v>1309937.7</v>
      </c>
      <c r="J53" s="28">
        <v>101</v>
      </c>
      <c r="K53" s="28" t="s">
        <v>43</v>
      </c>
      <c r="L53" s="28" t="s">
        <v>53</v>
      </c>
      <c r="M53" s="28" t="s">
        <v>864</v>
      </c>
      <c r="N53" s="28" t="s">
        <v>267</v>
      </c>
      <c r="O53" s="28" t="s">
        <v>843</v>
      </c>
    </row>
    <row r="54" spans="1:16" x14ac:dyDescent="0.25">
      <c r="A54" s="28" t="s">
        <v>1070</v>
      </c>
      <c r="B54" s="28" t="s">
        <v>1071</v>
      </c>
      <c r="C54" s="28" t="s">
        <v>663</v>
      </c>
      <c r="D54" s="28" t="s">
        <v>860</v>
      </c>
      <c r="E54" s="28" t="s">
        <v>306</v>
      </c>
      <c r="F54" s="28" t="s">
        <v>250</v>
      </c>
      <c r="G54" s="28" t="s">
        <v>1082</v>
      </c>
      <c r="H54" s="29">
        <v>21250</v>
      </c>
      <c r="I54" s="29">
        <v>11935</v>
      </c>
      <c r="J54" s="28" t="s">
        <v>169</v>
      </c>
      <c r="K54" s="28" t="s">
        <v>862</v>
      </c>
      <c r="L54" s="28" t="s">
        <v>863</v>
      </c>
      <c r="M54" s="28" t="s">
        <v>1072</v>
      </c>
      <c r="N54" s="28" t="s">
        <v>326</v>
      </c>
      <c r="O54" s="28" t="s">
        <v>1068</v>
      </c>
      <c r="P54" s="12"/>
    </row>
    <row r="55" spans="1:16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</row>
    <row r="56" spans="1:16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</row>
    <row r="57" spans="1:16" x14ac:dyDescent="0.25">
      <c r="A57" s="27" t="s">
        <v>1095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</row>
    <row r="58" spans="1:16" x14ac:dyDescent="0.25">
      <c r="A58" s="12"/>
      <c r="B58" s="31" t="s">
        <v>1096</v>
      </c>
      <c r="C58" s="31" t="s">
        <v>172</v>
      </c>
      <c r="D58" s="31" t="s">
        <v>1097</v>
      </c>
      <c r="E58" s="31" t="s">
        <v>172</v>
      </c>
      <c r="F58" s="31" t="s">
        <v>248</v>
      </c>
      <c r="G58" s="31" t="s">
        <v>150</v>
      </c>
      <c r="H58" s="31" t="s">
        <v>1098</v>
      </c>
      <c r="I58" s="31" t="s">
        <v>1099</v>
      </c>
      <c r="J58" s="31" t="s">
        <v>1100</v>
      </c>
      <c r="K58" s="31" t="s">
        <v>156</v>
      </c>
      <c r="L58" s="31" t="s">
        <v>157</v>
      </c>
      <c r="M58" s="31" t="s">
        <v>1101</v>
      </c>
      <c r="N58" s="31" t="s">
        <v>1102</v>
      </c>
      <c r="O58" s="31" t="s">
        <v>183</v>
      </c>
    </row>
    <row r="59" spans="1:16" x14ac:dyDescent="0.25">
      <c r="A59" s="28" t="s">
        <v>520</v>
      </c>
      <c r="B59" s="28" t="s">
        <v>778</v>
      </c>
      <c r="C59" s="30">
        <v>45388</v>
      </c>
      <c r="D59" s="28" t="s">
        <v>844</v>
      </c>
      <c r="E59" s="28" t="s">
        <v>450</v>
      </c>
      <c r="F59" s="28" t="s">
        <v>250</v>
      </c>
      <c r="G59" s="28" t="s">
        <v>845</v>
      </c>
      <c r="H59" s="29">
        <v>38900</v>
      </c>
      <c r="I59" s="29">
        <v>28975</v>
      </c>
      <c r="J59" s="28" t="s">
        <v>846</v>
      </c>
      <c r="K59" s="28" t="s">
        <v>847</v>
      </c>
      <c r="L59" s="28" t="s">
        <v>848</v>
      </c>
      <c r="M59" s="28" t="s">
        <v>843</v>
      </c>
      <c r="N59" s="28" t="s">
        <v>326</v>
      </c>
      <c r="O59" s="28" t="s">
        <v>843</v>
      </c>
    </row>
    <row r="60" spans="1:16" x14ac:dyDescent="0.25">
      <c r="A60" s="28" t="s">
        <v>618</v>
      </c>
      <c r="B60" s="28" t="s">
        <v>781</v>
      </c>
      <c r="C60" s="30">
        <v>45388</v>
      </c>
      <c r="D60" s="28" t="s">
        <v>1019</v>
      </c>
      <c r="E60" s="30">
        <v>45416</v>
      </c>
      <c r="F60" s="28" t="s">
        <v>250</v>
      </c>
      <c r="G60" s="28" t="s">
        <v>1020</v>
      </c>
      <c r="H60" s="29">
        <v>27700</v>
      </c>
      <c r="I60" s="29">
        <v>14200</v>
      </c>
      <c r="J60" s="28" t="s">
        <v>759</v>
      </c>
      <c r="K60" s="28" t="s">
        <v>800</v>
      </c>
      <c r="L60" s="28" t="s">
        <v>390</v>
      </c>
      <c r="M60" s="30">
        <v>45357</v>
      </c>
      <c r="N60" s="28" t="s">
        <v>182</v>
      </c>
      <c r="O60" s="30">
        <v>45297</v>
      </c>
    </row>
    <row r="61" spans="1:16" x14ac:dyDescent="0.25">
      <c r="A61" s="28" t="s">
        <v>584</v>
      </c>
      <c r="B61" s="28" t="s">
        <v>782</v>
      </c>
      <c r="C61" s="30">
        <v>45388</v>
      </c>
      <c r="D61" s="28" t="s">
        <v>922</v>
      </c>
      <c r="E61" s="28" t="s">
        <v>307</v>
      </c>
      <c r="F61" s="28" t="s">
        <v>250</v>
      </c>
      <c r="G61" s="28" t="s">
        <v>923</v>
      </c>
      <c r="H61" s="29">
        <v>26000</v>
      </c>
      <c r="I61" s="29">
        <v>23340</v>
      </c>
      <c r="J61" s="28" t="s">
        <v>759</v>
      </c>
      <c r="K61" s="28" t="s">
        <v>398</v>
      </c>
      <c r="L61" s="28" t="s">
        <v>390</v>
      </c>
      <c r="M61" s="28" t="s">
        <v>907</v>
      </c>
      <c r="N61" s="28" t="s">
        <v>182</v>
      </c>
      <c r="O61" s="28" t="s">
        <v>916</v>
      </c>
    </row>
    <row r="62" spans="1:16" x14ac:dyDescent="0.25">
      <c r="A62" s="28" t="s">
        <v>1050</v>
      </c>
      <c r="B62" s="28" t="s">
        <v>784</v>
      </c>
      <c r="C62" s="30">
        <v>45388</v>
      </c>
      <c r="D62" s="28" t="s">
        <v>1051</v>
      </c>
      <c r="E62" s="28" t="s">
        <v>307</v>
      </c>
      <c r="F62" s="28" t="s">
        <v>250</v>
      </c>
      <c r="G62" s="28" t="s">
        <v>1052</v>
      </c>
      <c r="H62" s="29">
        <v>215030</v>
      </c>
      <c r="I62" s="29">
        <v>211434</v>
      </c>
      <c r="J62" s="28" t="s">
        <v>1053</v>
      </c>
      <c r="K62" s="28" t="s">
        <v>800</v>
      </c>
      <c r="L62" s="28" t="s">
        <v>390</v>
      </c>
      <c r="M62" s="28" t="s">
        <v>1045</v>
      </c>
      <c r="N62" s="28" t="s">
        <v>182</v>
      </c>
      <c r="O62" s="28" t="s">
        <v>983</v>
      </c>
    </row>
    <row r="63" spans="1:16" x14ac:dyDescent="0.25">
      <c r="A63" s="28" t="s">
        <v>953</v>
      </c>
      <c r="B63" s="28" t="s">
        <v>785</v>
      </c>
      <c r="C63" s="30">
        <v>45479</v>
      </c>
      <c r="D63" s="28" t="s">
        <v>954</v>
      </c>
      <c r="E63" s="28" t="s">
        <v>696</v>
      </c>
      <c r="F63" s="28" t="s">
        <v>250</v>
      </c>
      <c r="G63" s="28" t="s">
        <v>955</v>
      </c>
      <c r="H63" s="29">
        <v>19800</v>
      </c>
      <c r="I63" s="29">
        <v>19800</v>
      </c>
      <c r="J63" s="28">
        <v>101</v>
      </c>
      <c r="K63" s="28" t="s">
        <v>136</v>
      </c>
      <c r="L63" s="28" t="s">
        <v>433</v>
      </c>
      <c r="M63" s="28" t="s">
        <v>952</v>
      </c>
      <c r="N63" s="28" t="s">
        <v>566</v>
      </c>
      <c r="O63" s="28" t="s">
        <v>952</v>
      </c>
    </row>
    <row r="64" spans="1:16" x14ac:dyDescent="0.25">
      <c r="A64" s="28" t="s">
        <v>1058</v>
      </c>
      <c r="B64" s="28" t="s">
        <v>789</v>
      </c>
      <c r="C64" s="28" t="s">
        <v>907</v>
      </c>
      <c r="D64" s="28" t="s">
        <v>1064</v>
      </c>
      <c r="E64" s="28" t="s">
        <v>514</v>
      </c>
      <c r="F64" s="28" t="s">
        <v>250</v>
      </c>
      <c r="G64" s="28" t="s">
        <v>1065</v>
      </c>
      <c r="H64" s="29">
        <v>24000</v>
      </c>
      <c r="I64" s="29">
        <v>23990</v>
      </c>
      <c r="J64" s="28">
        <v>101</v>
      </c>
      <c r="K64" s="28" t="s">
        <v>42</v>
      </c>
      <c r="L64" s="28" t="s">
        <v>1066</v>
      </c>
      <c r="M64" s="28" t="s">
        <v>1045</v>
      </c>
      <c r="N64" s="28">
        <v>101</v>
      </c>
      <c r="O64" s="30">
        <v>45542</v>
      </c>
    </row>
    <row r="65" spans="1:15" x14ac:dyDescent="0.25">
      <c r="A65" s="28" t="s">
        <v>1058</v>
      </c>
      <c r="B65" s="28" t="s">
        <v>790</v>
      </c>
      <c r="C65" s="28" t="s">
        <v>907</v>
      </c>
      <c r="D65" s="28" t="s">
        <v>1061</v>
      </c>
      <c r="E65" s="28" t="s">
        <v>450</v>
      </c>
      <c r="F65" s="28" t="s">
        <v>250</v>
      </c>
      <c r="G65" s="28" t="s">
        <v>1062</v>
      </c>
      <c r="H65" s="29">
        <v>28450</v>
      </c>
      <c r="I65" s="29">
        <v>15170</v>
      </c>
      <c r="J65" s="28">
        <v>101</v>
      </c>
      <c r="K65" s="28" t="s">
        <v>1063</v>
      </c>
      <c r="L65" s="28" t="s">
        <v>57</v>
      </c>
      <c r="M65" s="28" t="s">
        <v>1045</v>
      </c>
      <c r="N65" s="28" t="s">
        <v>182</v>
      </c>
      <c r="O65" s="30">
        <v>45542</v>
      </c>
    </row>
    <row r="66" spans="1:15" x14ac:dyDescent="0.25">
      <c r="A66" s="28" t="s">
        <v>175</v>
      </c>
      <c r="B66" s="28" t="s">
        <v>791</v>
      </c>
      <c r="C66" s="28" t="s">
        <v>907</v>
      </c>
      <c r="D66" s="28" t="s">
        <v>1047</v>
      </c>
      <c r="E66" s="30">
        <v>45416</v>
      </c>
      <c r="F66" s="28" t="s">
        <v>250</v>
      </c>
      <c r="G66" s="28" t="s">
        <v>1048</v>
      </c>
      <c r="H66" s="29">
        <v>2100</v>
      </c>
      <c r="I66" s="29">
        <v>1860</v>
      </c>
      <c r="J66" s="28" t="s">
        <v>1049</v>
      </c>
      <c r="K66" s="28" t="s">
        <v>522</v>
      </c>
      <c r="L66" s="28" t="s">
        <v>523</v>
      </c>
      <c r="M66" s="28" t="s">
        <v>1045</v>
      </c>
      <c r="N66" s="28" t="s">
        <v>182</v>
      </c>
      <c r="O66" s="30">
        <v>45542</v>
      </c>
    </row>
    <row r="67" spans="1:15" x14ac:dyDescent="0.25">
      <c r="A67" s="28" t="s">
        <v>199</v>
      </c>
      <c r="B67" s="28" t="s">
        <v>793</v>
      </c>
      <c r="C67" s="28" t="s">
        <v>907</v>
      </c>
      <c r="D67" s="28" t="s">
        <v>957</v>
      </c>
      <c r="E67" s="28" t="s">
        <v>501</v>
      </c>
      <c r="F67" s="28" t="s">
        <v>250</v>
      </c>
      <c r="G67" s="28" t="s">
        <v>958</v>
      </c>
      <c r="H67" s="29">
        <v>225000</v>
      </c>
      <c r="I67" s="29">
        <v>200000</v>
      </c>
      <c r="J67" s="28" t="s">
        <v>169</v>
      </c>
      <c r="K67" s="28" t="s">
        <v>506</v>
      </c>
      <c r="L67" s="28" t="s">
        <v>959</v>
      </c>
      <c r="M67" s="28" t="s">
        <v>956</v>
      </c>
      <c r="N67" s="28" t="s">
        <v>960</v>
      </c>
      <c r="O67" s="28" t="s">
        <v>956</v>
      </c>
    </row>
    <row r="68" spans="1:15" x14ac:dyDescent="0.25">
      <c r="A68" s="28" t="s">
        <v>1058</v>
      </c>
      <c r="B68" s="28" t="s">
        <v>1006</v>
      </c>
      <c r="C68" s="28" t="s">
        <v>916</v>
      </c>
      <c r="D68" s="28" t="s">
        <v>1059</v>
      </c>
      <c r="E68" s="28" t="s">
        <v>325</v>
      </c>
      <c r="F68" s="28" t="s">
        <v>250</v>
      </c>
      <c r="G68" s="28" t="s">
        <v>1060</v>
      </c>
      <c r="H68" s="29">
        <v>12000</v>
      </c>
      <c r="I68" s="29">
        <v>11995</v>
      </c>
      <c r="J68" s="28" t="s">
        <v>1056</v>
      </c>
      <c r="K68" s="28" t="s">
        <v>1057</v>
      </c>
      <c r="L68" s="28" t="s">
        <v>390</v>
      </c>
      <c r="M68" s="28" t="s">
        <v>1045</v>
      </c>
      <c r="N68" s="30" t="s">
        <v>182</v>
      </c>
      <c r="O68" s="30">
        <v>45542</v>
      </c>
    </row>
    <row r="69" spans="1:15" x14ac:dyDescent="0.25">
      <c r="A69" s="28" t="s">
        <v>520</v>
      </c>
      <c r="B69" s="28" t="s">
        <v>1007</v>
      </c>
      <c r="C69" s="28" t="s">
        <v>916</v>
      </c>
      <c r="D69" s="28" t="s">
        <v>1021</v>
      </c>
      <c r="E69" s="30">
        <v>45326</v>
      </c>
      <c r="F69" s="28" t="s">
        <v>250</v>
      </c>
      <c r="G69" s="28" t="s">
        <v>1022</v>
      </c>
      <c r="H69" s="29">
        <v>43585</v>
      </c>
      <c r="I69" s="29">
        <v>38160</v>
      </c>
      <c r="J69" s="28" t="s">
        <v>1023</v>
      </c>
      <c r="K69" s="28" t="s">
        <v>694</v>
      </c>
      <c r="L69" s="28" t="s">
        <v>695</v>
      </c>
      <c r="M69" s="30">
        <v>45358</v>
      </c>
      <c r="N69" s="28" t="s">
        <v>182</v>
      </c>
      <c r="O69" s="30">
        <v>45358</v>
      </c>
    </row>
    <row r="70" spans="1:15" x14ac:dyDescent="0.25">
      <c r="A70" s="28" t="s">
        <v>584</v>
      </c>
      <c r="B70" s="28" t="s">
        <v>1024</v>
      </c>
      <c r="C70" s="28" t="s">
        <v>916</v>
      </c>
      <c r="D70" s="28" t="s">
        <v>1025</v>
      </c>
      <c r="E70" s="28" t="s">
        <v>365</v>
      </c>
      <c r="F70" s="28" t="s">
        <v>250</v>
      </c>
      <c r="G70" s="28" t="s">
        <v>1026</v>
      </c>
      <c r="H70" s="29">
        <v>12000</v>
      </c>
      <c r="I70" s="29">
        <v>10880</v>
      </c>
      <c r="J70" s="28" t="s">
        <v>169</v>
      </c>
      <c r="K70" s="28" t="s">
        <v>710</v>
      </c>
      <c r="L70" s="28" t="s">
        <v>711</v>
      </c>
      <c r="M70" s="30">
        <v>45358</v>
      </c>
      <c r="N70" s="28" t="s">
        <v>267</v>
      </c>
      <c r="O70" s="30">
        <v>45358</v>
      </c>
    </row>
    <row r="71" spans="1:15" x14ac:dyDescent="0.25">
      <c r="A71" s="28" t="s">
        <v>584</v>
      </c>
      <c r="B71" s="28" t="s">
        <v>1008</v>
      </c>
      <c r="C71" s="28" t="s">
        <v>916</v>
      </c>
      <c r="D71" s="28" t="s">
        <v>1054</v>
      </c>
      <c r="E71" s="28" t="s">
        <v>325</v>
      </c>
      <c r="F71" s="28" t="s">
        <v>250</v>
      </c>
      <c r="G71" s="28" t="s">
        <v>1055</v>
      </c>
      <c r="H71" s="29">
        <v>28600</v>
      </c>
      <c r="I71" s="29">
        <v>18640</v>
      </c>
      <c r="J71" s="28" t="s">
        <v>1056</v>
      </c>
      <c r="K71" s="28" t="s">
        <v>1057</v>
      </c>
      <c r="L71" s="28" t="s">
        <v>390</v>
      </c>
      <c r="M71" s="28" t="s">
        <v>1045</v>
      </c>
      <c r="N71" s="28" t="s">
        <v>267</v>
      </c>
      <c r="O71" s="30">
        <v>45542</v>
      </c>
    </row>
    <row r="72" spans="1:15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</row>
  </sheetData>
  <pageMargins left="0.7" right="0.7" top="0.75" bottom="0.75" header="0.3" footer="0.3"/>
  <pageSetup paperSize="5" scale="75" orientation="landscape" horizontalDpi="0" verticalDpi="0" r:id="rId1"/>
  <rowBreaks count="1" manualBreakCount="1">
    <brk id="37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3E98A-F4BE-4AEF-9BEA-86034BCEC838}">
  <sheetPr codeName="Sheet11"/>
  <dimension ref="A2:T243"/>
  <sheetViews>
    <sheetView topLeftCell="A20" workbookViewId="0">
      <selection activeCell="R71" sqref="R71"/>
    </sheetView>
  </sheetViews>
  <sheetFormatPr defaultRowHeight="15" x14ac:dyDescent="0.25"/>
  <cols>
    <col min="1" max="1" width="19.85546875" customWidth="1"/>
    <col min="2" max="2" width="16.7109375" customWidth="1"/>
    <col min="3" max="3" width="17.42578125" customWidth="1"/>
    <col min="4" max="4" width="14.85546875" customWidth="1"/>
    <col min="5" max="5" width="14.42578125" customWidth="1"/>
    <col min="6" max="6" width="14.85546875" customWidth="1"/>
    <col min="7" max="7" width="29.28515625" customWidth="1"/>
    <col min="8" max="8" width="16.85546875" customWidth="1"/>
    <col min="9" max="9" width="15.42578125" customWidth="1"/>
    <col min="10" max="10" width="16.42578125" customWidth="1"/>
    <col min="11" max="11" width="14.85546875" customWidth="1"/>
    <col min="12" max="12" width="15.140625" customWidth="1"/>
    <col min="13" max="13" width="17.7109375" customWidth="1"/>
    <col min="14" max="14" width="16.28515625" customWidth="1"/>
    <col min="15" max="15" width="14.85546875" customWidth="1"/>
    <col min="16" max="16" width="14.5703125" customWidth="1"/>
    <col min="17" max="17" width="13.5703125" customWidth="1"/>
  </cols>
  <sheetData>
    <row r="2" spans="1:20" x14ac:dyDescent="0.25">
      <c r="A2" s="7" t="s">
        <v>170</v>
      </c>
      <c r="B2" s="1" t="s">
        <v>171</v>
      </c>
      <c r="C2" s="1" t="s">
        <v>172</v>
      </c>
      <c r="D2" s="1" t="s">
        <v>147</v>
      </c>
      <c r="E2" s="1" t="s">
        <v>172</v>
      </c>
      <c r="F2" s="1" t="s">
        <v>248</v>
      </c>
      <c r="G2" s="1" t="s">
        <v>150</v>
      </c>
      <c r="H2" s="1" t="s">
        <v>173</v>
      </c>
      <c r="I2" s="1" t="s">
        <v>151</v>
      </c>
      <c r="J2" s="1" t="s">
        <v>149</v>
      </c>
      <c r="K2" s="1" t="s">
        <v>156</v>
      </c>
      <c r="L2" s="1" t="s">
        <v>157</v>
      </c>
      <c r="M2" s="8" t="s">
        <v>181</v>
      </c>
      <c r="N2" s="8" t="s">
        <v>174</v>
      </c>
      <c r="O2" s="8" t="s">
        <v>183</v>
      </c>
      <c r="P2" s="8" t="s">
        <v>189</v>
      </c>
      <c r="Q2" s="8" t="s">
        <v>187</v>
      </c>
      <c r="R2" s="8" t="s">
        <v>715</v>
      </c>
      <c r="S2" s="72" t="s">
        <v>2745</v>
      </c>
    </row>
    <row r="4" spans="1:20" x14ac:dyDescent="0.25">
      <c r="A4" s="37" t="s">
        <v>1091</v>
      </c>
    </row>
    <row r="5" spans="1:20" x14ac:dyDescent="0.25">
      <c r="A5" s="9" t="s">
        <v>190</v>
      </c>
      <c r="B5" s="9" t="s">
        <v>114</v>
      </c>
      <c r="C5" s="9" t="s">
        <v>191</v>
      </c>
      <c r="D5" s="9" t="s">
        <v>160</v>
      </c>
      <c r="E5" s="9" t="s">
        <v>141</v>
      </c>
      <c r="F5" s="9" t="s">
        <v>249</v>
      </c>
      <c r="G5" s="9" t="s">
        <v>193</v>
      </c>
      <c r="H5" s="11">
        <v>3780</v>
      </c>
      <c r="I5" s="11">
        <v>3780</v>
      </c>
      <c r="J5" s="9" t="s">
        <v>169</v>
      </c>
      <c r="K5" s="9" t="s">
        <v>162</v>
      </c>
      <c r="L5" s="9" t="s">
        <v>194</v>
      </c>
      <c r="M5" s="9" t="s">
        <v>195</v>
      </c>
      <c r="N5" s="9"/>
      <c r="O5" s="9"/>
      <c r="P5" s="9"/>
      <c r="Q5" s="12"/>
    </row>
    <row r="6" spans="1:20" x14ac:dyDescent="0.25">
      <c r="A6" s="9" t="s">
        <v>199</v>
      </c>
      <c r="B6" s="9" t="s">
        <v>200</v>
      </c>
      <c r="C6" s="10">
        <v>45475</v>
      </c>
      <c r="D6" s="9" t="s">
        <v>201</v>
      </c>
      <c r="E6" s="9" t="s">
        <v>178</v>
      </c>
      <c r="F6" s="9" t="s">
        <v>250</v>
      </c>
      <c r="G6" s="9" t="s">
        <v>202</v>
      </c>
      <c r="H6" s="19">
        <v>47000</v>
      </c>
      <c r="I6" s="19">
        <v>43400</v>
      </c>
      <c r="J6" s="9" t="s">
        <v>169</v>
      </c>
      <c r="K6" s="9" t="s">
        <v>179</v>
      </c>
      <c r="L6" s="9" t="s">
        <v>180</v>
      </c>
      <c r="M6" s="9" t="s">
        <v>203</v>
      </c>
      <c r="N6" s="9" t="s">
        <v>182</v>
      </c>
      <c r="O6" s="9" t="s">
        <v>204</v>
      </c>
      <c r="P6" s="9" t="s">
        <v>294</v>
      </c>
      <c r="Q6" s="12"/>
    </row>
    <row r="7" spans="1:20" x14ac:dyDescent="0.25">
      <c r="A7" s="9" t="s">
        <v>175</v>
      </c>
      <c r="B7" s="9" t="s">
        <v>176</v>
      </c>
      <c r="C7" s="10">
        <v>45475</v>
      </c>
      <c r="D7" s="9" t="s">
        <v>177</v>
      </c>
      <c r="E7" s="9" t="s">
        <v>178</v>
      </c>
      <c r="F7" s="9" t="s">
        <v>250</v>
      </c>
      <c r="G7" s="9" t="s">
        <v>185</v>
      </c>
      <c r="H7" s="11">
        <v>12080</v>
      </c>
      <c r="I7" s="11">
        <v>11171</v>
      </c>
      <c r="J7" s="9">
        <v>147</v>
      </c>
      <c r="K7" s="9" t="s">
        <v>179</v>
      </c>
      <c r="L7" s="9" t="s">
        <v>180</v>
      </c>
      <c r="M7" s="10">
        <v>45628</v>
      </c>
      <c r="N7" s="9" t="s">
        <v>182</v>
      </c>
      <c r="O7" s="10">
        <v>45506</v>
      </c>
      <c r="P7" s="10">
        <v>45506</v>
      </c>
      <c r="Q7" s="38"/>
    </row>
    <row r="8" spans="1:20" x14ac:dyDescent="0.25">
      <c r="A8" s="9" t="s">
        <v>186</v>
      </c>
      <c r="B8" s="9" t="s">
        <v>184</v>
      </c>
      <c r="C8" s="10">
        <v>45475</v>
      </c>
      <c r="D8" s="9" t="s">
        <v>177</v>
      </c>
      <c r="E8" s="9" t="s">
        <v>178</v>
      </c>
      <c r="F8" s="9" t="s">
        <v>250</v>
      </c>
      <c r="G8" s="9" t="s">
        <v>185</v>
      </c>
      <c r="H8" s="11">
        <v>29411</v>
      </c>
      <c r="I8" s="11">
        <v>16746.599999999999</v>
      </c>
      <c r="J8" s="9">
        <v>147</v>
      </c>
      <c r="K8" s="9" t="s">
        <v>179</v>
      </c>
      <c r="L8" s="9" t="s">
        <v>180</v>
      </c>
      <c r="M8" s="10">
        <v>45628</v>
      </c>
      <c r="N8" s="9" t="s">
        <v>182</v>
      </c>
      <c r="O8" s="10">
        <v>45506</v>
      </c>
      <c r="P8" s="10">
        <v>45506</v>
      </c>
      <c r="Q8" s="38"/>
    </row>
    <row r="9" spans="1:20" x14ac:dyDescent="0.25">
      <c r="A9" s="9" t="s">
        <v>239</v>
      </c>
      <c r="B9" s="9" t="s">
        <v>240</v>
      </c>
      <c r="C9" s="9" t="s">
        <v>198</v>
      </c>
      <c r="D9" s="9" t="s">
        <v>242</v>
      </c>
      <c r="E9" s="10">
        <v>45383</v>
      </c>
      <c r="F9" s="9" t="s">
        <v>252</v>
      </c>
      <c r="G9" s="9" t="s">
        <v>260</v>
      </c>
      <c r="H9" s="11">
        <v>29100</v>
      </c>
      <c r="I9" s="19">
        <v>29100</v>
      </c>
      <c r="J9" s="9">
        <v>101</v>
      </c>
      <c r="K9" s="9" t="s">
        <v>261</v>
      </c>
      <c r="L9" s="9" t="s">
        <v>262</v>
      </c>
      <c r="M9" s="9" t="s">
        <v>259</v>
      </c>
      <c r="N9" s="9" t="s">
        <v>182</v>
      </c>
      <c r="O9" s="10" t="s">
        <v>203</v>
      </c>
      <c r="P9" s="9" t="s">
        <v>203</v>
      </c>
      <c r="Q9" s="12"/>
    </row>
    <row r="10" spans="1:20" x14ac:dyDescent="0.25">
      <c r="A10" s="9" t="s">
        <v>239</v>
      </c>
      <c r="B10" s="9" t="s">
        <v>254</v>
      </c>
      <c r="C10" s="9" t="s">
        <v>203</v>
      </c>
      <c r="D10" s="9" t="s">
        <v>255</v>
      </c>
      <c r="E10" s="10">
        <v>45383</v>
      </c>
      <c r="F10" s="9" t="s">
        <v>252</v>
      </c>
      <c r="G10" s="9" t="s">
        <v>256</v>
      </c>
      <c r="H10" s="11">
        <v>58200</v>
      </c>
      <c r="I10" s="19">
        <v>58200</v>
      </c>
      <c r="J10" s="9">
        <v>101</v>
      </c>
      <c r="K10" s="9" t="s">
        <v>257</v>
      </c>
      <c r="L10" s="9" t="s">
        <v>258</v>
      </c>
      <c r="M10" s="9" t="s">
        <v>259</v>
      </c>
      <c r="N10" s="9" t="s">
        <v>182</v>
      </c>
      <c r="O10" s="9" t="s">
        <v>259</v>
      </c>
      <c r="P10" s="10">
        <v>45476</v>
      </c>
      <c r="Q10" s="38"/>
      <c r="S10">
        <v>5</v>
      </c>
      <c r="T10" s="73">
        <v>1</v>
      </c>
    </row>
    <row r="14" spans="1:20" x14ac:dyDescent="0.25">
      <c r="A14" t="s">
        <v>1092</v>
      </c>
    </row>
    <row r="15" spans="1:20" x14ac:dyDescent="0.25">
      <c r="A15" s="9" t="s">
        <v>227</v>
      </c>
      <c r="B15" s="9" t="s">
        <v>228</v>
      </c>
      <c r="C15" s="10">
        <v>45323</v>
      </c>
      <c r="D15" s="9" t="s">
        <v>229</v>
      </c>
      <c r="E15" s="9" t="s">
        <v>320</v>
      </c>
      <c r="F15" s="9" t="s">
        <v>250</v>
      </c>
      <c r="G15" s="9" t="s">
        <v>321</v>
      </c>
      <c r="H15" s="11">
        <v>10000</v>
      </c>
      <c r="I15" s="11">
        <v>10000</v>
      </c>
      <c r="J15" s="9">
        <v>101</v>
      </c>
      <c r="K15" s="9" t="s">
        <v>322</v>
      </c>
      <c r="L15" s="9" t="s">
        <v>323</v>
      </c>
      <c r="M15" s="9" t="s">
        <v>318</v>
      </c>
      <c r="N15" s="9"/>
      <c r="O15" s="9" t="s">
        <v>318</v>
      </c>
      <c r="P15" s="9" t="s">
        <v>318</v>
      </c>
    </row>
    <row r="16" spans="1:20" x14ac:dyDescent="0.25">
      <c r="A16" s="9" t="s">
        <v>230</v>
      </c>
      <c r="B16" s="9" t="s">
        <v>231</v>
      </c>
      <c r="C16" s="10">
        <v>45475</v>
      </c>
      <c r="D16" s="9" t="s">
        <v>232</v>
      </c>
      <c r="E16" s="9" t="s">
        <v>178</v>
      </c>
      <c r="F16" s="9" t="s">
        <v>250</v>
      </c>
      <c r="G16" s="9" t="s">
        <v>317</v>
      </c>
      <c r="H16" s="11">
        <v>335163.62</v>
      </c>
      <c r="I16" s="19">
        <v>325550</v>
      </c>
      <c r="J16" s="9">
        <v>101</v>
      </c>
      <c r="K16" s="9" t="s">
        <v>179</v>
      </c>
      <c r="L16" s="9" t="s">
        <v>180</v>
      </c>
      <c r="M16" s="9" t="s">
        <v>316</v>
      </c>
      <c r="N16" s="9" t="s">
        <v>182</v>
      </c>
      <c r="O16" s="9" t="s">
        <v>316</v>
      </c>
      <c r="P16" s="10">
        <v>45385</v>
      </c>
    </row>
    <row r="17" spans="1:19" x14ac:dyDescent="0.25">
      <c r="A17" s="9" t="s">
        <v>233</v>
      </c>
      <c r="B17" s="9" t="s">
        <v>234</v>
      </c>
      <c r="C17" s="10" t="s">
        <v>195</v>
      </c>
      <c r="D17" s="9" t="s">
        <v>235</v>
      </c>
      <c r="E17" s="9" t="s">
        <v>313</v>
      </c>
      <c r="F17" s="9" t="s">
        <v>251</v>
      </c>
      <c r="G17" s="9" t="s">
        <v>314</v>
      </c>
      <c r="H17" s="19">
        <v>850000</v>
      </c>
      <c r="I17" s="19">
        <v>459000</v>
      </c>
      <c r="J17" s="9">
        <v>101</v>
      </c>
      <c r="K17" s="9" t="s">
        <v>315</v>
      </c>
      <c r="L17" s="9" t="s">
        <v>266</v>
      </c>
      <c r="M17" s="9" t="s">
        <v>307</v>
      </c>
      <c r="N17" s="9" t="s">
        <v>267</v>
      </c>
      <c r="O17" s="9" t="s">
        <v>307</v>
      </c>
      <c r="P17" s="9"/>
    </row>
    <row r="18" spans="1:19" x14ac:dyDescent="0.25">
      <c r="A18" s="9" t="s">
        <v>236</v>
      </c>
      <c r="B18" s="9" t="s">
        <v>238</v>
      </c>
      <c r="C18" s="9" t="s">
        <v>198</v>
      </c>
      <c r="D18" s="9" t="s">
        <v>235</v>
      </c>
      <c r="E18" s="9"/>
      <c r="F18" s="9" t="s">
        <v>251</v>
      </c>
      <c r="G18" s="9" t="s">
        <v>367</v>
      </c>
      <c r="H18" s="11">
        <v>150000</v>
      </c>
      <c r="I18" s="19">
        <v>97000</v>
      </c>
      <c r="J18" s="9">
        <v>101</v>
      </c>
      <c r="K18" s="9" t="s">
        <v>315</v>
      </c>
      <c r="L18" s="9" t="s">
        <v>266</v>
      </c>
      <c r="M18" s="9" t="s">
        <v>368</v>
      </c>
      <c r="N18" s="9" t="s">
        <v>267</v>
      </c>
      <c r="O18" s="9" t="s">
        <v>368</v>
      </c>
      <c r="P18" s="10">
        <v>45416</v>
      </c>
    </row>
    <row r="19" spans="1:19" x14ac:dyDescent="0.25">
      <c r="A19" s="9" t="s">
        <v>230</v>
      </c>
      <c r="B19" s="9" t="s">
        <v>237</v>
      </c>
      <c r="C19" s="9" t="s">
        <v>198</v>
      </c>
      <c r="D19" s="9" t="s">
        <v>241</v>
      </c>
      <c r="E19" s="10">
        <v>45475</v>
      </c>
      <c r="F19" s="9" t="s">
        <v>250</v>
      </c>
      <c r="G19" s="9" t="s">
        <v>324</v>
      </c>
      <c r="H19" s="19">
        <v>116790</v>
      </c>
      <c r="I19" s="19">
        <v>116790</v>
      </c>
      <c r="J19" s="9">
        <v>101</v>
      </c>
      <c r="K19" s="9" t="s">
        <v>179</v>
      </c>
      <c r="L19" s="9" t="s">
        <v>180</v>
      </c>
      <c r="M19" s="9" t="s">
        <v>325</v>
      </c>
      <c r="N19" s="9" t="s">
        <v>326</v>
      </c>
      <c r="O19" s="9" t="s">
        <v>342</v>
      </c>
      <c r="P19" s="10">
        <v>45385</v>
      </c>
    </row>
    <row r="20" spans="1:19" x14ac:dyDescent="0.25">
      <c r="A20" s="9" t="s">
        <v>199</v>
      </c>
      <c r="B20" s="9" t="s">
        <v>243</v>
      </c>
      <c r="C20" s="9" t="s">
        <v>198</v>
      </c>
      <c r="D20" s="9" t="s">
        <v>244</v>
      </c>
      <c r="E20" s="10">
        <v>45352</v>
      </c>
      <c r="F20" s="9" t="s">
        <v>250</v>
      </c>
      <c r="G20" s="9" t="s">
        <v>263</v>
      </c>
      <c r="H20" s="11">
        <v>45000</v>
      </c>
      <c r="I20" s="19">
        <v>43500</v>
      </c>
      <c r="J20" s="9" t="s">
        <v>264</v>
      </c>
      <c r="K20" s="9" t="s">
        <v>265</v>
      </c>
      <c r="L20" s="9" t="s">
        <v>266</v>
      </c>
      <c r="M20" s="10">
        <v>45415</v>
      </c>
      <c r="N20" s="9" t="s">
        <v>267</v>
      </c>
      <c r="O20" s="10">
        <v>45415</v>
      </c>
      <c r="P20" s="10">
        <v>45295</v>
      </c>
    </row>
    <row r="21" spans="1:19" x14ac:dyDescent="0.25">
      <c r="A21" s="14" t="s">
        <v>245</v>
      </c>
      <c r="B21" s="14" t="s">
        <v>246</v>
      </c>
      <c r="C21" s="14" t="s">
        <v>198</v>
      </c>
      <c r="D21" s="14" t="s">
        <v>247</v>
      </c>
      <c r="E21" s="14" t="s">
        <v>311</v>
      </c>
      <c r="F21" s="14" t="s">
        <v>253</v>
      </c>
      <c r="G21" s="14" t="s">
        <v>312</v>
      </c>
      <c r="H21" s="16">
        <v>34500</v>
      </c>
      <c r="I21" s="17">
        <v>34500</v>
      </c>
      <c r="J21" s="14">
        <v>101</v>
      </c>
      <c r="K21" s="14" t="s">
        <v>179</v>
      </c>
      <c r="L21" s="14" t="s">
        <v>180</v>
      </c>
      <c r="M21" s="14" t="s">
        <v>307</v>
      </c>
      <c r="N21" s="14" t="s">
        <v>182</v>
      </c>
      <c r="O21" s="14" t="s">
        <v>307</v>
      </c>
      <c r="P21" s="12"/>
      <c r="Q21" s="18" t="s">
        <v>1727</v>
      </c>
    </row>
    <row r="22" spans="1:19" x14ac:dyDescent="0.25">
      <c r="A22" s="9" t="s">
        <v>301</v>
      </c>
      <c r="B22" s="9" t="s">
        <v>269</v>
      </c>
      <c r="C22" s="9" t="s">
        <v>281</v>
      </c>
      <c r="D22" s="9" t="s">
        <v>302</v>
      </c>
      <c r="E22" s="10">
        <v>45352</v>
      </c>
      <c r="F22" s="9" t="s">
        <v>251</v>
      </c>
      <c r="G22" s="9" t="s">
        <v>303</v>
      </c>
      <c r="H22" s="11">
        <v>480000</v>
      </c>
      <c r="I22" s="11">
        <v>412800</v>
      </c>
      <c r="J22" s="9" t="s">
        <v>169</v>
      </c>
      <c r="K22" s="9" t="s">
        <v>304</v>
      </c>
      <c r="L22" s="9" t="s">
        <v>305</v>
      </c>
      <c r="M22" s="9" t="s">
        <v>306</v>
      </c>
      <c r="N22" s="9" t="s">
        <v>267</v>
      </c>
      <c r="O22" s="9" t="s">
        <v>306</v>
      </c>
      <c r="P22" s="9" t="s">
        <v>663</v>
      </c>
    </row>
    <row r="23" spans="1:19" x14ac:dyDescent="0.25">
      <c r="A23" s="9" t="s">
        <v>280</v>
      </c>
      <c r="B23" s="9" t="s">
        <v>270</v>
      </c>
      <c r="C23" s="9" t="s">
        <v>281</v>
      </c>
      <c r="D23" s="9" t="s">
        <v>282</v>
      </c>
      <c r="E23" s="10">
        <v>45383</v>
      </c>
      <c r="F23" s="9" t="s">
        <v>251</v>
      </c>
      <c r="G23" s="9" t="s">
        <v>283</v>
      </c>
      <c r="H23" s="11">
        <v>186000</v>
      </c>
      <c r="I23" s="11">
        <v>139250</v>
      </c>
      <c r="J23" s="9" t="s">
        <v>133</v>
      </c>
      <c r="K23" s="9" t="s">
        <v>132</v>
      </c>
      <c r="L23" s="9" t="s">
        <v>133</v>
      </c>
      <c r="M23" s="10">
        <v>45415</v>
      </c>
      <c r="N23" s="9" t="s">
        <v>267</v>
      </c>
      <c r="O23" s="10">
        <v>45415</v>
      </c>
      <c r="P23" s="10">
        <v>45446</v>
      </c>
    </row>
    <row r="24" spans="1:19" x14ac:dyDescent="0.25">
      <c r="A24" s="14" t="s">
        <v>291</v>
      </c>
      <c r="B24" s="14" t="s">
        <v>271</v>
      </c>
      <c r="C24" s="14" t="s">
        <v>281</v>
      </c>
      <c r="D24" s="15">
        <v>36549</v>
      </c>
      <c r="E24" s="15">
        <v>45383</v>
      </c>
      <c r="F24" s="14" t="s">
        <v>250</v>
      </c>
      <c r="G24" s="14" t="s">
        <v>292</v>
      </c>
      <c r="H24" s="16">
        <v>521910</v>
      </c>
      <c r="I24" s="16">
        <v>521500</v>
      </c>
      <c r="J24" s="14" t="s">
        <v>293</v>
      </c>
      <c r="K24" s="14" t="s">
        <v>179</v>
      </c>
      <c r="L24" s="14" t="s">
        <v>293</v>
      </c>
    </row>
    <row r="25" spans="1:19" x14ac:dyDescent="0.25">
      <c r="A25" s="14" t="s">
        <v>297</v>
      </c>
      <c r="B25" s="14" t="s">
        <v>272</v>
      </c>
      <c r="C25" s="15">
        <v>45415</v>
      </c>
      <c r="D25" s="14" t="s">
        <v>298</v>
      </c>
      <c r="E25" s="15">
        <v>45566</v>
      </c>
      <c r="F25" s="14" t="s">
        <v>250</v>
      </c>
      <c r="G25" s="14" t="s">
        <v>299</v>
      </c>
      <c r="H25" s="16">
        <v>21750</v>
      </c>
      <c r="I25" s="16">
        <v>18400</v>
      </c>
      <c r="J25" s="14" t="s">
        <v>133</v>
      </c>
      <c r="K25" s="14" t="s">
        <v>300</v>
      </c>
      <c r="L25" s="14" t="s">
        <v>133</v>
      </c>
    </row>
    <row r="26" spans="1:19" x14ac:dyDescent="0.25">
      <c r="A26" s="9" t="s">
        <v>361</v>
      </c>
      <c r="B26" s="9" t="s">
        <v>273</v>
      </c>
      <c r="C26" s="9" t="s">
        <v>307</v>
      </c>
      <c r="D26" s="9" t="s">
        <v>362</v>
      </c>
      <c r="E26" s="9" t="s">
        <v>363</v>
      </c>
      <c r="F26" s="9" t="s">
        <v>252</v>
      </c>
      <c r="G26" s="9" t="s">
        <v>364</v>
      </c>
      <c r="H26" s="11">
        <v>279638.28999999998</v>
      </c>
      <c r="I26" s="11">
        <v>279638.28999999998</v>
      </c>
      <c r="J26" s="9" t="s">
        <v>180</v>
      </c>
      <c r="K26" s="9" t="s">
        <v>179</v>
      </c>
      <c r="L26" s="9" t="s">
        <v>180</v>
      </c>
      <c r="M26" s="9" t="s">
        <v>365</v>
      </c>
      <c r="N26" s="9" t="s">
        <v>366</v>
      </c>
      <c r="O26" s="9" t="s">
        <v>365</v>
      </c>
      <c r="P26" s="9" t="s">
        <v>519</v>
      </c>
      <c r="R26">
        <v>3</v>
      </c>
      <c r="S26">
        <v>12</v>
      </c>
    </row>
    <row r="29" spans="1:19" x14ac:dyDescent="0.25">
      <c r="A29" t="s">
        <v>1093</v>
      </c>
    </row>
    <row r="30" spans="1:19" x14ac:dyDescent="0.25">
      <c r="A30" s="9" t="s">
        <v>500</v>
      </c>
      <c r="B30" s="9" t="s">
        <v>274</v>
      </c>
      <c r="C30" s="9" t="s">
        <v>501</v>
      </c>
      <c r="D30" s="9" t="s">
        <v>502</v>
      </c>
      <c r="E30" s="9" t="s">
        <v>503</v>
      </c>
      <c r="F30" s="9" t="s">
        <v>251</v>
      </c>
      <c r="G30" s="9" t="s">
        <v>504</v>
      </c>
      <c r="H30" s="11">
        <v>10000000</v>
      </c>
      <c r="I30" s="11">
        <v>9880000</v>
      </c>
      <c r="J30" s="9">
        <v>101</v>
      </c>
      <c r="K30" s="9" t="s">
        <v>506</v>
      </c>
      <c r="L30" s="9" t="s">
        <v>505</v>
      </c>
      <c r="M30" s="9" t="s">
        <v>1067</v>
      </c>
      <c r="N30" s="9" t="s">
        <v>391</v>
      </c>
      <c r="O30" s="9" t="s">
        <v>450</v>
      </c>
      <c r="P30" s="10">
        <v>45357</v>
      </c>
      <c r="Q30" s="18" t="s">
        <v>1706</v>
      </c>
    </row>
    <row r="31" spans="1:19" x14ac:dyDescent="0.25">
      <c r="A31" s="14" t="s">
        <v>386</v>
      </c>
      <c r="B31" s="14" t="s">
        <v>385</v>
      </c>
      <c r="C31" s="14" t="s">
        <v>325</v>
      </c>
      <c r="D31" s="14" t="s">
        <v>387</v>
      </c>
      <c r="E31" s="15">
        <v>45056</v>
      </c>
      <c r="F31" s="14" t="s">
        <v>251</v>
      </c>
      <c r="G31" s="14" t="s">
        <v>388</v>
      </c>
      <c r="H31" s="16">
        <v>1592450</v>
      </c>
      <c r="I31" s="16">
        <v>755801</v>
      </c>
      <c r="J31" s="14" t="s">
        <v>109</v>
      </c>
      <c r="K31" s="14" t="s">
        <v>389</v>
      </c>
      <c r="L31" s="14" t="s">
        <v>390</v>
      </c>
      <c r="M31" s="15">
        <v>45326</v>
      </c>
      <c r="N31" s="14" t="s">
        <v>391</v>
      </c>
      <c r="O31" s="15">
        <v>45326</v>
      </c>
      <c r="P31" s="14"/>
      <c r="Q31" s="18" t="s">
        <v>1707</v>
      </c>
    </row>
    <row r="32" spans="1:19" x14ac:dyDescent="0.25">
      <c r="A32" s="14" t="s">
        <v>422</v>
      </c>
      <c r="B32" s="14" t="s">
        <v>423</v>
      </c>
      <c r="C32" s="14" t="s">
        <v>325</v>
      </c>
      <c r="D32" s="14" t="s">
        <v>387</v>
      </c>
      <c r="E32" s="15">
        <v>45056</v>
      </c>
      <c r="F32" s="14" t="s">
        <v>251</v>
      </c>
      <c r="G32" s="14" t="s">
        <v>388</v>
      </c>
      <c r="H32" s="16">
        <v>1202000</v>
      </c>
      <c r="I32" s="16">
        <v>897000</v>
      </c>
      <c r="J32" s="14" t="s">
        <v>109</v>
      </c>
      <c r="K32" s="14" t="s">
        <v>389</v>
      </c>
      <c r="L32" s="14" t="s">
        <v>390</v>
      </c>
      <c r="M32" s="15">
        <v>45386</v>
      </c>
      <c r="N32" s="14" t="s">
        <v>391</v>
      </c>
      <c r="O32" s="15">
        <v>45386</v>
      </c>
      <c r="P32" s="14"/>
      <c r="Q32" s="18" t="s">
        <v>1708</v>
      </c>
    </row>
    <row r="33" spans="1:17" x14ac:dyDescent="0.25">
      <c r="A33" s="9" t="s">
        <v>528</v>
      </c>
      <c r="B33" s="9" t="s">
        <v>529</v>
      </c>
      <c r="C33" s="9" t="s">
        <v>365</v>
      </c>
      <c r="D33" s="9" t="s">
        <v>387</v>
      </c>
      <c r="E33" s="10">
        <v>45056</v>
      </c>
      <c r="F33" s="9" t="s">
        <v>251</v>
      </c>
      <c r="G33" s="9" t="s">
        <v>388</v>
      </c>
      <c r="H33" s="11">
        <v>1144000</v>
      </c>
      <c r="I33" s="11">
        <v>792000</v>
      </c>
      <c r="J33" s="9" t="s">
        <v>109</v>
      </c>
      <c r="K33" s="9" t="s">
        <v>389</v>
      </c>
      <c r="L33" s="9" t="s">
        <v>390</v>
      </c>
      <c r="M33" s="10" t="s">
        <v>519</v>
      </c>
      <c r="N33" s="9" t="s">
        <v>391</v>
      </c>
      <c r="O33" s="10" t="s">
        <v>519</v>
      </c>
      <c r="P33" s="9" t="s">
        <v>956</v>
      </c>
      <c r="Q33" s="9" t="s">
        <v>1709</v>
      </c>
    </row>
    <row r="34" spans="1:17" x14ac:dyDescent="0.25">
      <c r="A34" s="14" t="s">
        <v>386</v>
      </c>
      <c r="B34" s="14" t="s">
        <v>392</v>
      </c>
      <c r="C34" s="14" t="s">
        <v>360</v>
      </c>
      <c r="D34" s="14" t="s">
        <v>394</v>
      </c>
      <c r="E34" s="14" t="s">
        <v>395</v>
      </c>
      <c r="F34" s="14" t="s">
        <v>396</v>
      </c>
      <c r="G34" s="14" t="s">
        <v>393</v>
      </c>
      <c r="H34" s="16">
        <v>1432100</v>
      </c>
      <c r="I34" s="16">
        <v>887214</v>
      </c>
      <c r="J34" s="14" t="s">
        <v>397</v>
      </c>
      <c r="K34" s="14" t="s">
        <v>398</v>
      </c>
      <c r="L34" s="14" t="s">
        <v>390</v>
      </c>
      <c r="M34" s="15">
        <v>45326</v>
      </c>
      <c r="N34" s="14" t="s">
        <v>399</v>
      </c>
      <c r="O34" s="15">
        <v>45326</v>
      </c>
      <c r="P34" s="14"/>
      <c r="Q34" s="18" t="s">
        <v>1710</v>
      </c>
    </row>
    <row r="35" spans="1:17" x14ac:dyDescent="0.25">
      <c r="A35" s="14" t="s">
        <v>580</v>
      </c>
      <c r="B35" s="14" t="s">
        <v>581</v>
      </c>
      <c r="C35" s="15">
        <v>45384</v>
      </c>
      <c r="D35" s="14" t="s">
        <v>394</v>
      </c>
      <c r="E35" s="14" t="s">
        <v>395</v>
      </c>
      <c r="F35" s="14" t="s">
        <v>396</v>
      </c>
      <c r="G35" s="14" t="s">
        <v>582</v>
      </c>
      <c r="H35" s="16">
        <v>403800</v>
      </c>
      <c r="I35" s="16">
        <v>403800</v>
      </c>
      <c r="J35" s="14" t="s">
        <v>397</v>
      </c>
      <c r="K35" s="14" t="s">
        <v>398</v>
      </c>
      <c r="L35" s="14" t="s">
        <v>390</v>
      </c>
      <c r="M35" s="15" t="s">
        <v>583</v>
      </c>
      <c r="N35" s="14" t="s">
        <v>399</v>
      </c>
      <c r="O35" s="15" t="s">
        <v>583</v>
      </c>
      <c r="P35" s="14"/>
      <c r="Q35" s="18" t="s">
        <v>1711</v>
      </c>
    </row>
    <row r="36" spans="1:17" x14ac:dyDescent="0.25">
      <c r="A36" s="9" t="s">
        <v>508</v>
      </c>
      <c r="B36" s="9" t="s">
        <v>507</v>
      </c>
      <c r="C36" s="9" t="s">
        <v>325</v>
      </c>
      <c r="D36" s="9" t="s">
        <v>509</v>
      </c>
      <c r="E36" s="10">
        <v>44935</v>
      </c>
      <c r="F36" s="9" t="s">
        <v>251</v>
      </c>
      <c r="G36" s="9" t="s">
        <v>510</v>
      </c>
      <c r="H36" s="11">
        <v>3189000</v>
      </c>
      <c r="I36" s="11">
        <v>3099000</v>
      </c>
      <c r="J36" s="9">
        <v>101</v>
      </c>
      <c r="K36" s="9" t="s">
        <v>511</v>
      </c>
      <c r="L36" s="9" t="s">
        <v>512</v>
      </c>
      <c r="M36" s="9" t="s">
        <v>513</v>
      </c>
      <c r="N36" s="9" t="s">
        <v>399</v>
      </c>
      <c r="O36" s="9" t="s">
        <v>450</v>
      </c>
      <c r="P36" s="14" t="s">
        <v>1928</v>
      </c>
      <c r="Q36" s="18" t="s">
        <v>1712</v>
      </c>
    </row>
    <row r="37" spans="1:17" x14ac:dyDescent="0.25">
      <c r="A37" s="9" t="s">
        <v>577</v>
      </c>
      <c r="B37" s="9" t="s">
        <v>578</v>
      </c>
      <c r="C37" s="9" t="s">
        <v>325</v>
      </c>
      <c r="D37" s="9" t="s">
        <v>509</v>
      </c>
      <c r="E37" s="10">
        <v>44935</v>
      </c>
      <c r="F37" s="9" t="s">
        <v>251</v>
      </c>
      <c r="G37" s="9" t="s">
        <v>579</v>
      </c>
      <c r="H37" s="11">
        <v>825000</v>
      </c>
      <c r="I37" s="11">
        <v>811000</v>
      </c>
      <c r="J37" s="9">
        <v>101</v>
      </c>
      <c r="K37" s="9" t="s">
        <v>511</v>
      </c>
      <c r="L37" s="9" t="s">
        <v>512</v>
      </c>
      <c r="M37" s="9" t="s">
        <v>576</v>
      </c>
      <c r="N37" s="9" t="s">
        <v>399</v>
      </c>
      <c r="O37" s="9" t="s">
        <v>576</v>
      </c>
      <c r="P37" s="9" t="s">
        <v>1036</v>
      </c>
      <c r="Q37" s="18" t="s">
        <v>1713</v>
      </c>
    </row>
    <row r="38" spans="1:17" x14ac:dyDescent="0.25">
      <c r="A38" s="9" t="s">
        <v>369</v>
      </c>
      <c r="B38" s="9" t="s">
        <v>275</v>
      </c>
      <c r="C38" s="9" t="s">
        <v>365</v>
      </c>
      <c r="D38" s="9" t="s">
        <v>370</v>
      </c>
      <c r="E38" s="9" t="s">
        <v>191</v>
      </c>
      <c r="F38" s="9" t="s">
        <v>251</v>
      </c>
      <c r="G38" s="9" t="s">
        <v>371</v>
      </c>
      <c r="H38" s="11">
        <v>480000</v>
      </c>
      <c r="I38" s="11">
        <v>256000</v>
      </c>
      <c r="J38" s="9" t="s">
        <v>133</v>
      </c>
      <c r="K38" s="9" t="s">
        <v>132</v>
      </c>
      <c r="L38" s="9" t="s">
        <v>133</v>
      </c>
      <c r="M38" s="10">
        <v>45326</v>
      </c>
      <c r="N38" s="9" t="s">
        <v>267</v>
      </c>
      <c r="O38" s="10">
        <v>45326</v>
      </c>
      <c r="P38" s="10">
        <v>45356</v>
      </c>
    </row>
    <row r="39" spans="1:17" x14ac:dyDescent="0.25">
      <c r="A39" s="9" t="s">
        <v>372</v>
      </c>
      <c r="B39" s="9" t="s">
        <v>276</v>
      </c>
      <c r="C39" s="9" t="s">
        <v>365</v>
      </c>
      <c r="D39" s="9" t="s">
        <v>373</v>
      </c>
      <c r="E39" s="9" t="s">
        <v>374</v>
      </c>
      <c r="F39" s="9" t="s">
        <v>252</v>
      </c>
      <c r="G39" s="9" t="s">
        <v>375</v>
      </c>
      <c r="H39" s="11">
        <v>420000</v>
      </c>
      <c r="I39" s="11">
        <v>420000</v>
      </c>
      <c r="J39" s="9" t="s">
        <v>169</v>
      </c>
      <c r="K39" s="9" t="s">
        <v>376</v>
      </c>
      <c r="L39" s="9" t="s">
        <v>377</v>
      </c>
      <c r="M39" s="10">
        <v>45326</v>
      </c>
      <c r="N39" s="9" t="s">
        <v>182</v>
      </c>
      <c r="O39" s="10">
        <v>45326</v>
      </c>
      <c r="P39" s="10">
        <v>45355</v>
      </c>
    </row>
    <row r="40" spans="1:17" x14ac:dyDescent="0.25">
      <c r="A40" s="9" t="s">
        <v>418</v>
      </c>
      <c r="B40" s="9" t="s">
        <v>277</v>
      </c>
      <c r="C40" s="9" t="s">
        <v>419</v>
      </c>
      <c r="D40" s="9" t="s">
        <v>420</v>
      </c>
      <c r="E40" s="9" t="s">
        <v>320</v>
      </c>
      <c r="F40" s="9" t="s">
        <v>251</v>
      </c>
      <c r="G40" s="9" t="s">
        <v>421</v>
      </c>
      <c r="H40" s="11">
        <v>1035000</v>
      </c>
      <c r="I40" s="11">
        <v>1035000</v>
      </c>
      <c r="J40" s="9" t="s">
        <v>169</v>
      </c>
      <c r="K40" s="9" t="s">
        <v>290</v>
      </c>
      <c r="L40" s="9" t="s">
        <v>289</v>
      </c>
      <c r="M40" s="10">
        <v>45416</v>
      </c>
      <c r="N40" s="9" t="s">
        <v>267</v>
      </c>
      <c r="O40" s="10">
        <v>45416</v>
      </c>
      <c r="P40" s="10">
        <v>45448</v>
      </c>
    </row>
    <row r="41" spans="1:17" x14ac:dyDescent="0.25">
      <c r="A41" s="9" t="s">
        <v>491</v>
      </c>
      <c r="B41" s="9" t="s">
        <v>278</v>
      </c>
      <c r="C41" s="9" t="s">
        <v>419</v>
      </c>
      <c r="D41" s="9" t="s">
        <v>492</v>
      </c>
      <c r="E41" s="9" t="s">
        <v>320</v>
      </c>
      <c r="F41" s="9" t="s">
        <v>493</v>
      </c>
      <c r="G41" s="9" t="s">
        <v>494</v>
      </c>
      <c r="H41" s="11">
        <v>93225</v>
      </c>
      <c r="I41" s="11">
        <v>88300</v>
      </c>
      <c r="J41" s="9">
        <v>101</v>
      </c>
      <c r="K41" s="9" t="s">
        <v>136</v>
      </c>
      <c r="L41" s="9" t="s">
        <v>61</v>
      </c>
      <c r="M41" s="9" t="s">
        <v>450</v>
      </c>
      <c r="N41" s="9" t="s">
        <v>495</v>
      </c>
      <c r="O41" s="9" t="s">
        <v>450</v>
      </c>
      <c r="P41" s="9"/>
      <c r="Q41" s="20" t="s">
        <v>570</v>
      </c>
    </row>
    <row r="42" spans="1:17" x14ac:dyDescent="0.25">
      <c r="A42" s="9" t="s">
        <v>424</v>
      </c>
      <c r="B42" s="9" t="s">
        <v>279</v>
      </c>
      <c r="C42" s="9" t="s">
        <v>419</v>
      </c>
      <c r="D42" s="9" t="s">
        <v>425</v>
      </c>
      <c r="E42" s="9" t="s">
        <v>191</v>
      </c>
      <c r="F42" s="9" t="s">
        <v>250</v>
      </c>
      <c r="G42" s="9" t="s">
        <v>426</v>
      </c>
      <c r="H42" s="11">
        <v>97000</v>
      </c>
      <c r="I42" s="11">
        <v>86000</v>
      </c>
      <c r="J42" s="9" t="s">
        <v>427</v>
      </c>
      <c r="K42" s="9" t="s">
        <v>428</v>
      </c>
      <c r="L42" s="9" t="s">
        <v>429</v>
      </c>
      <c r="M42" s="10">
        <v>45508</v>
      </c>
      <c r="N42" s="9" t="s">
        <v>182</v>
      </c>
      <c r="O42" s="10">
        <v>45508</v>
      </c>
      <c r="P42" s="9" t="s">
        <v>450</v>
      </c>
    </row>
    <row r="43" spans="1:17" x14ac:dyDescent="0.25">
      <c r="A43" s="9" t="s">
        <v>434</v>
      </c>
      <c r="B43" s="9" t="s">
        <v>378</v>
      </c>
      <c r="C43" s="9" t="s">
        <v>419</v>
      </c>
      <c r="D43" s="9" t="s">
        <v>435</v>
      </c>
      <c r="E43" s="10">
        <v>45566</v>
      </c>
      <c r="F43" s="9" t="s">
        <v>250</v>
      </c>
      <c r="G43" s="9" t="s">
        <v>436</v>
      </c>
      <c r="H43" s="11">
        <v>16000</v>
      </c>
      <c r="I43" s="11">
        <v>9000</v>
      </c>
      <c r="J43" s="9" t="s">
        <v>133</v>
      </c>
      <c r="K43" s="9" t="s">
        <v>132</v>
      </c>
      <c r="L43" s="9" t="s">
        <v>133</v>
      </c>
      <c r="M43" s="10">
        <v>45508</v>
      </c>
      <c r="N43" s="9" t="s">
        <v>182</v>
      </c>
      <c r="O43" s="10">
        <v>45508</v>
      </c>
      <c r="P43" s="9" t="s">
        <v>450</v>
      </c>
    </row>
    <row r="44" spans="1:17" x14ac:dyDescent="0.25">
      <c r="A44" s="9" t="s">
        <v>434</v>
      </c>
      <c r="B44" s="9" t="s">
        <v>379</v>
      </c>
      <c r="C44" s="9" t="s">
        <v>419</v>
      </c>
      <c r="D44" s="9" t="s">
        <v>437</v>
      </c>
      <c r="E44" s="9" t="s">
        <v>191</v>
      </c>
      <c r="F44" s="9" t="s">
        <v>250</v>
      </c>
      <c r="G44" s="9" t="s">
        <v>438</v>
      </c>
      <c r="H44" s="11">
        <v>30000</v>
      </c>
      <c r="I44" s="11">
        <v>27000</v>
      </c>
      <c r="J44" s="9" t="s">
        <v>427</v>
      </c>
      <c r="K44" s="9" t="s">
        <v>439</v>
      </c>
      <c r="L44" s="9" t="s">
        <v>429</v>
      </c>
      <c r="M44" s="10">
        <v>45508</v>
      </c>
      <c r="N44" s="9" t="s">
        <v>182</v>
      </c>
      <c r="O44" s="10">
        <v>45508</v>
      </c>
      <c r="P44" s="10">
        <v>45508</v>
      </c>
    </row>
    <row r="45" spans="1:17" x14ac:dyDescent="0.25">
      <c r="A45" s="9" t="s">
        <v>382</v>
      </c>
      <c r="B45" s="9" t="s">
        <v>380</v>
      </c>
      <c r="C45" s="9" t="s">
        <v>368</v>
      </c>
      <c r="D45" s="9" t="s">
        <v>383</v>
      </c>
      <c r="E45" s="10">
        <v>45352</v>
      </c>
      <c r="F45" s="9" t="s">
        <v>251</v>
      </c>
      <c r="G45" s="9" t="s">
        <v>384</v>
      </c>
      <c r="H45" s="11">
        <v>1100060</v>
      </c>
      <c r="I45" s="11">
        <v>702346</v>
      </c>
      <c r="J45" s="9" t="s">
        <v>169</v>
      </c>
      <c r="K45" s="9" t="s">
        <v>290</v>
      </c>
      <c r="L45" s="9" t="s">
        <v>289</v>
      </c>
      <c r="M45" s="10">
        <v>45326</v>
      </c>
      <c r="N45" s="9" t="s">
        <v>267</v>
      </c>
      <c r="O45" s="10">
        <v>45326</v>
      </c>
      <c r="P45" s="9" t="s">
        <v>736</v>
      </c>
    </row>
    <row r="46" spans="1:17" x14ac:dyDescent="0.25">
      <c r="A46" s="9" t="s">
        <v>199</v>
      </c>
      <c r="B46" s="9" t="s">
        <v>381</v>
      </c>
      <c r="C46" s="10">
        <v>45295</v>
      </c>
      <c r="D46" s="9" t="s">
        <v>553</v>
      </c>
      <c r="E46" s="9"/>
      <c r="F46" s="9" t="s">
        <v>250</v>
      </c>
      <c r="G46" s="9" t="s">
        <v>554</v>
      </c>
      <c r="H46" s="11">
        <v>30000</v>
      </c>
      <c r="I46" s="11">
        <v>25000</v>
      </c>
      <c r="J46" s="9" t="s">
        <v>169</v>
      </c>
      <c r="K46" s="9" t="s">
        <v>290</v>
      </c>
      <c r="L46" s="9" t="s">
        <v>289</v>
      </c>
      <c r="M46" s="9" t="s">
        <v>519</v>
      </c>
      <c r="N46" s="9" t="s">
        <v>182</v>
      </c>
      <c r="O46" s="9" t="s">
        <v>519</v>
      </c>
      <c r="P46" s="9" t="s">
        <v>583</v>
      </c>
    </row>
    <row r="47" spans="1:17" x14ac:dyDescent="0.25">
      <c r="A47" s="14" t="s">
        <v>430</v>
      </c>
      <c r="B47" s="14" t="s">
        <v>400</v>
      </c>
      <c r="C47" s="15">
        <v>45295</v>
      </c>
      <c r="D47" s="14" t="s">
        <v>431</v>
      </c>
      <c r="E47" s="14" t="s">
        <v>320</v>
      </c>
      <c r="F47" s="14" t="s">
        <v>250</v>
      </c>
      <c r="G47" s="14" t="s">
        <v>432</v>
      </c>
      <c r="H47" s="16">
        <v>55100</v>
      </c>
      <c r="I47" s="16">
        <v>47650</v>
      </c>
      <c r="J47" s="14" t="s">
        <v>169</v>
      </c>
      <c r="K47" s="14" t="s">
        <v>136</v>
      </c>
      <c r="L47" s="14" t="s">
        <v>433</v>
      </c>
      <c r="M47" s="15">
        <v>45508</v>
      </c>
      <c r="N47" s="14" t="s">
        <v>326</v>
      </c>
      <c r="O47" s="15">
        <v>45508</v>
      </c>
      <c r="P47" s="14"/>
      <c r="Q47" s="18" t="s">
        <v>1714</v>
      </c>
    </row>
    <row r="48" spans="1:17" x14ac:dyDescent="0.25">
      <c r="A48" s="14" t="s">
        <v>539</v>
      </c>
      <c r="B48" s="14" t="s">
        <v>401</v>
      </c>
      <c r="C48" s="15">
        <v>45295</v>
      </c>
      <c r="D48" s="14" t="s">
        <v>540</v>
      </c>
      <c r="E48" s="15">
        <v>45536</v>
      </c>
      <c r="F48" s="14" t="s">
        <v>250</v>
      </c>
      <c r="G48" s="14" t="s">
        <v>541</v>
      </c>
      <c r="H48" s="16">
        <v>204000</v>
      </c>
      <c r="I48" s="16">
        <v>203795</v>
      </c>
      <c r="J48" s="14">
        <v>101</v>
      </c>
      <c r="K48" s="14" t="s">
        <v>542</v>
      </c>
      <c r="L48" s="14" t="s">
        <v>55</v>
      </c>
      <c r="M48" s="14" t="s">
        <v>543</v>
      </c>
      <c r="N48" s="14" t="s">
        <v>326</v>
      </c>
      <c r="O48" s="14" t="s">
        <v>543</v>
      </c>
      <c r="P48" s="14"/>
    </row>
    <row r="49" spans="1:17" x14ac:dyDescent="0.25">
      <c r="A49" s="9" t="s">
        <v>408</v>
      </c>
      <c r="B49" s="9" t="s">
        <v>402</v>
      </c>
      <c r="C49" s="10">
        <v>45295</v>
      </c>
      <c r="D49" s="9" t="s">
        <v>409</v>
      </c>
      <c r="E49" s="9" t="s">
        <v>374</v>
      </c>
      <c r="F49" s="9" t="s">
        <v>250</v>
      </c>
      <c r="G49" s="9" t="s">
        <v>410</v>
      </c>
      <c r="H49" s="11">
        <v>125000</v>
      </c>
      <c r="I49" s="11">
        <v>112500</v>
      </c>
      <c r="J49" s="9" t="s">
        <v>169</v>
      </c>
      <c r="K49" s="9" t="s">
        <v>411</v>
      </c>
      <c r="L49" s="9" t="s">
        <v>412</v>
      </c>
      <c r="M49" s="10">
        <v>45355</v>
      </c>
      <c r="N49" s="9" t="s">
        <v>413</v>
      </c>
      <c r="O49" s="10">
        <v>45295</v>
      </c>
      <c r="P49" s="10">
        <v>45600</v>
      </c>
    </row>
    <row r="50" spans="1:17" x14ac:dyDescent="0.25">
      <c r="B50" s="12" t="s">
        <v>403</v>
      </c>
      <c r="G50" t="s">
        <v>414</v>
      </c>
      <c r="H50" s="5"/>
      <c r="I50" s="5"/>
    </row>
    <row r="51" spans="1:17" x14ac:dyDescent="0.25">
      <c r="A51" s="9" t="s">
        <v>559</v>
      </c>
      <c r="B51" s="9" t="s">
        <v>404</v>
      </c>
      <c r="C51" s="10">
        <v>45326</v>
      </c>
      <c r="D51" s="9" t="s">
        <v>560</v>
      </c>
      <c r="E51" s="9" t="s">
        <v>501</v>
      </c>
      <c r="F51" s="9" t="s">
        <v>250</v>
      </c>
      <c r="G51" s="9" t="s">
        <v>561</v>
      </c>
      <c r="H51" s="11">
        <v>7500</v>
      </c>
      <c r="I51" s="11">
        <v>6343.68</v>
      </c>
      <c r="J51" s="9">
        <v>101</v>
      </c>
      <c r="K51" s="9" t="s">
        <v>257</v>
      </c>
      <c r="L51" s="9" t="s">
        <v>258</v>
      </c>
      <c r="M51" s="9" t="s">
        <v>533</v>
      </c>
      <c r="N51" s="9" t="s">
        <v>562</v>
      </c>
      <c r="O51" s="9" t="s">
        <v>562</v>
      </c>
      <c r="P51" s="10">
        <v>45416</v>
      </c>
    </row>
    <row r="52" spans="1:17" x14ac:dyDescent="0.25">
      <c r="A52" s="14" t="s">
        <v>286</v>
      </c>
      <c r="B52" s="14" t="s">
        <v>405</v>
      </c>
      <c r="C52" s="15">
        <v>45600</v>
      </c>
      <c r="D52" s="14" t="s">
        <v>535</v>
      </c>
      <c r="E52" s="15">
        <v>45446</v>
      </c>
      <c r="F52" s="14" t="s">
        <v>252</v>
      </c>
      <c r="G52" s="14" t="s">
        <v>536</v>
      </c>
      <c r="H52" s="16">
        <v>74058</v>
      </c>
      <c r="I52" s="16">
        <v>74058</v>
      </c>
      <c r="J52" s="14" t="s">
        <v>133</v>
      </c>
      <c r="K52" s="14" t="s">
        <v>132</v>
      </c>
      <c r="L52" s="14" t="s">
        <v>133</v>
      </c>
      <c r="M52" s="14" t="s">
        <v>537</v>
      </c>
      <c r="N52" s="14" t="s">
        <v>538</v>
      </c>
      <c r="O52" s="14" t="s">
        <v>519</v>
      </c>
      <c r="P52" s="14"/>
    </row>
    <row r="53" spans="1:17" x14ac:dyDescent="0.25">
      <c r="A53" s="9" t="s">
        <v>584</v>
      </c>
      <c r="B53" s="9" t="s">
        <v>406</v>
      </c>
      <c r="C53" s="10">
        <v>45600</v>
      </c>
      <c r="D53" s="9" t="s">
        <v>592</v>
      </c>
      <c r="E53" s="9" t="s">
        <v>204</v>
      </c>
      <c r="F53" s="9" t="s">
        <v>253</v>
      </c>
      <c r="G53" s="9" t="s">
        <v>593</v>
      </c>
      <c r="H53" s="11">
        <v>18090</v>
      </c>
      <c r="I53" s="11">
        <v>8289</v>
      </c>
      <c r="J53" s="9" t="s">
        <v>169</v>
      </c>
      <c r="K53" s="9" t="s">
        <v>557</v>
      </c>
      <c r="L53" s="9" t="s">
        <v>558</v>
      </c>
      <c r="M53" s="10">
        <v>45327</v>
      </c>
      <c r="N53" s="9" t="s">
        <v>326</v>
      </c>
      <c r="O53" s="10">
        <v>45327</v>
      </c>
      <c r="P53" s="10">
        <v>45448</v>
      </c>
    </row>
    <row r="54" spans="1:17" x14ac:dyDescent="0.25">
      <c r="A54" s="9" t="s">
        <v>584</v>
      </c>
      <c r="B54" s="9" t="s">
        <v>407</v>
      </c>
      <c r="C54" s="10">
        <v>45600</v>
      </c>
      <c r="D54" s="9" t="s">
        <v>590</v>
      </c>
      <c r="E54" s="9" t="s">
        <v>191</v>
      </c>
      <c r="F54" s="9" t="s">
        <v>250</v>
      </c>
      <c r="G54" s="9" t="s">
        <v>591</v>
      </c>
      <c r="H54" s="11">
        <v>44000</v>
      </c>
      <c r="I54" s="11">
        <v>30640</v>
      </c>
      <c r="J54" s="9" t="s">
        <v>169</v>
      </c>
      <c r="K54" s="9" t="s">
        <v>132</v>
      </c>
      <c r="L54" s="9" t="s">
        <v>589</v>
      </c>
      <c r="M54" s="10">
        <v>45327</v>
      </c>
      <c r="N54" s="9" t="s">
        <v>326</v>
      </c>
      <c r="O54" s="10">
        <v>45327</v>
      </c>
      <c r="P54" s="14" t="s">
        <v>656</v>
      </c>
      <c r="Q54" s="14" t="s">
        <v>1940</v>
      </c>
    </row>
    <row r="55" spans="1:17" x14ac:dyDescent="0.25">
      <c r="A55" s="14" t="s">
        <v>544</v>
      </c>
      <c r="B55" s="14" t="s">
        <v>452</v>
      </c>
      <c r="C55" s="15">
        <v>45600</v>
      </c>
      <c r="D55" s="14" t="s">
        <v>555</v>
      </c>
      <c r="E55" s="14" t="s">
        <v>204</v>
      </c>
      <c r="F55" s="14" t="s">
        <v>250</v>
      </c>
      <c r="G55" s="14" t="s">
        <v>556</v>
      </c>
      <c r="H55" s="16">
        <v>83985</v>
      </c>
      <c r="I55" s="16">
        <v>65314.7</v>
      </c>
      <c r="J55" s="14" t="s">
        <v>169</v>
      </c>
      <c r="K55" s="14" t="s">
        <v>557</v>
      </c>
      <c r="L55" s="14" t="s">
        <v>558</v>
      </c>
      <c r="M55" s="14" t="s">
        <v>543</v>
      </c>
      <c r="N55" s="14" t="s">
        <v>524</v>
      </c>
      <c r="O55" s="14" t="s">
        <v>543</v>
      </c>
      <c r="P55" s="14"/>
      <c r="Q55" s="18" t="s">
        <v>1715</v>
      </c>
    </row>
    <row r="56" spans="1:17" x14ac:dyDescent="0.25">
      <c r="A56" s="9" t="s">
        <v>584</v>
      </c>
      <c r="B56" s="9" t="s">
        <v>453</v>
      </c>
      <c r="C56" s="10">
        <v>45600</v>
      </c>
      <c r="D56" s="9" t="s">
        <v>587</v>
      </c>
      <c r="E56" s="9" t="s">
        <v>191</v>
      </c>
      <c r="F56" s="9" t="s">
        <v>250</v>
      </c>
      <c r="G56" s="9" t="s">
        <v>588</v>
      </c>
      <c r="H56" s="11">
        <v>27000</v>
      </c>
      <c r="I56" s="11">
        <v>18840</v>
      </c>
      <c r="J56" s="9" t="s">
        <v>169</v>
      </c>
      <c r="K56" s="9" t="s">
        <v>132</v>
      </c>
      <c r="L56" s="9" t="s">
        <v>589</v>
      </c>
      <c r="M56" s="10">
        <v>45327</v>
      </c>
      <c r="N56" s="9" t="s">
        <v>326</v>
      </c>
      <c r="O56" s="10">
        <v>45327</v>
      </c>
      <c r="P56" s="10">
        <v>45448</v>
      </c>
    </row>
    <row r="57" spans="1:17" x14ac:dyDescent="0.25">
      <c r="A57" s="9" t="s">
        <v>584</v>
      </c>
      <c r="B57" s="9" t="s">
        <v>454</v>
      </c>
      <c r="C57" s="10">
        <v>45600</v>
      </c>
      <c r="D57" s="9" t="s">
        <v>585</v>
      </c>
      <c r="E57" s="9" t="s">
        <v>191</v>
      </c>
      <c r="F57" s="9" t="s">
        <v>250</v>
      </c>
      <c r="G57" s="9" t="s">
        <v>586</v>
      </c>
      <c r="H57" s="11">
        <v>107500</v>
      </c>
      <c r="I57" s="11">
        <v>65770</v>
      </c>
      <c r="J57" s="9">
        <v>101</v>
      </c>
      <c r="K57" s="9" t="s">
        <v>542</v>
      </c>
      <c r="L57" s="9" t="s">
        <v>55</v>
      </c>
      <c r="M57" s="10">
        <v>45327</v>
      </c>
      <c r="N57" s="9" t="s">
        <v>326</v>
      </c>
      <c r="O57" s="10">
        <v>45327</v>
      </c>
      <c r="P57" s="15">
        <v>45509</v>
      </c>
      <c r="Q57" s="14" t="s">
        <v>660</v>
      </c>
    </row>
    <row r="58" spans="1:17" x14ac:dyDescent="0.25">
      <c r="A58" s="9" t="s">
        <v>584</v>
      </c>
      <c r="B58" s="9" t="s">
        <v>455</v>
      </c>
      <c r="C58" s="10">
        <v>45600</v>
      </c>
      <c r="D58" s="9" t="s">
        <v>594</v>
      </c>
      <c r="E58" s="9" t="s">
        <v>595</v>
      </c>
      <c r="F58" s="9" t="s">
        <v>250</v>
      </c>
      <c r="G58" s="9" t="s">
        <v>596</v>
      </c>
      <c r="H58" s="11">
        <v>527700</v>
      </c>
      <c r="I58" s="11">
        <v>376090</v>
      </c>
      <c r="J58" s="9" t="s">
        <v>169</v>
      </c>
      <c r="K58" s="9" t="s">
        <v>136</v>
      </c>
      <c r="L58" s="9" t="s">
        <v>433</v>
      </c>
      <c r="M58" s="10">
        <v>45327</v>
      </c>
      <c r="N58" s="9" t="s">
        <v>524</v>
      </c>
      <c r="O58" s="10">
        <v>45327</v>
      </c>
      <c r="P58" s="14" t="s">
        <v>1920</v>
      </c>
      <c r="Q58" s="15" t="s">
        <v>1927</v>
      </c>
    </row>
    <row r="59" spans="1:17" x14ac:dyDescent="0.25">
      <c r="A59" s="14" t="s">
        <v>544</v>
      </c>
      <c r="B59" s="14" t="s">
        <v>456</v>
      </c>
      <c r="C59" s="15">
        <v>45600</v>
      </c>
      <c r="D59" s="14" t="s">
        <v>545</v>
      </c>
      <c r="E59" s="14" t="s">
        <v>546</v>
      </c>
      <c r="F59" s="14" t="s">
        <v>250</v>
      </c>
      <c r="G59" s="14" t="s">
        <v>547</v>
      </c>
      <c r="H59" s="16">
        <v>110241.7</v>
      </c>
      <c r="I59" s="16">
        <v>72235</v>
      </c>
      <c r="J59" s="14" t="s">
        <v>429</v>
      </c>
      <c r="K59" s="14" t="s">
        <v>548</v>
      </c>
      <c r="L59" s="14" t="s">
        <v>429</v>
      </c>
      <c r="M59" s="14" t="s">
        <v>543</v>
      </c>
      <c r="N59" s="14" t="s">
        <v>524</v>
      </c>
      <c r="O59" s="14" t="s">
        <v>543</v>
      </c>
      <c r="P59" s="14"/>
      <c r="Q59" s="18" t="s">
        <v>1715</v>
      </c>
    </row>
    <row r="60" spans="1:17" x14ac:dyDescent="0.25">
      <c r="A60" s="9" t="s">
        <v>286</v>
      </c>
      <c r="B60" s="9" t="s">
        <v>457</v>
      </c>
      <c r="C60" s="10">
        <v>45630</v>
      </c>
      <c r="D60" s="9" t="s">
        <v>486</v>
      </c>
      <c r="E60" s="9" t="s">
        <v>191</v>
      </c>
      <c r="F60" s="9" t="s">
        <v>252</v>
      </c>
      <c r="G60" s="9" t="s">
        <v>487</v>
      </c>
      <c r="H60" s="11">
        <v>134000</v>
      </c>
      <c r="I60" s="11">
        <v>134000</v>
      </c>
      <c r="J60" s="9" t="s">
        <v>169</v>
      </c>
      <c r="K60" s="9" t="s">
        <v>488</v>
      </c>
      <c r="L60" s="9" t="s">
        <v>67</v>
      </c>
      <c r="M60" s="9" t="s">
        <v>485</v>
      </c>
      <c r="N60" s="9" t="s">
        <v>182</v>
      </c>
      <c r="O60" s="9" t="s">
        <v>450</v>
      </c>
      <c r="P60" s="9" t="s">
        <v>513</v>
      </c>
      <c r="Q60" s="18" t="s">
        <v>1716</v>
      </c>
    </row>
    <row r="61" spans="1:17" x14ac:dyDescent="0.25">
      <c r="A61" s="9" t="s">
        <v>286</v>
      </c>
      <c r="B61" s="9" t="s">
        <v>458</v>
      </c>
      <c r="C61" s="10">
        <v>45630</v>
      </c>
      <c r="D61" s="9" t="s">
        <v>483</v>
      </c>
      <c r="E61" s="9" t="s">
        <v>306</v>
      </c>
      <c r="F61" s="9" t="s">
        <v>252</v>
      </c>
      <c r="G61" s="9" t="s">
        <v>484</v>
      </c>
      <c r="H61" s="11">
        <v>16110</v>
      </c>
      <c r="I61" s="11">
        <v>16110</v>
      </c>
      <c r="J61" s="9" t="s">
        <v>169</v>
      </c>
      <c r="K61" s="9" t="s">
        <v>66</v>
      </c>
      <c r="L61" s="9" t="s">
        <v>67</v>
      </c>
      <c r="M61" s="9" t="s">
        <v>485</v>
      </c>
      <c r="N61" s="9" t="s">
        <v>182</v>
      </c>
      <c r="O61" s="9" t="s">
        <v>450</v>
      </c>
      <c r="P61" s="9" t="s">
        <v>450</v>
      </c>
    </row>
    <row r="62" spans="1:17" x14ac:dyDescent="0.25">
      <c r="A62" s="9" t="s">
        <v>572</v>
      </c>
      <c r="B62" s="9" t="s">
        <v>459</v>
      </c>
      <c r="C62" s="10">
        <v>45630</v>
      </c>
      <c r="D62" s="9" t="s">
        <v>573</v>
      </c>
      <c r="E62" s="9" t="s">
        <v>259</v>
      </c>
      <c r="F62" s="9" t="s">
        <v>574</v>
      </c>
      <c r="G62" s="9" t="s">
        <v>575</v>
      </c>
      <c r="H62" s="11">
        <v>71600</v>
      </c>
      <c r="I62" s="11">
        <v>69252</v>
      </c>
      <c r="J62" s="9" t="s">
        <v>169</v>
      </c>
      <c r="K62" s="9" t="s">
        <v>557</v>
      </c>
      <c r="L62" s="9" t="s">
        <v>558</v>
      </c>
      <c r="M62" s="9" t="s">
        <v>576</v>
      </c>
      <c r="N62" s="9" t="s">
        <v>524</v>
      </c>
      <c r="O62" s="9" t="s">
        <v>576</v>
      </c>
      <c r="P62" s="14" t="s">
        <v>956</v>
      </c>
      <c r="Q62" s="14" t="s">
        <v>1838</v>
      </c>
    </row>
    <row r="63" spans="1:17" x14ac:dyDescent="0.25">
      <c r="A63" s="14" t="s">
        <v>549</v>
      </c>
      <c r="B63" s="14" t="s">
        <v>460</v>
      </c>
      <c r="C63" s="15">
        <v>45630</v>
      </c>
      <c r="D63" s="14" t="s">
        <v>550</v>
      </c>
      <c r="E63" s="14" t="s">
        <v>191</v>
      </c>
      <c r="F63" s="14" t="s">
        <v>551</v>
      </c>
      <c r="G63" s="14" t="s">
        <v>552</v>
      </c>
      <c r="H63" s="16">
        <v>35000</v>
      </c>
      <c r="I63" s="16">
        <v>29900</v>
      </c>
      <c r="J63" s="14" t="s">
        <v>133</v>
      </c>
      <c r="K63" s="14" t="s">
        <v>132</v>
      </c>
      <c r="L63" s="14" t="s">
        <v>133</v>
      </c>
      <c r="M63" s="14" t="s">
        <v>519</v>
      </c>
      <c r="N63" s="14" t="s">
        <v>267</v>
      </c>
      <c r="O63" s="14" t="s">
        <v>519</v>
      </c>
      <c r="P63" s="14"/>
      <c r="Q63" s="18" t="s">
        <v>1717</v>
      </c>
    </row>
    <row r="64" spans="1:17" x14ac:dyDescent="0.25">
      <c r="A64" s="9" t="s">
        <v>516</v>
      </c>
      <c r="B64" s="9" t="s">
        <v>461</v>
      </c>
      <c r="C64" s="10">
        <v>45630</v>
      </c>
      <c r="D64" s="9" t="s">
        <v>517</v>
      </c>
      <c r="E64" s="10">
        <v>45599</v>
      </c>
      <c r="F64" s="9" t="s">
        <v>252</v>
      </c>
      <c r="G64" s="9" t="s">
        <v>518</v>
      </c>
      <c r="H64" s="11">
        <v>13800</v>
      </c>
      <c r="I64" s="11">
        <v>13800</v>
      </c>
      <c r="J64" s="9">
        <v>101</v>
      </c>
      <c r="K64" s="9" t="s">
        <v>179</v>
      </c>
      <c r="L64" s="9" t="s">
        <v>293</v>
      </c>
      <c r="M64" s="9" t="s">
        <v>519</v>
      </c>
      <c r="N64" s="9" t="s">
        <v>182</v>
      </c>
      <c r="O64" s="9" t="s">
        <v>519</v>
      </c>
      <c r="P64" s="9" t="s">
        <v>583</v>
      </c>
      <c r="Q64" s="20" t="s">
        <v>565</v>
      </c>
    </row>
    <row r="65" spans="1:19" x14ac:dyDescent="0.25">
      <c r="A65" s="9" t="s">
        <v>525</v>
      </c>
      <c r="B65" s="9" t="s">
        <v>462</v>
      </c>
      <c r="C65" s="10">
        <v>45630</v>
      </c>
      <c r="D65" s="9" t="s">
        <v>526</v>
      </c>
      <c r="E65" s="10">
        <v>45352</v>
      </c>
      <c r="F65" s="9" t="s">
        <v>250</v>
      </c>
      <c r="G65" s="9" t="s">
        <v>527</v>
      </c>
      <c r="H65" s="11">
        <v>373100</v>
      </c>
      <c r="I65" s="11">
        <v>278000</v>
      </c>
      <c r="J65" s="9" t="s">
        <v>397</v>
      </c>
      <c r="K65" s="9" t="s">
        <v>522</v>
      </c>
      <c r="L65" s="9" t="s">
        <v>523</v>
      </c>
      <c r="M65" s="9" t="s">
        <v>519</v>
      </c>
      <c r="N65" s="9" t="s">
        <v>524</v>
      </c>
      <c r="O65" s="9" t="s">
        <v>519</v>
      </c>
      <c r="P65" s="10">
        <v>45448</v>
      </c>
    </row>
    <row r="66" spans="1:19" x14ac:dyDescent="0.25">
      <c r="A66" s="9" t="s">
        <v>520</v>
      </c>
      <c r="B66" s="9" t="s">
        <v>463</v>
      </c>
      <c r="C66" s="10">
        <v>45630</v>
      </c>
      <c r="D66" s="9" t="s">
        <v>142</v>
      </c>
      <c r="E66" s="10">
        <v>45352</v>
      </c>
      <c r="F66" s="9" t="s">
        <v>250</v>
      </c>
      <c r="G66" s="9" t="s">
        <v>521</v>
      </c>
      <c r="H66" s="11">
        <v>71150</v>
      </c>
      <c r="I66" s="11">
        <v>55559</v>
      </c>
      <c r="J66" s="9" t="s">
        <v>397</v>
      </c>
      <c r="K66" s="9" t="s">
        <v>522</v>
      </c>
      <c r="L66" s="9" t="s">
        <v>523</v>
      </c>
      <c r="M66" s="9" t="s">
        <v>519</v>
      </c>
      <c r="N66" s="9" t="s">
        <v>524</v>
      </c>
      <c r="O66" s="9" t="s">
        <v>519</v>
      </c>
      <c r="P66" s="9" t="s">
        <v>537</v>
      </c>
    </row>
    <row r="67" spans="1:19" x14ac:dyDescent="0.25">
      <c r="A67" s="25" t="s">
        <v>496</v>
      </c>
      <c r="B67" s="9" t="s">
        <v>464</v>
      </c>
      <c r="C67" s="10">
        <v>45630</v>
      </c>
      <c r="D67" s="9" t="s">
        <v>497</v>
      </c>
      <c r="E67" s="9" t="s">
        <v>419</v>
      </c>
      <c r="F67" s="9" t="s">
        <v>250</v>
      </c>
      <c r="G67" s="9" t="s">
        <v>498</v>
      </c>
      <c r="H67" s="11">
        <v>100000</v>
      </c>
      <c r="I67" s="11">
        <v>69664</v>
      </c>
      <c r="J67" s="9" t="s">
        <v>427</v>
      </c>
      <c r="K67" s="9" t="s">
        <v>257</v>
      </c>
      <c r="L67" s="9" t="s">
        <v>258</v>
      </c>
      <c r="M67" s="9" t="s">
        <v>450</v>
      </c>
      <c r="N67" s="9" t="s">
        <v>499</v>
      </c>
      <c r="O67" s="9" t="s">
        <v>450</v>
      </c>
      <c r="P67" s="9" t="s">
        <v>832</v>
      </c>
    </row>
    <row r="68" spans="1:19" x14ac:dyDescent="0.25">
      <c r="A68" s="9" t="s">
        <v>239</v>
      </c>
      <c r="B68" s="9" t="s">
        <v>466</v>
      </c>
      <c r="C68" s="9" t="s">
        <v>450</v>
      </c>
      <c r="D68" s="9" t="s">
        <v>626</v>
      </c>
      <c r="E68" s="9" t="s">
        <v>192</v>
      </c>
      <c r="F68" s="9" t="s">
        <v>252</v>
      </c>
      <c r="G68" s="9" t="s">
        <v>627</v>
      </c>
      <c r="H68" s="11">
        <v>44460</v>
      </c>
      <c r="I68" s="11">
        <v>44460</v>
      </c>
      <c r="J68" s="9" t="s">
        <v>169</v>
      </c>
      <c r="K68" s="9" t="s">
        <v>557</v>
      </c>
      <c r="L68" s="9" t="s">
        <v>558</v>
      </c>
      <c r="M68" s="9" t="s">
        <v>576</v>
      </c>
      <c r="N68" s="9" t="s">
        <v>182</v>
      </c>
      <c r="O68" s="9" t="s">
        <v>576</v>
      </c>
      <c r="P68" s="9" t="s">
        <v>576</v>
      </c>
    </row>
    <row r="69" spans="1:19" x14ac:dyDescent="0.25">
      <c r="A69" s="9" t="s">
        <v>430</v>
      </c>
      <c r="B69" s="9" t="s">
        <v>468</v>
      </c>
      <c r="C69" s="9" t="s">
        <v>450</v>
      </c>
      <c r="D69" s="9" t="s">
        <v>563</v>
      </c>
      <c r="E69" s="9" t="s">
        <v>419</v>
      </c>
      <c r="F69" s="9" t="s">
        <v>250</v>
      </c>
      <c r="G69" s="9" t="s">
        <v>564</v>
      </c>
      <c r="H69" s="11">
        <v>35000</v>
      </c>
      <c r="I69" s="11">
        <v>29500</v>
      </c>
      <c r="J69" s="9" t="s">
        <v>427</v>
      </c>
      <c r="K69" s="9" t="s">
        <v>257</v>
      </c>
      <c r="L69" s="9" t="s">
        <v>258</v>
      </c>
      <c r="M69" s="9" t="s">
        <v>533</v>
      </c>
      <c r="N69" s="9" t="s">
        <v>182</v>
      </c>
      <c r="O69" s="9" t="s">
        <v>533</v>
      </c>
      <c r="P69" s="9" t="s">
        <v>450</v>
      </c>
    </row>
    <row r="70" spans="1:19" x14ac:dyDescent="0.25">
      <c r="A70" s="9" t="s">
        <v>530</v>
      </c>
      <c r="B70" s="9" t="s">
        <v>470</v>
      </c>
      <c r="C70" s="9" t="s">
        <v>450</v>
      </c>
      <c r="D70" s="9" t="s">
        <v>531</v>
      </c>
      <c r="E70" s="10">
        <v>45326</v>
      </c>
      <c r="F70" s="9" t="s">
        <v>250</v>
      </c>
      <c r="G70" s="9" t="s">
        <v>532</v>
      </c>
      <c r="H70" s="11">
        <v>16000</v>
      </c>
      <c r="I70" s="11">
        <v>16000</v>
      </c>
      <c r="J70" s="9" t="s">
        <v>427</v>
      </c>
      <c r="K70" s="9" t="s">
        <v>428</v>
      </c>
      <c r="L70" s="9" t="s">
        <v>429</v>
      </c>
      <c r="M70" s="9" t="s">
        <v>533</v>
      </c>
      <c r="N70" s="9" t="s">
        <v>534</v>
      </c>
      <c r="O70" s="9" t="s">
        <v>519</v>
      </c>
      <c r="P70" s="9" t="s">
        <v>534</v>
      </c>
    </row>
    <row r="71" spans="1:19" x14ac:dyDescent="0.25">
      <c r="R71">
        <v>15</v>
      </c>
      <c r="S71">
        <v>40</v>
      </c>
    </row>
    <row r="73" spans="1:19" x14ac:dyDescent="0.25">
      <c r="A73" s="12" t="s">
        <v>1094</v>
      </c>
    </row>
    <row r="74" spans="1:19" x14ac:dyDescent="0.25">
      <c r="A74" s="9" t="s">
        <v>549</v>
      </c>
      <c r="B74" s="9" t="s">
        <v>609</v>
      </c>
      <c r="C74" s="9" t="s">
        <v>450</v>
      </c>
      <c r="D74" s="9" t="s">
        <v>605</v>
      </c>
      <c r="E74" s="10">
        <v>45383</v>
      </c>
      <c r="F74" s="9" t="s">
        <v>250</v>
      </c>
      <c r="G74" s="9" t="s">
        <v>606</v>
      </c>
      <c r="H74" s="11">
        <v>35000</v>
      </c>
      <c r="I74" s="11">
        <v>27480</v>
      </c>
      <c r="J74" s="9" t="s">
        <v>169</v>
      </c>
      <c r="K74" s="9" t="s">
        <v>607</v>
      </c>
      <c r="L74" s="9" t="s">
        <v>608</v>
      </c>
      <c r="M74" s="10">
        <v>45327</v>
      </c>
      <c r="N74" s="9" t="s">
        <v>267</v>
      </c>
      <c r="O74" s="10">
        <v>45327</v>
      </c>
      <c r="P74" s="9" t="s">
        <v>707</v>
      </c>
    </row>
    <row r="75" spans="1:19" x14ac:dyDescent="0.25">
      <c r="A75" s="14" t="s">
        <v>236</v>
      </c>
      <c r="B75" s="14" t="s">
        <v>610</v>
      </c>
      <c r="C75" s="14" t="s">
        <v>450</v>
      </c>
      <c r="D75" s="14" t="s">
        <v>605</v>
      </c>
      <c r="E75" s="15">
        <v>45383</v>
      </c>
      <c r="F75" s="14" t="s">
        <v>250</v>
      </c>
      <c r="G75" s="14" t="s">
        <v>611</v>
      </c>
      <c r="H75" s="16">
        <v>34000</v>
      </c>
      <c r="I75" s="16">
        <v>31500</v>
      </c>
      <c r="J75" s="14" t="s">
        <v>169</v>
      </c>
      <c r="K75" s="14" t="s">
        <v>607</v>
      </c>
      <c r="L75" s="14" t="s">
        <v>608</v>
      </c>
      <c r="M75" s="15">
        <v>45327</v>
      </c>
      <c r="N75" s="14" t="s">
        <v>267</v>
      </c>
      <c r="O75" s="15">
        <v>45327</v>
      </c>
      <c r="P75" s="14"/>
      <c r="Q75" s="14" t="s">
        <v>1718</v>
      </c>
    </row>
    <row r="76" spans="1:19" x14ac:dyDescent="0.25">
      <c r="A76" s="9" t="s">
        <v>661</v>
      </c>
      <c r="B76" s="9" t="s">
        <v>465</v>
      </c>
      <c r="C76" s="9" t="s">
        <v>707</v>
      </c>
      <c r="D76" s="9" t="s">
        <v>737</v>
      </c>
      <c r="E76" s="9" t="s">
        <v>598</v>
      </c>
      <c r="F76" s="9" t="s">
        <v>252</v>
      </c>
      <c r="G76" s="9" t="s">
        <v>738</v>
      </c>
      <c r="H76" s="11">
        <v>12000</v>
      </c>
      <c r="I76" s="11">
        <v>12000</v>
      </c>
      <c r="J76" s="9" t="s">
        <v>169</v>
      </c>
      <c r="K76" s="9" t="s">
        <v>132</v>
      </c>
      <c r="L76" s="9" t="s">
        <v>589</v>
      </c>
      <c r="M76" s="9" t="s">
        <v>714</v>
      </c>
      <c r="N76" s="9" t="s">
        <v>182</v>
      </c>
      <c r="O76" s="9" t="s">
        <v>714</v>
      </c>
      <c r="P76" s="10">
        <v>45418</v>
      </c>
      <c r="Q76" s="18" t="s">
        <v>1719</v>
      </c>
    </row>
    <row r="77" spans="1:19" x14ac:dyDescent="0.25">
      <c r="A77" s="9" t="s">
        <v>584</v>
      </c>
      <c r="B77" s="9" t="s">
        <v>467</v>
      </c>
      <c r="C77" s="9" t="s">
        <v>450</v>
      </c>
      <c r="D77" s="9" t="s">
        <v>597</v>
      </c>
      <c r="E77" s="9" t="s">
        <v>598</v>
      </c>
      <c r="F77" s="9" t="s">
        <v>250</v>
      </c>
      <c r="G77" s="9" t="s">
        <v>599</v>
      </c>
      <c r="H77" s="11">
        <v>15000</v>
      </c>
      <c r="I77" s="11">
        <v>10640</v>
      </c>
      <c r="J77" s="9" t="s">
        <v>169</v>
      </c>
      <c r="K77" s="9" t="s">
        <v>600</v>
      </c>
      <c r="L77" s="9" t="s">
        <v>601</v>
      </c>
      <c r="M77" s="10">
        <v>45327</v>
      </c>
      <c r="N77" s="9" t="s">
        <v>326</v>
      </c>
      <c r="O77" s="10">
        <v>45327</v>
      </c>
      <c r="P77" s="10">
        <v>45570</v>
      </c>
    </row>
    <row r="78" spans="1:19" x14ac:dyDescent="0.25">
      <c r="A78" s="9" t="s">
        <v>430</v>
      </c>
      <c r="B78" s="9" t="s">
        <v>468</v>
      </c>
      <c r="C78" s="9" t="s">
        <v>450</v>
      </c>
      <c r="D78" s="9" t="s">
        <v>563</v>
      </c>
      <c r="E78" s="9" t="s">
        <v>419</v>
      </c>
      <c r="F78" s="9" t="s">
        <v>250</v>
      </c>
      <c r="G78" s="9" t="s">
        <v>564</v>
      </c>
      <c r="H78" s="11">
        <v>35000</v>
      </c>
      <c r="I78" s="11">
        <v>29500</v>
      </c>
      <c r="J78" s="9" t="s">
        <v>427</v>
      </c>
      <c r="K78" s="9" t="s">
        <v>257</v>
      </c>
      <c r="L78" s="9" t="s">
        <v>258</v>
      </c>
      <c r="M78" s="9" t="s">
        <v>533</v>
      </c>
      <c r="N78" s="9" t="s">
        <v>182</v>
      </c>
      <c r="O78" s="9" t="s">
        <v>533</v>
      </c>
      <c r="P78" s="9" t="s">
        <v>450</v>
      </c>
    </row>
    <row r="79" spans="1:19" x14ac:dyDescent="0.25">
      <c r="A79" s="14" t="s">
        <v>430</v>
      </c>
      <c r="B79" s="14" t="s">
        <v>469</v>
      </c>
      <c r="C79" s="14" t="s">
        <v>450</v>
      </c>
      <c r="D79" s="14" t="s">
        <v>629</v>
      </c>
      <c r="E79" s="15">
        <v>45597</v>
      </c>
      <c r="F79" s="14" t="s">
        <v>250</v>
      </c>
      <c r="G79" s="14" t="s">
        <v>630</v>
      </c>
      <c r="H79" s="16">
        <v>44600</v>
      </c>
      <c r="I79" s="16">
        <v>40325</v>
      </c>
      <c r="J79" s="14">
        <v>101</v>
      </c>
      <c r="K79" s="14" t="s">
        <v>542</v>
      </c>
      <c r="L79" s="14" t="s">
        <v>55</v>
      </c>
      <c r="M79" s="15">
        <v>45327</v>
      </c>
      <c r="N79" s="14" t="s">
        <v>326</v>
      </c>
      <c r="O79" s="15">
        <v>45327</v>
      </c>
      <c r="P79" s="14"/>
      <c r="Q79" s="14" t="s">
        <v>1720</v>
      </c>
    </row>
    <row r="80" spans="1:19" x14ac:dyDescent="0.25">
      <c r="A80" s="9" t="s">
        <v>530</v>
      </c>
      <c r="B80" s="9" t="s">
        <v>470</v>
      </c>
      <c r="C80" s="9" t="s">
        <v>450</v>
      </c>
      <c r="D80" s="9" t="s">
        <v>531</v>
      </c>
      <c r="E80" s="10">
        <v>45326</v>
      </c>
      <c r="F80" s="9" t="s">
        <v>250</v>
      </c>
      <c r="G80" s="9" t="s">
        <v>532</v>
      </c>
      <c r="H80" s="11">
        <v>16000</v>
      </c>
      <c r="I80" s="11">
        <v>16000</v>
      </c>
      <c r="J80" s="9" t="s">
        <v>427</v>
      </c>
      <c r="K80" s="9" t="s">
        <v>428</v>
      </c>
      <c r="L80" s="9" t="s">
        <v>429</v>
      </c>
      <c r="M80" s="9" t="s">
        <v>533</v>
      </c>
      <c r="N80" s="9" t="s">
        <v>534</v>
      </c>
      <c r="O80" s="9" t="s">
        <v>519</v>
      </c>
      <c r="P80" s="9" t="s">
        <v>534</v>
      </c>
      <c r="Q80" s="18"/>
    </row>
    <row r="81" spans="1:17" x14ac:dyDescent="0.25">
      <c r="A81" s="9" t="s">
        <v>175</v>
      </c>
      <c r="B81" s="9" t="s">
        <v>471</v>
      </c>
      <c r="C81" s="9" t="s">
        <v>519</v>
      </c>
      <c r="D81" s="9" t="s">
        <v>805</v>
      </c>
      <c r="E81" s="10">
        <v>45507</v>
      </c>
      <c r="F81" s="9" t="s">
        <v>250</v>
      </c>
      <c r="G81" s="9" t="s">
        <v>806</v>
      </c>
      <c r="H81" s="11">
        <v>54500</v>
      </c>
      <c r="I81" s="11">
        <v>22500</v>
      </c>
      <c r="J81" s="9" t="s">
        <v>169</v>
      </c>
      <c r="K81" s="9" t="s">
        <v>179</v>
      </c>
      <c r="L81" s="9" t="s">
        <v>293</v>
      </c>
      <c r="M81" s="9" t="s">
        <v>761</v>
      </c>
      <c r="N81" s="9" t="s">
        <v>182</v>
      </c>
      <c r="O81" s="9" t="s">
        <v>761</v>
      </c>
      <c r="P81" s="15">
        <v>45572</v>
      </c>
      <c r="Q81" s="14" t="s">
        <v>1721</v>
      </c>
    </row>
    <row r="82" spans="1:17" x14ac:dyDescent="0.25">
      <c r="A82" s="9" t="s">
        <v>175</v>
      </c>
      <c r="B82" s="9" t="s">
        <v>472</v>
      </c>
      <c r="C82" s="9" t="s">
        <v>519</v>
      </c>
      <c r="D82" s="9" t="s">
        <v>807</v>
      </c>
      <c r="E82" s="9" t="s">
        <v>365</v>
      </c>
      <c r="F82" s="9" t="s">
        <v>250</v>
      </c>
      <c r="G82" s="9" t="s">
        <v>808</v>
      </c>
      <c r="H82" s="11">
        <v>10200</v>
      </c>
      <c r="I82" s="11">
        <v>4500</v>
      </c>
      <c r="J82" s="9" t="s">
        <v>169</v>
      </c>
      <c r="K82" s="9" t="s">
        <v>179</v>
      </c>
      <c r="L82" s="9" t="s">
        <v>293</v>
      </c>
      <c r="M82" s="9" t="s">
        <v>761</v>
      </c>
      <c r="N82" s="9" t="s">
        <v>182</v>
      </c>
      <c r="O82" s="9" t="s">
        <v>761</v>
      </c>
      <c r="P82" s="10">
        <v>45449</v>
      </c>
    </row>
    <row r="83" spans="1:17" x14ac:dyDescent="0.25">
      <c r="A83" s="9" t="s">
        <v>175</v>
      </c>
      <c r="B83" s="9" t="s">
        <v>473</v>
      </c>
      <c r="C83" s="9" t="s">
        <v>519</v>
      </c>
      <c r="D83" s="9" t="s">
        <v>602</v>
      </c>
      <c r="E83" s="9" t="s">
        <v>363</v>
      </c>
      <c r="F83" s="9" t="s">
        <v>250</v>
      </c>
      <c r="G83" s="9" t="s">
        <v>603</v>
      </c>
      <c r="H83" s="11">
        <v>11693</v>
      </c>
      <c r="I83" s="11">
        <v>8344</v>
      </c>
      <c r="J83" s="9" t="s">
        <v>169</v>
      </c>
      <c r="K83" s="9" t="s">
        <v>179</v>
      </c>
      <c r="L83" s="9" t="s">
        <v>604</v>
      </c>
      <c r="M83" s="10">
        <v>45327</v>
      </c>
      <c r="N83" s="9" t="s">
        <v>182</v>
      </c>
      <c r="O83" s="10">
        <v>45327</v>
      </c>
      <c r="P83" s="9" t="s">
        <v>714</v>
      </c>
    </row>
    <row r="84" spans="1:17" x14ac:dyDescent="0.25">
      <c r="A84" s="14" t="s">
        <v>809</v>
      </c>
      <c r="B84" s="14" t="s">
        <v>810</v>
      </c>
      <c r="C84" s="14" t="s">
        <v>519</v>
      </c>
      <c r="D84" s="14" t="s">
        <v>811</v>
      </c>
      <c r="E84" s="15">
        <v>45628</v>
      </c>
      <c r="F84" s="14" t="s">
        <v>250</v>
      </c>
      <c r="G84" s="14" t="s">
        <v>812</v>
      </c>
      <c r="H84" s="16">
        <v>36000</v>
      </c>
      <c r="I84" s="16">
        <v>24725</v>
      </c>
      <c r="J84" s="14" t="s">
        <v>169</v>
      </c>
      <c r="K84" s="14" t="s">
        <v>813</v>
      </c>
      <c r="L84" s="14" t="s">
        <v>814</v>
      </c>
      <c r="M84" s="14" t="s">
        <v>761</v>
      </c>
      <c r="N84" s="14" t="s">
        <v>182</v>
      </c>
      <c r="O84" s="14" t="s">
        <v>761</v>
      </c>
      <c r="P84" s="14"/>
      <c r="Q84" s="14" t="s">
        <v>1721</v>
      </c>
    </row>
    <row r="85" spans="1:17" x14ac:dyDescent="0.25">
      <c r="A85" s="9" t="s">
        <v>530</v>
      </c>
      <c r="B85" s="9" t="s">
        <v>474</v>
      </c>
      <c r="C85" s="9" t="s">
        <v>475</v>
      </c>
      <c r="D85" s="9" t="s">
        <v>672</v>
      </c>
      <c r="E85" s="9" t="s">
        <v>673</v>
      </c>
      <c r="F85" s="9" t="s">
        <v>250</v>
      </c>
      <c r="G85" s="9" t="s">
        <v>674</v>
      </c>
      <c r="H85" s="11">
        <v>20000</v>
      </c>
      <c r="I85" s="11">
        <v>20000</v>
      </c>
      <c r="J85" s="9" t="s">
        <v>169</v>
      </c>
      <c r="K85" s="9" t="s">
        <v>257</v>
      </c>
      <c r="L85" s="9" t="s">
        <v>258</v>
      </c>
      <c r="M85" s="10">
        <v>45540</v>
      </c>
      <c r="N85" s="9"/>
      <c r="O85" s="10">
        <v>45540</v>
      </c>
      <c r="P85" s="9" t="s">
        <v>675</v>
      </c>
    </row>
    <row r="86" spans="1:17" x14ac:dyDescent="0.25">
      <c r="A86" s="9" t="s">
        <v>618</v>
      </c>
      <c r="B86" s="9" t="s">
        <v>476</v>
      </c>
      <c r="C86" s="9" t="s">
        <v>583</v>
      </c>
      <c r="D86" s="9" t="s">
        <v>619</v>
      </c>
      <c r="E86" s="10">
        <v>45326</v>
      </c>
      <c r="F86" s="9" t="s">
        <v>250</v>
      </c>
      <c r="G86" s="9" t="s">
        <v>620</v>
      </c>
      <c r="H86" s="11">
        <v>94814</v>
      </c>
      <c r="I86" s="11">
        <v>92925</v>
      </c>
      <c r="J86" s="9">
        <v>101</v>
      </c>
      <c r="K86" s="9" t="s">
        <v>179</v>
      </c>
      <c r="L86" s="9" t="s">
        <v>604</v>
      </c>
      <c r="M86" s="10">
        <v>45448</v>
      </c>
      <c r="N86" s="9" t="s">
        <v>182</v>
      </c>
      <c r="O86" s="10">
        <v>45448</v>
      </c>
      <c r="P86" s="10">
        <v>45417</v>
      </c>
    </row>
    <row r="87" spans="1:17" x14ac:dyDescent="0.25">
      <c r="A87" s="9" t="s">
        <v>233</v>
      </c>
      <c r="B87" s="9" t="s">
        <v>477</v>
      </c>
      <c r="C87" s="10">
        <v>45327</v>
      </c>
      <c r="D87" s="9" t="s">
        <v>676</v>
      </c>
      <c r="E87" s="9" t="s">
        <v>365</v>
      </c>
      <c r="F87" s="9" t="s">
        <v>250</v>
      </c>
      <c r="G87" s="9" t="s">
        <v>677</v>
      </c>
      <c r="H87" s="11">
        <v>68000</v>
      </c>
      <c r="I87" s="11">
        <v>66400</v>
      </c>
      <c r="J87" s="9">
        <v>101</v>
      </c>
      <c r="K87" s="9" t="s">
        <v>136</v>
      </c>
      <c r="L87" s="9"/>
      <c r="M87" s="10">
        <v>45448</v>
      </c>
      <c r="N87" s="9" t="s">
        <v>182</v>
      </c>
      <c r="O87" s="10">
        <v>45448</v>
      </c>
      <c r="P87" s="10">
        <v>45478</v>
      </c>
    </row>
    <row r="88" spans="1:17" x14ac:dyDescent="0.25">
      <c r="A88" s="9" t="s">
        <v>678</v>
      </c>
      <c r="B88" s="9" t="s">
        <v>481</v>
      </c>
      <c r="C88" s="10">
        <v>45356</v>
      </c>
      <c r="D88" s="9" t="s">
        <v>750</v>
      </c>
      <c r="E88" s="9" t="s">
        <v>363</v>
      </c>
      <c r="F88" s="9" t="s">
        <v>250</v>
      </c>
      <c r="G88" s="9" t="s">
        <v>751</v>
      </c>
      <c r="H88" s="11">
        <v>9764</v>
      </c>
      <c r="I88" s="11">
        <v>9025</v>
      </c>
      <c r="J88" s="9" t="s">
        <v>752</v>
      </c>
      <c r="K88" s="9" t="s">
        <v>753</v>
      </c>
      <c r="L88" s="9" t="s">
        <v>754</v>
      </c>
      <c r="M88" s="10">
        <v>45327</v>
      </c>
      <c r="N88" s="9" t="s">
        <v>182</v>
      </c>
      <c r="O88" s="10" t="s">
        <v>761</v>
      </c>
      <c r="P88" s="10">
        <v>45449</v>
      </c>
    </row>
    <row r="89" spans="1:17" x14ac:dyDescent="0.25">
      <c r="A89" s="9" t="s">
        <v>678</v>
      </c>
      <c r="B89" s="9" t="s">
        <v>482</v>
      </c>
      <c r="C89" s="10">
        <v>45356</v>
      </c>
      <c r="D89" s="9" t="s">
        <v>679</v>
      </c>
      <c r="E89" s="9" t="s">
        <v>306</v>
      </c>
      <c r="F89" s="9" t="s">
        <v>250</v>
      </c>
      <c r="G89" s="9" t="s">
        <v>680</v>
      </c>
      <c r="H89" s="11">
        <v>52900</v>
      </c>
      <c r="I89" s="11">
        <v>33490</v>
      </c>
      <c r="J89" s="9">
        <v>101</v>
      </c>
      <c r="K89" s="9" t="s">
        <v>376</v>
      </c>
      <c r="L89" s="9" t="s">
        <v>377</v>
      </c>
      <c r="M89" s="9" t="s">
        <v>681</v>
      </c>
      <c r="N89" s="9" t="s">
        <v>182</v>
      </c>
      <c r="O89" s="9" t="s">
        <v>681</v>
      </c>
      <c r="P89" s="9" t="s">
        <v>519</v>
      </c>
    </row>
    <row r="90" spans="1:17" x14ac:dyDescent="0.25">
      <c r="A90" s="14" t="s">
        <v>678</v>
      </c>
      <c r="B90" s="14" t="s">
        <v>631</v>
      </c>
      <c r="C90" s="15">
        <v>45356</v>
      </c>
      <c r="D90" s="14" t="s">
        <v>755</v>
      </c>
      <c r="E90" s="15">
        <v>45507</v>
      </c>
      <c r="F90" s="14" t="s">
        <v>250</v>
      </c>
      <c r="G90" s="14" t="s">
        <v>756</v>
      </c>
      <c r="H90" s="16">
        <v>6999</v>
      </c>
      <c r="I90" s="16">
        <v>6850</v>
      </c>
      <c r="J90" s="14" t="s">
        <v>752</v>
      </c>
      <c r="K90" s="14" t="s">
        <v>753</v>
      </c>
      <c r="L90" s="14" t="s">
        <v>754</v>
      </c>
      <c r="M90" s="15">
        <v>45327</v>
      </c>
      <c r="N90" s="14" t="s">
        <v>182</v>
      </c>
      <c r="O90" s="15">
        <v>45327</v>
      </c>
      <c r="P90" s="14"/>
      <c r="Q90" s="14" t="s">
        <v>1722</v>
      </c>
    </row>
    <row r="91" spans="1:17" x14ac:dyDescent="0.25">
      <c r="A91" s="9" t="s">
        <v>678</v>
      </c>
      <c r="B91" s="9" t="s">
        <v>632</v>
      </c>
      <c r="C91" s="10">
        <v>45356</v>
      </c>
      <c r="D91" s="9" t="s">
        <v>763</v>
      </c>
      <c r="E91" s="10">
        <v>45476</v>
      </c>
      <c r="F91" s="9" t="s">
        <v>250</v>
      </c>
      <c r="G91" s="9" t="s">
        <v>764</v>
      </c>
      <c r="H91" s="11">
        <v>22500</v>
      </c>
      <c r="I91" s="11">
        <v>14100</v>
      </c>
      <c r="J91" s="9" t="s">
        <v>169</v>
      </c>
      <c r="K91" s="9" t="s">
        <v>257</v>
      </c>
      <c r="L91" s="9" t="s">
        <v>258</v>
      </c>
      <c r="M91" s="9" t="s">
        <v>761</v>
      </c>
      <c r="N91" s="9" t="s">
        <v>182</v>
      </c>
      <c r="O91" s="9" t="s">
        <v>761</v>
      </c>
      <c r="P91" s="10">
        <v>45449</v>
      </c>
      <c r="Q91" s="9" t="s">
        <v>1723</v>
      </c>
    </row>
    <row r="92" spans="1:17" x14ac:dyDescent="0.25">
      <c r="A92" s="9" t="s">
        <v>652</v>
      </c>
      <c r="B92" s="9" t="s">
        <v>634</v>
      </c>
      <c r="C92" s="10">
        <v>45509</v>
      </c>
      <c r="D92" s="9" t="s">
        <v>657</v>
      </c>
      <c r="E92" s="9" t="s">
        <v>513</v>
      </c>
      <c r="F92" s="9" t="s">
        <v>250</v>
      </c>
      <c r="G92" s="9" t="s">
        <v>658</v>
      </c>
      <c r="H92" s="11">
        <v>48000</v>
      </c>
      <c r="I92" s="11">
        <v>48000</v>
      </c>
      <c r="J92" s="9">
        <v>101</v>
      </c>
      <c r="K92" s="9" t="s">
        <v>261</v>
      </c>
      <c r="L92" s="9" t="s">
        <v>262</v>
      </c>
      <c r="M92" s="9" t="s">
        <v>655</v>
      </c>
      <c r="N92" s="9" t="s">
        <v>182</v>
      </c>
      <c r="O92" s="9" t="s">
        <v>656</v>
      </c>
      <c r="P92" s="9" t="s">
        <v>656</v>
      </c>
    </row>
    <row r="93" spans="1:17" x14ac:dyDescent="0.25">
      <c r="A93" s="9" t="s">
        <v>652</v>
      </c>
      <c r="B93" s="9" t="s">
        <v>635</v>
      </c>
      <c r="C93" s="10">
        <v>45570</v>
      </c>
      <c r="D93" s="9" t="s">
        <v>653</v>
      </c>
      <c r="E93" s="9" t="s">
        <v>583</v>
      </c>
      <c r="F93" s="9" t="s">
        <v>250</v>
      </c>
      <c r="G93" s="9" t="s">
        <v>654</v>
      </c>
      <c r="H93" s="11">
        <v>10000</v>
      </c>
      <c r="I93" s="11">
        <v>10000</v>
      </c>
      <c r="J93" s="9" t="s">
        <v>169</v>
      </c>
      <c r="K93" s="9" t="s">
        <v>261</v>
      </c>
      <c r="L93" s="9" t="s">
        <v>262</v>
      </c>
      <c r="M93" s="9" t="s">
        <v>655</v>
      </c>
      <c r="N93" s="9" t="s">
        <v>182</v>
      </c>
      <c r="O93" s="9" t="s">
        <v>656</v>
      </c>
      <c r="P93" s="9" t="s">
        <v>656</v>
      </c>
    </row>
    <row r="94" spans="1:17" x14ac:dyDescent="0.25">
      <c r="A94" s="9" t="s">
        <v>678</v>
      </c>
      <c r="B94" s="9" t="s">
        <v>637</v>
      </c>
      <c r="C94" s="10">
        <v>45570</v>
      </c>
      <c r="D94" s="9" t="s">
        <v>757</v>
      </c>
      <c r="E94" s="10">
        <v>45599</v>
      </c>
      <c r="F94" s="9" t="s">
        <v>250</v>
      </c>
      <c r="G94" s="9" t="s">
        <v>758</v>
      </c>
      <c r="H94" s="11">
        <v>75644.800000000003</v>
      </c>
      <c r="I94" s="11">
        <v>63475</v>
      </c>
      <c r="J94" s="9" t="s">
        <v>759</v>
      </c>
      <c r="K94" s="9" t="s">
        <v>760</v>
      </c>
      <c r="L94" s="9" t="s">
        <v>221</v>
      </c>
      <c r="M94" s="9" t="s">
        <v>761</v>
      </c>
      <c r="N94" s="9" t="s">
        <v>524</v>
      </c>
      <c r="O94" s="9" t="s">
        <v>761</v>
      </c>
      <c r="P94" s="9" t="s">
        <v>1668</v>
      </c>
      <c r="Q94" s="18" t="s">
        <v>970</v>
      </c>
    </row>
    <row r="95" spans="1:17" x14ac:dyDescent="0.25">
      <c r="A95" s="9" t="s">
        <v>739</v>
      </c>
      <c r="B95" s="9" t="s">
        <v>640</v>
      </c>
      <c r="C95" s="10">
        <v>45570</v>
      </c>
      <c r="D95" s="9" t="s">
        <v>740</v>
      </c>
      <c r="E95" s="10">
        <v>45476</v>
      </c>
      <c r="F95" s="9" t="s">
        <v>250</v>
      </c>
      <c r="G95" s="9" t="s">
        <v>741</v>
      </c>
      <c r="H95" s="11">
        <v>515000</v>
      </c>
      <c r="I95" s="11">
        <v>510000</v>
      </c>
      <c r="J95" s="9" t="s">
        <v>133</v>
      </c>
      <c r="K95" s="9" t="s">
        <v>132</v>
      </c>
      <c r="L95" s="9" t="s">
        <v>133</v>
      </c>
      <c r="M95" s="9" t="s">
        <v>722</v>
      </c>
      <c r="N95" s="9" t="s">
        <v>182</v>
      </c>
      <c r="O95" s="9" t="s">
        <v>714</v>
      </c>
      <c r="P95" s="10">
        <v>45357</v>
      </c>
      <c r="Q95" s="18" t="s">
        <v>1724</v>
      </c>
    </row>
    <row r="96" spans="1:17" x14ac:dyDescent="0.25">
      <c r="A96" s="9" t="s">
        <v>691</v>
      </c>
      <c r="B96" s="9" t="s">
        <v>641</v>
      </c>
      <c r="C96" s="9" t="s">
        <v>656</v>
      </c>
      <c r="D96" s="9" t="s">
        <v>692</v>
      </c>
      <c r="E96" s="9" t="s">
        <v>571</v>
      </c>
      <c r="F96" s="9" t="s">
        <v>250</v>
      </c>
      <c r="G96" s="9" t="s">
        <v>693</v>
      </c>
      <c r="H96" s="11">
        <v>30000</v>
      </c>
      <c r="I96" s="11">
        <v>23700</v>
      </c>
      <c r="J96" s="9" t="s">
        <v>397</v>
      </c>
      <c r="K96" s="9" t="s">
        <v>694</v>
      </c>
      <c r="L96" s="9" t="s">
        <v>695</v>
      </c>
      <c r="M96" s="9" t="s">
        <v>696</v>
      </c>
      <c r="N96" s="9" t="s">
        <v>697</v>
      </c>
      <c r="O96" s="9" t="s">
        <v>696</v>
      </c>
      <c r="P96" s="9" t="s">
        <v>696</v>
      </c>
    </row>
    <row r="97" spans="1:19" x14ac:dyDescent="0.25">
      <c r="A97" s="9" t="s">
        <v>434</v>
      </c>
      <c r="B97" s="9" t="s">
        <v>644</v>
      </c>
      <c r="C97" s="9" t="s">
        <v>656</v>
      </c>
      <c r="D97" s="9" t="s">
        <v>698</v>
      </c>
      <c r="E97" s="9" t="s">
        <v>656</v>
      </c>
      <c r="F97" s="9" t="s">
        <v>699</v>
      </c>
      <c r="G97" s="9" t="s">
        <v>700</v>
      </c>
      <c r="H97" s="11">
        <v>10500</v>
      </c>
      <c r="I97" s="11">
        <v>8250</v>
      </c>
      <c r="J97" s="9">
        <v>101</v>
      </c>
      <c r="K97" s="9" t="s">
        <v>179</v>
      </c>
      <c r="L97" s="9" t="s">
        <v>293</v>
      </c>
      <c r="M97" s="9" t="s">
        <v>696</v>
      </c>
      <c r="N97" s="9" t="s">
        <v>701</v>
      </c>
      <c r="O97" s="9" t="s">
        <v>696</v>
      </c>
      <c r="P97" s="9" t="s">
        <v>696</v>
      </c>
    </row>
    <row r="98" spans="1:19" x14ac:dyDescent="0.25">
      <c r="A98" s="9" t="s">
        <v>702</v>
      </c>
      <c r="B98" s="9" t="s">
        <v>645</v>
      </c>
      <c r="C98" s="9" t="s">
        <v>656</v>
      </c>
      <c r="D98" s="9" t="s">
        <v>703</v>
      </c>
      <c r="E98" s="9" t="s">
        <v>450</v>
      </c>
      <c r="F98" s="9" t="s">
        <v>250</v>
      </c>
      <c r="G98" s="9" t="s">
        <v>704</v>
      </c>
      <c r="H98" s="11">
        <v>55000</v>
      </c>
      <c r="I98" s="11">
        <v>55000</v>
      </c>
      <c r="J98" s="9" t="s">
        <v>397</v>
      </c>
      <c r="K98" s="9" t="s">
        <v>694</v>
      </c>
      <c r="L98" s="9" t="s">
        <v>695</v>
      </c>
      <c r="M98" s="9" t="s">
        <v>656</v>
      </c>
      <c r="N98" s="9" t="s">
        <v>705</v>
      </c>
      <c r="O98" s="9" t="s">
        <v>656</v>
      </c>
      <c r="P98" s="9" t="s">
        <v>696</v>
      </c>
    </row>
    <row r="99" spans="1:19" x14ac:dyDescent="0.25">
      <c r="A99" s="20" t="s">
        <v>706</v>
      </c>
      <c r="B99" s="20" t="s">
        <v>646</v>
      </c>
      <c r="C99" s="20" t="s">
        <v>707</v>
      </c>
      <c r="D99" s="20" t="s">
        <v>708</v>
      </c>
      <c r="E99" s="20" t="s">
        <v>514</v>
      </c>
      <c r="F99" s="20" t="s">
        <v>252</v>
      </c>
      <c r="G99" s="20" t="s">
        <v>709</v>
      </c>
      <c r="H99" s="24">
        <v>349308.8</v>
      </c>
      <c r="I99" s="24">
        <v>349308.8</v>
      </c>
      <c r="J99" s="20" t="s">
        <v>169</v>
      </c>
      <c r="K99" s="20" t="s">
        <v>710</v>
      </c>
      <c r="L99" s="20" t="s">
        <v>711</v>
      </c>
      <c r="M99" s="20" t="s">
        <v>712</v>
      </c>
      <c r="N99" s="20"/>
      <c r="O99" s="20" t="s">
        <v>696</v>
      </c>
      <c r="P99" s="20" t="s">
        <v>713</v>
      </c>
      <c r="Q99" s="20" t="s">
        <v>566</v>
      </c>
    </row>
    <row r="100" spans="1:19" x14ac:dyDescent="0.25">
      <c r="A100" s="14" t="s">
        <v>434</v>
      </c>
      <c r="B100" s="14" t="s">
        <v>723</v>
      </c>
      <c r="C100" s="14" t="s">
        <v>749</v>
      </c>
      <c r="D100" s="14" t="s">
        <v>801</v>
      </c>
      <c r="E100" s="14" t="s">
        <v>192</v>
      </c>
      <c r="F100" s="14" t="s">
        <v>250</v>
      </c>
      <c r="G100" s="14" t="s">
        <v>802</v>
      </c>
      <c r="H100" s="16">
        <v>34000</v>
      </c>
      <c r="I100" s="16">
        <v>34000</v>
      </c>
      <c r="J100" s="14" t="s">
        <v>759</v>
      </c>
      <c r="K100" s="14" t="s">
        <v>803</v>
      </c>
      <c r="L100" s="14" t="s">
        <v>804</v>
      </c>
      <c r="M100" s="14" t="s">
        <v>761</v>
      </c>
      <c r="N100" s="14" t="s">
        <v>326</v>
      </c>
      <c r="O100" s="14" t="s">
        <v>761</v>
      </c>
      <c r="P100" s="14"/>
      <c r="Q100" s="18" t="s">
        <v>1725</v>
      </c>
    </row>
    <row r="101" spans="1:19" x14ac:dyDescent="0.25">
      <c r="A101" s="9" t="s">
        <v>729</v>
      </c>
      <c r="B101" s="9" t="s">
        <v>724</v>
      </c>
      <c r="C101" s="9" t="s">
        <v>730</v>
      </c>
      <c r="D101" s="9" t="s">
        <v>731</v>
      </c>
      <c r="E101" s="10">
        <v>45478</v>
      </c>
      <c r="F101" s="9" t="s">
        <v>250</v>
      </c>
      <c r="G101" s="9" t="s">
        <v>732</v>
      </c>
      <c r="H101" s="11">
        <v>90000</v>
      </c>
      <c r="I101" s="11">
        <v>88000</v>
      </c>
      <c r="J101" s="9" t="s">
        <v>734</v>
      </c>
      <c r="K101" s="9" t="s">
        <v>733</v>
      </c>
      <c r="L101" s="9" t="s">
        <v>695</v>
      </c>
      <c r="M101" s="9" t="s">
        <v>730</v>
      </c>
      <c r="N101" s="9" t="s">
        <v>735</v>
      </c>
      <c r="O101" s="9" t="s">
        <v>722</v>
      </c>
      <c r="P101" s="9" t="s">
        <v>833</v>
      </c>
    </row>
    <row r="102" spans="1:19" x14ac:dyDescent="0.25">
      <c r="A102" s="14" t="s">
        <v>584</v>
      </c>
      <c r="B102" s="14" t="s">
        <v>821</v>
      </c>
      <c r="C102" s="14" t="s">
        <v>686</v>
      </c>
      <c r="D102" s="14" t="s">
        <v>798</v>
      </c>
      <c r="E102" s="14" t="s">
        <v>316</v>
      </c>
      <c r="F102" s="14" t="s">
        <v>250</v>
      </c>
      <c r="G102" s="14" t="s">
        <v>799</v>
      </c>
      <c r="H102" s="16">
        <v>7550</v>
      </c>
      <c r="I102" s="16">
        <v>5905</v>
      </c>
      <c r="J102" s="14" t="s">
        <v>759</v>
      </c>
      <c r="K102" s="14" t="s">
        <v>800</v>
      </c>
      <c r="L102" s="14" t="s">
        <v>390</v>
      </c>
      <c r="M102" s="14" t="s">
        <v>761</v>
      </c>
      <c r="N102" s="14" t="s">
        <v>182</v>
      </c>
      <c r="O102" s="14" t="s">
        <v>761</v>
      </c>
      <c r="P102" s="14"/>
      <c r="Q102" s="18" t="s">
        <v>1726</v>
      </c>
    </row>
    <row r="103" spans="1:19" x14ac:dyDescent="0.25">
      <c r="A103" s="20" t="s">
        <v>706</v>
      </c>
      <c r="B103" s="20" t="s">
        <v>727</v>
      </c>
      <c r="C103" s="20" t="s">
        <v>681</v>
      </c>
      <c r="D103" s="20" t="s">
        <v>823</v>
      </c>
      <c r="E103" s="20" t="s">
        <v>571</v>
      </c>
      <c r="F103" s="20" t="s">
        <v>252</v>
      </c>
      <c r="G103" s="20" t="s">
        <v>824</v>
      </c>
      <c r="H103" s="24">
        <v>34128.14</v>
      </c>
      <c r="I103" s="24">
        <v>34128.14</v>
      </c>
      <c r="J103" s="20" t="s">
        <v>169</v>
      </c>
      <c r="K103" s="20" t="s">
        <v>710</v>
      </c>
      <c r="L103" s="20" t="s">
        <v>711</v>
      </c>
      <c r="M103" s="20" t="s">
        <v>761</v>
      </c>
      <c r="N103" s="20" t="s">
        <v>182</v>
      </c>
      <c r="O103" s="20" t="s">
        <v>761</v>
      </c>
      <c r="P103" s="20"/>
      <c r="Q103" s="20" t="s">
        <v>827</v>
      </c>
    </row>
    <row r="104" spans="1:19" x14ac:dyDescent="0.25">
      <c r="A104" s="9" t="s">
        <v>516</v>
      </c>
      <c r="B104" s="9" t="s">
        <v>744</v>
      </c>
      <c r="C104" s="9" t="s">
        <v>713</v>
      </c>
      <c r="D104" s="9" t="s">
        <v>913</v>
      </c>
      <c r="E104" s="9"/>
      <c r="F104" s="9" t="s">
        <v>699</v>
      </c>
      <c r="G104" s="9" t="s">
        <v>914</v>
      </c>
      <c r="H104" s="11"/>
      <c r="I104" s="11">
        <v>28000</v>
      </c>
      <c r="J104" s="9">
        <v>101</v>
      </c>
      <c r="K104" s="9" t="s">
        <v>179</v>
      </c>
      <c r="L104" s="9" t="s">
        <v>915</v>
      </c>
      <c r="M104" s="9" t="s">
        <v>761</v>
      </c>
      <c r="N104" s="9" t="s">
        <v>701</v>
      </c>
      <c r="O104" s="9" t="s">
        <v>916</v>
      </c>
      <c r="P104" s="9" t="s">
        <v>952</v>
      </c>
    </row>
    <row r="105" spans="1:19" x14ac:dyDescent="0.25">
      <c r="A105" s="9" t="s">
        <v>746</v>
      </c>
      <c r="B105" s="9" t="s">
        <v>745</v>
      </c>
      <c r="C105" s="9" t="s">
        <v>713</v>
      </c>
      <c r="D105" s="9" t="s">
        <v>747</v>
      </c>
      <c r="E105" s="9" t="s">
        <v>707</v>
      </c>
      <c r="F105" s="9" t="s">
        <v>699</v>
      </c>
      <c r="G105" s="9" t="s">
        <v>748</v>
      </c>
      <c r="H105" s="11">
        <v>28165</v>
      </c>
      <c r="I105" s="11">
        <v>27257.19</v>
      </c>
      <c r="J105" s="9" t="s">
        <v>169</v>
      </c>
      <c r="K105" s="9" t="s">
        <v>179</v>
      </c>
      <c r="L105" s="9" t="s">
        <v>293</v>
      </c>
      <c r="M105" s="9" t="s">
        <v>713</v>
      </c>
      <c r="N105" s="9" t="s">
        <v>701</v>
      </c>
      <c r="O105" s="9" t="s">
        <v>681</v>
      </c>
      <c r="P105" s="9" t="s">
        <v>749</v>
      </c>
      <c r="R105">
        <v>7</v>
      </c>
      <c r="S105">
        <v>32</v>
      </c>
    </row>
    <row r="108" spans="1:19" x14ac:dyDescent="0.25">
      <c r="A108" t="s">
        <v>1095</v>
      </c>
    </row>
    <row r="109" spans="1:19" x14ac:dyDescent="0.25">
      <c r="A109" s="9" t="s">
        <v>948</v>
      </c>
      <c r="B109" s="9" t="s">
        <v>947</v>
      </c>
      <c r="C109" s="9" t="s">
        <v>519</v>
      </c>
      <c r="D109" s="9" t="s">
        <v>811</v>
      </c>
      <c r="E109" s="10">
        <v>45628</v>
      </c>
      <c r="F109" s="9" t="s">
        <v>250</v>
      </c>
      <c r="G109" s="9" t="s">
        <v>949</v>
      </c>
      <c r="H109" s="11">
        <v>322150</v>
      </c>
      <c r="I109" s="11">
        <v>133210</v>
      </c>
      <c r="J109" s="9" t="s">
        <v>169</v>
      </c>
      <c r="K109" s="9" t="s">
        <v>813</v>
      </c>
      <c r="L109" s="9" t="s">
        <v>814</v>
      </c>
      <c r="M109" s="9" t="s">
        <v>916</v>
      </c>
      <c r="N109" s="9" t="s">
        <v>182</v>
      </c>
      <c r="O109" s="9" t="s">
        <v>907</v>
      </c>
      <c r="P109" s="14" t="s">
        <v>2535</v>
      </c>
      <c r="Q109" s="14" t="s">
        <v>1708</v>
      </c>
    </row>
    <row r="110" spans="1:19" x14ac:dyDescent="0.25">
      <c r="A110" s="14" t="s">
        <v>809</v>
      </c>
      <c r="B110" s="14" t="s">
        <v>810</v>
      </c>
      <c r="C110" s="14" t="s">
        <v>519</v>
      </c>
      <c r="D110" s="14" t="s">
        <v>811</v>
      </c>
      <c r="E110" s="15">
        <v>45628</v>
      </c>
      <c r="F110" s="14" t="s">
        <v>250</v>
      </c>
      <c r="G110" s="14" t="s">
        <v>812</v>
      </c>
      <c r="H110" s="16">
        <v>36000</v>
      </c>
      <c r="I110" s="16">
        <v>24725</v>
      </c>
      <c r="J110" s="14" t="s">
        <v>169</v>
      </c>
      <c r="K110" s="14" t="s">
        <v>813</v>
      </c>
      <c r="L110" s="14" t="s">
        <v>814</v>
      </c>
      <c r="M110" s="14" t="s">
        <v>761</v>
      </c>
      <c r="N110" s="14" t="s">
        <v>182</v>
      </c>
      <c r="O110" s="14" t="s">
        <v>761</v>
      </c>
      <c r="P110" s="14"/>
      <c r="Q110" s="18"/>
    </row>
    <row r="111" spans="1:19" x14ac:dyDescent="0.25">
      <c r="A111" s="9" t="s">
        <v>530</v>
      </c>
      <c r="B111" s="9" t="s">
        <v>474</v>
      </c>
      <c r="C111" s="9" t="s">
        <v>475</v>
      </c>
      <c r="D111" s="9" t="s">
        <v>672</v>
      </c>
      <c r="E111" s="9" t="s">
        <v>673</v>
      </c>
      <c r="F111" s="9" t="s">
        <v>250</v>
      </c>
      <c r="G111" s="9" t="s">
        <v>674</v>
      </c>
      <c r="H111" s="11">
        <v>20000</v>
      </c>
      <c r="I111" s="11">
        <v>20000</v>
      </c>
      <c r="J111" s="9" t="s">
        <v>169</v>
      </c>
      <c r="K111" s="9" t="s">
        <v>257</v>
      </c>
      <c r="L111" s="9" t="s">
        <v>258</v>
      </c>
      <c r="M111" s="10">
        <v>45540</v>
      </c>
      <c r="N111" s="9"/>
      <c r="O111" s="10">
        <v>45540</v>
      </c>
      <c r="P111" s="9" t="s">
        <v>675</v>
      </c>
      <c r="Q111" s="18"/>
    </row>
    <row r="112" spans="1:19" x14ac:dyDescent="0.25">
      <c r="A112" s="9" t="s">
        <v>520</v>
      </c>
      <c r="B112" s="9" t="s">
        <v>475</v>
      </c>
      <c r="C112" s="9" t="s">
        <v>576</v>
      </c>
      <c r="D112" s="9" t="s">
        <v>816</v>
      </c>
      <c r="E112" s="9" t="s">
        <v>817</v>
      </c>
      <c r="F112" s="9" t="s">
        <v>250</v>
      </c>
      <c r="G112" s="9" t="s">
        <v>818</v>
      </c>
      <c r="H112" s="11">
        <v>53515</v>
      </c>
      <c r="I112" s="11">
        <v>46658</v>
      </c>
      <c r="J112" s="9" t="s">
        <v>804</v>
      </c>
      <c r="K112" s="9" t="s">
        <v>803</v>
      </c>
      <c r="L112" s="9" t="s">
        <v>804</v>
      </c>
      <c r="M112" s="10">
        <v>45357</v>
      </c>
      <c r="N112" s="9" t="s">
        <v>326</v>
      </c>
      <c r="O112" s="10">
        <v>45357</v>
      </c>
      <c r="P112" s="10">
        <v>45418</v>
      </c>
    </row>
    <row r="113" spans="1:17" x14ac:dyDescent="0.25">
      <c r="A113" s="9" t="s">
        <v>618</v>
      </c>
      <c r="B113" s="9" t="s">
        <v>476</v>
      </c>
      <c r="C113" s="9" t="s">
        <v>583</v>
      </c>
      <c r="D113" s="9" t="s">
        <v>619</v>
      </c>
      <c r="E113" s="10">
        <v>45326</v>
      </c>
      <c r="F113" s="9" t="s">
        <v>250</v>
      </c>
      <c r="G113" s="9" t="s">
        <v>620</v>
      </c>
      <c r="H113" s="11">
        <v>94814</v>
      </c>
      <c r="I113" s="11">
        <v>92925</v>
      </c>
      <c r="J113" s="9">
        <v>101</v>
      </c>
      <c r="K113" s="9" t="s">
        <v>179</v>
      </c>
      <c r="L113" s="9" t="s">
        <v>604</v>
      </c>
      <c r="M113" s="10">
        <v>45448</v>
      </c>
      <c r="N113" s="9" t="s">
        <v>182</v>
      </c>
      <c r="O113" s="10">
        <v>45448</v>
      </c>
      <c r="P113" s="10">
        <v>45417</v>
      </c>
    </row>
    <row r="114" spans="1:17" x14ac:dyDescent="0.25">
      <c r="A114" s="9" t="s">
        <v>233</v>
      </c>
      <c r="B114" s="9" t="s">
        <v>477</v>
      </c>
      <c r="C114" s="10">
        <v>45327</v>
      </c>
      <c r="D114" s="9" t="s">
        <v>676</v>
      </c>
      <c r="E114" s="9" t="s">
        <v>365</v>
      </c>
      <c r="F114" s="9" t="s">
        <v>250</v>
      </c>
      <c r="G114" s="9" t="s">
        <v>677</v>
      </c>
      <c r="H114" s="11">
        <v>68000</v>
      </c>
      <c r="I114" s="11">
        <v>66400</v>
      </c>
      <c r="J114" s="9">
        <v>101</v>
      </c>
      <c r="K114" s="9" t="s">
        <v>136</v>
      </c>
      <c r="L114" s="9"/>
      <c r="M114" s="10">
        <v>45448</v>
      </c>
      <c r="N114" s="9" t="s">
        <v>182</v>
      </c>
      <c r="O114" s="10">
        <v>45448</v>
      </c>
      <c r="P114" s="10">
        <v>45478</v>
      </c>
    </row>
    <row r="115" spans="1:17" x14ac:dyDescent="0.25">
      <c r="A115" s="14" t="s">
        <v>186</v>
      </c>
      <c r="B115" s="14" t="s">
        <v>478</v>
      </c>
      <c r="C115" s="15">
        <v>45356</v>
      </c>
      <c r="D115" s="14" t="s">
        <v>895</v>
      </c>
      <c r="E115" s="15">
        <v>45476</v>
      </c>
      <c r="F115" s="14" t="s">
        <v>250</v>
      </c>
      <c r="G115" s="14" t="s">
        <v>896</v>
      </c>
      <c r="H115" s="16">
        <v>15000</v>
      </c>
      <c r="I115" s="16">
        <v>10695</v>
      </c>
      <c r="J115" s="14">
        <v>101</v>
      </c>
      <c r="K115" s="14" t="s">
        <v>179</v>
      </c>
      <c r="L115" s="14" t="s">
        <v>293</v>
      </c>
      <c r="M115" s="14" t="s">
        <v>864</v>
      </c>
      <c r="N115" s="14" t="s">
        <v>182</v>
      </c>
      <c r="O115" s="14" t="s">
        <v>864</v>
      </c>
      <c r="P115" s="14"/>
      <c r="Q115" s="18" t="s">
        <v>1742</v>
      </c>
    </row>
    <row r="116" spans="1:17" x14ac:dyDescent="0.25">
      <c r="A116" s="14" t="s">
        <v>186</v>
      </c>
      <c r="B116" s="14" t="s">
        <v>479</v>
      </c>
      <c r="C116" s="15">
        <v>45356</v>
      </c>
      <c r="D116" s="14" t="s">
        <v>889</v>
      </c>
      <c r="E116" s="15">
        <v>45628</v>
      </c>
      <c r="F116" s="14" t="s">
        <v>250</v>
      </c>
      <c r="G116" s="14" t="s">
        <v>890</v>
      </c>
      <c r="H116" s="16">
        <v>18550</v>
      </c>
      <c r="I116" s="16">
        <v>17325</v>
      </c>
      <c r="J116" s="14">
        <v>101</v>
      </c>
      <c r="K116" s="14" t="s">
        <v>179</v>
      </c>
      <c r="L116" s="14" t="s">
        <v>293</v>
      </c>
      <c r="M116" s="14" t="s">
        <v>864</v>
      </c>
      <c r="N116" s="14" t="s">
        <v>182</v>
      </c>
      <c r="O116" s="14" t="s">
        <v>864</v>
      </c>
      <c r="P116" s="14"/>
      <c r="Q116" s="18" t="s">
        <v>1742</v>
      </c>
    </row>
    <row r="117" spans="1:17" x14ac:dyDescent="0.25">
      <c r="A117" s="9" t="s">
        <v>549</v>
      </c>
      <c r="B117" s="9" t="s">
        <v>480</v>
      </c>
      <c r="C117" s="10">
        <v>45356</v>
      </c>
      <c r="D117" s="9" t="s">
        <v>945</v>
      </c>
      <c r="E117" s="9" t="s">
        <v>191</v>
      </c>
      <c r="F117" s="9" t="s">
        <v>250</v>
      </c>
      <c r="G117" s="9" t="s">
        <v>946</v>
      </c>
      <c r="H117" s="11">
        <v>16495</v>
      </c>
      <c r="I117" s="11">
        <v>13000</v>
      </c>
      <c r="J117" s="9">
        <v>100</v>
      </c>
      <c r="K117" s="9" t="s">
        <v>136</v>
      </c>
      <c r="L117" s="9" t="s">
        <v>433</v>
      </c>
      <c r="M117" s="9" t="s">
        <v>916</v>
      </c>
      <c r="N117" s="9" t="s">
        <v>182</v>
      </c>
      <c r="O117" s="9" t="s">
        <v>907</v>
      </c>
      <c r="P117" s="9" t="s">
        <v>1663</v>
      </c>
      <c r="Q117" s="18" t="s">
        <v>1708</v>
      </c>
    </row>
    <row r="118" spans="1:17" x14ac:dyDescent="0.25">
      <c r="A118" s="9" t="s">
        <v>678</v>
      </c>
      <c r="B118" s="9" t="s">
        <v>481</v>
      </c>
      <c r="C118" s="10">
        <v>45356</v>
      </c>
      <c r="D118" s="9" t="s">
        <v>750</v>
      </c>
      <c r="E118" s="9" t="s">
        <v>363</v>
      </c>
      <c r="F118" s="9" t="s">
        <v>250</v>
      </c>
      <c r="G118" s="9" t="s">
        <v>751</v>
      </c>
      <c r="H118" s="11">
        <v>9764</v>
      </c>
      <c r="I118" s="11">
        <v>9025</v>
      </c>
      <c r="J118" s="9" t="s">
        <v>752</v>
      </c>
      <c r="K118" s="9" t="s">
        <v>753</v>
      </c>
      <c r="L118" s="9" t="s">
        <v>754</v>
      </c>
      <c r="M118" s="10">
        <v>45327</v>
      </c>
      <c r="N118" s="9" t="s">
        <v>182</v>
      </c>
      <c r="O118" s="10" t="s">
        <v>761</v>
      </c>
      <c r="P118" s="10">
        <v>45449</v>
      </c>
      <c r="Q118" s="18"/>
    </row>
    <row r="119" spans="1:17" x14ac:dyDescent="0.25">
      <c r="A119" s="9" t="s">
        <v>678</v>
      </c>
      <c r="B119" s="9" t="s">
        <v>482</v>
      </c>
      <c r="C119" s="10">
        <v>45356</v>
      </c>
      <c r="D119" s="9" t="s">
        <v>679</v>
      </c>
      <c r="E119" s="9" t="s">
        <v>306</v>
      </c>
      <c r="F119" s="9" t="s">
        <v>250</v>
      </c>
      <c r="G119" s="9" t="s">
        <v>680</v>
      </c>
      <c r="H119" s="11">
        <v>52900</v>
      </c>
      <c r="I119" s="11">
        <v>33490</v>
      </c>
      <c r="J119" s="9">
        <v>101</v>
      </c>
      <c r="K119" s="9" t="s">
        <v>376</v>
      </c>
      <c r="L119" s="9" t="s">
        <v>377</v>
      </c>
      <c r="M119" s="9" t="s">
        <v>681</v>
      </c>
      <c r="N119" s="9" t="s">
        <v>182</v>
      </c>
      <c r="O119" s="9" t="s">
        <v>681</v>
      </c>
      <c r="P119" s="9" t="s">
        <v>519</v>
      </c>
      <c r="Q119" s="18"/>
    </row>
    <row r="120" spans="1:17" x14ac:dyDescent="0.25">
      <c r="A120" s="14" t="s">
        <v>678</v>
      </c>
      <c r="B120" s="14" t="s">
        <v>631</v>
      </c>
      <c r="C120" s="15">
        <v>45356</v>
      </c>
      <c r="D120" s="14" t="s">
        <v>755</v>
      </c>
      <c r="E120" s="15">
        <v>45507</v>
      </c>
      <c r="F120" s="14" t="s">
        <v>250</v>
      </c>
      <c r="G120" s="14" t="s">
        <v>756</v>
      </c>
      <c r="H120" s="16">
        <v>6999</v>
      </c>
      <c r="I120" s="16">
        <v>6850</v>
      </c>
      <c r="J120" s="14" t="s">
        <v>752</v>
      </c>
      <c r="K120" s="14" t="s">
        <v>753</v>
      </c>
      <c r="L120" s="14" t="s">
        <v>754</v>
      </c>
      <c r="M120" s="15">
        <v>45327</v>
      </c>
      <c r="N120" s="14" t="s">
        <v>182</v>
      </c>
      <c r="O120" s="15">
        <v>45327</v>
      </c>
      <c r="P120" s="14"/>
      <c r="Q120" s="18"/>
    </row>
    <row r="121" spans="1:17" x14ac:dyDescent="0.25">
      <c r="A121" s="9" t="s">
        <v>678</v>
      </c>
      <c r="B121" s="9" t="s">
        <v>632</v>
      </c>
      <c r="C121" s="10">
        <v>45356</v>
      </c>
      <c r="D121" s="9" t="s">
        <v>763</v>
      </c>
      <c r="E121" s="10">
        <v>45476</v>
      </c>
      <c r="F121" s="9" t="s">
        <v>250</v>
      </c>
      <c r="G121" s="9" t="s">
        <v>764</v>
      </c>
      <c r="H121" s="11">
        <v>22500</v>
      </c>
      <c r="I121" s="11">
        <v>14100</v>
      </c>
      <c r="J121" s="9" t="s">
        <v>169</v>
      </c>
      <c r="K121" s="9" t="s">
        <v>257</v>
      </c>
      <c r="L121" s="9" t="s">
        <v>258</v>
      </c>
      <c r="M121" s="9" t="s">
        <v>761</v>
      </c>
      <c r="N121" s="9" t="s">
        <v>182</v>
      </c>
      <c r="O121" s="9" t="s">
        <v>761</v>
      </c>
      <c r="P121" s="10">
        <v>45449</v>
      </c>
      <c r="Q121" s="18"/>
    </row>
    <row r="122" spans="1:17" x14ac:dyDescent="0.25">
      <c r="A122" s="9" t="s">
        <v>853</v>
      </c>
      <c r="B122" s="9" t="s">
        <v>633</v>
      </c>
      <c r="C122" s="10">
        <v>45448</v>
      </c>
      <c r="D122" s="9" t="s">
        <v>854</v>
      </c>
      <c r="E122" s="10">
        <v>45446</v>
      </c>
      <c r="F122" s="9" t="s">
        <v>250</v>
      </c>
      <c r="G122" s="9" t="s">
        <v>855</v>
      </c>
      <c r="H122" s="11">
        <v>110000</v>
      </c>
      <c r="I122" s="11">
        <v>90000</v>
      </c>
      <c r="J122" s="9">
        <v>101</v>
      </c>
      <c r="K122" s="9" t="s">
        <v>136</v>
      </c>
      <c r="L122" s="9" t="s">
        <v>433</v>
      </c>
      <c r="M122" s="9" t="s">
        <v>843</v>
      </c>
      <c r="N122" s="9" t="s">
        <v>524</v>
      </c>
      <c r="O122" s="9" t="s">
        <v>843</v>
      </c>
      <c r="P122" s="10">
        <v>45298</v>
      </c>
      <c r="Q122" s="18" t="s">
        <v>1743</v>
      </c>
    </row>
    <row r="123" spans="1:17" x14ac:dyDescent="0.25">
      <c r="A123" s="9" t="s">
        <v>899</v>
      </c>
      <c r="B123" s="9" t="s">
        <v>868</v>
      </c>
      <c r="C123" s="10">
        <v>45478</v>
      </c>
      <c r="D123" s="9" t="s">
        <v>870</v>
      </c>
      <c r="E123" s="9" t="s">
        <v>191</v>
      </c>
      <c r="F123" s="9" t="s">
        <v>250</v>
      </c>
      <c r="G123" s="9" t="s">
        <v>900</v>
      </c>
      <c r="H123" s="11">
        <v>9850</v>
      </c>
      <c r="I123" s="11">
        <v>4635</v>
      </c>
      <c r="J123" s="9">
        <v>101</v>
      </c>
      <c r="K123" s="9" t="s">
        <v>376</v>
      </c>
      <c r="L123" s="9" t="s">
        <v>221</v>
      </c>
      <c r="M123" s="9" t="s">
        <v>864</v>
      </c>
      <c r="N123" s="9" t="s">
        <v>182</v>
      </c>
      <c r="O123" s="9" t="s">
        <v>843</v>
      </c>
      <c r="P123" s="9" t="s">
        <v>916</v>
      </c>
    </row>
    <row r="124" spans="1:17" x14ac:dyDescent="0.25">
      <c r="A124" s="9" t="s">
        <v>430</v>
      </c>
      <c r="B124" s="9" t="s">
        <v>869</v>
      </c>
      <c r="C124" s="10">
        <v>45478</v>
      </c>
      <c r="D124" s="9" t="s">
        <v>870</v>
      </c>
      <c r="E124" s="9" t="s">
        <v>191</v>
      </c>
      <c r="F124" s="9" t="s">
        <v>250</v>
      </c>
      <c r="G124" s="9" t="s">
        <v>871</v>
      </c>
      <c r="H124" s="11"/>
      <c r="I124" s="11">
        <v>875</v>
      </c>
      <c r="J124" s="9">
        <v>101</v>
      </c>
      <c r="K124" s="9" t="s">
        <v>376</v>
      </c>
      <c r="L124" s="9" t="s">
        <v>221</v>
      </c>
      <c r="M124" s="9" t="s">
        <v>864</v>
      </c>
      <c r="N124" s="9" t="s">
        <v>182</v>
      </c>
      <c r="O124" s="9" t="s">
        <v>864</v>
      </c>
      <c r="P124" s="9" t="s">
        <v>864</v>
      </c>
      <c r="Q124" s="18" t="s">
        <v>1742</v>
      </c>
    </row>
    <row r="125" spans="1:17" x14ac:dyDescent="0.25">
      <c r="A125" s="9" t="s">
        <v>652</v>
      </c>
      <c r="B125" s="9" t="s">
        <v>634</v>
      </c>
      <c r="C125" s="10">
        <v>45509</v>
      </c>
      <c r="D125" s="9" t="s">
        <v>657</v>
      </c>
      <c r="E125" s="9" t="s">
        <v>513</v>
      </c>
      <c r="F125" s="9" t="s">
        <v>250</v>
      </c>
      <c r="G125" s="9" t="s">
        <v>658</v>
      </c>
      <c r="H125" s="11">
        <v>48000</v>
      </c>
      <c r="I125" s="11">
        <v>48000</v>
      </c>
      <c r="J125" s="9">
        <v>101</v>
      </c>
      <c r="K125" s="9" t="s">
        <v>261</v>
      </c>
      <c r="L125" s="9" t="s">
        <v>262</v>
      </c>
      <c r="M125" s="9" t="s">
        <v>655</v>
      </c>
      <c r="N125" s="9" t="s">
        <v>182</v>
      </c>
      <c r="O125" s="9" t="s">
        <v>656</v>
      </c>
      <c r="P125" s="9" t="s">
        <v>656</v>
      </c>
      <c r="Q125" s="18"/>
    </row>
    <row r="126" spans="1:17" x14ac:dyDescent="0.25">
      <c r="A126" s="9" t="s">
        <v>652</v>
      </c>
      <c r="B126" s="9" t="s">
        <v>635</v>
      </c>
      <c r="C126" s="10">
        <v>45570</v>
      </c>
      <c r="D126" s="9" t="s">
        <v>653</v>
      </c>
      <c r="E126" s="9" t="s">
        <v>583</v>
      </c>
      <c r="F126" s="9" t="s">
        <v>250</v>
      </c>
      <c r="G126" s="9" t="s">
        <v>654</v>
      </c>
      <c r="H126" s="11">
        <v>10000</v>
      </c>
      <c r="I126" s="11">
        <v>10000</v>
      </c>
      <c r="J126" s="9" t="s">
        <v>169</v>
      </c>
      <c r="K126" s="9" t="s">
        <v>261</v>
      </c>
      <c r="L126" s="9" t="s">
        <v>262</v>
      </c>
      <c r="M126" s="9" t="s">
        <v>655</v>
      </c>
      <c r="N126" s="9" t="s">
        <v>182</v>
      </c>
      <c r="O126" s="9" t="s">
        <v>656</v>
      </c>
      <c r="P126" s="9" t="s">
        <v>656</v>
      </c>
      <c r="Q126" s="18"/>
    </row>
    <row r="127" spans="1:17" x14ac:dyDescent="0.25">
      <c r="A127" s="9" t="s">
        <v>549</v>
      </c>
      <c r="B127" s="9" t="s">
        <v>636</v>
      </c>
      <c r="C127" s="10">
        <v>45570</v>
      </c>
      <c r="D127" s="9" t="s">
        <v>940</v>
      </c>
      <c r="E127" s="10">
        <v>45599</v>
      </c>
      <c r="F127" s="9" t="s">
        <v>250</v>
      </c>
      <c r="G127" s="9" t="s">
        <v>941</v>
      </c>
      <c r="H127" s="11">
        <v>80000</v>
      </c>
      <c r="I127" s="11">
        <v>67970</v>
      </c>
      <c r="J127" s="9" t="s">
        <v>942</v>
      </c>
      <c r="K127" s="9" t="s">
        <v>943</v>
      </c>
      <c r="L127" s="9" t="s">
        <v>944</v>
      </c>
      <c r="M127" s="9" t="s">
        <v>916</v>
      </c>
      <c r="N127" s="9" t="s">
        <v>267</v>
      </c>
      <c r="O127" s="9" t="s">
        <v>907</v>
      </c>
      <c r="P127" s="10">
        <v>45298</v>
      </c>
      <c r="Q127" s="18" t="s">
        <v>1744</v>
      </c>
    </row>
    <row r="128" spans="1:17" x14ac:dyDescent="0.25">
      <c r="A128" s="9" t="s">
        <v>678</v>
      </c>
      <c r="B128" s="9" t="s">
        <v>637</v>
      </c>
      <c r="C128" s="10">
        <v>45570</v>
      </c>
      <c r="D128" s="9" t="s">
        <v>757</v>
      </c>
      <c r="E128" s="10">
        <v>45599</v>
      </c>
      <c r="F128" s="9" t="s">
        <v>250</v>
      </c>
      <c r="G128" s="9" t="s">
        <v>758</v>
      </c>
      <c r="H128" s="11">
        <v>75644.800000000003</v>
      </c>
      <c r="I128" s="11">
        <v>63475</v>
      </c>
      <c r="J128" s="9" t="s">
        <v>759</v>
      </c>
      <c r="K128" s="9" t="s">
        <v>760</v>
      </c>
      <c r="L128" s="9" t="s">
        <v>221</v>
      </c>
      <c r="M128" s="9" t="s">
        <v>761</v>
      </c>
      <c r="N128" s="9" t="s">
        <v>524</v>
      </c>
      <c r="O128" s="9" t="s">
        <v>761</v>
      </c>
      <c r="P128" s="9" t="s">
        <v>1668</v>
      </c>
      <c r="Q128" s="18"/>
    </row>
    <row r="129" spans="1:17" x14ac:dyDescent="0.25">
      <c r="A129" s="9" t="s">
        <v>865</v>
      </c>
      <c r="B129" s="9" t="s">
        <v>638</v>
      </c>
      <c r="C129" s="10">
        <v>45570</v>
      </c>
      <c r="D129" s="9" t="s">
        <v>866</v>
      </c>
      <c r="E129" s="10">
        <v>45599</v>
      </c>
      <c r="F129" s="9" t="s">
        <v>250</v>
      </c>
      <c r="G129" s="9" t="s">
        <v>867</v>
      </c>
      <c r="H129" s="11">
        <v>14000</v>
      </c>
      <c r="I129" s="11">
        <v>13300</v>
      </c>
      <c r="J129" s="9" t="s">
        <v>759</v>
      </c>
      <c r="K129" s="9" t="s">
        <v>522</v>
      </c>
      <c r="L129" s="9" t="s">
        <v>523</v>
      </c>
      <c r="M129" s="9" t="s">
        <v>864</v>
      </c>
      <c r="N129" s="9" t="s">
        <v>182</v>
      </c>
      <c r="O129" s="9" t="s">
        <v>864</v>
      </c>
      <c r="P129" s="10">
        <v>45358</v>
      </c>
    </row>
    <row r="130" spans="1:17" x14ac:dyDescent="0.25">
      <c r="A130" s="9" t="s">
        <v>199</v>
      </c>
      <c r="B130" s="9" t="s">
        <v>639</v>
      </c>
      <c r="C130" s="10">
        <v>45570</v>
      </c>
      <c r="D130" s="9" t="s">
        <v>917</v>
      </c>
      <c r="E130" s="9" t="s">
        <v>569</v>
      </c>
      <c r="F130" s="9" t="s">
        <v>250</v>
      </c>
      <c r="G130" s="9" t="s">
        <v>918</v>
      </c>
      <c r="H130" s="11">
        <v>17500</v>
      </c>
      <c r="I130" s="11">
        <v>17250</v>
      </c>
      <c r="J130" s="9">
        <v>101</v>
      </c>
      <c r="K130" s="9" t="s">
        <v>261</v>
      </c>
      <c r="L130" s="9" t="s">
        <v>262</v>
      </c>
      <c r="M130" s="9" t="s">
        <v>916</v>
      </c>
      <c r="N130" s="9" t="s">
        <v>919</v>
      </c>
      <c r="O130" s="9" t="s">
        <v>916</v>
      </c>
      <c r="P130" s="9" t="s">
        <v>656</v>
      </c>
    </row>
    <row r="131" spans="1:17" x14ac:dyDescent="0.25">
      <c r="A131" s="9" t="s">
        <v>739</v>
      </c>
      <c r="B131" s="9" t="s">
        <v>640</v>
      </c>
      <c r="C131" s="10">
        <v>45570</v>
      </c>
      <c r="D131" s="9" t="s">
        <v>740</v>
      </c>
      <c r="E131" s="10">
        <v>45476</v>
      </c>
      <c r="F131" s="9" t="s">
        <v>250</v>
      </c>
      <c r="G131" s="9" t="s">
        <v>741</v>
      </c>
      <c r="H131" s="11">
        <v>515000</v>
      </c>
      <c r="I131" s="11">
        <v>510000</v>
      </c>
      <c r="J131" s="9" t="s">
        <v>133</v>
      </c>
      <c r="K131" s="9" t="s">
        <v>132</v>
      </c>
      <c r="L131" s="9" t="s">
        <v>133</v>
      </c>
      <c r="M131" s="9" t="s">
        <v>722</v>
      </c>
      <c r="N131" s="9" t="s">
        <v>182</v>
      </c>
      <c r="O131" s="9" t="s">
        <v>714</v>
      </c>
      <c r="P131" s="10">
        <v>45357</v>
      </c>
    </row>
    <row r="132" spans="1:17" x14ac:dyDescent="0.25">
      <c r="A132" s="9" t="s">
        <v>691</v>
      </c>
      <c r="B132" s="9" t="s">
        <v>641</v>
      </c>
      <c r="C132" s="9" t="s">
        <v>656</v>
      </c>
      <c r="D132" s="9" t="s">
        <v>692</v>
      </c>
      <c r="E132" s="9" t="s">
        <v>571</v>
      </c>
      <c r="F132" s="9" t="s">
        <v>250</v>
      </c>
      <c r="G132" s="9" t="s">
        <v>693</v>
      </c>
      <c r="H132" s="11">
        <v>30000</v>
      </c>
      <c r="I132" s="11">
        <v>23700</v>
      </c>
      <c r="J132" s="9" t="s">
        <v>397</v>
      </c>
      <c r="K132" s="9" t="s">
        <v>694</v>
      </c>
      <c r="L132" s="9" t="s">
        <v>695</v>
      </c>
      <c r="M132" s="9" t="s">
        <v>696</v>
      </c>
      <c r="N132" s="9" t="s">
        <v>697</v>
      </c>
      <c r="O132" s="9" t="s">
        <v>696</v>
      </c>
      <c r="P132" s="9" t="s">
        <v>696</v>
      </c>
    </row>
    <row r="133" spans="1:17" x14ac:dyDescent="0.25">
      <c r="A133" s="9" t="s">
        <v>678</v>
      </c>
      <c r="B133" s="9" t="s">
        <v>642</v>
      </c>
      <c r="C133" s="9" t="s">
        <v>656</v>
      </c>
      <c r="D133" s="9" t="s">
        <v>897</v>
      </c>
      <c r="E133" s="9" t="s">
        <v>198</v>
      </c>
      <c r="F133" s="9" t="s">
        <v>251</v>
      </c>
      <c r="G133" s="9" t="s">
        <v>898</v>
      </c>
      <c r="H133" s="11">
        <v>1551412</v>
      </c>
      <c r="I133" s="11">
        <v>1309937.7</v>
      </c>
      <c r="J133" s="9">
        <v>101</v>
      </c>
      <c r="K133" s="9" t="s">
        <v>43</v>
      </c>
      <c r="L133" s="9" t="s">
        <v>53</v>
      </c>
      <c r="M133" s="9" t="s">
        <v>864</v>
      </c>
      <c r="N133" s="9" t="s">
        <v>267</v>
      </c>
      <c r="O133" s="9" t="s">
        <v>843</v>
      </c>
      <c r="P133" s="10">
        <v>45298</v>
      </c>
      <c r="Q133" s="32" t="s">
        <v>1751</v>
      </c>
    </row>
    <row r="134" spans="1:17" x14ac:dyDescent="0.25">
      <c r="A134" s="9" t="s">
        <v>239</v>
      </c>
      <c r="B134" s="9" t="s">
        <v>647</v>
      </c>
      <c r="C134" s="9" t="s">
        <v>663</v>
      </c>
      <c r="D134" s="9" t="s">
        <v>881</v>
      </c>
      <c r="E134" s="9" t="s">
        <v>360</v>
      </c>
      <c r="F134" s="9" t="s">
        <v>252</v>
      </c>
      <c r="G134" s="9" t="s">
        <v>882</v>
      </c>
      <c r="H134" s="11">
        <v>35828</v>
      </c>
      <c r="I134" s="11">
        <v>35828</v>
      </c>
      <c r="J134" s="9">
        <v>101</v>
      </c>
      <c r="K134" s="9" t="s">
        <v>883</v>
      </c>
      <c r="L134" s="9" t="s">
        <v>884</v>
      </c>
      <c r="M134" s="9" t="s">
        <v>864</v>
      </c>
      <c r="N134" s="9" t="s">
        <v>182</v>
      </c>
      <c r="O134" s="9" t="s">
        <v>864</v>
      </c>
      <c r="P134" s="9" t="s">
        <v>956</v>
      </c>
    </row>
    <row r="135" spans="1:17" x14ac:dyDescent="0.25">
      <c r="A135" s="9" t="s">
        <v>239</v>
      </c>
      <c r="B135" s="9" t="s">
        <v>648</v>
      </c>
      <c r="C135" s="9" t="s">
        <v>663</v>
      </c>
      <c r="D135" s="9" t="s">
        <v>875</v>
      </c>
      <c r="E135" s="9" t="s">
        <v>543</v>
      </c>
      <c r="F135" s="9" t="s">
        <v>252</v>
      </c>
      <c r="G135" s="9" t="s">
        <v>876</v>
      </c>
      <c r="H135" s="11">
        <v>29640</v>
      </c>
      <c r="I135" s="11">
        <v>29640</v>
      </c>
      <c r="J135" s="9">
        <v>101</v>
      </c>
      <c r="K135" s="9" t="s">
        <v>9</v>
      </c>
      <c r="L135" s="9" t="s">
        <v>60</v>
      </c>
      <c r="M135" s="9" t="s">
        <v>864</v>
      </c>
      <c r="N135" s="9" t="s">
        <v>182</v>
      </c>
      <c r="O135" s="9" t="s">
        <v>864</v>
      </c>
      <c r="P135" s="9" t="s">
        <v>907</v>
      </c>
    </row>
    <row r="136" spans="1:17" x14ac:dyDescent="0.25">
      <c r="A136" s="9" t="s">
        <v>239</v>
      </c>
      <c r="B136" s="9" t="s">
        <v>649</v>
      </c>
      <c r="C136" s="9" t="s">
        <v>663</v>
      </c>
      <c r="D136" s="9" t="s">
        <v>877</v>
      </c>
      <c r="E136" s="9" t="s">
        <v>360</v>
      </c>
      <c r="F136" s="9" t="s">
        <v>252</v>
      </c>
      <c r="G136" s="9" t="s">
        <v>878</v>
      </c>
      <c r="H136" s="11">
        <v>14820</v>
      </c>
      <c r="I136" s="11">
        <v>14820</v>
      </c>
      <c r="J136" s="9">
        <v>101</v>
      </c>
      <c r="K136" s="9" t="s">
        <v>879</v>
      </c>
      <c r="L136" s="9" t="s">
        <v>880</v>
      </c>
      <c r="M136" s="9" t="s">
        <v>864</v>
      </c>
      <c r="N136" s="9" t="s">
        <v>182</v>
      </c>
      <c r="O136" s="9" t="s">
        <v>864</v>
      </c>
      <c r="P136" s="9" t="s">
        <v>907</v>
      </c>
    </row>
    <row r="137" spans="1:17" x14ac:dyDescent="0.25">
      <c r="A137" s="9" t="s">
        <v>859</v>
      </c>
      <c r="B137" s="9" t="s">
        <v>858</v>
      </c>
      <c r="C137" s="9" t="s">
        <v>663</v>
      </c>
      <c r="D137" s="9" t="s">
        <v>860</v>
      </c>
      <c r="E137" s="9" t="s">
        <v>306</v>
      </c>
      <c r="F137" s="9" t="s">
        <v>250</v>
      </c>
      <c r="G137" s="9" t="s">
        <v>861</v>
      </c>
      <c r="H137" s="11">
        <v>45800</v>
      </c>
      <c r="I137" s="11">
        <v>22620</v>
      </c>
      <c r="J137" s="9" t="s">
        <v>169</v>
      </c>
      <c r="K137" s="9" t="s">
        <v>862</v>
      </c>
      <c r="L137" s="9" t="s">
        <v>863</v>
      </c>
      <c r="M137" s="9" t="s">
        <v>864</v>
      </c>
      <c r="N137" s="9" t="s">
        <v>326</v>
      </c>
      <c r="O137" s="9" t="s">
        <v>864</v>
      </c>
      <c r="P137" s="9" t="s">
        <v>1085</v>
      </c>
    </row>
    <row r="138" spans="1:17" x14ac:dyDescent="0.25">
      <c r="A138" s="9" t="s">
        <v>280</v>
      </c>
      <c r="B138" s="9" t="s">
        <v>650</v>
      </c>
      <c r="C138" s="9" t="s">
        <v>932</v>
      </c>
      <c r="D138" s="9" t="s">
        <v>933</v>
      </c>
      <c r="E138" s="10">
        <v>45629</v>
      </c>
      <c r="F138" s="9" t="s">
        <v>250</v>
      </c>
      <c r="G138" s="9" t="s">
        <v>934</v>
      </c>
      <c r="H138" s="11">
        <v>49980</v>
      </c>
      <c r="I138" s="11">
        <v>49810</v>
      </c>
      <c r="J138" s="9" t="s">
        <v>169</v>
      </c>
      <c r="K138" s="9" t="s">
        <v>935</v>
      </c>
      <c r="L138" s="9" t="s">
        <v>936</v>
      </c>
      <c r="M138" s="9" t="s">
        <v>916</v>
      </c>
      <c r="N138" s="9" t="s">
        <v>182</v>
      </c>
      <c r="O138" s="9" t="s">
        <v>907</v>
      </c>
      <c r="P138" s="9" t="s">
        <v>1645</v>
      </c>
    </row>
    <row r="139" spans="1:17" x14ac:dyDescent="0.25">
      <c r="A139" s="9" t="s">
        <v>661</v>
      </c>
      <c r="B139" s="9" t="s">
        <v>651</v>
      </c>
      <c r="C139" s="9" t="s">
        <v>749</v>
      </c>
      <c r="D139" s="9" t="s">
        <v>901</v>
      </c>
      <c r="E139" s="9" t="s">
        <v>360</v>
      </c>
      <c r="F139" s="9" t="s">
        <v>252</v>
      </c>
      <c r="G139" s="9" t="s">
        <v>902</v>
      </c>
      <c r="H139" s="11">
        <v>8000</v>
      </c>
      <c r="I139" s="11">
        <v>8000</v>
      </c>
      <c r="J139" s="9">
        <v>101</v>
      </c>
      <c r="K139" s="9" t="s">
        <v>883</v>
      </c>
      <c r="L139" s="9" t="s">
        <v>884</v>
      </c>
      <c r="M139" s="9" t="s">
        <v>864</v>
      </c>
      <c r="N139" s="9" t="s">
        <v>182</v>
      </c>
      <c r="O139" s="9" t="s">
        <v>864</v>
      </c>
      <c r="P139" s="9" t="s">
        <v>952</v>
      </c>
    </row>
    <row r="140" spans="1:17" x14ac:dyDescent="0.25">
      <c r="A140" s="14" t="s">
        <v>434</v>
      </c>
      <c r="B140" s="14" t="s">
        <v>723</v>
      </c>
      <c r="C140" s="14" t="s">
        <v>749</v>
      </c>
      <c r="D140" s="14" t="s">
        <v>801</v>
      </c>
      <c r="E140" s="14" t="s">
        <v>192</v>
      </c>
      <c r="F140" s="14" t="s">
        <v>250</v>
      </c>
      <c r="G140" s="14" t="s">
        <v>802</v>
      </c>
      <c r="H140" s="16">
        <v>34000</v>
      </c>
      <c r="I140" s="16">
        <v>34000</v>
      </c>
      <c r="J140" s="14" t="s">
        <v>759</v>
      </c>
      <c r="K140" s="14" t="s">
        <v>803</v>
      </c>
      <c r="L140" s="14" t="s">
        <v>804</v>
      </c>
      <c r="M140" s="14" t="s">
        <v>761</v>
      </c>
      <c r="N140" s="14" t="s">
        <v>326</v>
      </c>
      <c r="O140" s="14" t="s">
        <v>761</v>
      </c>
      <c r="P140" s="14"/>
    </row>
    <row r="141" spans="1:17" x14ac:dyDescent="0.25">
      <c r="A141" s="9" t="s">
        <v>729</v>
      </c>
      <c r="B141" s="9" t="s">
        <v>724</v>
      </c>
      <c r="C141" s="9" t="s">
        <v>730</v>
      </c>
      <c r="D141" s="9" t="s">
        <v>731</v>
      </c>
      <c r="E141" s="10">
        <v>45478</v>
      </c>
      <c r="F141" s="9" t="s">
        <v>250</v>
      </c>
      <c r="G141" s="9" t="s">
        <v>732</v>
      </c>
      <c r="H141" s="11">
        <v>90000</v>
      </c>
      <c r="I141" s="11">
        <v>88000</v>
      </c>
      <c r="J141" s="9" t="s">
        <v>734</v>
      </c>
      <c r="K141" s="9" t="s">
        <v>733</v>
      </c>
      <c r="L141" s="9" t="s">
        <v>695</v>
      </c>
      <c r="M141" s="9" t="s">
        <v>730</v>
      </c>
      <c r="N141" s="9" t="s">
        <v>735</v>
      </c>
      <c r="O141" s="9" t="s">
        <v>722</v>
      </c>
      <c r="P141" s="9" t="s">
        <v>833</v>
      </c>
    </row>
    <row r="142" spans="1:17" x14ac:dyDescent="0.25">
      <c r="A142" s="9" t="s">
        <v>236</v>
      </c>
      <c r="B142" s="9" t="s">
        <v>725</v>
      </c>
      <c r="C142" s="9" t="s">
        <v>749</v>
      </c>
      <c r="D142" s="9" t="s">
        <v>904</v>
      </c>
      <c r="E142" s="9" t="s">
        <v>817</v>
      </c>
      <c r="F142" s="9" t="s">
        <v>251</v>
      </c>
      <c r="G142" s="9" t="s">
        <v>905</v>
      </c>
      <c r="H142" s="11">
        <v>403300</v>
      </c>
      <c r="I142" s="11">
        <v>249220</v>
      </c>
      <c r="J142" s="9" t="s">
        <v>804</v>
      </c>
      <c r="K142" s="9" t="s">
        <v>906</v>
      </c>
      <c r="L142" s="9" t="s">
        <v>804</v>
      </c>
      <c r="M142" s="9" t="s">
        <v>864</v>
      </c>
      <c r="N142" s="9" t="s">
        <v>267</v>
      </c>
      <c r="O142" s="9" t="s">
        <v>864</v>
      </c>
      <c r="P142" s="9" t="s">
        <v>2388</v>
      </c>
      <c r="Q142" s="18" t="s">
        <v>1706</v>
      </c>
    </row>
    <row r="143" spans="1:17" x14ac:dyDescent="0.25">
      <c r="A143" s="14" t="s">
        <v>549</v>
      </c>
      <c r="B143" s="14" t="s">
        <v>726</v>
      </c>
      <c r="C143" s="14" t="s">
        <v>937</v>
      </c>
      <c r="D143" s="14" t="s">
        <v>938</v>
      </c>
      <c r="E143" s="14" t="s">
        <v>598</v>
      </c>
      <c r="F143" s="14" t="s">
        <v>250</v>
      </c>
      <c r="G143" s="14" t="s">
        <v>939</v>
      </c>
      <c r="H143" s="16">
        <v>52500</v>
      </c>
      <c r="I143" s="16">
        <v>41800</v>
      </c>
      <c r="J143" s="14" t="s">
        <v>169</v>
      </c>
      <c r="K143" s="14" t="s">
        <v>600</v>
      </c>
      <c r="L143" s="14" t="s">
        <v>601</v>
      </c>
      <c r="M143" s="14" t="s">
        <v>916</v>
      </c>
      <c r="N143" s="14" t="s">
        <v>182</v>
      </c>
      <c r="O143" s="14" t="s">
        <v>907</v>
      </c>
      <c r="P143" s="14"/>
      <c r="Q143" s="18" t="s">
        <v>1744</v>
      </c>
    </row>
    <row r="144" spans="1:17" x14ac:dyDescent="0.25">
      <c r="A144" s="9" t="s">
        <v>819</v>
      </c>
      <c r="B144" s="9" t="s">
        <v>820</v>
      </c>
      <c r="C144" s="9" t="s">
        <v>675</v>
      </c>
      <c r="D144" s="9" t="s">
        <v>798</v>
      </c>
      <c r="E144" s="9" t="s">
        <v>316</v>
      </c>
      <c r="F144" s="9" t="s">
        <v>250</v>
      </c>
      <c r="G144" s="9" t="s">
        <v>822</v>
      </c>
      <c r="H144" s="11">
        <v>175400</v>
      </c>
      <c r="I144" s="11">
        <v>161455</v>
      </c>
      <c r="J144" s="9" t="s">
        <v>759</v>
      </c>
      <c r="K144" s="9" t="s">
        <v>800</v>
      </c>
      <c r="L144" s="10" t="s">
        <v>390</v>
      </c>
      <c r="M144" s="10">
        <v>45357</v>
      </c>
      <c r="N144" s="9" t="s">
        <v>524</v>
      </c>
      <c r="O144" s="10">
        <v>45357</v>
      </c>
      <c r="P144" s="10">
        <v>45449</v>
      </c>
      <c r="Q144" s="18" t="s">
        <v>1752</v>
      </c>
    </row>
    <row r="145" spans="1:17" x14ac:dyDescent="0.25">
      <c r="A145" s="9" t="s">
        <v>239</v>
      </c>
      <c r="B145" s="9" t="s">
        <v>728</v>
      </c>
      <c r="C145" s="9" t="s">
        <v>681</v>
      </c>
      <c r="D145" s="9" t="s">
        <v>885</v>
      </c>
      <c r="E145" s="10">
        <v>45600</v>
      </c>
      <c r="F145" s="9" t="s">
        <v>252</v>
      </c>
      <c r="G145" s="9" t="s">
        <v>886</v>
      </c>
      <c r="H145" s="11">
        <v>7131</v>
      </c>
      <c r="I145" s="11">
        <v>7131</v>
      </c>
      <c r="J145" s="9">
        <v>101</v>
      </c>
      <c r="K145" s="9" t="s">
        <v>887</v>
      </c>
      <c r="L145" s="9" t="s">
        <v>888</v>
      </c>
      <c r="M145" s="9" t="s">
        <v>864</v>
      </c>
      <c r="N145" s="9" t="s">
        <v>182</v>
      </c>
      <c r="O145" s="9" t="s">
        <v>707</v>
      </c>
      <c r="P145" s="9" t="s">
        <v>956</v>
      </c>
    </row>
    <row r="146" spans="1:17" x14ac:dyDescent="0.25">
      <c r="A146" s="9" t="s">
        <v>239</v>
      </c>
      <c r="B146" s="9" t="s">
        <v>742</v>
      </c>
      <c r="C146" s="9" t="s">
        <v>681</v>
      </c>
      <c r="D146" s="9" t="s">
        <v>830</v>
      </c>
      <c r="E146" s="9" t="s">
        <v>316</v>
      </c>
      <c r="F146" s="9" t="s">
        <v>252</v>
      </c>
      <c r="G146" s="9" t="s">
        <v>831</v>
      </c>
      <c r="H146" s="11">
        <v>38800</v>
      </c>
      <c r="I146" s="11">
        <v>38800</v>
      </c>
      <c r="J146" s="9">
        <v>101</v>
      </c>
      <c r="K146" s="9" t="s">
        <v>261</v>
      </c>
      <c r="L146" s="9" t="s">
        <v>262</v>
      </c>
      <c r="M146" s="10">
        <v>45388</v>
      </c>
      <c r="N146" s="9" t="s">
        <v>182</v>
      </c>
      <c r="O146" s="10">
        <v>45388</v>
      </c>
      <c r="P146" s="10">
        <v>45449</v>
      </c>
    </row>
    <row r="147" spans="1:17" x14ac:dyDescent="0.25">
      <c r="A147" s="9" t="s">
        <v>369</v>
      </c>
      <c r="B147" s="9" t="s">
        <v>743</v>
      </c>
      <c r="C147" s="9" t="s">
        <v>686</v>
      </c>
      <c r="D147" s="9" t="s">
        <v>825</v>
      </c>
      <c r="E147" s="10">
        <v>45600</v>
      </c>
      <c r="F147" s="9" t="s">
        <v>252</v>
      </c>
      <c r="G147" s="9" t="s">
        <v>826</v>
      </c>
      <c r="H147" s="11">
        <v>359200</v>
      </c>
      <c r="I147" s="11">
        <v>359200</v>
      </c>
      <c r="J147" s="9" t="s">
        <v>133</v>
      </c>
      <c r="K147" s="9" t="s">
        <v>132</v>
      </c>
      <c r="L147" s="9" t="s">
        <v>133</v>
      </c>
      <c r="M147" s="10" t="s">
        <v>1067</v>
      </c>
      <c r="N147" s="9" t="s">
        <v>267</v>
      </c>
      <c r="O147" s="10">
        <v>45388</v>
      </c>
      <c r="P147" s="9" t="s">
        <v>952</v>
      </c>
    </row>
    <row r="148" spans="1:17" x14ac:dyDescent="0.25">
      <c r="A148" s="14" t="s">
        <v>186</v>
      </c>
      <c r="B148" s="14" t="s">
        <v>891</v>
      </c>
      <c r="C148" s="14" t="s">
        <v>686</v>
      </c>
      <c r="D148" s="14" t="s">
        <v>892</v>
      </c>
      <c r="E148" s="14" t="s">
        <v>306</v>
      </c>
      <c r="F148" s="14" t="s">
        <v>250</v>
      </c>
      <c r="G148" s="14" t="s">
        <v>893</v>
      </c>
      <c r="H148" s="16">
        <v>611278</v>
      </c>
      <c r="I148" s="16">
        <v>260409.75</v>
      </c>
      <c r="J148" s="14" t="s">
        <v>169</v>
      </c>
      <c r="K148" s="14" t="s">
        <v>894</v>
      </c>
      <c r="L148" s="14" t="s">
        <v>56</v>
      </c>
      <c r="M148" s="14" t="s">
        <v>864</v>
      </c>
      <c r="N148" s="14" t="s">
        <v>182</v>
      </c>
      <c r="O148" s="14" t="s">
        <v>864</v>
      </c>
      <c r="P148" s="14"/>
      <c r="Q148" s="18" t="s">
        <v>1742</v>
      </c>
    </row>
    <row r="149" spans="1:17" x14ac:dyDescent="0.25">
      <c r="A149" s="9" t="s">
        <v>175</v>
      </c>
      <c r="B149" s="9" t="s">
        <v>903</v>
      </c>
      <c r="C149" s="9" t="s">
        <v>686</v>
      </c>
      <c r="D149" s="9" t="s">
        <v>892</v>
      </c>
      <c r="E149" s="9" t="s">
        <v>306</v>
      </c>
      <c r="F149" s="9" t="s">
        <v>250</v>
      </c>
      <c r="G149" s="9" t="s">
        <v>893</v>
      </c>
      <c r="H149" s="11"/>
      <c r="I149" s="11">
        <v>20072</v>
      </c>
      <c r="J149" s="9" t="s">
        <v>169</v>
      </c>
      <c r="K149" s="9" t="s">
        <v>894</v>
      </c>
      <c r="L149" s="9" t="s">
        <v>56</v>
      </c>
      <c r="M149" s="9" t="s">
        <v>864</v>
      </c>
      <c r="N149" s="9" t="s">
        <v>182</v>
      </c>
      <c r="O149" s="9" t="s">
        <v>843</v>
      </c>
      <c r="P149" s="9" t="s">
        <v>983</v>
      </c>
    </row>
    <row r="150" spans="1:17" x14ac:dyDescent="0.25">
      <c r="A150" s="9" t="s">
        <v>434</v>
      </c>
      <c r="B150" s="9" t="s">
        <v>765</v>
      </c>
      <c r="C150" s="9" t="s">
        <v>713</v>
      </c>
      <c r="D150" s="9" t="s">
        <v>926</v>
      </c>
      <c r="E150" s="9" t="s">
        <v>191</v>
      </c>
      <c r="F150" s="9" t="s">
        <v>250</v>
      </c>
      <c r="G150" s="9" t="s">
        <v>927</v>
      </c>
      <c r="H150" s="11">
        <v>2416.12</v>
      </c>
      <c r="I150" s="11">
        <v>2416</v>
      </c>
      <c r="J150" s="9" t="s">
        <v>169</v>
      </c>
      <c r="K150" s="9" t="s">
        <v>136</v>
      </c>
      <c r="L150" s="9" t="s">
        <v>433</v>
      </c>
      <c r="M150" s="9" t="s">
        <v>907</v>
      </c>
      <c r="N150" s="9" t="s">
        <v>182</v>
      </c>
      <c r="O150" s="9" t="s">
        <v>907</v>
      </c>
      <c r="P150" s="9" t="s">
        <v>952</v>
      </c>
      <c r="Q150" s="18" t="s">
        <v>1708</v>
      </c>
    </row>
    <row r="151" spans="1:17" x14ac:dyDescent="0.25">
      <c r="A151" s="14" t="s">
        <v>795</v>
      </c>
      <c r="B151" s="14" t="s">
        <v>766</v>
      </c>
      <c r="C151" s="14" t="s">
        <v>713</v>
      </c>
      <c r="D151" s="14" t="s">
        <v>796</v>
      </c>
      <c r="E151" s="15">
        <v>45383</v>
      </c>
      <c r="F151" s="14" t="s">
        <v>251</v>
      </c>
      <c r="G151" s="14" t="s">
        <v>797</v>
      </c>
      <c r="H151" s="16">
        <v>102000</v>
      </c>
      <c r="I151" s="16"/>
      <c r="J151" s="14"/>
      <c r="K151" s="14"/>
      <c r="L151" s="14"/>
      <c r="M151" s="14"/>
      <c r="N151" s="14"/>
      <c r="O151" s="14"/>
      <c r="P151" s="14"/>
    </row>
    <row r="152" spans="1:17" x14ac:dyDescent="0.25">
      <c r="A152" s="9" t="s">
        <v>971</v>
      </c>
      <c r="B152" s="9" t="s">
        <v>767</v>
      </c>
      <c r="C152" s="9" t="s">
        <v>713</v>
      </c>
      <c r="D152" s="9" t="s">
        <v>972</v>
      </c>
      <c r="E152" s="9" t="s">
        <v>673</v>
      </c>
      <c r="F152" s="9" t="s">
        <v>250</v>
      </c>
      <c r="G152" s="9" t="s">
        <v>973</v>
      </c>
      <c r="H152" s="11">
        <v>100000</v>
      </c>
      <c r="I152" s="11">
        <v>100000</v>
      </c>
      <c r="J152" s="9" t="s">
        <v>169</v>
      </c>
      <c r="K152" s="9" t="s">
        <v>847</v>
      </c>
      <c r="L152" s="9" t="s">
        <v>848</v>
      </c>
      <c r="M152" s="9" t="s">
        <v>956</v>
      </c>
      <c r="N152" s="9" t="s">
        <v>566</v>
      </c>
      <c r="O152" s="9" t="s">
        <v>956</v>
      </c>
      <c r="P152" s="9" t="s">
        <v>566</v>
      </c>
    </row>
    <row r="153" spans="1:17" x14ac:dyDescent="0.25">
      <c r="A153" s="9" t="s">
        <v>520</v>
      </c>
      <c r="B153" s="9" t="s">
        <v>768</v>
      </c>
      <c r="C153" s="9" t="s">
        <v>722</v>
      </c>
      <c r="D153" s="9" t="s">
        <v>849</v>
      </c>
      <c r="E153" s="10">
        <v>45600</v>
      </c>
      <c r="F153" s="9" t="s">
        <v>250</v>
      </c>
      <c r="G153" s="9" t="s">
        <v>850</v>
      </c>
      <c r="H153" s="11">
        <v>34500</v>
      </c>
      <c r="I153" s="11">
        <v>28750</v>
      </c>
      <c r="J153" s="9" t="s">
        <v>851</v>
      </c>
      <c r="K153" s="9" t="s">
        <v>852</v>
      </c>
      <c r="L153" s="9" t="s">
        <v>851</v>
      </c>
      <c r="M153" s="9" t="s">
        <v>843</v>
      </c>
      <c r="N153" s="9" t="s">
        <v>182</v>
      </c>
      <c r="O153" s="9" t="s">
        <v>843</v>
      </c>
      <c r="P153" s="9" t="s">
        <v>952</v>
      </c>
    </row>
    <row r="154" spans="1:17" x14ac:dyDescent="0.25">
      <c r="A154" s="9" t="s">
        <v>988</v>
      </c>
      <c r="B154" s="9" t="s">
        <v>769</v>
      </c>
      <c r="C154" s="9" t="s">
        <v>937</v>
      </c>
      <c r="D154" s="9" t="s">
        <v>989</v>
      </c>
      <c r="E154" s="9" t="s">
        <v>571</v>
      </c>
      <c r="F154" s="9" t="s">
        <v>759</v>
      </c>
      <c r="G154" s="9" t="s">
        <v>990</v>
      </c>
      <c r="H154" s="11">
        <v>94800</v>
      </c>
      <c r="I154" s="11">
        <v>94800</v>
      </c>
      <c r="J154" s="9" t="s">
        <v>759</v>
      </c>
      <c r="K154" s="9" t="s">
        <v>803</v>
      </c>
      <c r="L154" s="9" t="s">
        <v>804</v>
      </c>
      <c r="M154" s="10">
        <v>45298</v>
      </c>
      <c r="N154" s="9" t="s">
        <v>991</v>
      </c>
      <c r="O154" s="10">
        <v>45298</v>
      </c>
      <c r="P154" s="9" t="s">
        <v>991</v>
      </c>
    </row>
    <row r="155" spans="1:17" x14ac:dyDescent="0.25">
      <c r="A155" s="9" t="s">
        <v>988</v>
      </c>
      <c r="B155" s="9" t="s">
        <v>771</v>
      </c>
      <c r="C155" s="9" t="s">
        <v>686</v>
      </c>
      <c r="D155" s="9" t="s">
        <v>992</v>
      </c>
      <c r="E155" s="9" t="s">
        <v>688</v>
      </c>
      <c r="F155" s="9" t="s">
        <v>993</v>
      </c>
      <c r="G155" s="9" t="s">
        <v>994</v>
      </c>
      <c r="H155" s="11">
        <v>48300</v>
      </c>
      <c r="I155" s="11">
        <v>57500</v>
      </c>
      <c r="J155" s="9" t="s">
        <v>993</v>
      </c>
      <c r="K155" s="9" t="s">
        <v>98</v>
      </c>
      <c r="L155" s="9" t="s">
        <v>995</v>
      </c>
      <c r="M155" s="10">
        <v>45298</v>
      </c>
      <c r="N155" s="9" t="s">
        <v>996</v>
      </c>
      <c r="O155" s="10">
        <v>45298</v>
      </c>
      <c r="P155" s="9" t="s">
        <v>996</v>
      </c>
    </row>
    <row r="156" spans="1:17" x14ac:dyDescent="0.25">
      <c r="A156" s="9" t="s">
        <v>286</v>
      </c>
      <c r="B156" s="9" t="s">
        <v>772</v>
      </c>
      <c r="C156" s="9" t="s">
        <v>722</v>
      </c>
      <c r="D156" s="9" t="s">
        <v>920</v>
      </c>
      <c r="E156" s="10">
        <v>45536</v>
      </c>
      <c r="F156" s="9" t="s">
        <v>251</v>
      </c>
      <c r="G156" s="9" t="s">
        <v>921</v>
      </c>
      <c r="H156" s="11">
        <v>895000</v>
      </c>
      <c r="I156" s="11">
        <v>510000</v>
      </c>
      <c r="J156" s="9" t="s">
        <v>169</v>
      </c>
      <c r="K156" s="9" t="s">
        <v>290</v>
      </c>
      <c r="L156" s="9" t="s">
        <v>289</v>
      </c>
      <c r="M156" s="9" t="s">
        <v>916</v>
      </c>
      <c r="N156" s="9" t="s">
        <v>524</v>
      </c>
      <c r="O156" s="9" t="s">
        <v>916</v>
      </c>
      <c r="P156" s="10">
        <v>45419</v>
      </c>
      <c r="Q156" s="18" t="s">
        <v>1711</v>
      </c>
    </row>
    <row r="157" spans="1:17" x14ac:dyDescent="0.25">
      <c r="A157" s="20" t="s">
        <v>1032</v>
      </c>
      <c r="B157" s="20" t="s">
        <v>774</v>
      </c>
      <c r="C157" s="20" t="s">
        <v>761</v>
      </c>
      <c r="D157" s="20" t="s">
        <v>1033</v>
      </c>
      <c r="E157" s="20" t="s">
        <v>673</v>
      </c>
      <c r="F157" s="20" t="s">
        <v>252</v>
      </c>
      <c r="G157" s="20" t="s">
        <v>1034</v>
      </c>
      <c r="H157" s="24">
        <v>58800</v>
      </c>
      <c r="I157" s="24">
        <v>58800</v>
      </c>
      <c r="J157" s="20" t="s">
        <v>1035</v>
      </c>
      <c r="K157" s="20" t="s">
        <v>887</v>
      </c>
      <c r="L157" s="20" t="s">
        <v>888</v>
      </c>
      <c r="M157" s="40">
        <v>45511</v>
      </c>
      <c r="N157" s="20"/>
      <c r="O157" s="40">
        <v>45511</v>
      </c>
      <c r="P157" s="20"/>
      <c r="Q157" s="20" t="s">
        <v>566</v>
      </c>
    </row>
    <row r="158" spans="1:17" x14ac:dyDescent="0.25">
      <c r="A158" s="9" t="s">
        <v>175</v>
      </c>
      <c r="B158" s="9" t="s">
        <v>775</v>
      </c>
      <c r="C158" s="9" t="s">
        <v>761</v>
      </c>
      <c r="D158" s="9" t="s">
        <v>950</v>
      </c>
      <c r="E158" s="10">
        <v>45629</v>
      </c>
      <c r="F158" s="9" t="s">
        <v>250</v>
      </c>
      <c r="G158" s="9" t="s">
        <v>951</v>
      </c>
      <c r="H158" s="11">
        <v>6027.5</v>
      </c>
      <c r="I158" s="11">
        <v>4808</v>
      </c>
      <c r="J158" s="9">
        <v>101</v>
      </c>
      <c r="K158" s="9" t="s">
        <v>179</v>
      </c>
      <c r="L158" s="9" t="s">
        <v>293</v>
      </c>
      <c r="M158" s="9" t="s">
        <v>916</v>
      </c>
      <c r="N158" s="9" t="s">
        <v>182</v>
      </c>
      <c r="O158" s="9" t="s">
        <v>916</v>
      </c>
      <c r="P158" s="9" t="s">
        <v>983</v>
      </c>
    </row>
    <row r="159" spans="1:17" x14ac:dyDescent="0.25">
      <c r="A159" s="9" t="s">
        <v>239</v>
      </c>
      <c r="B159" s="9" t="s">
        <v>776</v>
      </c>
      <c r="C159" s="9" t="s">
        <v>761</v>
      </c>
      <c r="D159" s="9" t="s">
        <v>872</v>
      </c>
      <c r="E159" s="9" t="s">
        <v>571</v>
      </c>
      <c r="F159" s="9" t="s">
        <v>252</v>
      </c>
      <c r="G159" s="9" t="s">
        <v>873</v>
      </c>
      <c r="H159" s="11">
        <v>13535</v>
      </c>
      <c r="I159" s="11">
        <v>13535</v>
      </c>
      <c r="J159" s="9" t="s">
        <v>169</v>
      </c>
      <c r="K159" s="9" t="s">
        <v>874</v>
      </c>
      <c r="L159" s="9" t="s">
        <v>57</v>
      </c>
      <c r="M159" s="9" t="s">
        <v>864</v>
      </c>
      <c r="N159" s="9" t="s">
        <v>182</v>
      </c>
      <c r="O159" s="9" t="s">
        <v>864</v>
      </c>
      <c r="P159" s="9" t="s">
        <v>907</v>
      </c>
      <c r="Q159" s="18" t="s">
        <v>1742</v>
      </c>
    </row>
    <row r="160" spans="1:17" x14ac:dyDescent="0.25">
      <c r="A160" s="14" t="s">
        <v>584</v>
      </c>
      <c r="B160" s="14" t="s">
        <v>777</v>
      </c>
      <c r="C160" s="14" t="s">
        <v>761</v>
      </c>
      <c r="D160" s="14" t="s">
        <v>924</v>
      </c>
      <c r="E160" s="14" t="s">
        <v>307</v>
      </c>
      <c r="F160" s="14" t="s">
        <v>250</v>
      </c>
      <c r="G160" s="14" t="s">
        <v>925</v>
      </c>
      <c r="H160" s="16">
        <v>35617.32</v>
      </c>
      <c r="I160" s="16">
        <v>22200.25</v>
      </c>
      <c r="J160" s="14" t="s">
        <v>759</v>
      </c>
      <c r="K160" s="14" t="s">
        <v>398</v>
      </c>
      <c r="L160" s="14" t="s">
        <v>390</v>
      </c>
      <c r="M160" s="14" t="s">
        <v>907</v>
      </c>
      <c r="N160" s="14" t="s">
        <v>182</v>
      </c>
      <c r="O160" s="14" t="s">
        <v>916</v>
      </c>
      <c r="P160" s="14"/>
      <c r="Q160" s="18" t="s">
        <v>1711</v>
      </c>
    </row>
    <row r="161" spans="1:19" x14ac:dyDescent="0.25">
      <c r="A161" s="9" t="s">
        <v>520</v>
      </c>
      <c r="B161" s="9" t="s">
        <v>778</v>
      </c>
      <c r="C161" s="10">
        <v>45388</v>
      </c>
      <c r="D161" s="9" t="s">
        <v>844</v>
      </c>
      <c r="E161" s="9" t="s">
        <v>450</v>
      </c>
      <c r="F161" s="9" t="s">
        <v>250</v>
      </c>
      <c r="G161" s="9" t="s">
        <v>845</v>
      </c>
      <c r="H161" s="11">
        <v>38900</v>
      </c>
      <c r="I161" s="11">
        <v>28975</v>
      </c>
      <c r="J161" s="9" t="s">
        <v>846</v>
      </c>
      <c r="K161" s="9" t="s">
        <v>847</v>
      </c>
      <c r="L161" s="9" t="s">
        <v>848</v>
      </c>
      <c r="M161" s="9" t="s">
        <v>843</v>
      </c>
      <c r="N161" s="9" t="s">
        <v>326</v>
      </c>
      <c r="O161" s="9" t="s">
        <v>843</v>
      </c>
      <c r="P161" s="9" t="s">
        <v>916</v>
      </c>
      <c r="Q161" s="18" t="s">
        <v>1708</v>
      </c>
    </row>
    <row r="162" spans="1:19" x14ac:dyDescent="0.25">
      <c r="A162" s="9" t="s">
        <v>434</v>
      </c>
      <c r="B162" s="9" t="s">
        <v>779</v>
      </c>
      <c r="C162" s="10">
        <v>45388</v>
      </c>
      <c r="D162" s="9" t="s">
        <v>928</v>
      </c>
      <c r="E162" s="9" t="s">
        <v>533</v>
      </c>
      <c r="F162" s="9" t="s">
        <v>250</v>
      </c>
      <c r="G162" s="9" t="s">
        <v>929</v>
      </c>
      <c r="H162" s="11">
        <v>56000</v>
      </c>
      <c r="I162" s="11">
        <v>48250</v>
      </c>
      <c r="J162" s="9">
        <v>101</v>
      </c>
      <c r="K162" s="9" t="s">
        <v>136</v>
      </c>
      <c r="L162" s="9" t="s">
        <v>433</v>
      </c>
      <c r="M162" s="9" t="s">
        <v>916</v>
      </c>
      <c r="N162" s="9" t="s">
        <v>182</v>
      </c>
      <c r="O162" s="9" t="s">
        <v>907</v>
      </c>
      <c r="P162" s="9" t="s">
        <v>1086</v>
      </c>
    </row>
    <row r="163" spans="1:19" x14ac:dyDescent="0.25">
      <c r="A163" s="9" t="s">
        <v>280</v>
      </c>
      <c r="B163" s="9" t="s">
        <v>780</v>
      </c>
      <c r="C163" s="10">
        <v>45388</v>
      </c>
      <c r="D163" s="9" t="s">
        <v>930</v>
      </c>
      <c r="E163" s="9" t="s">
        <v>318</v>
      </c>
      <c r="F163" s="9" t="s">
        <v>250</v>
      </c>
      <c r="G163" s="9" t="s">
        <v>931</v>
      </c>
      <c r="H163" s="11">
        <v>68500</v>
      </c>
      <c r="I163" s="11">
        <v>49960</v>
      </c>
      <c r="J163" s="9" t="s">
        <v>133</v>
      </c>
      <c r="K163" s="9" t="s">
        <v>132</v>
      </c>
      <c r="L163" s="9" t="s">
        <v>133</v>
      </c>
      <c r="M163" s="9" t="s">
        <v>916</v>
      </c>
      <c r="N163" s="9" t="s">
        <v>182</v>
      </c>
      <c r="O163" s="9" t="s">
        <v>907</v>
      </c>
      <c r="P163" s="9" t="s">
        <v>952</v>
      </c>
    </row>
    <row r="164" spans="1:19" x14ac:dyDescent="0.25">
      <c r="A164" s="9" t="s">
        <v>618</v>
      </c>
      <c r="B164" s="9" t="s">
        <v>781</v>
      </c>
      <c r="C164" s="10">
        <v>45388</v>
      </c>
      <c r="D164" s="9" t="s">
        <v>1019</v>
      </c>
      <c r="E164" s="10">
        <v>45416</v>
      </c>
      <c r="F164" s="9" t="s">
        <v>250</v>
      </c>
      <c r="G164" s="9" t="s">
        <v>1020</v>
      </c>
      <c r="H164" s="11">
        <v>27700</v>
      </c>
      <c r="I164" s="11">
        <v>14200</v>
      </c>
      <c r="J164" s="9" t="s">
        <v>759</v>
      </c>
      <c r="K164" s="9" t="s">
        <v>800</v>
      </c>
      <c r="L164" s="9" t="s">
        <v>390</v>
      </c>
      <c r="M164" s="10">
        <v>45357</v>
      </c>
      <c r="N164" s="9" t="s">
        <v>182</v>
      </c>
      <c r="O164" s="10">
        <v>45450</v>
      </c>
      <c r="P164" s="10">
        <v>45542</v>
      </c>
      <c r="Q164" s="18" t="s">
        <v>1754</v>
      </c>
    </row>
    <row r="165" spans="1:19" x14ac:dyDescent="0.25">
      <c r="A165" s="14" t="s">
        <v>584</v>
      </c>
      <c r="B165" s="14" t="s">
        <v>782</v>
      </c>
      <c r="C165" s="15">
        <v>45388</v>
      </c>
      <c r="D165" s="14" t="s">
        <v>922</v>
      </c>
      <c r="E165" s="14" t="s">
        <v>307</v>
      </c>
      <c r="F165" s="14" t="s">
        <v>250</v>
      </c>
      <c r="G165" s="14" t="s">
        <v>923</v>
      </c>
      <c r="H165" s="16">
        <v>26000</v>
      </c>
      <c r="I165" s="16">
        <v>23340</v>
      </c>
      <c r="J165" s="14" t="s">
        <v>759</v>
      </c>
      <c r="K165" s="14" t="s">
        <v>398</v>
      </c>
      <c r="L165" s="14" t="s">
        <v>390</v>
      </c>
      <c r="M165" s="14" t="s">
        <v>907</v>
      </c>
      <c r="N165" s="14" t="s">
        <v>182</v>
      </c>
      <c r="O165" s="14" t="s">
        <v>916</v>
      </c>
      <c r="P165" s="14"/>
      <c r="Q165" s="18" t="s">
        <v>1711</v>
      </c>
    </row>
    <row r="166" spans="1:19" x14ac:dyDescent="0.25">
      <c r="A166" s="9" t="s">
        <v>424</v>
      </c>
      <c r="B166" s="9" t="s">
        <v>783</v>
      </c>
      <c r="C166" s="10">
        <v>45388</v>
      </c>
      <c r="D166" s="9" t="s">
        <v>839</v>
      </c>
      <c r="E166" s="9" t="s">
        <v>533</v>
      </c>
      <c r="F166" s="9" t="s">
        <v>250</v>
      </c>
      <c r="G166" s="9" t="s">
        <v>840</v>
      </c>
      <c r="H166" s="11">
        <v>21516</v>
      </c>
      <c r="I166" s="11">
        <v>21516</v>
      </c>
      <c r="J166" s="9">
        <v>101</v>
      </c>
      <c r="K166" s="9" t="s">
        <v>841</v>
      </c>
      <c r="L166" s="9" t="s">
        <v>842</v>
      </c>
      <c r="M166" s="9" t="s">
        <v>843</v>
      </c>
      <c r="N166" s="9" t="s">
        <v>326</v>
      </c>
      <c r="O166" s="9" t="s">
        <v>843</v>
      </c>
      <c r="P166" s="9" t="s">
        <v>864</v>
      </c>
    </row>
    <row r="167" spans="1:19" x14ac:dyDescent="0.25">
      <c r="A167" s="20" t="s">
        <v>953</v>
      </c>
      <c r="B167" s="20" t="s">
        <v>785</v>
      </c>
      <c r="C167" s="40">
        <v>45479</v>
      </c>
      <c r="D167" s="20" t="s">
        <v>954</v>
      </c>
      <c r="E167" s="20" t="s">
        <v>696</v>
      </c>
      <c r="F167" s="20" t="s">
        <v>250</v>
      </c>
      <c r="G167" s="20" t="s">
        <v>955</v>
      </c>
      <c r="H167" s="24">
        <v>19800</v>
      </c>
      <c r="I167" s="24">
        <v>19800</v>
      </c>
      <c r="J167" s="20">
        <v>101</v>
      </c>
      <c r="K167" s="20" t="s">
        <v>136</v>
      </c>
      <c r="L167" s="20" t="s">
        <v>433</v>
      </c>
      <c r="M167" s="20" t="s">
        <v>952</v>
      </c>
      <c r="N167" s="20" t="s">
        <v>566</v>
      </c>
      <c r="O167" s="20" t="s">
        <v>952</v>
      </c>
      <c r="P167" s="20"/>
    </row>
    <row r="168" spans="1:19" x14ac:dyDescent="0.25">
      <c r="A168" s="9" t="s">
        <v>199</v>
      </c>
      <c r="B168" s="9" t="s">
        <v>793</v>
      </c>
      <c r="C168" s="9" t="s">
        <v>907</v>
      </c>
      <c r="D168" s="9" t="s">
        <v>957</v>
      </c>
      <c r="E168" s="9" t="s">
        <v>501</v>
      </c>
      <c r="F168" s="9" t="s">
        <v>250</v>
      </c>
      <c r="G168" s="9" t="s">
        <v>958</v>
      </c>
      <c r="H168" s="11">
        <v>225000</v>
      </c>
      <c r="I168" s="11">
        <v>200000</v>
      </c>
      <c r="J168" s="9" t="s">
        <v>169</v>
      </c>
      <c r="K168" s="9" t="s">
        <v>506</v>
      </c>
      <c r="L168" s="9" t="s">
        <v>959</v>
      </c>
      <c r="M168" s="9" t="s">
        <v>956</v>
      </c>
      <c r="N168" s="9" t="s">
        <v>960</v>
      </c>
      <c r="O168" s="9" t="s">
        <v>956</v>
      </c>
      <c r="P168" s="9" t="s">
        <v>1672</v>
      </c>
      <c r="Q168" s="18" t="s">
        <v>1753</v>
      </c>
    </row>
    <row r="169" spans="1:19" x14ac:dyDescent="0.25">
      <c r="A169" s="9" t="s">
        <v>965</v>
      </c>
      <c r="B169" s="9" t="s">
        <v>962</v>
      </c>
      <c r="C169" s="9" t="s">
        <v>916</v>
      </c>
      <c r="D169" s="9" t="s">
        <v>966</v>
      </c>
      <c r="E169" s="9" t="s">
        <v>714</v>
      </c>
      <c r="F169" s="9" t="s">
        <v>250</v>
      </c>
      <c r="G169" s="9" t="s">
        <v>967</v>
      </c>
      <c r="H169" s="11">
        <v>20000</v>
      </c>
      <c r="I169" s="11">
        <v>20000</v>
      </c>
      <c r="J169" s="9" t="s">
        <v>109</v>
      </c>
      <c r="K169" s="9" t="s">
        <v>968</v>
      </c>
      <c r="L169" s="9" t="s">
        <v>969</v>
      </c>
      <c r="M169" s="9" t="s">
        <v>956</v>
      </c>
      <c r="N169" s="9" t="s">
        <v>970</v>
      </c>
      <c r="O169" s="9" t="s">
        <v>956</v>
      </c>
      <c r="P169" s="9" t="s">
        <v>952</v>
      </c>
      <c r="R169">
        <v>11</v>
      </c>
      <c r="S169">
        <v>61</v>
      </c>
    </row>
    <row r="172" spans="1:19" x14ac:dyDescent="0.25">
      <c r="I172" t="s">
        <v>2746</v>
      </c>
      <c r="J172" t="s">
        <v>2747</v>
      </c>
      <c r="K172" t="s">
        <v>715</v>
      </c>
    </row>
    <row r="173" spans="1:19" x14ac:dyDescent="0.25">
      <c r="I173" t="s">
        <v>2748</v>
      </c>
      <c r="J173">
        <v>0</v>
      </c>
      <c r="K173">
        <v>0</v>
      </c>
      <c r="L173">
        <v>100</v>
      </c>
    </row>
    <row r="174" spans="1:19" x14ac:dyDescent="0.25">
      <c r="I174" t="s">
        <v>2749</v>
      </c>
      <c r="J174">
        <v>5</v>
      </c>
      <c r="K174">
        <v>0</v>
      </c>
      <c r="L174">
        <v>100</v>
      </c>
    </row>
    <row r="175" spans="1:19" x14ac:dyDescent="0.25">
      <c r="I175" t="s">
        <v>2750</v>
      </c>
      <c r="J175">
        <v>12</v>
      </c>
      <c r="K175">
        <v>3</v>
      </c>
      <c r="L175">
        <v>75</v>
      </c>
    </row>
    <row r="176" spans="1:19" x14ac:dyDescent="0.25">
      <c r="I176" t="s">
        <v>2751</v>
      </c>
      <c r="J176">
        <v>40</v>
      </c>
      <c r="K176">
        <v>15</v>
      </c>
      <c r="L176">
        <v>62.5</v>
      </c>
    </row>
    <row r="177" spans="1:16" x14ac:dyDescent="0.25">
      <c r="I177" t="s">
        <v>2752</v>
      </c>
      <c r="J177">
        <v>32</v>
      </c>
      <c r="K177">
        <v>7</v>
      </c>
      <c r="L177">
        <v>78.13</v>
      </c>
    </row>
    <row r="178" spans="1:16" x14ac:dyDescent="0.25">
      <c r="I178" t="s">
        <v>2753</v>
      </c>
      <c r="J178">
        <v>61</v>
      </c>
      <c r="K178">
        <v>11</v>
      </c>
      <c r="L178">
        <v>81.96</v>
      </c>
    </row>
    <row r="179" spans="1:16" x14ac:dyDescent="0.25">
      <c r="A179" t="s">
        <v>1732</v>
      </c>
      <c r="L179">
        <f>SUM(L173:L178)</f>
        <v>497.59</v>
      </c>
      <c r="M179" s="74">
        <v>0.82930000000000004</v>
      </c>
    </row>
    <row r="180" spans="1:16" x14ac:dyDescent="0.25">
      <c r="A180" s="9" t="s">
        <v>1050</v>
      </c>
      <c r="B180" s="9" t="s">
        <v>784</v>
      </c>
      <c r="C180" s="10">
        <v>45388</v>
      </c>
      <c r="D180" s="9" t="s">
        <v>1051</v>
      </c>
      <c r="E180" s="9" t="s">
        <v>307</v>
      </c>
      <c r="F180" s="9" t="s">
        <v>250</v>
      </c>
      <c r="G180" s="9" t="s">
        <v>1052</v>
      </c>
      <c r="H180" s="11">
        <v>215030</v>
      </c>
      <c r="I180" s="11">
        <v>211434</v>
      </c>
      <c r="J180" s="9" t="s">
        <v>1053</v>
      </c>
      <c r="K180" s="9" t="s">
        <v>800</v>
      </c>
      <c r="L180" s="9" t="s">
        <v>390</v>
      </c>
      <c r="M180" s="9" t="s">
        <v>1045</v>
      </c>
      <c r="N180" s="9" t="s">
        <v>182</v>
      </c>
      <c r="O180" s="9" t="s">
        <v>983</v>
      </c>
      <c r="P180" s="10">
        <v>45419</v>
      </c>
    </row>
    <row r="181" spans="1:16" x14ac:dyDescent="0.25">
      <c r="A181" s="9" t="s">
        <v>530</v>
      </c>
      <c r="B181" s="9" t="s">
        <v>786</v>
      </c>
      <c r="C181" s="9" t="s">
        <v>843</v>
      </c>
      <c r="D181" s="9" t="s">
        <v>1588</v>
      </c>
      <c r="E181" s="9" t="s">
        <v>713</v>
      </c>
      <c r="F181" s="9" t="s">
        <v>250</v>
      </c>
      <c r="G181" s="9" t="s">
        <v>1589</v>
      </c>
      <c r="H181" s="11">
        <v>13000</v>
      </c>
      <c r="I181" s="11">
        <v>13000</v>
      </c>
      <c r="J181" s="9">
        <v>101</v>
      </c>
      <c r="K181" s="9" t="s">
        <v>1590</v>
      </c>
      <c r="L181" s="9" t="s">
        <v>1591</v>
      </c>
      <c r="M181" s="9" t="s">
        <v>1566</v>
      </c>
      <c r="N181" s="9" t="s">
        <v>1592</v>
      </c>
      <c r="O181" s="9" t="s">
        <v>843</v>
      </c>
      <c r="P181" s="9" t="s">
        <v>1592</v>
      </c>
    </row>
    <row r="182" spans="1:16" x14ac:dyDescent="0.25">
      <c r="A182" s="14" t="s">
        <v>1058</v>
      </c>
      <c r="B182" s="14" t="s">
        <v>789</v>
      </c>
      <c r="C182" s="14" t="s">
        <v>907</v>
      </c>
      <c r="D182" s="14" t="s">
        <v>1064</v>
      </c>
      <c r="E182" s="14" t="s">
        <v>514</v>
      </c>
      <c r="F182" s="14" t="s">
        <v>250</v>
      </c>
      <c r="G182" s="14" t="s">
        <v>1065</v>
      </c>
      <c r="H182" s="16">
        <v>24000</v>
      </c>
      <c r="I182" s="16">
        <v>23990</v>
      </c>
      <c r="J182" s="14">
        <v>101</v>
      </c>
      <c r="K182" s="14" t="s">
        <v>42</v>
      </c>
      <c r="L182" s="14" t="s">
        <v>1066</v>
      </c>
      <c r="M182" s="14" t="s">
        <v>1045</v>
      </c>
      <c r="N182" s="14">
        <v>101</v>
      </c>
      <c r="O182" s="15">
        <v>45542</v>
      </c>
    </row>
    <row r="183" spans="1:16" x14ac:dyDescent="0.25">
      <c r="A183" s="14" t="s">
        <v>1058</v>
      </c>
      <c r="B183" s="14" t="s">
        <v>790</v>
      </c>
      <c r="C183" s="14" t="s">
        <v>907</v>
      </c>
      <c r="D183" s="14" t="s">
        <v>1061</v>
      </c>
      <c r="E183" s="14" t="s">
        <v>450</v>
      </c>
      <c r="F183" s="14" t="s">
        <v>250</v>
      </c>
      <c r="G183" s="14" t="s">
        <v>1062</v>
      </c>
      <c r="H183" s="16">
        <v>28450</v>
      </c>
      <c r="I183" s="16">
        <v>15170</v>
      </c>
      <c r="J183" s="14">
        <v>101</v>
      </c>
      <c r="K183" s="14" t="s">
        <v>1063</v>
      </c>
      <c r="L183" s="14" t="s">
        <v>57</v>
      </c>
      <c r="M183" s="14" t="s">
        <v>1045</v>
      </c>
      <c r="N183" s="14" t="s">
        <v>182</v>
      </c>
      <c r="O183" s="15">
        <v>45542</v>
      </c>
    </row>
    <row r="184" spans="1:16" x14ac:dyDescent="0.25">
      <c r="A184" s="14" t="s">
        <v>175</v>
      </c>
      <c r="B184" s="14" t="s">
        <v>791</v>
      </c>
      <c r="C184" s="14" t="s">
        <v>907</v>
      </c>
      <c r="D184" s="14" t="s">
        <v>1047</v>
      </c>
      <c r="E184" s="15">
        <v>45416</v>
      </c>
      <c r="F184" s="14" t="s">
        <v>250</v>
      </c>
      <c r="G184" s="14" t="s">
        <v>1048</v>
      </c>
      <c r="H184" s="16">
        <v>2100</v>
      </c>
      <c r="I184" s="16">
        <v>1860</v>
      </c>
      <c r="J184" s="14" t="s">
        <v>1049</v>
      </c>
      <c r="K184" s="14" t="s">
        <v>522</v>
      </c>
      <c r="L184" s="14" t="s">
        <v>523</v>
      </c>
      <c r="M184" s="14" t="s">
        <v>1045</v>
      </c>
      <c r="N184" s="14" t="s">
        <v>182</v>
      </c>
      <c r="O184" s="15">
        <v>45542</v>
      </c>
    </row>
    <row r="185" spans="1:16" x14ac:dyDescent="0.25">
      <c r="A185" s="14" t="s">
        <v>236</v>
      </c>
      <c r="B185" s="14" t="s">
        <v>792</v>
      </c>
      <c r="C185" s="14" t="s">
        <v>907</v>
      </c>
      <c r="D185" s="14" t="s">
        <v>1585</v>
      </c>
      <c r="E185" s="14" t="s">
        <v>365</v>
      </c>
      <c r="F185" s="14" t="s">
        <v>250</v>
      </c>
      <c r="G185" s="14" t="s">
        <v>1586</v>
      </c>
      <c r="H185" s="16">
        <v>190000</v>
      </c>
      <c r="I185" s="16">
        <v>173435</v>
      </c>
      <c r="J185" s="14" t="s">
        <v>846</v>
      </c>
      <c r="K185" s="14" t="s">
        <v>1587</v>
      </c>
      <c r="L185" s="14" t="s">
        <v>711</v>
      </c>
      <c r="M185" s="14" t="s">
        <v>1566</v>
      </c>
      <c r="N185" s="14" t="s">
        <v>182</v>
      </c>
      <c r="O185" s="14" t="s">
        <v>1566</v>
      </c>
    </row>
    <row r="186" spans="1:16" x14ac:dyDescent="0.25">
      <c r="A186" s="9" t="s">
        <v>1027</v>
      </c>
      <c r="B186" s="9" t="s">
        <v>794</v>
      </c>
      <c r="C186" s="9" t="s">
        <v>916</v>
      </c>
      <c r="D186" s="9" t="s">
        <v>1028</v>
      </c>
      <c r="E186" s="10">
        <v>45357</v>
      </c>
      <c r="F186" s="9" t="s">
        <v>250</v>
      </c>
      <c r="G186" s="9" t="s">
        <v>1029</v>
      </c>
      <c r="H186" s="11">
        <v>405000</v>
      </c>
      <c r="I186" s="11">
        <v>265500</v>
      </c>
      <c r="J186" s="9" t="s">
        <v>109</v>
      </c>
      <c r="K186" s="9" t="s">
        <v>1017</v>
      </c>
      <c r="L186" s="9" t="s">
        <v>969</v>
      </c>
      <c r="M186" s="10">
        <v>45358</v>
      </c>
      <c r="N186" s="9" t="s">
        <v>1030</v>
      </c>
      <c r="O186" s="10">
        <v>45358</v>
      </c>
      <c r="P186" s="9" t="s">
        <v>1030</v>
      </c>
    </row>
    <row r="187" spans="1:16" x14ac:dyDescent="0.25">
      <c r="A187" s="9" t="s">
        <v>199</v>
      </c>
      <c r="B187" s="9" t="s">
        <v>961</v>
      </c>
      <c r="C187" s="9" t="s">
        <v>916</v>
      </c>
      <c r="D187" s="9" t="s">
        <v>986</v>
      </c>
      <c r="E187" s="9" t="s">
        <v>696</v>
      </c>
      <c r="F187" s="9" t="s">
        <v>250</v>
      </c>
      <c r="G187" s="9" t="s">
        <v>987</v>
      </c>
      <c r="H187" s="11">
        <v>52300</v>
      </c>
      <c r="I187" s="11">
        <v>52118</v>
      </c>
      <c r="J187" s="9" t="s">
        <v>109</v>
      </c>
      <c r="K187" s="9" t="s">
        <v>847</v>
      </c>
      <c r="L187" s="9" t="s">
        <v>848</v>
      </c>
      <c r="M187" s="10">
        <v>45298</v>
      </c>
      <c r="N187" s="9" t="s">
        <v>970</v>
      </c>
      <c r="O187" s="10">
        <v>45298</v>
      </c>
      <c r="P187" s="9" t="s">
        <v>952</v>
      </c>
    </row>
    <row r="188" spans="1:16" x14ac:dyDescent="0.25">
      <c r="A188" s="9" t="s">
        <v>997</v>
      </c>
      <c r="B188" s="9" t="s">
        <v>963</v>
      </c>
      <c r="C188" s="9" t="s">
        <v>916</v>
      </c>
      <c r="D188" s="9" t="s">
        <v>998</v>
      </c>
      <c r="E188" s="9" t="s">
        <v>714</v>
      </c>
      <c r="F188" s="9" t="s">
        <v>250</v>
      </c>
      <c r="G188" s="9" t="s">
        <v>999</v>
      </c>
      <c r="H188" s="11">
        <v>35000</v>
      </c>
      <c r="I188" s="11">
        <v>34650</v>
      </c>
      <c r="J188" s="9" t="s">
        <v>109</v>
      </c>
      <c r="K188" s="9" t="s">
        <v>1000</v>
      </c>
      <c r="L188" s="9" t="s">
        <v>1001</v>
      </c>
      <c r="M188" s="10">
        <v>45298</v>
      </c>
      <c r="N188" s="9" t="s">
        <v>970</v>
      </c>
      <c r="O188" s="10">
        <v>45298</v>
      </c>
      <c r="P188" s="9" t="s">
        <v>970</v>
      </c>
    </row>
    <row r="189" spans="1:16" x14ac:dyDescent="0.25">
      <c r="A189" s="9" t="s">
        <v>530</v>
      </c>
      <c r="B189" s="9" t="s">
        <v>964</v>
      </c>
      <c r="C189" s="9" t="s">
        <v>916</v>
      </c>
      <c r="D189" s="9" t="s">
        <v>1003</v>
      </c>
      <c r="E189" s="9" t="s">
        <v>714</v>
      </c>
      <c r="F189" s="9" t="s">
        <v>250</v>
      </c>
      <c r="G189" s="9" t="s">
        <v>1004</v>
      </c>
      <c r="H189" s="11">
        <v>430000</v>
      </c>
      <c r="I189" s="11">
        <v>430000</v>
      </c>
      <c r="J189" s="9" t="s">
        <v>109</v>
      </c>
      <c r="K189" s="9" t="s">
        <v>968</v>
      </c>
      <c r="L189" s="9" t="s">
        <v>969</v>
      </c>
      <c r="M189" s="10">
        <v>45329</v>
      </c>
      <c r="N189" s="9" t="s">
        <v>1005</v>
      </c>
      <c r="O189" s="10">
        <v>45329</v>
      </c>
      <c r="P189" s="9" t="s">
        <v>1005</v>
      </c>
    </row>
    <row r="190" spans="1:16" x14ac:dyDescent="0.25">
      <c r="A190" s="14" t="s">
        <v>1058</v>
      </c>
      <c r="B190" s="14" t="s">
        <v>1006</v>
      </c>
      <c r="C190" s="14" t="s">
        <v>916</v>
      </c>
      <c r="D190" s="14" t="s">
        <v>1059</v>
      </c>
      <c r="E190" s="14" t="s">
        <v>325</v>
      </c>
      <c r="F190" s="14" t="s">
        <v>250</v>
      </c>
      <c r="G190" s="14" t="s">
        <v>1060</v>
      </c>
      <c r="H190" s="16">
        <v>12000</v>
      </c>
      <c r="I190" s="16">
        <v>11995</v>
      </c>
      <c r="J190" s="14" t="s">
        <v>1056</v>
      </c>
      <c r="K190" s="14" t="s">
        <v>1057</v>
      </c>
      <c r="L190" s="14" t="s">
        <v>390</v>
      </c>
      <c r="M190" s="14" t="s">
        <v>1045</v>
      </c>
      <c r="N190" s="15" t="s">
        <v>182</v>
      </c>
      <c r="O190" s="15">
        <v>45542</v>
      </c>
    </row>
    <row r="191" spans="1:16" x14ac:dyDescent="0.25">
      <c r="A191" s="14" t="s">
        <v>520</v>
      </c>
      <c r="B191" s="14" t="s">
        <v>1007</v>
      </c>
      <c r="C191" s="14" t="s">
        <v>916</v>
      </c>
      <c r="D191" s="14" t="s">
        <v>1021</v>
      </c>
      <c r="E191" s="15">
        <v>45326</v>
      </c>
      <c r="F191" s="14" t="s">
        <v>250</v>
      </c>
      <c r="G191" s="14" t="s">
        <v>1022</v>
      </c>
      <c r="H191" s="16">
        <v>43585</v>
      </c>
      <c r="I191" s="16">
        <v>38160</v>
      </c>
      <c r="J191" s="14" t="s">
        <v>1023</v>
      </c>
      <c r="K191" s="14" t="s">
        <v>694</v>
      </c>
      <c r="L191" s="14" t="s">
        <v>695</v>
      </c>
      <c r="M191" s="15">
        <v>45358</v>
      </c>
      <c r="N191" s="14" t="s">
        <v>182</v>
      </c>
      <c r="O191" s="15">
        <v>45358</v>
      </c>
    </row>
    <row r="192" spans="1:16" x14ac:dyDescent="0.25">
      <c r="A192" s="14" t="s">
        <v>584</v>
      </c>
      <c r="B192" s="14" t="s">
        <v>1024</v>
      </c>
      <c r="C192" s="14" t="s">
        <v>916</v>
      </c>
      <c r="D192" s="14" t="s">
        <v>1025</v>
      </c>
      <c r="E192" s="14" t="s">
        <v>365</v>
      </c>
      <c r="F192" s="14" t="s">
        <v>250</v>
      </c>
      <c r="G192" s="14" t="s">
        <v>1026</v>
      </c>
      <c r="H192" s="16">
        <v>12000</v>
      </c>
      <c r="I192" s="16">
        <v>10880</v>
      </c>
      <c r="J192" s="14" t="s">
        <v>169</v>
      </c>
      <c r="K192" s="14" t="s">
        <v>710</v>
      </c>
      <c r="L192" s="14" t="s">
        <v>711</v>
      </c>
      <c r="M192" s="15">
        <v>45358</v>
      </c>
      <c r="N192" s="14" t="s">
        <v>267</v>
      </c>
      <c r="O192" s="15">
        <v>45358</v>
      </c>
    </row>
    <row r="193" spans="1:16" x14ac:dyDescent="0.25">
      <c r="A193" s="14" t="s">
        <v>584</v>
      </c>
      <c r="B193" s="14" t="s">
        <v>1008</v>
      </c>
      <c r="C193" s="14" t="s">
        <v>916</v>
      </c>
      <c r="D193" s="14" t="s">
        <v>1054</v>
      </c>
      <c r="E193" s="14" t="s">
        <v>325</v>
      </c>
      <c r="F193" s="14" t="s">
        <v>250</v>
      </c>
      <c r="G193" s="14" t="s">
        <v>1055</v>
      </c>
      <c r="H193" s="16">
        <v>28600</v>
      </c>
      <c r="I193" s="16">
        <v>18640</v>
      </c>
      <c r="J193" s="14" t="s">
        <v>1056</v>
      </c>
      <c r="K193" s="14" t="s">
        <v>1057</v>
      </c>
      <c r="L193" s="14" t="s">
        <v>390</v>
      </c>
      <c r="M193" s="14" t="s">
        <v>1045</v>
      </c>
      <c r="N193" s="14" t="s">
        <v>267</v>
      </c>
      <c r="O193" s="15">
        <v>45542</v>
      </c>
    </row>
    <row r="194" spans="1:16" x14ac:dyDescent="0.25">
      <c r="A194" s="9" t="s">
        <v>1014</v>
      </c>
      <c r="B194" s="9" t="s">
        <v>1013</v>
      </c>
      <c r="C194" s="10">
        <v>45298</v>
      </c>
      <c r="D194" s="9" t="s">
        <v>1015</v>
      </c>
      <c r="E194" s="9" t="s">
        <v>952</v>
      </c>
      <c r="F194" s="9" t="s">
        <v>250</v>
      </c>
      <c r="G194" s="9" t="s">
        <v>1016</v>
      </c>
      <c r="H194" s="11">
        <v>350000</v>
      </c>
      <c r="I194" s="11">
        <v>315728</v>
      </c>
      <c r="J194" s="9" t="s">
        <v>109</v>
      </c>
      <c r="K194" s="9" t="s">
        <v>1017</v>
      </c>
      <c r="L194" s="9" t="s">
        <v>969</v>
      </c>
      <c r="M194" s="10" t="s">
        <v>1541</v>
      </c>
      <c r="N194" s="9" t="s">
        <v>1018</v>
      </c>
      <c r="O194" s="10">
        <v>45329</v>
      </c>
    </row>
    <row r="195" spans="1:16" x14ac:dyDescent="0.25">
      <c r="A195" s="9" t="s">
        <v>408</v>
      </c>
      <c r="B195" s="9" t="s">
        <v>1542</v>
      </c>
      <c r="C195" s="10">
        <v>45419</v>
      </c>
      <c r="D195" s="9" t="s">
        <v>1015</v>
      </c>
      <c r="E195" s="9" t="s">
        <v>952</v>
      </c>
      <c r="F195" s="9" t="s">
        <v>250</v>
      </c>
      <c r="G195" s="9" t="s">
        <v>1044</v>
      </c>
      <c r="H195" s="11">
        <v>18000</v>
      </c>
      <c r="I195" s="11">
        <v>18000</v>
      </c>
      <c r="J195" s="9" t="s">
        <v>109</v>
      </c>
      <c r="K195" s="9" t="s">
        <v>1017</v>
      </c>
      <c r="L195" s="9" t="s">
        <v>969</v>
      </c>
      <c r="M195" s="10" t="s">
        <v>1045</v>
      </c>
      <c r="N195" s="9" t="s">
        <v>1046</v>
      </c>
      <c r="O195" s="10">
        <v>45450</v>
      </c>
    </row>
    <row r="196" spans="1:16" x14ac:dyDescent="0.25">
      <c r="A196" s="9" t="s">
        <v>1342</v>
      </c>
      <c r="B196" s="9" t="s">
        <v>1543</v>
      </c>
      <c r="C196" s="10">
        <v>45419</v>
      </c>
      <c r="D196" s="9" t="s">
        <v>1015</v>
      </c>
      <c r="E196" s="9" t="s">
        <v>952</v>
      </c>
      <c r="F196" s="9" t="s">
        <v>250</v>
      </c>
      <c r="G196" s="9" t="s">
        <v>1544</v>
      </c>
      <c r="H196" s="11">
        <v>20000</v>
      </c>
      <c r="I196" s="11">
        <v>20000</v>
      </c>
      <c r="J196" s="9" t="s">
        <v>109</v>
      </c>
      <c r="K196" s="9" t="s">
        <v>1017</v>
      </c>
      <c r="L196" s="9" t="s">
        <v>969</v>
      </c>
      <c r="M196" s="10" t="s">
        <v>1541</v>
      </c>
      <c r="N196" s="9" t="s">
        <v>1046</v>
      </c>
      <c r="O196" s="10">
        <v>45450</v>
      </c>
    </row>
    <row r="197" spans="1:16" x14ac:dyDescent="0.25">
      <c r="A197" s="9" t="s">
        <v>1662</v>
      </c>
      <c r="B197" s="9" t="s">
        <v>1010</v>
      </c>
      <c r="C197" s="9" t="s">
        <v>1663</v>
      </c>
      <c r="D197" s="9" t="s">
        <v>1664</v>
      </c>
      <c r="E197" s="9" t="s">
        <v>713</v>
      </c>
      <c r="F197" s="9" t="s">
        <v>250</v>
      </c>
      <c r="G197" s="9" t="s">
        <v>1665</v>
      </c>
      <c r="H197" s="11">
        <v>207300</v>
      </c>
      <c r="I197" s="11">
        <v>207128</v>
      </c>
      <c r="J197" s="9" t="s">
        <v>804</v>
      </c>
      <c r="K197" s="9" t="s">
        <v>1666</v>
      </c>
      <c r="L197" s="9" t="s">
        <v>804</v>
      </c>
      <c r="M197" s="10" t="s">
        <v>1661</v>
      </c>
      <c r="N197" s="9" t="s">
        <v>1667</v>
      </c>
      <c r="O197" s="9" t="s">
        <v>1668</v>
      </c>
    </row>
    <row r="198" spans="1:16" x14ac:dyDescent="0.25">
      <c r="A198" s="9" t="s">
        <v>530</v>
      </c>
      <c r="B198" s="9" t="s">
        <v>1011</v>
      </c>
      <c r="C198" s="9" t="s">
        <v>1036</v>
      </c>
      <c r="D198" s="9" t="s">
        <v>1037</v>
      </c>
      <c r="E198" s="9" t="s">
        <v>952</v>
      </c>
      <c r="F198" s="9" t="s">
        <v>250</v>
      </c>
      <c r="G198" s="9" t="s">
        <v>1038</v>
      </c>
      <c r="H198" s="11">
        <v>10000</v>
      </c>
      <c r="I198" s="11">
        <v>10000</v>
      </c>
      <c r="J198" s="9" t="s">
        <v>169</v>
      </c>
      <c r="K198" s="9" t="s">
        <v>1017</v>
      </c>
      <c r="L198" s="9" t="s">
        <v>969</v>
      </c>
      <c r="M198" s="10">
        <v>45511</v>
      </c>
      <c r="N198" s="9" t="s">
        <v>1039</v>
      </c>
      <c r="O198" s="10">
        <v>45511</v>
      </c>
    </row>
    <row r="199" spans="1:16" x14ac:dyDescent="0.25">
      <c r="A199" s="14" t="s">
        <v>1628</v>
      </c>
      <c r="B199" s="14" t="s">
        <v>1012</v>
      </c>
      <c r="C199" s="15">
        <v>45419</v>
      </c>
      <c r="D199" s="15">
        <v>45346</v>
      </c>
      <c r="E199" s="14" t="s">
        <v>192</v>
      </c>
      <c r="F199" s="14" t="s">
        <v>251</v>
      </c>
      <c r="G199" s="14" t="s">
        <v>1629</v>
      </c>
      <c r="H199" s="16">
        <v>1123875</v>
      </c>
      <c r="I199" s="16">
        <v>680277</v>
      </c>
      <c r="J199" s="14" t="s">
        <v>804</v>
      </c>
      <c r="K199" s="14" t="s">
        <v>800</v>
      </c>
      <c r="L199" s="14" t="s">
        <v>804</v>
      </c>
      <c r="M199" s="15" t="s">
        <v>1625</v>
      </c>
      <c r="N199" s="14" t="s">
        <v>267</v>
      </c>
      <c r="O199" s="14" t="s">
        <v>1625</v>
      </c>
    </row>
    <row r="200" spans="1:16" x14ac:dyDescent="0.25">
      <c r="A200" s="14" t="s">
        <v>1748</v>
      </c>
      <c r="B200" s="14" t="s">
        <v>1073</v>
      </c>
      <c r="C200" s="15">
        <v>45419</v>
      </c>
      <c r="D200" s="14" t="s">
        <v>1749</v>
      </c>
      <c r="E200" s="14" t="s">
        <v>307</v>
      </c>
      <c r="F200" s="14" t="s">
        <v>251</v>
      </c>
      <c r="G200" s="14" t="s">
        <v>1750</v>
      </c>
      <c r="H200" s="16">
        <v>950000</v>
      </c>
      <c r="I200" s="16">
        <v>830000</v>
      </c>
      <c r="J200" s="14" t="s">
        <v>759</v>
      </c>
      <c r="K200" s="14" t="s">
        <v>800</v>
      </c>
      <c r="L200" s="14" t="s">
        <v>390</v>
      </c>
      <c r="M200" s="15">
        <v>45330</v>
      </c>
      <c r="N200" s="14" t="s">
        <v>267</v>
      </c>
      <c r="O200" s="15">
        <v>45299</v>
      </c>
    </row>
    <row r="201" spans="1:16" x14ac:dyDescent="0.25">
      <c r="A201" s="14" t="s">
        <v>434</v>
      </c>
      <c r="B201" s="14" t="s">
        <v>1074</v>
      </c>
      <c r="C201" s="15">
        <v>45419</v>
      </c>
      <c r="D201" s="14" t="s">
        <v>1576</v>
      </c>
      <c r="E201" s="14" t="s">
        <v>450</v>
      </c>
      <c r="F201" s="14" t="s">
        <v>250</v>
      </c>
      <c r="G201" s="14" t="s">
        <v>1577</v>
      </c>
      <c r="H201" s="16">
        <v>15000</v>
      </c>
      <c r="I201" s="16">
        <v>8500</v>
      </c>
      <c r="J201" s="14" t="s">
        <v>169</v>
      </c>
      <c r="K201" s="14" t="s">
        <v>847</v>
      </c>
      <c r="L201" s="14" t="s">
        <v>848</v>
      </c>
      <c r="M201" s="14" t="s">
        <v>1566</v>
      </c>
      <c r="N201" s="14" t="s">
        <v>182</v>
      </c>
      <c r="O201" s="14" t="s">
        <v>1566</v>
      </c>
    </row>
    <row r="202" spans="1:16" x14ac:dyDescent="0.25">
      <c r="A202" s="14" t="s">
        <v>434</v>
      </c>
      <c r="B202" s="14" t="s">
        <v>1075</v>
      </c>
      <c r="C202" s="15">
        <v>45419</v>
      </c>
      <c r="D202" s="14" t="s">
        <v>1574</v>
      </c>
      <c r="E202" s="14" t="s">
        <v>450</v>
      </c>
      <c r="F202" s="14" t="s">
        <v>250</v>
      </c>
      <c r="G202" s="14" t="s">
        <v>1575</v>
      </c>
      <c r="H202" s="16">
        <v>10000</v>
      </c>
      <c r="I202" s="16">
        <v>10000</v>
      </c>
      <c r="J202" s="14" t="s">
        <v>169</v>
      </c>
      <c r="K202" s="14" t="s">
        <v>847</v>
      </c>
      <c r="L202" s="14" t="s">
        <v>848</v>
      </c>
      <c r="M202" s="14" t="s">
        <v>1566</v>
      </c>
      <c r="N202" s="14" t="s">
        <v>182</v>
      </c>
      <c r="O202" s="14" t="s">
        <v>1566</v>
      </c>
    </row>
    <row r="203" spans="1:16" x14ac:dyDescent="0.25">
      <c r="A203" s="14" t="s">
        <v>661</v>
      </c>
      <c r="B203" s="14" t="s">
        <v>1076</v>
      </c>
      <c r="C203" s="15">
        <v>45419</v>
      </c>
      <c r="D203" s="14" t="s">
        <v>1567</v>
      </c>
      <c r="E203" s="15">
        <v>45566</v>
      </c>
      <c r="F203" s="14" t="s">
        <v>250</v>
      </c>
      <c r="G203" s="14" t="s">
        <v>1568</v>
      </c>
      <c r="H203" s="16">
        <v>90000</v>
      </c>
      <c r="I203" s="16">
        <v>90000</v>
      </c>
      <c r="J203" s="14" t="s">
        <v>169</v>
      </c>
      <c r="K203" s="14" t="s">
        <v>1202</v>
      </c>
      <c r="L203" s="14" t="s">
        <v>1203</v>
      </c>
      <c r="M203" s="14" t="s">
        <v>1566</v>
      </c>
      <c r="N203" s="14" t="s">
        <v>267</v>
      </c>
      <c r="O203" s="14" t="s">
        <v>1566</v>
      </c>
    </row>
    <row r="204" spans="1:16" x14ac:dyDescent="0.25">
      <c r="A204" s="14" t="s">
        <v>661</v>
      </c>
      <c r="B204" s="14" t="s">
        <v>1077</v>
      </c>
      <c r="C204" s="15">
        <v>45419</v>
      </c>
      <c r="D204" s="14" t="s">
        <v>1632</v>
      </c>
      <c r="E204" s="15">
        <v>45327</v>
      </c>
      <c r="F204" s="14" t="s">
        <v>250</v>
      </c>
      <c r="G204" s="14" t="s">
        <v>1633</v>
      </c>
      <c r="H204" s="16">
        <v>29750</v>
      </c>
      <c r="I204" s="16">
        <v>29750</v>
      </c>
      <c r="J204" s="14">
        <v>101</v>
      </c>
      <c r="K204" s="14" t="s">
        <v>1634</v>
      </c>
      <c r="L204" s="14" t="s">
        <v>1635</v>
      </c>
      <c r="M204" s="14" t="s">
        <v>1625</v>
      </c>
      <c r="N204" s="14" t="s">
        <v>182</v>
      </c>
      <c r="O204" s="14" t="s">
        <v>1625</v>
      </c>
    </row>
    <row r="205" spans="1:16" x14ac:dyDescent="0.25">
      <c r="A205" s="9" t="s">
        <v>434</v>
      </c>
      <c r="B205" s="9" t="s">
        <v>1078</v>
      </c>
      <c r="C205" s="10">
        <v>45419</v>
      </c>
      <c r="D205" s="9" t="s">
        <v>1081</v>
      </c>
      <c r="E205" s="9" t="s">
        <v>952</v>
      </c>
      <c r="F205" s="9" t="s">
        <v>250</v>
      </c>
      <c r="G205" s="9" t="s">
        <v>1083</v>
      </c>
      <c r="H205" s="11">
        <v>50000</v>
      </c>
      <c r="I205" s="11">
        <v>49800</v>
      </c>
      <c r="J205" s="9" t="s">
        <v>109</v>
      </c>
      <c r="K205" s="9" t="s">
        <v>1017</v>
      </c>
      <c r="L205" s="9" t="s">
        <v>969</v>
      </c>
      <c r="M205" s="9" t="s">
        <v>1072</v>
      </c>
      <c r="N205" s="9"/>
      <c r="O205" s="10">
        <v>45542</v>
      </c>
      <c r="P205" s="10">
        <v>45542</v>
      </c>
    </row>
    <row r="206" spans="1:16" x14ac:dyDescent="0.25">
      <c r="A206" s="9" t="s">
        <v>1027</v>
      </c>
      <c r="B206" s="9" t="s">
        <v>1079</v>
      </c>
      <c r="C206" s="10">
        <v>45450</v>
      </c>
      <c r="D206" s="9" t="s">
        <v>1728</v>
      </c>
      <c r="E206" s="9" t="s">
        <v>956</v>
      </c>
      <c r="F206" s="9" t="s">
        <v>250</v>
      </c>
      <c r="G206" s="9" t="s">
        <v>1729</v>
      </c>
      <c r="H206" s="11">
        <v>945000</v>
      </c>
      <c r="I206" s="11">
        <v>940800</v>
      </c>
      <c r="J206" s="9" t="s">
        <v>109</v>
      </c>
      <c r="K206" s="9" t="s">
        <v>1017</v>
      </c>
      <c r="L206" s="9" t="s">
        <v>969</v>
      </c>
      <c r="M206" s="9" t="s">
        <v>1730</v>
      </c>
      <c r="N206" s="9" t="s">
        <v>1731</v>
      </c>
      <c r="O206" s="10">
        <v>45511</v>
      </c>
      <c r="P206" s="9" t="s">
        <v>1731</v>
      </c>
    </row>
    <row r="207" spans="1:16" x14ac:dyDescent="0.25">
      <c r="A207" s="9" t="s">
        <v>1342</v>
      </c>
      <c r="B207" s="9" t="s">
        <v>1080</v>
      </c>
      <c r="C207" s="10">
        <v>45450</v>
      </c>
      <c r="D207" s="9" t="s">
        <v>1694</v>
      </c>
      <c r="E207" s="10">
        <v>45298</v>
      </c>
      <c r="F207" s="9" t="s">
        <v>250</v>
      </c>
      <c r="G207" s="9" t="s">
        <v>1695</v>
      </c>
      <c r="H207" s="11">
        <v>20000</v>
      </c>
      <c r="I207" s="11">
        <v>19400</v>
      </c>
      <c r="J207" s="9" t="s">
        <v>109</v>
      </c>
      <c r="K207" s="9" t="s">
        <v>1017</v>
      </c>
      <c r="L207" s="9" t="s">
        <v>969</v>
      </c>
      <c r="M207" s="9" t="s">
        <v>1696</v>
      </c>
      <c r="N207" s="9" t="s">
        <v>1647</v>
      </c>
      <c r="O207" s="10">
        <v>45450</v>
      </c>
      <c r="P207" s="9"/>
    </row>
    <row r="208" spans="1:16" x14ac:dyDescent="0.25">
      <c r="A208" s="9" t="s">
        <v>988</v>
      </c>
      <c r="B208" s="9" t="s">
        <v>1643</v>
      </c>
      <c r="C208" s="10">
        <v>45450</v>
      </c>
      <c r="D208" s="9" t="s">
        <v>1644</v>
      </c>
      <c r="E208" s="9" t="s">
        <v>1645</v>
      </c>
      <c r="F208" s="9" t="s">
        <v>250</v>
      </c>
      <c r="G208" s="9" t="s">
        <v>1646</v>
      </c>
      <c r="H208" s="11">
        <v>220000</v>
      </c>
      <c r="I208" s="11">
        <v>216000</v>
      </c>
      <c r="J208" s="9" t="s">
        <v>109</v>
      </c>
      <c r="K208" s="9" t="s">
        <v>1017</v>
      </c>
      <c r="L208" s="9" t="s">
        <v>969</v>
      </c>
      <c r="M208" s="9" t="s">
        <v>1566</v>
      </c>
      <c r="N208" s="9" t="s">
        <v>1647</v>
      </c>
      <c r="O208" s="9" t="s">
        <v>1566</v>
      </c>
      <c r="P208" s="9" t="s">
        <v>1647</v>
      </c>
    </row>
    <row r="209" spans="1:16" x14ac:dyDescent="0.25">
      <c r="A209" s="9" t="s">
        <v>1027</v>
      </c>
      <c r="B209" s="9" t="s">
        <v>1734</v>
      </c>
      <c r="C209" s="10">
        <v>45450</v>
      </c>
      <c r="D209" s="9" t="s">
        <v>1644</v>
      </c>
      <c r="E209" s="9" t="s">
        <v>1645</v>
      </c>
      <c r="F209" s="9" t="s">
        <v>250</v>
      </c>
      <c r="G209" s="9" t="s">
        <v>1733</v>
      </c>
      <c r="H209" s="11">
        <v>330000</v>
      </c>
      <c r="I209" s="11">
        <v>321000</v>
      </c>
      <c r="J209" s="9" t="s">
        <v>109</v>
      </c>
      <c r="K209" s="9" t="s">
        <v>1017</v>
      </c>
      <c r="L209" s="9" t="s">
        <v>969</v>
      </c>
      <c r="M209" s="9" t="s">
        <v>1730</v>
      </c>
      <c r="N209" s="9" t="s">
        <v>1647</v>
      </c>
      <c r="O209" s="10">
        <v>45511</v>
      </c>
      <c r="P209" s="9" t="s">
        <v>1647</v>
      </c>
    </row>
    <row r="210" spans="1:16" x14ac:dyDescent="0.25">
      <c r="A210" s="9" t="s">
        <v>1342</v>
      </c>
      <c r="B210" s="9" t="s">
        <v>1545</v>
      </c>
      <c r="C210" s="10">
        <v>45450</v>
      </c>
      <c r="D210" s="9" t="s">
        <v>1692</v>
      </c>
      <c r="E210" s="9" t="s">
        <v>1645</v>
      </c>
      <c r="F210" s="9" t="s">
        <v>250</v>
      </c>
      <c r="G210" s="9" t="s">
        <v>1693</v>
      </c>
      <c r="H210" s="11">
        <v>53875</v>
      </c>
      <c r="I210" s="11">
        <v>48850</v>
      </c>
      <c r="J210" s="9" t="s">
        <v>109</v>
      </c>
      <c r="K210" s="9" t="s">
        <v>1017</v>
      </c>
      <c r="L210" s="9" t="s">
        <v>969</v>
      </c>
      <c r="M210" s="9" t="s">
        <v>1661</v>
      </c>
      <c r="N210" s="9" t="s">
        <v>1647</v>
      </c>
      <c r="O210" s="10">
        <v>45450</v>
      </c>
      <c r="P210" s="9" t="s">
        <v>1647</v>
      </c>
    </row>
    <row r="211" spans="1:16" x14ac:dyDescent="0.25">
      <c r="A211" s="9" t="s">
        <v>424</v>
      </c>
      <c r="B211" s="9" t="s">
        <v>1546</v>
      </c>
      <c r="C211" s="10">
        <v>45450</v>
      </c>
      <c r="D211" s="9" t="s">
        <v>1697</v>
      </c>
      <c r="E211" s="9" t="s">
        <v>956</v>
      </c>
      <c r="F211" s="9" t="s">
        <v>250</v>
      </c>
      <c r="G211" s="9" t="s">
        <v>1698</v>
      </c>
      <c r="H211" s="11">
        <v>331200</v>
      </c>
      <c r="I211" s="11">
        <v>305700</v>
      </c>
      <c r="J211" s="9" t="s">
        <v>109</v>
      </c>
      <c r="K211" s="9" t="s">
        <v>1017</v>
      </c>
      <c r="L211" s="9" t="s">
        <v>969</v>
      </c>
      <c r="M211" s="9" t="s">
        <v>1661</v>
      </c>
      <c r="N211" s="9" t="s">
        <v>1647</v>
      </c>
      <c r="O211" s="10">
        <v>45511</v>
      </c>
      <c r="P211" s="9" t="s">
        <v>1647</v>
      </c>
    </row>
    <row r="212" spans="1:16" x14ac:dyDescent="0.25">
      <c r="A212" s="9" t="s">
        <v>530</v>
      </c>
      <c r="B212" s="9" t="s">
        <v>1600</v>
      </c>
      <c r="C212" s="10">
        <v>45450</v>
      </c>
      <c r="D212" s="9" t="s">
        <v>1601</v>
      </c>
      <c r="E212" s="10">
        <v>45298</v>
      </c>
      <c r="F212" s="9" t="s">
        <v>250</v>
      </c>
      <c r="G212" s="9" t="s">
        <v>1602</v>
      </c>
      <c r="H212" s="11">
        <v>430000</v>
      </c>
      <c r="I212" s="11">
        <v>330000</v>
      </c>
      <c r="J212" s="9" t="s">
        <v>109</v>
      </c>
      <c r="K212" s="9" t="s">
        <v>1017</v>
      </c>
      <c r="L212" s="9" t="s">
        <v>969</v>
      </c>
      <c r="M212" s="9" t="s">
        <v>1599</v>
      </c>
      <c r="N212" s="9" t="s">
        <v>1603</v>
      </c>
      <c r="O212" s="10">
        <v>45511</v>
      </c>
      <c r="P212" s="9" t="s">
        <v>1603</v>
      </c>
    </row>
    <row r="213" spans="1:16" x14ac:dyDescent="0.25">
      <c r="A213" s="9" t="s">
        <v>1699</v>
      </c>
      <c r="B213" s="9" t="s">
        <v>1700</v>
      </c>
      <c r="C213" s="10">
        <v>45450</v>
      </c>
      <c r="D213" s="9" t="s">
        <v>1601</v>
      </c>
      <c r="E213" s="10">
        <v>45298</v>
      </c>
      <c r="F213" s="9" t="s">
        <v>250</v>
      </c>
      <c r="G213" s="9" t="s">
        <v>1701</v>
      </c>
      <c r="H213" s="11">
        <v>95000</v>
      </c>
      <c r="I213" s="11">
        <v>69400</v>
      </c>
      <c r="J213" s="9" t="s">
        <v>109</v>
      </c>
      <c r="K213" s="9" t="s">
        <v>1017</v>
      </c>
      <c r="L213" s="9" t="s">
        <v>969</v>
      </c>
      <c r="M213" s="9" t="s">
        <v>1661</v>
      </c>
      <c r="N213" s="9" t="s">
        <v>1603</v>
      </c>
      <c r="O213" s="10">
        <v>45511</v>
      </c>
      <c r="P213" s="9" t="s">
        <v>1603</v>
      </c>
    </row>
    <row r="214" spans="1:16" x14ac:dyDescent="0.25">
      <c r="A214" s="9" t="s">
        <v>434</v>
      </c>
      <c r="B214" s="9" t="s">
        <v>1547</v>
      </c>
      <c r="C214" s="10">
        <v>45511</v>
      </c>
      <c r="D214" s="9" t="s">
        <v>1704</v>
      </c>
      <c r="E214" s="9" t="s">
        <v>1645</v>
      </c>
      <c r="F214" s="9" t="s">
        <v>250</v>
      </c>
      <c r="G214" s="9" t="s">
        <v>1705</v>
      </c>
      <c r="H214" s="11">
        <v>8325</v>
      </c>
      <c r="I214" s="11">
        <v>6331</v>
      </c>
      <c r="J214" s="9" t="s">
        <v>109</v>
      </c>
      <c r="K214" s="9" t="s">
        <v>1017</v>
      </c>
      <c r="L214" s="9" t="s">
        <v>969</v>
      </c>
      <c r="M214" s="9" t="s">
        <v>1661</v>
      </c>
      <c r="N214" s="9" t="s">
        <v>1603</v>
      </c>
      <c r="O214" s="10">
        <v>45511</v>
      </c>
      <c r="P214" s="9" t="s">
        <v>1603</v>
      </c>
    </row>
    <row r="215" spans="1:16" x14ac:dyDescent="0.25">
      <c r="A215" s="9" t="s">
        <v>520</v>
      </c>
      <c r="B215" s="9" t="s">
        <v>1549</v>
      </c>
      <c r="C215" s="10">
        <v>45511</v>
      </c>
      <c r="D215" s="9" t="s">
        <v>1658</v>
      </c>
      <c r="E215" s="9" t="s">
        <v>1645</v>
      </c>
      <c r="F215" s="9" t="s">
        <v>250</v>
      </c>
      <c r="G215" s="9" t="s">
        <v>1659</v>
      </c>
      <c r="H215" s="11">
        <v>219570</v>
      </c>
      <c r="I215" s="11">
        <v>209530</v>
      </c>
      <c r="J215" s="9" t="s">
        <v>109</v>
      </c>
      <c r="K215" s="9" t="s">
        <v>1660</v>
      </c>
      <c r="L215" s="9" t="s">
        <v>969</v>
      </c>
      <c r="M215" s="9" t="s">
        <v>1661</v>
      </c>
      <c r="N215" s="9" t="s">
        <v>1603</v>
      </c>
      <c r="O215" s="10">
        <v>45511</v>
      </c>
      <c r="P215" s="9" t="s">
        <v>1603</v>
      </c>
    </row>
    <row r="216" spans="1:16" x14ac:dyDescent="0.25">
      <c r="A216" s="9" t="s">
        <v>1735</v>
      </c>
      <c r="B216" s="9" t="s">
        <v>1550</v>
      </c>
      <c r="C216" s="10">
        <v>45511</v>
      </c>
      <c r="D216" s="9" t="s">
        <v>1736</v>
      </c>
      <c r="E216" s="9" t="s">
        <v>1668</v>
      </c>
      <c r="F216" s="9" t="s">
        <v>250</v>
      </c>
      <c r="G216" s="9" t="s">
        <v>1737</v>
      </c>
      <c r="H216" s="11">
        <v>260500</v>
      </c>
      <c r="I216" s="11">
        <v>259300</v>
      </c>
      <c r="J216" s="9" t="s">
        <v>109</v>
      </c>
      <c r="K216" s="9" t="s">
        <v>1660</v>
      </c>
      <c r="L216" s="9" t="s">
        <v>969</v>
      </c>
      <c r="M216" s="9" t="s">
        <v>1730</v>
      </c>
      <c r="N216" s="9" t="s">
        <v>1603</v>
      </c>
      <c r="O216" s="10">
        <v>45511</v>
      </c>
      <c r="P216" s="9" t="s">
        <v>1603</v>
      </c>
    </row>
    <row r="217" spans="1:16" x14ac:dyDescent="0.25">
      <c r="A217" s="14" t="s">
        <v>1050</v>
      </c>
      <c r="B217" s="14" t="s">
        <v>1640</v>
      </c>
      <c r="C217" s="15">
        <v>45511</v>
      </c>
      <c r="D217" s="14" t="s">
        <v>1641</v>
      </c>
      <c r="E217" s="14" t="s">
        <v>325</v>
      </c>
      <c r="F217" s="14" t="s">
        <v>250</v>
      </c>
      <c r="G217" s="14" t="s">
        <v>1642</v>
      </c>
      <c r="H217" s="16"/>
      <c r="I217" s="16">
        <v>23617</v>
      </c>
      <c r="J217" s="14" t="s">
        <v>1580</v>
      </c>
      <c r="K217" s="14" t="s">
        <v>1057</v>
      </c>
      <c r="L217" s="14" t="s">
        <v>390</v>
      </c>
      <c r="M217" s="14" t="s">
        <v>1625</v>
      </c>
      <c r="N217" s="14" t="s">
        <v>182</v>
      </c>
      <c r="O217" s="14" t="s">
        <v>1625</v>
      </c>
    </row>
    <row r="218" spans="1:16" x14ac:dyDescent="0.25">
      <c r="A218" s="14" t="s">
        <v>434</v>
      </c>
      <c r="B218" s="14" t="s">
        <v>1551</v>
      </c>
      <c r="C218" s="15">
        <v>45511</v>
      </c>
      <c r="D218" s="14" t="s">
        <v>1578</v>
      </c>
      <c r="E218" s="15">
        <v>45629</v>
      </c>
      <c r="F218" s="14" t="s">
        <v>250</v>
      </c>
      <c r="G218" s="14" t="s">
        <v>1579</v>
      </c>
      <c r="H218" s="16">
        <v>49620</v>
      </c>
      <c r="I218" s="16">
        <v>38800</v>
      </c>
      <c r="J218" s="14" t="s">
        <v>1580</v>
      </c>
      <c r="K218" s="14" t="s">
        <v>1057</v>
      </c>
      <c r="L218" s="14" t="s">
        <v>390</v>
      </c>
      <c r="M218" s="14" t="s">
        <v>1566</v>
      </c>
      <c r="N218" s="14" t="s">
        <v>182</v>
      </c>
      <c r="O218" s="14" t="s">
        <v>1566</v>
      </c>
    </row>
    <row r="219" spans="1:16" x14ac:dyDescent="0.25">
      <c r="A219" s="14" t="s">
        <v>434</v>
      </c>
      <c r="B219" s="14" t="s">
        <v>1552</v>
      </c>
      <c r="C219" s="15">
        <v>45481</v>
      </c>
      <c r="D219" s="14" t="s">
        <v>1912</v>
      </c>
      <c r="E219" s="14" t="s">
        <v>325</v>
      </c>
      <c r="F219" s="14" t="s">
        <v>250</v>
      </c>
      <c r="G219" s="14" t="s">
        <v>1913</v>
      </c>
      <c r="H219" s="16">
        <v>49900</v>
      </c>
      <c r="I219" s="16">
        <v>35526</v>
      </c>
      <c r="J219" s="14" t="s">
        <v>759</v>
      </c>
      <c r="K219" s="14" t="s">
        <v>1914</v>
      </c>
      <c r="L219" s="14" t="s">
        <v>390</v>
      </c>
      <c r="M219" s="14" t="s">
        <v>1915</v>
      </c>
      <c r="N219" s="14" t="s">
        <v>182</v>
      </c>
      <c r="O219" s="14" t="s">
        <v>1901</v>
      </c>
    </row>
    <row r="220" spans="1:16" x14ac:dyDescent="0.25">
      <c r="A220" s="14" t="s">
        <v>618</v>
      </c>
      <c r="B220" s="14" t="s">
        <v>1636</v>
      </c>
      <c r="C220" s="15">
        <v>45511</v>
      </c>
      <c r="D220" s="14" t="s">
        <v>1638</v>
      </c>
      <c r="E220" s="14" t="s">
        <v>595</v>
      </c>
      <c r="F220" s="14" t="s">
        <v>250</v>
      </c>
      <c r="G220" s="14" t="s">
        <v>1702</v>
      </c>
      <c r="H220" s="16">
        <v>69254</v>
      </c>
      <c r="I220" s="16">
        <v>63700</v>
      </c>
      <c r="J220" s="14" t="s">
        <v>169</v>
      </c>
      <c r="K220" s="14" t="s">
        <v>136</v>
      </c>
      <c r="L220" s="14" t="s">
        <v>433</v>
      </c>
      <c r="M220" s="14" t="s">
        <v>1661</v>
      </c>
      <c r="N220" s="14" t="s">
        <v>267</v>
      </c>
      <c r="O220" s="14" t="s">
        <v>1661</v>
      </c>
    </row>
    <row r="221" spans="1:16" x14ac:dyDescent="0.25">
      <c r="A221" s="14" t="s">
        <v>1050</v>
      </c>
      <c r="B221" s="14" t="s">
        <v>1637</v>
      </c>
      <c r="C221" s="15">
        <v>45511</v>
      </c>
      <c r="D221" s="14" t="s">
        <v>1638</v>
      </c>
      <c r="E221" s="14" t="s">
        <v>595</v>
      </c>
      <c r="F221" s="14" t="s">
        <v>250</v>
      </c>
      <c r="G221" s="14" t="s">
        <v>1639</v>
      </c>
      <c r="H221" s="16">
        <v>37900</v>
      </c>
      <c r="I221" s="16">
        <v>37600</v>
      </c>
      <c r="J221" s="14" t="s">
        <v>169</v>
      </c>
      <c r="K221" s="14" t="s">
        <v>136</v>
      </c>
      <c r="L221" s="14" t="s">
        <v>433</v>
      </c>
      <c r="M221" s="14" t="s">
        <v>1625</v>
      </c>
      <c r="N221" s="14" t="s">
        <v>267</v>
      </c>
      <c r="O221" s="14" t="s">
        <v>1625</v>
      </c>
    </row>
    <row r="222" spans="1:16" x14ac:dyDescent="0.25">
      <c r="A222" s="14" t="s">
        <v>584</v>
      </c>
      <c r="B222" s="14" t="s">
        <v>1553</v>
      </c>
      <c r="C222" s="15">
        <v>45511</v>
      </c>
      <c r="D222" s="14" t="s">
        <v>1626</v>
      </c>
      <c r="E222" s="15">
        <v>45599</v>
      </c>
      <c r="F222" s="14" t="s">
        <v>250</v>
      </c>
      <c r="G222" s="14" t="s">
        <v>1627</v>
      </c>
      <c r="H222" s="16">
        <v>49500</v>
      </c>
      <c r="I222" s="16">
        <v>44640</v>
      </c>
      <c r="J222" s="14" t="s">
        <v>759</v>
      </c>
      <c r="K222" s="14" t="s">
        <v>522</v>
      </c>
      <c r="L222" s="14" t="s">
        <v>523</v>
      </c>
      <c r="M222" s="14" t="s">
        <v>1625</v>
      </c>
      <c r="N222" s="14" t="s">
        <v>326</v>
      </c>
      <c r="O222" s="14" t="s">
        <v>1625</v>
      </c>
    </row>
    <row r="223" spans="1:16" x14ac:dyDescent="0.25">
      <c r="A223" s="14" t="s">
        <v>236</v>
      </c>
      <c r="B223" s="14" t="s">
        <v>1554</v>
      </c>
      <c r="C223" s="15">
        <v>45542</v>
      </c>
      <c r="D223" s="14" t="s">
        <v>1583</v>
      </c>
      <c r="E223" s="14" t="s">
        <v>307</v>
      </c>
      <c r="F223" s="14" t="s">
        <v>250</v>
      </c>
      <c r="G223" s="14" t="s">
        <v>1584</v>
      </c>
      <c r="H223" s="16">
        <v>60000</v>
      </c>
      <c r="I223" s="16">
        <v>55990</v>
      </c>
      <c r="J223" s="14" t="s">
        <v>759</v>
      </c>
      <c r="K223" s="14" t="s">
        <v>800</v>
      </c>
      <c r="L223" s="14" t="s">
        <v>390</v>
      </c>
      <c r="M223" s="14" t="s">
        <v>1566</v>
      </c>
      <c r="N223" s="14" t="s">
        <v>182</v>
      </c>
      <c r="O223" s="14" t="s">
        <v>1566</v>
      </c>
    </row>
    <row r="224" spans="1:16" x14ac:dyDescent="0.25">
      <c r="A224" s="14" t="s">
        <v>186</v>
      </c>
      <c r="B224" s="14" t="s">
        <v>1569</v>
      </c>
      <c r="C224" s="15">
        <v>45542</v>
      </c>
      <c r="D224" s="14" t="s">
        <v>1570</v>
      </c>
      <c r="E224" s="14" t="s">
        <v>318</v>
      </c>
      <c r="F224" s="14" t="s">
        <v>250</v>
      </c>
      <c r="G224" s="14" t="s">
        <v>1571</v>
      </c>
      <c r="H224" s="16">
        <v>20860</v>
      </c>
      <c r="I224" s="16">
        <v>14414.5</v>
      </c>
      <c r="J224" s="14" t="s">
        <v>759</v>
      </c>
      <c r="K224" s="14" t="s">
        <v>800</v>
      </c>
      <c r="L224" s="14" t="s">
        <v>390</v>
      </c>
      <c r="M224" s="14" t="s">
        <v>1566</v>
      </c>
      <c r="N224" s="14" t="s">
        <v>182</v>
      </c>
      <c r="O224" s="14" t="s">
        <v>1566</v>
      </c>
    </row>
    <row r="225" spans="1:16" x14ac:dyDescent="0.25">
      <c r="A225" s="14" t="s">
        <v>618</v>
      </c>
      <c r="B225" s="14" t="s">
        <v>1703</v>
      </c>
      <c r="C225" s="15">
        <v>45542</v>
      </c>
      <c r="D225" s="14" t="s">
        <v>1570</v>
      </c>
      <c r="E225" s="14" t="s">
        <v>318</v>
      </c>
      <c r="F225" s="14" t="s">
        <v>250</v>
      </c>
      <c r="G225" s="14" t="s">
        <v>1571</v>
      </c>
      <c r="H225" s="16">
        <v>32140</v>
      </c>
      <c r="I225" s="16">
        <v>29315</v>
      </c>
      <c r="J225" s="14" t="s">
        <v>759</v>
      </c>
      <c r="K225" s="14" t="s">
        <v>800</v>
      </c>
      <c r="L225" s="14" t="s">
        <v>390</v>
      </c>
      <c r="M225" s="14" t="s">
        <v>1661</v>
      </c>
      <c r="N225" s="14" t="s">
        <v>182</v>
      </c>
      <c r="O225" s="14" t="s">
        <v>1661</v>
      </c>
    </row>
    <row r="226" spans="1:16" x14ac:dyDescent="0.25">
      <c r="A226" s="14" t="s">
        <v>434</v>
      </c>
      <c r="B226" s="14" t="s">
        <v>1572</v>
      </c>
      <c r="C226" s="15">
        <v>45542</v>
      </c>
      <c r="D226" s="14" t="s">
        <v>1570</v>
      </c>
      <c r="E226" s="14" t="s">
        <v>318</v>
      </c>
      <c r="F226" s="14" t="s">
        <v>250</v>
      </c>
      <c r="G226" s="14" t="s">
        <v>1573</v>
      </c>
      <c r="H226" s="16">
        <v>3600</v>
      </c>
      <c r="I226" s="16">
        <v>3500</v>
      </c>
      <c r="J226" s="14">
        <v>101</v>
      </c>
      <c r="K226" s="14" t="s">
        <v>694</v>
      </c>
      <c r="L226" s="14" t="s">
        <v>441</v>
      </c>
      <c r="M226" s="14" t="s">
        <v>1566</v>
      </c>
      <c r="N226" s="14" t="s">
        <v>182</v>
      </c>
      <c r="O226" s="14" t="s">
        <v>1566</v>
      </c>
    </row>
    <row r="227" spans="1:16" x14ac:dyDescent="0.25">
      <c r="A227" s="14" t="s">
        <v>661</v>
      </c>
      <c r="B227" s="14" t="s">
        <v>1563</v>
      </c>
      <c r="C227" s="15">
        <v>45542</v>
      </c>
      <c r="D227" s="14" t="s">
        <v>1564</v>
      </c>
      <c r="E227" s="14" t="s">
        <v>360</v>
      </c>
      <c r="F227" s="14" t="s">
        <v>250</v>
      </c>
      <c r="G227" s="14" t="s">
        <v>1565</v>
      </c>
      <c r="H227" s="16">
        <v>16600</v>
      </c>
      <c r="I227" s="16">
        <v>16600</v>
      </c>
      <c r="J227" s="14">
        <v>101</v>
      </c>
      <c r="K227" s="14" t="s">
        <v>694</v>
      </c>
      <c r="L227" s="14" t="s">
        <v>441</v>
      </c>
      <c r="M227" s="14" t="s">
        <v>1566</v>
      </c>
      <c r="N227" s="14" t="s">
        <v>182</v>
      </c>
      <c r="O227" s="14" t="s">
        <v>1566</v>
      </c>
    </row>
    <row r="228" spans="1:16" x14ac:dyDescent="0.25">
      <c r="A228" s="14" t="s">
        <v>236</v>
      </c>
      <c r="B228" s="14" t="s">
        <v>1581</v>
      </c>
      <c r="C228" s="15">
        <v>45542</v>
      </c>
      <c r="D228" s="14" t="s">
        <v>1564</v>
      </c>
      <c r="E228" s="14" t="s">
        <v>360</v>
      </c>
      <c r="F228" s="14" t="s">
        <v>250</v>
      </c>
      <c r="G228" s="14" t="s">
        <v>1582</v>
      </c>
      <c r="H228" s="16">
        <v>40000</v>
      </c>
      <c r="I228" s="16">
        <v>34175</v>
      </c>
      <c r="J228" s="14">
        <v>101</v>
      </c>
      <c r="K228" s="14" t="s">
        <v>694</v>
      </c>
      <c r="L228" s="14" t="s">
        <v>441</v>
      </c>
      <c r="M228" s="14" t="s">
        <v>1566</v>
      </c>
      <c r="N228" s="14" t="s">
        <v>182</v>
      </c>
      <c r="O228" s="14" t="s">
        <v>1566</v>
      </c>
    </row>
    <row r="229" spans="1:16" x14ac:dyDescent="0.25">
      <c r="A229" s="14" t="s">
        <v>584</v>
      </c>
      <c r="B229" s="14" t="s">
        <v>1556</v>
      </c>
      <c r="C229" s="15">
        <v>45542</v>
      </c>
      <c r="D229" s="14" t="s">
        <v>1630</v>
      </c>
      <c r="E229" s="14" t="s">
        <v>342</v>
      </c>
      <c r="F229" s="14" t="s">
        <v>251</v>
      </c>
      <c r="G229" s="14" t="s">
        <v>1631</v>
      </c>
      <c r="H229" s="16">
        <v>285401</v>
      </c>
      <c r="I229" s="16">
        <v>215504.5</v>
      </c>
      <c r="J229" s="14">
        <v>101</v>
      </c>
      <c r="K229" s="14" t="s">
        <v>43</v>
      </c>
      <c r="L229" s="14" t="s">
        <v>53</v>
      </c>
      <c r="M229" s="14" t="s">
        <v>1625</v>
      </c>
      <c r="N229" s="14" t="s">
        <v>267</v>
      </c>
      <c r="O229" s="14" t="s">
        <v>1625</v>
      </c>
    </row>
    <row r="230" spans="1:16" x14ac:dyDescent="0.25">
      <c r="A230" s="14" t="s">
        <v>1673</v>
      </c>
      <c r="B230" s="14" t="s">
        <v>1559</v>
      </c>
      <c r="C230" s="15">
        <v>45603</v>
      </c>
      <c r="D230" s="14" t="s">
        <v>1674</v>
      </c>
      <c r="E230" s="14" t="s">
        <v>722</v>
      </c>
      <c r="F230" s="14" t="s">
        <v>252</v>
      </c>
      <c r="G230" s="14" t="s">
        <v>1675</v>
      </c>
      <c r="H230" s="16">
        <v>7072</v>
      </c>
      <c r="I230" s="16">
        <v>7072</v>
      </c>
      <c r="J230" s="14" t="s">
        <v>133</v>
      </c>
      <c r="K230" s="14" t="s">
        <v>132</v>
      </c>
      <c r="L230" s="14" t="s">
        <v>133</v>
      </c>
      <c r="M230" s="14" t="s">
        <v>1661</v>
      </c>
      <c r="N230" s="14" t="s">
        <v>1676</v>
      </c>
      <c r="O230" s="14" t="s">
        <v>1672</v>
      </c>
    </row>
    <row r="231" spans="1:16" x14ac:dyDescent="0.25">
      <c r="A231" s="14" t="s">
        <v>1738</v>
      </c>
      <c r="B231" s="14" t="s">
        <v>1560</v>
      </c>
      <c r="C231" s="15">
        <v>45298</v>
      </c>
      <c r="D231" s="14" t="s">
        <v>1739</v>
      </c>
      <c r="E231" s="15">
        <v>45416</v>
      </c>
      <c r="F231" s="14" t="s">
        <v>250</v>
      </c>
      <c r="G231" s="14" t="s">
        <v>1740</v>
      </c>
      <c r="H231" s="16">
        <v>27700</v>
      </c>
      <c r="I231" s="16">
        <v>13500</v>
      </c>
      <c r="J231" s="14" t="s">
        <v>759</v>
      </c>
      <c r="K231" s="14" t="s">
        <v>800</v>
      </c>
      <c r="L231" s="14" t="s">
        <v>390</v>
      </c>
      <c r="M231" s="14" t="s">
        <v>1741</v>
      </c>
      <c r="N231" s="14" t="s">
        <v>182</v>
      </c>
      <c r="O231" s="14" t="s">
        <v>1661</v>
      </c>
    </row>
    <row r="232" spans="1:16" x14ac:dyDescent="0.25">
      <c r="A232" s="14" t="s">
        <v>1604</v>
      </c>
      <c r="B232" s="14" t="s">
        <v>1562</v>
      </c>
      <c r="C232" s="15">
        <v>45633</v>
      </c>
      <c r="D232" s="14" t="s">
        <v>1605</v>
      </c>
      <c r="E232" s="15">
        <v>45416</v>
      </c>
      <c r="F232" s="14" t="s">
        <v>250</v>
      </c>
      <c r="G232" s="14" t="s">
        <v>1606</v>
      </c>
      <c r="H232" s="16">
        <v>55000</v>
      </c>
      <c r="I232" s="16">
        <v>54000</v>
      </c>
      <c r="J232" s="14" t="s">
        <v>759</v>
      </c>
      <c r="K232" s="14" t="s">
        <v>800</v>
      </c>
      <c r="L232" s="14" t="s">
        <v>390</v>
      </c>
      <c r="M232" s="14" t="s">
        <v>1599</v>
      </c>
      <c r="N232" s="14" t="s">
        <v>267</v>
      </c>
      <c r="O232" s="14" t="s">
        <v>1599</v>
      </c>
    </row>
    <row r="233" spans="1:16" x14ac:dyDescent="0.25">
      <c r="A233" s="14" t="s">
        <v>1649</v>
      </c>
      <c r="B233" s="14" t="s">
        <v>1648</v>
      </c>
      <c r="C233" s="15">
        <v>45633</v>
      </c>
      <c r="D233" s="14" t="s">
        <v>1650</v>
      </c>
      <c r="E233" s="14" t="s">
        <v>316</v>
      </c>
      <c r="F233" s="14" t="s">
        <v>250</v>
      </c>
      <c r="G233" s="14" t="s">
        <v>1651</v>
      </c>
      <c r="H233" s="16">
        <v>29675</v>
      </c>
      <c r="I233" s="16">
        <v>30550</v>
      </c>
      <c r="J233" s="14" t="s">
        <v>759</v>
      </c>
      <c r="K233" s="14" t="s">
        <v>800</v>
      </c>
      <c r="L233" s="14" t="s">
        <v>390</v>
      </c>
      <c r="M233" s="14" t="s">
        <v>1625</v>
      </c>
      <c r="N233" s="14" t="s">
        <v>267</v>
      </c>
      <c r="O233" s="14" t="s">
        <v>1625</v>
      </c>
    </row>
    <row r="234" spans="1:16" x14ac:dyDescent="0.25">
      <c r="A234" s="14" t="s">
        <v>1652</v>
      </c>
      <c r="B234" s="14" t="s">
        <v>1609</v>
      </c>
      <c r="C234" s="14" t="s">
        <v>1072</v>
      </c>
      <c r="D234" s="14" t="s">
        <v>1653</v>
      </c>
      <c r="E234" s="14" t="s">
        <v>365</v>
      </c>
      <c r="F234" s="14" t="s">
        <v>250</v>
      </c>
      <c r="G234" s="14" t="s">
        <v>1654</v>
      </c>
      <c r="H234" s="16">
        <v>252000</v>
      </c>
      <c r="I234" s="16">
        <v>193785</v>
      </c>
      <c r="J234" s="14" t="s">
        <v>169</v>
      </c>
      <c r="K234" s="14" t="s">
        <v>13</v>
      </c>
      <c r="L234" s="14" t="s">
        <v>52</v>
      </c>
      <c r="M234" s="14" t="s">
        <v>1625</v>
      </c>
      <c r="N234" s="14" t="s">
        <v>182</v>
      </c>
      <c r="O234" s="14" t="s">
        <v>1599</v>
      </c>
    </row>
    <row r="235" spans="1:16" x14ac:dyDescent="0.25">
      <c r="A235" s="14" t="s">
        <v>1652</v>
      </c>
      <c r="B235" s="14" t="s">
        <v>1610</v>
      </c>
      <c r="C235" s="14" t="s">
        <v>1072</v>
      </c>
      <c r="D235" s="14" t="s">
        <v>1655</v>
      </c>
      <c r="E235" s="15">
        <v>45327</v>
      </c>
      <c r="F235" s="14" t="s">
        <v>250</v>
      </c>
      <c r="G235" s="14" t="s">
        <v>1656</v>
      </c>
      <c r="H235" s="16">
        <v>49900</v>
      </c>
      <c r="I235" s="16">
        <v>42398.400000000001</v>
      </c>
      <c r="J235" s="14" t="s">
        <v>1657</v>
      </c>
      <c r="K235" s="14" t="s">
        <v>733</v>
      </c>
      <c r="L235" s="14" t="s">
        <v>57</v>
      </c>
      <c r="M235" s="14" t="s">
        <v>1625</v>
      </c>
      <c r="N235" s="14" t="s">
        <v>182</v>
      </c>
      <c r="O235" s="14" t="s">
        <v>1599</v>
      </c>
    </row>
    <row r="236" spans="1:16" x14ac:dyDescent="0.25">
      <c r="A236" s="14" t="s">
        <v>549</v>
      </c>
      <c r="B236" s="14" t="s">
        <v>1611</v>
      </c>
      <c r="C236" s="14" t="s">
        <v>1072</v>
      </c>
      <c r="D236" s="14" t="s">
        <v>1690</v>
      </c>
      <c r="E236" s="14" t="s">
        <v>569</v>
      </c>
      <c r="F236" s="14" t="s">
        <v>250</v>
      </c>
      <c r="G236" s="14" t="s">
        <v>1691</v>
      </c>
      <c r="H236" s="16">
        <v>99800</v>
      </c>
      <c r="I236" s="16">
        <v>85642</v>
      </c>
      <c r="J236" s="14" t="s">
        <v>169</v>
      </c>
      <c r="K236" s="14" t="s">
        <v>290</v>
      </c>
      <c r="L236" s="14" t="s">
        <v>289</v>
      </c>
      <c r="M236" s="14" t="s">
        <v>1661</v>
      </c>
      <c r="N236" s="14" t="s">
        <v>267</v>
      </c>
      <c r="O236" s="14" t="s">
        <v>1672</v>
      </c>
    </row>
    <row r="237" spans="1:16" x14ac:dyDescent="0.25">
      <c r="A237" s="9" t="s">
        <v>233</v>
      </c>
      <c r="B237" s="9" t="s">
        <v>1613</v>
      </c>
      <c r="C237" s="9" t="s">
        <v>1072</v>
      </c>
      <c r="D237" s="9" t="s">
        <v>1669</v>
      </c>
      <c r="E237" s="10">
        <v>45327</v>
      </c>
      <c r="F237" s="9" t="s">
        <v>250</v>
      </c>
      <c r="G237" s="9" t="s">
        <v>1670</v>
      </c>
      <c r="H237" s="11">
        <v>49900</v>
      </c>
      <c r="I237" s="11">
        <v>35000</v>
      </c>
      <c r="J237" s="9" t="s">
        <v>1671</v>
      </c>
      <c r="K237" s="9" t="s">
        <v>733</v>
      </c>
      <c r="L237" s="9" t="s">
        <v>1671</v>
      </c>
      <c r="M237" s="9" t="s">
        <v>1661</v>
      </c>
      <c r="N237" s="9" t="s">
        <v>267</v>
      </c>
      <c r="O237" s="9" t="s">
        <v>1672</v>
      </c>
      <c r="P237" s="9" t="s">
        <v>1672</v>
      </c>
    </row>
    <row r="238" spans="1:16" x14ac:dyDescent="0.25">
      <c r="A238" s="14" t="s">
        <v>584</v>
      </c>
      <c r="B238" s="14" t="s">
        <v>1615</v>
      </c>
      <c r="C238" s="14" t="s">
        <v>1072</v>
      </c>
      <c r="D238" s="14" t="s">
        <v>1622</v>
      </c>
      <c r="E238" s="14" t="s">
        <v>342</v>
      </c>
      <c r="F238" s="14" t="s">
        <v>250</v>
      </c>
      <c r="G238" s="14" t="s">
        <v>1623</v>
      </c>
      <c r="H238" s="16">
        <v>38700</v>
      </c>
      <c r="I238" s="16">
        <v>3620</v>
      </c>
      <c r="J238" s="14" t="s">
        <v>1624</v>
      </c>
      <c r="K238" s="14" t="s">
        <v>1057</v>
      </c>
      <c r="L238" s="14" t="s">
        <v>390</v>
      </c>
      <c r="M238" s="14" t="s">
        <v>1625</v>
      </c>
      <c r="N238" s="14" t="s">
        <v>182</v>
      </c>
      <c r="O238" s="14" t="s">
        <v>1625</v>
      </c>
    </row>
    <row r="242" spans="1:15" x14ac:dyDescent="0.25">
      <c r="A242" t="s">
        <v>1747</v>
      </c>
    </row>
    <row r="243" spans="1:15" x14ac:dyDescent="0.25">
      <c r="A243" s="14" t="s">
        <v>584</v>
      </c>
      <c r="B243" s="14" t="s">
        <v>1557</v>
      </c>
      <c r="C243" s="15">
        <v>45572</v>
      </c>
      <c r="D243" s="14" t="s">
        <v>1745</v>
      </c>
      <c r="E243" s="14" t="s">
        <v>342</v>
      </c>
      <c r="F243" s="14" t="s">
        <v>251</v>
      </c>
      <c r="G243" s="14" t="s">
        <v>1746</v>
      </c>
      <c r="H243" s="16">
        <v>193820</v>
      </c>
      <c r="I243" s="16">
        <v>134600.75</v>
      </c>
      <c r="J243" s="14">
        <v>101</v>
      </c>
      <c r="K243" s="14" t="s">
        <v>43</v>
      </c>
      <c r="L243" s="14" t="s">
        <v>53</v>
      </c>
      <c r="M243" s="15">
        <v>45299</v>
      </c>
      <c r="N243" s="14" t="s">
        <v>267</v>
      </c>
      <c r="O243" s="14" t="s">
        <v>1625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17F0D-1E33-4367-B936-6BD72BDAA9E1}">
  <sheetPr codeName="Sheet12"/>
  <dimension ref="A1:V226"/>
  <sheetViews>
    <sheetView topLeftCell="A181" zoomScale="115" zoomScaleNormal="115" workbookViewId="0">
      <selection activeCell="A12" sqref="A12"/>
    </sheetView>
  </sheetViews>
  <sheetFormatPr defaultRowHeight="15" x14ac:dyDescent="0.25"/>
  <cols>
    <col min="1" max="1" width="24.140625" customWidth="1"/>
    <col min="2" max="2" width="17.5703125" customWidth="1"/>
    <col min="3" max="3" width="18.140625" customWidth="1"/>
    <col min="4" max="4" width="14.42578125" customWidth="1"/>
    <col min="5" max="5" width="13" customWidth="1"/>
    <col min="6" max="6" width="47.42578125" customWidth="1"/>
    <col min="7" max="7" width="15.5703125" customWidth="1"/>
    <col min="8" max="8" width="17.28515625" customWidth="1"/>
    <col min="10" max="10" width="14.140625" customWidth="1"/>
    <col min="11" max="11" width="14" customWidth="1"/>
    <col min="12" max="12" width="13" customWidth="1"/>
    <col min="13" max="13" width="14" customWidth="1"/>
    <col min="14" max="14" width="16" customWidth="1"/>
    <col min="15" max="15" width="14.28515625" customWidth="1"/>
    <col min="16" max="16" width="12" customWidth="1"/>
  </cols>
  <sheetData>
    <row r="1" spans="1:19" x14ac:dyDescent="0.25">
      <c r="A1" s="7" t="s">
        <v>170</v>
      </c>
      <c r="B1" s="1" t="s">
        <v>171</v>
      </c>
      <c r="C1" s="1" t="s">
        <v>172</v>
      </c>
      <c r="D1" s="1" t="s">
        <v>147</v>
      </c>
      <c r="E1" s="1" t="s">
        <v>172</v>
      </c>
      <c r="F1" s="1" t="s">
        <v>150</v>
      </c>
      <c r="G1" s="1" t="s">
        <v>173</v>
      </c>
      <c r="H1" s="1" t="s">
        <v>151</v>
      </c>
      <c r="I1" s="1" t="s">
        <v>149</v>
      </c>
      <c r="J1" s="1" t="s">
        <v>156</v>
      </c>
      <c r="K1" s="1" t="s">
        <v>157</v>
      </c>
      <c r="L1" s="1" t="s">
        <v>158</v>
      </c>
      <c r="M1" s="8" t="s">
        <v>1937</v>
      </c>
      <c r="N1" s="8" t="s">
        <v>174</v>
      </c>
      <c r="O1" s="8" t="s">
        <v>1938</v>
      </c>
      <c r="P1" s="8" t="s">
        <v>1939</v>
      </c>
    </row>
    <row r="3" spans="1:19" x14ac:dyDescent="0.25">
      <c r="A3" s="12" t="s">
        <v>1215</v>
      </c>
      <c r="B3" s="12" t="s">
        <v>1216</v>
      </c>
      <c r="C3" s="38">
        <v>45566</v>
      </c>
      <c r="D3" s="12" t="s">
        <v>1217</v>
      </c>
      <c r="E3" s="12" t="s">
        <v>1110</v>
      </c>
      <c r="F3" s="12" t="s">
        <v>1218</v>
      </c>
      <c r="G3" s="13">
        <v>304610</v>
      </c>
      <c r="H3" s="13">
        <v>277546</v>
      </c>
      <c r="I3" s="12" t="s">
        <v>1219</v>
      </c>
      <c r="J3" s="12" t="s">
        <v>8</v>
      </c>
      <c r="K3" s="12" t="s">
        <v>1220</v>
      </c>
      <c r="L3" s="38">
        <v>45566</v>
      </c>
      <c r="M3" s="12" t="s">
        <v>1120</v>
      </c>
      <c r="N3" s="12" t="s">
        <v>524</v>
      </c>
      <c r="O3" s="12" t="s">
        <v>1120</v>
      </c>
      <c r="P3" s="38">
        <v>45295</v>
      </c>
      <c r="Q3" s="12"/>
      <c r="R3" s="12" t="s">
        <v>1221</v>
      </c>
      <c r="S3" s="12"/>
    </row>
    <row r="4" spans="1:19" x14ac:dyDescent="0.25">
      <c r="A4" s="12" t="s">
        <v>1780</v>
      </c>
      <c r="B4" s="12" t="s">
        <v>1781</v>
      </c>
      <c r="C4" s="38">
        <v>45323</v>
      </c>
      <c r="D4" s="12" t="s">
        <v>1782</v>
      </c>
      <c r="E4" s="12" t="s">
        <v>1501</v>
      </c>
      <c r="F4" s="12" t="s">
        <v>1783</v>
      </c>
      <c r="G4" s="13">
        <v>26250</v>
      </c>
      <c r="H4" s="13">
        <v>26250</v>
      </c>
      <c r="I4" s="12" t="s">
        <v>1119</v>
      </c>
      <c r="J4" s="12" t="s">
        <v>800</v>
      </c>
      <c r="K4" s="12" t="s">
        <v>1119</v>
      </c>
      <c r="L4" s="38">
        <v>45323</v>
      </c>
      <c r="M4" s="12" t="s">
        <v>165</v>
      </c>
      <c r="N4" s="12" t="s">
        <v>182</v>
      </c>
      <c r="O4" s="12" t="s">
        <v>165</v>
      </c>
      <c r="P4" s="12" t="s">
        <v>165</v>
      </c>
      <c r="Q4" s="12"/>
      <c r="R4" s="12"/>
      <c r="S4" s="12"/>
    </row>
    <row r="5" spans="1:19" x14ac:dyDescent="0.25">
      <c r="A5" s="12" t="s">
        <v>1793</v>
      </c>
      <c r="B5" s="12" t="s">
        <v>1794</v>
      </c>
      <c r="C5" s="38">
        <v>45352</v>
      </c>
      <c r="D5" s="12" t="s">
        <v>1795</v>
      </c>
      <c r="E5" s="12" t="s">
        <v>1110</v>
      </c>
      <c r="F5" s="12" t="s">
        <v>1796</v>
      </c>
      <c r="G5" s="13">
        <v>660000</v>
      </c>
      <c r="H5" s="13">
        <v>501220</v>
      </c>
      <c r="I5" s="12" t="s">
        <v>169</v>
      </c>
      <c r="J5" s="12" t="s">
        <v>1797</v>
      </c>
      <c r="K5" s="12" t="s">
        <v>1220</v>
      </c>
      <c r="L5" s="38">
        <v>45352</v>
      </c>
      <c r="M5" s="12" t="s">
        <v>141</v>
      </c>
      <c r="N5" s="12" t="s">
        <v>267</v>
      </c>
      <c r="O5" s="12" t="s">
        <v>141</v>
      </c>
      <c r="P5" s="38">
        <v>45506</v>
      </c>
      <c r="Q5" s="12"/>
      <c r="R5" s="12"/>
      <c r="S5" s="12"/>
    </row>
    <row r="6" spans="1:19" x14ac:dyDescent="0.25">
      <c r="A6" s="12" t="s">
        <v>1182</v>
      </c>
      <c r="B6" s="12" t="s">
        <v>1183</v>
      </c>
      <c r="C6" s="38">
        <v>45566</v>
      </c>
      <c r="D6" s="12" t="s">
        <v>1184</v>
      </c>
      <c r="E6" s="38">
        <v>45149</v>
      </c>
      <c r="F6" s="12" t="s">
        <v>1185</v>
      </c>
      <c r="G6" s="13">
        <v>47400</v>
      </c>
      <c r="H6" s="13">
        <v>47400</v>
      </c>
      <c r="I6" s="12" t="s">
        <v>133</v>
      </c>
      <c r="J6" s="12" t="s">
        <v>132</v>
      </c>
      <c r="K6" s="12" t="s">
        <v>133</v>
      </c>
      <c r="L6" s="38">
        <v>45566</v>
      </c>
      <c r="M6" s="12" t="s">
        <v>1129</v>
      </c>
      <c r="N6" s="12" t="s">
        <v>182</v>
      </c>
      <c r="O6" s="12" t="s">
        <v>1129</v>
      </c>
      <c r="P6" s="38">
        <v>45385</v>
      </c>
      <c r="Q6" s="12"/>
      <c r="R6" s="12" t="s">
        <v>1186</v>
      </c>
      <c r="S6" s="12"/>
    </row>
    <row r="7" spans="1:19" x14ac:dyDescent="0.25">
      <c r="A7" s="12" t="s">
        <v>1356</v>
      </c>
      <c r="B7" s="12" t="s">
        <v>1357</v>
      </c>
      <c r="C7" s="12" t="s">
        <v>141</v>
      </c>
      <c r="D7" s="12" t="s">
        <v>394</v>
      </c>
      <c r="E7" s="12" t="s">
        <v>395</v>
      </c>
      <c r="F7" s="12" t="s">
        <v>393</v>
      </c>
      <c r="G7" s="13">
        <v>130000</v>
      </c>
      <c r="H7" s="13">
        <v>125000</v>
      </c>
      <c r="I7" s="12" t="s">
        <v>759</v>
      </c>
      <c r="J7" s="12" t="s">
        <v>1358</v>
      </c>
      <c r="K7" s="12" t="s">
        <v>523</v>
      </c>
      <c r="L7" s="12" t="s">
        <v>141</v>
      </c>
      <c r="M7" s="38">
        <v>45293</v>
      </c>
      <c r="N7" s="12" t="s">
        <v>1359</v>
      </c>
      <c r="O7" s="38">
        <v>45293</v>
      </c>
      <c r="P7" s="12" t="s">
        <v>1360</v>
      </c>
      <c r="Q7" s="12"/>
      <c r="R7" s="12"/>
      <c r="S7" s="12"/>
    </row>
    <row r="8" spans="1:19" x14ac:dyDescent="0.25">
      <c r="A8" s="12" t="s">
        <v>1103</v>
      </c>
      <c r="B8" s="12" t="s">
        <v>1104</v>
      </c>
      <c r="C8" s="38">
        <v>45383</v>
      </c>
      <c r="D8" s="12" t="s">
        <v>1105</v>
      </c>
      <c r="E8" s="38">
        <v>45110</v>
      </c>
      <c r="F8" s="12" t="s">
        <v>1106</v>
      </c>
      <c r="G8" s="13">
        <v>100000</v>
      </c>
      <c r="H8" s="13">
        <v>79755</v>
      </c>
      <c r="I8" s="12" t="s">
        <v>133</v>
      </c>
      <c r="J8" s="12" t="s">
        <v>132</v>
      </c>
      <c r="K8" s="12" t="s">
        <v>133</v>
      </c>
      <c r="L8" s="38">
        <v>45383</v>
      </c>
      <c r="M8" s="12" t="s">
        <v>178</v>
      </c>
      <c r="N8" s="12" t="s">
        <v>326</v>
      </c>
      <c r="O8" s="12" t="s">
        <v>595</v>
      </c>
      <c r="P8" s="12" t="s">
        <v>1107</v>
      </c>
      <c r="Q8" s="12"/>
      <c r="R8" s="12"/>
      <c r="S8" s="12"/>
    </row>
    <row r="9" spans="1:19" x14ac:dyDescent="0.25">
      <c r="A9" s="12" t="s">
        <v>175</v>
      </c>
      <c r="B9" s="12" t="s">
        <v>1158</v>
      </c>
      <c r="C9" s="12" t="s">
        <v>1153</v>
      </c>
      <c r="D9" s="12" t="s">
        <v>1154</v>
      </c>
      <c r="E9" s="12" t="s">
        <v>1155</v>
      </c>
      <c r="F9" s="12" t="s">
        <v>1156</v>
      </c>
      <c r="G9" s="13">
        <v>20060</v>
      </c>
      <c r="H9" s="13">
        <v>15950</v>
      </c>
      <c r="I9" s="12" t="s">
        <v>1159</v>
      </c>
      <c r="J9" s="12" t="s">
        <v>389</v>
      </c>
      <c r="K9" s="12" t="s">
        <v>390</v>
      </c>
      <c r="L9" s="12" t="s">
        <v>1153</v>
      </c>
      <c r="M9" s="12" t="s">
        <v>1129</v>
      </c>
      <c r="N9" s="12" t="s">
        <v>524</v>
      </c>
      <c r="O9" s="12" t="s">
        <v>1129</v>
      </c>
      <c r="P9" s="38">
        <v>45537</v>
      </c>
      <c r="Q9" s="12"/>
      <c r="R9" s="12"/>
      <c r="S9" s="12"/>
    </row>
    <row r="10" spans="1:19" x14ac:dyDescent="0.25">
      <c r="A10" s="12" t="s">
        <v>175</v>
      </c>
      <c r="B10" s="12" t="s">
        <v>1241</v>
      </c>
      <c r="C10" s="38">
        <v>45597</v>
      </c>
      <c r="D10" s="12" t="s">
        <v>1239</v>
      </c>
      <c r="E10" s="12" t="s">
        <v>1200</v>
      </c>
      <c r="F10" s="12" t="s">
        <v>1242</v>
      </c>
      <c r="G10" s="13">
        <v>2638</v>
      </c>
      <c r="H10" s="13">
        <v>1982</v>
      </c>
      <c r="I10" s="12" t="s">
        <v>169</v>
      </c>
      <c r="J10" s="12" t="s">
        <v>813</v>
      </c>
      <c r="K10" s="12" t="s">
        <v>814</v>
      </c>
      <c r="L10" s="38">
        <v>45597</v>
      </c>
      <c r="M10" s="38">
        <v>45445</v>
      </c>
      <c r="N10" s="12" t="s">
        <v>182</v>
      </c>
      <c r="O10" s="38">
        <v>45445</v>
      </c>
      <c r="P10" s="12" t="s">
        <v>363</v>
      </c>
      <c r="Q10" s="12"/>
      <c r="R10" s="12" t="s">
        <v>1243</v>
      </c>
      <c r="S10" s="12"/>
    </row>
    <row r="11" spans="1:19" x14ac:dyDescent="0.25">
      <c r="A11" s="12" t="s">
        <v>175</v>
      </c>
      <c r="B11" s="12" t="s">
        <v>1266</v>
      </c>
      <c r="C11" s="38">
        <v>45627</v>
      </c>
      <c r="D11" s="12" t="s">
        <v>1263</v>
      </c>
      <c r="E11" s="12" t="s">
        <v>1264</v>
      </c>
      <c r="F11" s="12" t="s">
        <v>1267</v>
      </c>
      <c r="G11" s="13">
        <v>1955</v>
      </c>
      <c r="H11" s="13">
        <v>1593</v>
      </c>
      <c r="I11" s="12" t="s">
        <v>169</v>
      </c>
      <c r="J11" s="12" t="s">
        <v>894</v>
      </c>
      <c r="K11" s="12" t="s">
        <v>56</v>
      </c>
      <c r="L11" s="38">
        <v>45627</v>
      </c>
      <c r="M11" s="38">
        <v>45445</v>
      </c>
      <c r="N11" s="38" t="s">
        <v>182</v>
      </c>
      <c r="O11" s="38">
        <v>45445</v>
      </c>
      <c r="P11" s="12" t="s">
        <v>363</v>
      </c>
      <c r="Q11" s="12"/>
      <c r="R11" s="12"/>
      <c r="S11" s="12"/>
    </row>
    <row r="12" spans="1:19" x14ac:dyDescent="0.25">
      <c r="A12" s="12" t="s">
        <v>175</v>
      </c>
      <c r="B12" s="12" t="s">
        <v>1268</v>
      </c>
      <c r="C12" s="38">
        <v>45627</v>
      </c>
      <c r="D12" s="12" t="s">
        <v>1263</v>
      </c>
      <c r="E12" s="12" t="s">
        <v>1264</v>
      </c>
      <c r="F12" s="12" t="s">
        <v>1269</v>
      </c>
      <c r="G12" s="13">
        <v>1800</v>
      </c>
      <c r="H12" s="13">
        <v>1200</v>
      </c>
      <c r="I12" s="12" t="s">
        <v>169</v>
      </c>
      <c r="J12" s="12" t="s">
        <v>894</v>
      </c>
      <c r="K12" s="12" t="s">
        <v>56</v>
      </c>
      <c r="L12" s="38">
        <v>45627</v>
      </c>
      <c r="M12" s="38" t="s">
        <v>294</v>
      </c>
      <c r="N12" s="38" t="s">
        <v>182</v>
      </c>
      <c r="O12" s="38" t="s">
        <v>294</v>
      </c>
      <c r="P12" s="38">
        <v>45294</v>
      </c>
      <c r="Q12" s="12"/>
      <c r="R12" s="12"/>
      <c r="S12" s="12"/>
    </row>
    <row r="13" spans="1:19" x14ac:dyDescent="0.25">
      <c r="A13" s="12" t="s">
        <v>1334</v>
      </c>
      <c r="B13" s="12" t="s">
        <v>1335</v>
      </c>
      <c r="C13" s="38">
        <v>44964</v>
      </c>
      <c r="D13" s="12" t="s">
        <v>1332</v>
      </c>
      <c r="E13" s="38">
        <v>45109</v>
      </c>
      <c r="F13" s="12" t="s">
        <v>1336</v>
      </c>
      <c r="G13" s="13">
        <v>600000</v>
      </c>
      <c r="H13" s="13">
        <v>360500</v>
      </c>
      <c r="I13" s="12">
        <v>101</v>
      </c>
      <c r="J13" s="12" t="s">
        <v>557</v>
      </c>
      <c r="K13" s="12" t="s">
        <v>558</v>
      </c>
      <c r="L13" s="12" t="s">
        <v>1320</v>
      </c>
      <c r="M13" s="38">
        <v>45385</v>
      </c>
      <c r="N13" s="12" t="s">
        <v>391</v>
      </c>
      <c r="O13" s="38">
        <v>45385</v>
      </c>
      <c r="P13" s="12" t="s">
        <v>696</v>
      </c>
      <c r="Q13" s="12"/>
      <c r="R13" s="12"/>
      <c r="S13" s="12"/>
    </row>
    <row r="14" spans="1:19" x14ac:dyDescent="0.25">
      <c r="A14" s="12" t="s">
        <v>1302</v>
      </c>
      <c r="B14" s="12" t="s">
        <v>1815</v>
      </c>
      <c r="C14" s="38">
        <v>45272</v>
      </c>
      <c r="D14" s="12" t="s">
        <v>1816</v>
      </c>
      <c r="E14" s="38">
        <v>45109</v>
      </c>
      <c r="F14" s="12" t="s">
        <v>1817</v>
      </c>
      <c r="G14" s="13">
        <v>1330000</v>
      </c>
      <c r="H14" s="13">
        <v>841700</v>
      </c>
      <c r="I14" s="12">
        <v>101</v>
      </c>
      <c r="J14" s="12" t="s">
        <v>557</v>
      </c>
      <c r="K14" s="12" t="s">
        <v>558</v>
      </c>
      <c r="L14" s="38">
        <v>45272</v>
      </c>
      <c r="M14" s="38">
        <v>45414</v>
      </c>
      <c r="N14" s="12" t="s">
        <v>267</v>
      </c>
      <c r="O14" s="38">
        <v>45414</v>
      </c>
      <c r="P14" s="38">
        <v>45294</v>
      </c>
      <c r="Q14" s="12"/>
      <c r="R14" s="12"/>
      <c r="S14" s="12"/>
    </row>
    <row r="15" spans="1:19" x14ac:dyDescent="0.25">
      <c r="A15" s="12" t="s">
        <v>1302</v>
      </c>
      <c r="B15" s="12" t="s">
        <v>1303</v>
      </c>
      <c r="C15" s="12" t="s">
        <v>320</v>
      </c>
      <c r="D15" s="12" t="s">
        <v>1304</v>
      </c>
      <c r="E15" s="38">
        <v>45175</v>
      </c>
      <c r="F15" s="12" t="s">
        <v>1305</v>
      </c>
      <c r="G15" s="13">
        <v>1200000</v>
      </c>
      <c r="H15" s="13">
        <v>603900</v>
      </c>
      <c r="I15" s="12">
        <v>101</v>
      </c>
      <c r="J15" s="12" t="s">
        <v>1306</v>
      </c>
      <c r="K15" s="12" t="s">
        <v>1307</v>
      </c>
      <c r="L15" s="12"/>
      <c r="M15" s="12" t="s">
        <v>363</v>
      </c>
      <c r="N15" s="12" t="s">
        <v>267</v>
      </c>
      <c r="O15" s="12" t="s">
        <v>374</v>
      </c>
      <c r="P15" s="12" t="s">
        <v>374</v>
      </c>
      <c r="Q15" s="12"/>
      <c r="R15" s="12"/>
      <c r="S15" s="12"/>
    </row>
    <row r="16" spans="1:19" x14ac:dyDescent="0.25">
      <c r="A16" s="12" t="s">
        <v>369</v>
      </c>
      <c r="B16" s="12" t="s">
        <v>1187</v>
      </c>
      <c r="C16" s="38">
        <v>45566</v>
      </c>
      <c r="D16" s="12" t="s">
        <v>1188</v>
      </c>
      <c r="E16" s="38">
        <v>45209</v>
      </c>
      <c r="F16" s="12" t="s">
        <v>1189</v>
      </c>
      <c r="G16" s="13">
        <v>24000</v>
      </c>
      <c r="H16" s="13">
        <v>24000</v>
      </c>
      <c r="I16" s="12" t="s">
        <v>133</v>
      </c>
      <c r="J16" s="12" t="s">
        <v>132</v>
      </c>
      <c r="K16" s="12" t="s">
        <v>133</v>
      </c>
      <c r="L16" s="38">
        <v>45566</v>
      </c>
      <c r="M16" s="12" t="s">
        <v>595</v>
      </c>
      <c r="N16" s="12" t="s">
        <v>182</v>
      </c>
      <c r="O16" s="12" t="s">
        <v>595</v>
      </c>
      <c r="P16" s="12">
        <v>33</v>
      </c>
      <c r="Q16" s="12"/>
      <c r="R16" s="12"/>
      <c r="S16" s="12"/>
    </row>
    <row r="17" spans="1:19" x14ac:dyDescent="0.25">
      <c r="A17" s="12" t="s">
        <v>1167</v>
      </c>
      <c r="B17" s="12" t="s">
        <v>1168</v>
      </c>
      <c r="C17" s="38">
        <v>45017</v>
      </c>
      <c r="D17" s="12" t="s">
        <v>1150</v>
      </c>
      <c r="E17" s="38">
        <v>45267</v>
      </c>
      <c r="F17" s="12" t="s">
        <v>1169</v>
      </c>
      <c r="G17" s="13">
        <v>2118361</v>
      </c>
      <c r="H17" s="13">
        <v>1239000</v>
      </c>
      <c r="I17" s="12">
        <v>101</v>
      </c>
      <c r="J17" s="12" t="s">
        <v>1146</v>
      </c>
      <c r="K17" s="12" t="s">
        <v>1147</v>
      </c>
      <c r="L17" s="38">
        <v>45383</v>
      </c>
      <c r="M17" s="38">
        <v>45475</v>
      </c>
      <c r="N17" s="12" t="s">
        <v>399</v>
      </c>
      <c r="O17" s="38">
        <v>45475</v>
      </c>
      <c r="P17" s="38">
        <v>45540</v>
      </c>
      <c r="Q17" s="12"/>
      <c r="R17" s="12"/>
      <c r="S17" s="12"/>
    </row>
    <row r="18" spans="1:19" x14ac:dyDescent="0.25">
      <c r="A18" s="12" t="s">
        <v>361</v>
      </c>
      <c r="B18" s="12" t="s">
        <v>273</v>
      </c>
      <c r="C18" s="12" t="s">
        <v>307</v>
      </c>
      <c r="D18" s="12" t="s">
        <v>362</v>
      </c>
      <c r="E18" s="12" t="s">
        <v>363</v>
      </c>
      <c r="F18" s="12" t="s">
        <v>364</v>
      </c>
      <c r="G18" s="13">
        <v>279638.28999999998</v>
      </c>
      <c r="H18" s="13">
        <v>279638.28999999998</v>
      </c>
      <c r="I18" s="12" t="s">
        <v>180</v>
      </c>
      <c r="J18" s="12" t="s">
        <v>179</v>
      </c>
      <c r="K18" s="12" t="s">
        <v>180</v>
      </c>
      <c r="L18" s="12" t="s">
        <v>365</v>
      </c>
      <c r="M18" s="12" t="s">
        <v>366</v>
      </c>
      <c r="N18" s="12" t="s">
        <v>365</v>
      </c>
      <c r="O18" s="12" t="s">
        <v>519</v>
      </c>
      <c r="P18" s="12"/>
      <c r="Q18" s="12"/>
      <c r="R18" s="12"/>
      <c r="S18" s="12"/>
    </row>
    <row r="19" spans="1:19" x14ac:dyDescent="0.25">
      <c r="A19" s="12" t="s">
        <v>236</v>
      </c>
      <c r="B19" s="12" t="s">
        <v>1790</v>
      </c>
      <c r="C19" s="38">
        <v>45323</v>
      </c>
      <c r="D19" s="12" t="s">
        <v>1791</v>
      </c>
      <c r="E19" s="38">
        <v>45025</v>
      </c>
      <c r="F19" s="12" t="s">
        <v>1792</v>
      </c>
      <c r="G19" s="13">
        <v>15875</v>
      </c>
      <c r="H19" s="13">
        <v>15875</v>
      </c>
      <c r="I19" s="12">
        <v>101</v>
      </c>
      <c r="J19" s="12" t="s">
        <v>13</v>
      </c>
      <c r="K19" s="12" t="s">
        <v>612</v>
      </c>
      <c r="L19" s="38">
        <v>45323</v>
      </c>
      <c r="M19" s="12" t="s">
        <v>598</v>
      </c>
      <c r="N19" s="12" t="s">
        <v>182</v>
      </c>
      <c r="O19" s="12" t="s">
        <v>1129</v>
      </c>
      <c r="P19" s="12" t="s">
        <v>598</v>
      </c>
      <c r="Q19" s="12"/>
      <c r="R19" s="12"/>
      <c r="S19" s="12"/>
    </row>
    <row r="20" spans="1:19" x14ac:dyDescent="0.25">
      <c r="A20" s="12" t="s">
        <v>236</v>
      </c>
      <c r="B20" s="12" t="s">
        <v>1798</v>
      </c>
      <c r="C20" s="38">
        <v>45119</v>
      </c>
      <c r="D20" s="12" t="s">
        <v>1799</v>
      </c>
      <c r="E20" s="12" t="s">
        <v>1375</v>
      </c>
      <c r="F20" s="12" t="s">
        <v>1800</v>
      </c>
      <c r="G20" s="13">
        <v>9900</v>
      </c>
      <c r="H20" s="13">
        <v>9900</v>
      </c>
      <c r="I20" s="12" t="s">
        <v>1119</v>
      </c>
      <c r="J20" s="12" t="s">
        <v>800</v>
      </c>
      <c r="K20" s="12" t="s">
        <v>1119</v>
      </c>
      <c r="L20" s="38">
        <v>45119</v>
      </c>
      <c r="M20" s="38">
        <v>45292</v>
      </c>
      <c r="N20" s="12" t="s">
        <v>326</v>
      </c>
      <c r="O20" s="12" t="s">
        <v>1320</v>
      </c>
      <c r="P20" s="38">
        <v>45505</v>
      </c>
      <c r="Q20" s="12"/>
      <c r="R20" s="12"/>
      <c r="S20" s="12"/>
    </row>
    <row r="21" spans="1:19" x14ac:dyDescent="0.25">
      <c r="A21" s="12" t="s">
        <v>236</v>
      </c>
      <c r="B21" s="12" t="s">
        <v>1135</v>
      </c>
      <c r="C21" s="38">
        <v>45383</v>
      </c>
      <c r="D21" s="12" t="s">
        <v>1132</v>
      </c>
      <c r="E21" s="12" t="s">
        <v>1133</v>
      </c>
      <c r="F21" s="12" t="s">
        <v>1136</v>
      </c>
      <c r="G21" s="13">
        <v>4800</v>
      </c>
      <c r="H21" s="13">
        <v>2390</v>
      </c>
      <c r="I21" s="12">
        <v>101</v>
      </c>
      <c r="J21" s="12" t="s">
        <v>42</v>
      </c>
      <c r="K21" s="12" t="s">
        <v>51</v>
      </c>
      <c r="L21" s="38">
        <v>45383</v>
      </c>
      <c r="M21" s="12" t="s">
        <v>363</v>
      </c>
      <c r="N21" s="12" t="s">
        <v>182</v>
      </c>
      <c r="O21" s="12" t="s">
        <v>363</v>
      </c>
      <c r="P21" s="38">
        <v>45294</v>
      </c>
      <c r="Q21" s="12"/>
      <c r="R21" s="12"/>
      <c r="S21" s="12"/>
    </row>
    <row r="22" spans="1:19" x14ac:dyDescent="0.25">
      <c r="A22" s="12" t="s">
        <v>236</v>
      </c>
      <c r="B22" s="12" t="s">
        <v>1347</v>
      </c>
      <c r="C22" s="12" t="s">
        <v>141</v>
      </c>
      <c r="D22" s="12" t="s">
        <v>1348</v>
      </c>
      <c r="E22" s="12" t="s">
        <v>1176</v>
      </c>
      <c r="F22" s="12" t="s">
        <v>1349</v>
      </c>
      <c r="G22" s="13">
        <v>80000</v>
      </c>
      <c r="H22" s="13">
        <v>46000</v>
      </c>
      <c r="I22" s="12">
        <v>101</v>
      </c>
      <c r="J22" s="12" t="s">
        <v>974</v>
      </c>
      <c r="K22" s="12" t="s">
        <v>848</v>
      </c>
      <c r="L22" s="12" t="s">
        <v>141</v>
      </c>
      <c r="M22" s="12" t="s">
        <v>363</v>
      </c>
      <c r="N22" s="12" t="s">
        <v>182</v>
      </c>
      <c r="O22" s="12" t="s">
        <v>363</v>
      </c>
      <c r="P22" s="38">
        <v>45629</v>
      </c>
      <c r="Q22" s="12"/>
      <c r="R22" s="12" t="s">
        <v>1350</v>
      </c>
      <c r="S22" s="12"/>
    </row>
    <row r="23" spans="1:19" x14ac:dyDescent="0.25">
      <c r="A23" s="12" t="s">
        <v>236</v>
      </c>
      <c r="B23" s="12" t="s">
        <v>1492</v>
      </c>
      <c r="C23" s="38">
        <v>45414</v>
      </c>
      <c r="D23" s="12" t="s">
        <v>1493</v>
      </c>
      <c r="E23" s="12" t="s">
        <v>1494</v>
      </c>
      <c r="F23" s="12" t="s">
        <v>1495</v>
      </c>
      <c r="G23" s="13">
        <v>105000</v>
      </c>
      <c r="H23" s="13">
        <v>92800</v>
      </c>
      <c r="I23" s="12">
        <v>101</v>
      </c>
      <c r="J23" s="12" t="s">
        <v>694</v>
      </c>
      <c r="K23" s="12" t="s">
        <v>695</v>
      </c>
      <c r="L23" s="38">
        <v>45414</v>
      </c>
      <c r="M23" s="38">
        <v>45385</v>
      </c>
      <c r="N23" s="12" t="s">
        <v>524</v>
      </c>
      <c r="O23" s="38">
        <v>45385</v>
      </c>
      <c r="P23" s="12" t="s">
        <v>419</v>
      </c>
      <c r="Q23" s="12"/>
      <c r="R23" s="12"/>
      <c r="S23" s="12"/>
    </row>
    <row r="24" spans="1:19" x14ac:dyDescent="0.25">
      <c r="A24" s="12" t="s">
        <v>1435</v>
      </c>
      <c r="B24" s="12" t="s">
        <v>1436</v>
      </c>
      <c r="C24" s="12" t="s">
        <v>311</v>
      </c>
      <c r="D24" s="38" t="s">
        <v>1437</v>
      </c>
      <c r="E24" s="38" t="s">
        <v>1438</v>
      </c>
      <c r="F24" s="12" t="s">
        <v>1439</v>
      </c>
      <c r="G24" s="13">
        <v>104000</v>
      </c>
      <c r="H24" s="13">
        <v>87280</v>
      </c>
      <c r="I24" s="12" t="s">
        <v>1389</v>
      </c>
      <c r="J24" s="12" t="s">
        <v>874</v>
      </c>
      <c r="K24" s="12" t="s">
        <v>57</v>
      </c>
      <c r="L24" s="12" t="s">
        <v>311</v>
      </c>
      <c r="M24" s="38">
        <v>45048</v>
      </c>
      <c r="N24" s="12" t="s">
        <v>182</v>
      </c>
      <c r="O24" s="38">
        <v>45324</v>
      </c>
      <c r="P24" s="12" t="s">
        <v>281</v>
      </c>
      <c r="Q24" s="12"/>
      <c r="R24" s="12" t="s">
        <v>1440</v>
      </c>
      <c r="S24" s="12"/>
    </row>
    <row r="25" spans="1:19" x14ac:dyDescent="0.25">
      <c r="A25" s="12" t="s">
        <v>1820</v>
      </c>
      <c r="B25" s="12" t="s">
        <v>1821</v>
      </c>
      <c r="C25" s="38">
        <v>45352</v>
      </c>
      <c r="D25" s="12" t="s">
        <v>1822</v>
      </c>
      <c r="E25" s="38">
        <v>45179</v>
      </c>
      <c r="F25" s="12" t="s">
        <v>1823</v>
      </c>
      <c r="G25" s="13">
        <v>177000</v>
      </c>
      <c r="H25" s="13">
        <v>145500</v>
      </c>
      <c r="I25" s="12" t="s">
        <v>169</v>
      </c>
      <c r="J25" s="12" t="s">
        <v>179</v>
      </c>
      <c r="K25" s="12" t="s">
        <v>180</v>
      </c>
      <c r="L25" s="38">
        <v>45352</v>
      </c>
      <c r="M25" s="38">
        <v>45414</v>
      </c>
      <c r="N25" s="12" t="s">
        <v>182</v>
      </c>
      <c r="O25" s="38">
        <v>45293</v>
      </c>
      <c r="P25" s="12" t="s">
        <v>318</v>
      </c>
      <c r="Q25" s="12"/>
      <c r="R25" s="12" t="s">
        <v>1824</v>
      </c>
      <c r="S25" s="12"/>
    </row>
    <row r="26" spans="1:19" x14ac:dyDescent="0.25">
      <c r="A26" s="12" t="s">
        <v>286</v>
      </c>
      <c r="B26" s="12" t="s">
        <v>1811</v>
      </c>
      <c r="C26" s="38">
        <v>45119</v>
      </c>
      <c r="D26" s="12" t="s">
        <v>1812</v>
      </c>
      <c r="E26" s="38">
        <v>44996</v>
      </c>
      <c r="F26" s="12" t="s">
        <v>1813</v>
      </c>
      <c r="G26" s="13">
        <v>34640</v>
      </c>
      <c r="H26" s="13">
        <v>34640</v>
      </c>
      <c r="I26" s="12">
        <v>101</v>
      </c>
      <c r="J26" s="12" t="s">
        <v>694</v>
      </c>
      <c r="K26" s="12" t="s">
        <v>695</v>
      </c>
      <c r="L26" s="38">
        <v>45119</v>
      </c>
      <c r="M26" s="12" t="s">
        <v>363</v>
      </c>
      <c r="N26" s="12" t="s">
        <v>326</v>
      </c>
      <c r="O26" s="12" t="s">
        <v>363</v>
      </c>
      <c r="P26" s="12" t="s">
        <v>306</v>
      </c>
      <c r="Q26" s="12"/>
      <c r="R26" s="12" t="s">
        <v>1814</v>
      </c>
      <c r="S26" s="12"/>
    </row>
    <row r="27" spans="1:19" x14ac:dyDescent="0.25">
      <c r="A27" s="12" t="s">
        <v>286</v>
      </c>
      <c r="B27" s="12" t="s">
        <v>1818</v>
      </c>
      <c r="C27" s="38">
        <v>45272</v>
      </c>
      <c r="D27" s="12" t="s">
        <v>1816</v>
      </c>
      <c r="E27" s="38">
        <v>45109</v>
      </c>
      <c r="F27" s="12" t="s">
        <v>1819</v>
      </c>
      <c r="G27" s="13">
        <v>300000</v>
      </c>
      <c r="H27" s="13">
        <v>269000</v>
      </c>
      <c r="I27" s="12">
        <v>101</v>
      </c>
      <c r="J27" s="12" t="s">
        <v>557</v>
      </c>
      <c r="K27" s="12" t="s">
        <v>558</v>
      </c>
      <c r="L27" s="38">
        <v>45272</v>
      </c>
      <c r="M27" s="12" t="s">
        <v>259</v>
      </c>
      <c r="N27" s="12" t="s">
        <v>267</v>
      </c>
      <c r="O27" s="12" t="s">
        <v>259</v>
      </c>
      <c r="P27" s="12" t="s">
        <v>365</v>
      </c>
      <c r="Q27" s="12"/>
      <c r="R27" s="12"/>
      <c r="S27" s="12"/>
    </row>
    <row r="28" spans="1:19" x14ac:dyDescent="0.25">
      <c r="A28" s="12" t="s">
        <v>1777</v>
      </c>
      <c r="B28" s="12" t="s">
        <v>1773</v>
      </c>
      <c r="C28" s="12" t="s">
        <v>1774</v>
      </c>
      <c r="D28" s="12" t="s">
        <v>1778</v>
      </c>
      <c r="E28" s="12" t="s">
        <v>1774</v>
      </c>
      <c r="F28" s="12" t="s">
        <v>1779</v>
      </c>
      <c r="G28" s="13">
        <v>20000</v>
      </c>
      <c r="H28" s="13">
        <v>14000</v>
      </c>
      <c r="I28" s="12" t="s">
        <v>169</v>
      </c>
      <c r="J28" s="12" t="s">
        <v>66</v>
      </c>
      <c r="K28" s="12" t="s">
        <v>67</v>
      </c>
      <c r="L28" s="12" t="s">
        <v>1774</v>
      </c>
      <c r="M28" s="12"/>
      <c r="N28" s="12"/>
      <c r="O28" s="12"/>
      <c r="P28" s="12"/>
      <c r="Q28" s="12"/>
      <c r="R28" s="12"/>
      <c r="S28" s="12"/>
    </row>
    <row r="29" spans="1:19" x14ac:dyDescent="0.25">
      <c r="A29" s="12" t="s">
        <v>186</v>
      </c>
      <c r="B29" s="12" t="s">
        <v>1227</v>
      </c>
      <c r="C29" s="38">
        <v>45597</v>
      </c>
      <c r="D29" s="12" t="s">
        <v>1228</v>
      </c>
      <c r="E29" s="38">
        <v>45269</v>
      </c>
      <c r="F29" s="12" t="s">
        <v>1229</v>
      </c>
      <c r="G29" s="13">
        <v>24700</v>
      </c>
      <c r="H29" s="13">
        <v>23840</v>
      </c>
      <c r="I29" s="12" t="s">
        <v>169</v>
      </c>
      <c r="J29" s="12" t="s">
        <v>66</v>
      </c>
      <c r="K29" s="12" t="s">
        <v>67</v>
      </c>
      <c r="L29" s="38">
        <v>45597</v>
      </c>
      <c r="M29" s="38">
        <v>45445</v>
      </c>
      <c r="N29" s="12" t="s">
        <v>326</v>
      </c>
      <c r="O29" s="38">
        <v>45445</v>
      </c>
      <c r="P29" s="12" t="s">
        <v>195</v>
      </c>
      <c r="Q29" s="12"/>
      <c r="R29" s="12"/>
      <c r="S29" s="12"/>
    </row>
    <row r="30" spans="1:19" x14ac:dyDescent="0.25">
      <c r="A30" s="12" t="s">
        <v>186</v>
      </c>
      <c r="B30" s="12" t="s">
        <v>1244</v>
      </c>
      <c r="C30" s="38">
        <v>45597</v>
      </c>
      <c r="D30" s="12" t="s">
        <v>1239</v>
      </c>
      <c r="E30" s="12" t="s">
        <v>1200</v>
      </c>
      <c r="F30" s="12" t="s">
        <v>1245</v>
      </c>
      <c r="G30" s="13">
        <v>780</v>
      </c>
      <c r="H30" s="13">
        <v>373.68</v>
      </c>
      <c r="I30" s="12" t="s">
        <v>169</v>
      </c>
      <c r="J30" s="12" t="s">
        <v>813</v>
      </c>
      <c r="K30" s="12" t="s">
        <v>814</v>
      </c>
      <c r="L30" s="38">
        <v>45597</v>
      </c>
      <c r="M30" s="38">
        <v>45475</v>
      </c>
      <c r="N30" s="12" t="s">
        <v>182</v>
      </c>
      <c r="O30" s="38">
        <v>45475</v>
      </c>
      <c r="P30" s="12" t="s">
        <v>195</v>
      </c>
      <c r="Q30" s="12"/>
      <c r="R30" s="12"/>
      <c r="S30" s="12"/>
    </row>
    <row r="31" spans="1:19" x14ac:dyDescent="0.25">
      <c r="A31" s="12" t="s">
        <v>186</v>
      </c>
      <c r="B31" s="12" t="s">
        <v>1270</v>
      </c>
      <c r="C31" s="38">
        <v>45627</v>
      </c>
      <c r="D31" s="12" t="s">
        <v>1271</v>
      </c>
      <c r="E31" s="12" t="s">
        <v>1200</v>
      </c>
      <c r="F31" s="12" t="s">
        <v>1272</v>
      </c>
      <c r="G31" s="13">
        <v>28580</v>
      </c>
      <c r="H31" s="13">
        <v>26097.200000000001</v>
      </c>
      <c r="I31" s="12" t="s">
        <v>169</v>
      </c>
      <c r="J31" s="12" t="s">
        <v>1273</v>
      </c>
      <c r="K31" s="12" t="s">
        <v>1274</v>
      </c>
      <c r="L31" s="38">
        <v>45475</v>
      </c>
      <c r="M31" s="38">
        <v>45475</v>
      </c>
      <c r="N31" s="12" t="s">
        <v>326</v>
      </c>
      <c r="O31" s="38">
        <v>45475</v>
      </c>
      <c r="P31" s="12" t="s">
        <v>195</v>
      </c>
      <c r="Q31" s="12"/>
      <c r="R31" s="12"/>
      <c r="S31" s="12"/>
    </row>
    <row r="32" spans="1:19" x14ac:dyDescent="0.25">
      <c r="A32" s="12" t="s">
        <v>1784</v>
      </c>
      <c r="B32" s="12" t="s">
        <v>1785</v>
      </c>
      <c r="C32" s="12" t="s">
        <v>1422</v>
      </c>
      <c r="D32" s="12" t="s">
        <v>1786</v>
      </c>
      <c r="E32" s="38">
        <v>44996</v>
      </c>
      <c r="F32" s="12" t="s">
        <v>1787</v>
      </c>
      <c r="G32" s="13">
        <v>22285</v>
      </c>
      <c r="H32" s="13">
        <v>22285</v>
      </c>
      <c r="I32" s="12" t="s">
        <v>1159</v>
      </c>
      <c r="J32" s="12" t="s">
        <v>1788</v>
      </c>
      <c r="K32" s="12" t="s">
        <v>1789</v>
      </c>
      <c r="L32" s="12" t="s">
        <v>1422</v>
      </c>
      <c r="M32" s="12" t="s">
        <v>191</v>
      </c>
      <c r="N32" s="12"/>
      <c r="O32" s="12"/>
      <c r="P32" s="12"/>
      <c r="Q32" s="12"/>
      <c r="R32" s="12"/>
      <c r="S32" s="12"/>
    </row>
    <row r="33" spans="1:19" x14ac:dyDescent="0.25">
      <c r="A33" s="12" t="s">
        <v>1487</v>
      </c>
      <c r="B33" s="12" t="s">
        <v>1488</v>
      </c>
      <c r="C33" s="38">
        <v>45293</v>
      </c>
      <c r="D33" s="12" t="s">
        <v>1489</v>
      </c>
      <c r="E33" s="12" t="s">
        <v>1490</v>
      </c>
      <c r="F33" s="12" t="s">
        <v>1491</v>
      </c>
      <c r="G33" s="13">
        <v>106546</v>
      </c>
      <c r="H33" s="13">
        <v>82082</v>
      </c>
      <c r="I33" s="12" t="s">
        <v>846</v>
      </c>
      <c r="J33" s="12" t="s">
        <v>710</v>
      </c>
      <c r="K33" s="12" t="s">
        <v>711</v>
      </c>
      <c r="L33" s="38">
        <v>45293</v>
      </c>
      <c r="M33" s="12" t="s">
        <v>294</v>
      </c>
      <c r="N33" s="12" t="s">
        <v>524</v>
      </c>
      <c r="O33" s="12" t="s">
        <v>294</v>
      </c>
      <c r="P33" s="38">
        <v>45385</v>
      </c>
      <c r="Q33" s="12"/>
      <c r="R33" s="12"/>
      <c r="S33" s="12"/>
    </row>
    <row r="34" spans="1:19" x14ac:dyDescent="0.25">
      <c r="A34" s="12" t="s">
        <v>430</v>
      </c>
      <c r="B34" s="12" t="s">
        <v>1192</v>
      </c>
      <c r="C34" s="38">
        <v>45566</v>
      </c>
      <c r="D34" s="12" t="s">
        <v>1193</v>
      </c>
      <c r="E34" s="12" t="s">
        <v>1194</v>
      </c>
      <c r="F34" s="12" t="s">
        <v>1195</v>
      </c>
      <c r="G34" s="13">
        <v>14160</v>
      </c>
      <c r="H34" s="13">
        <v>10410</v>
      </c>
      <c r="I34" s="12" t="s">
        <v>1157</v>
      </c>
      <c r="J34" s="12" t="s">
        <v>1057</v>
      </c>
      <c r="K34" s="12" t="s">
        <v>390</v>
      </c>
      <c r="L34" s="38">
        <v>45566</v>
      </c>
      <c r="M34" s="38">
        <v>45414</v>
      </c>
      <c r="N34" s="12" t="s">
        <v>326</v>
      </c>
      <c r="O34" s="38">
        <v>45414</v>
      </c>
      <c r="P34" s="38">
        <v>45599</v>
      </c>
      <c r="Q34" s="12"/>
      <c r="R34" s="12" t="s">
        <v>1196</v>
      </c>
      <c r="S34" s="12"/>
    </row>
    <row r="35" spans="1:19" x14ac:dyDescent="0.25">
      <c r="A35" s="12" t="s">
        <v>1768</v>
      </c>
      <c r="B35" s="12" t="s">
        <v>1769</v>
      </c>
      <c r="C35" s="12" t="s">
        <v>1153</v>
      </c>
      <c r="D35" s="12" t="s">
        <v>1770</v>
      </c>
      <c r="E35" s="38">
        <v>44995</v>
      </c>
      <c r="F35" s="12" t="s">
        <v>1771</v>
      </c>
      <c r="G35" s="13">
        <v>36100.300000000003</v>
      </c>
      <c r="H35" s="13">
        <v>36100.300000000003</v>
      </c>
      <c r="I35" s="12" t="s">
        <v>169</v>
      </c>
      <c r="J35" s="12" t="s">
        <v>136</v>
      </c>
      <c r="K35" s="12" t="s">
        <v>61</v>
      </c>
      <c r="L35" s="12" t="s">
        <v>1153</v>
      </c>
      <c r="M35" s="38">
        <v>45352</v>
      </c>
      <c r="N35" s="12"/>
      <c r="O35" s="38">
        <v>45352</v>
      </c>
      <c r="P35" s="12"/>
      <c r="Q35" s="12"/>
      <c r="R35" s="12"/>
      <c r="S35" s="12"/>
    </row>
    <row r="36" spans="1:19" x14ac:dyDescent="0.25">
      <c r="A36" s="12" t="s">
        <v>1507</v>
      </c>
      <c r="B36" s="12" t="s">
        <v>1508</v>
      </c>
      <c r="C36" s="38">
        <v>45384</v>
      </c>
      <c r="D36" s="12" t="s">
        <v>1509</v>
      </c>
      <c r="E36" s="38">
        <v>45149</v>
      </c>
      <c r="F36" s="12" t="s">
        <v>1510</v>
      </c>
      <c r="G36" s="13">
        <v>109500</v>
      </c>
      <c r="H36" s="13">
        <v>78575.64</v>
      </c>
      <c r="I36" s="12" t="s">
        <v>759</v>
      </c>
      <c r="J36" s="12" t="s">
        <v>800</v>
      </c>
      <c r="K36" s="12" t="s">
        <v>390</v>
      </c>
      <c r="L36" s="38">
        <v>45414</v>
      </c>
      <c r="M36" s="12" t="s">
        <v>204</v>
      </c>
      <c r="N36" s="12" t="s">
        <v>326</v>
      </c>
      <c r="O36" s="12" t="s">
        <v>198</v>
      </c>
      <c r="P36" s="12" t="s">
        <v>1511</v>
      </c>
      <c r="Q36" s="12"/>
      <c r="R36" s="12"/>
      <c r="S36" s="12"/>
    </row>
    <row r="37" spans="1:19" x14ac:dyDescent="0.25">
      <c r="A37" s="12" t="s">
        <v>1483</v>
      </c>
      <c r="B37" s="12" t="s">
        <v>1484</v>
      </c>
      <c r="C37" s="38">
        <v>45323</v>
      </c>
      <c r="D37" s="38">
        <v>40962</v>
      </c>
      <c r="E37" s="38">
        <v>45109</v>
      </c>
      <c r="F37" s="12" t="s">
        <v>1485</v>
      </c>
      <c r="G37" s="13">
        <v>31000</v>
      </c>
      <c r="H37" s="13">
        <v>29000</v>
      </c>
      <c r="I37" s="12">
        <v>101</v>
      </c>
      <c r="J37" s="12" t="s">
        <v>974</v>
      </c>
      <c r="K37" s="12" t="s">
        <v>848</v>
      </c>
      <c r="L37" s="38">
        <v>45323</v>
      </c>
      <c r="M37" s="12" t="s">
        <v>316</v>
      </c>
      <c r="N37" s="12" t="s">
        <v>524</v>
      </c>
      <c r="O37" s="12" t="s">
        <v>365</v>
      </c>
      <c r="P37" s="12" t="s">
        <v>368</v>
      </c>
      <c r="Q37" s="12"/>
      <c r="R37" s="12"/>
      <c r="S37" s="12"/>
    </row>
    <row r="38" spans="1:19" x14ac:dyDescent="0.25">
      <c r="A38" s="12" t="s">
        <v>1178</v>
      </c>
      <c r="B38" s="12" t="s">
        <v>1179</v>
      </c>
      <c r="C38" s="38">
        <v>45505</v>
      </c>
      <c r="D38" s="12" t="s">
        <v>1180</v>
      </c>
      <c r="E38" s="38">
        <v>45109</v>
      </c>
      <c r="F38" s="12" t="s">
        <v>1181</v>
      </c>
      <c r="G38" s="13">
        <v>35479</v>
      </c>
      <c r="H38" s="13">
        <v>22138.75</v>
      </c>
      <c r="I38" s="38" t="s">
        <v>169</v>
      </c>
      <c r="J38" s="12" t="s">
        <v>162</v>
      </c>
      <c r="K38" s="12" t="s">
        <v>194</v>
      </c>
      <c r="L38" s="38">
        <v>45505</v>
      </c>
      <c r="M38" s="12" t="s">
        <v>192</v>
      </c>
      <c r="N38" s="12" t="s">
        <v>524</v>
      </c>
      <c r="O38" s="12" t="s">
        <v>192</v>
      </c>
      <c r="P38" s="12" t="s">
        <v>318</v>
      </c>
      <c r="Q38" s="12"/>
      <c r="R38" s="12"/>
      <c r="S38" s="12"/>
    </row>
    <row r="39" spans="1:19" x14ac:dyDescent="0.25">
      <c r="A39" s="12" t="s">
        <v>1160</v>
      </c>
      <c r="B39" s="12" t="s">
        <v>1325</v>
      </c>
      <c r="C39" s="12" t="s">
        <v>1320</v>
      </c>
      <c r="D39" s="12" t="s">
        <v>1326</v>
      </c>
      <c r="E39" s="38">
        <v>45235</v>
      </c>
      <c r="F39" s="12" t="s">
        <v>1327</v>
      </c>
      <c r="G39" s="13">
        <v>5500000</v>
      </c>
      <c r="H39" s="13">
        <v>5400000</v>
      </c>
      <c r="I39" s="12">
        <v>101</v>
      </c>
      <c r="J39" s="12" t="s">
        <v>1164</v>
      </c>
      <c r="K39" s="12" t="s">
        <v>1147</v>
      </c>
      <c r="L39" s="12" t="s">
        <v>1320</v>
      </c>
      <c r="M39" s="38">
        <v>45414</v>
      </c>
      <c r="N39" s="12" t="s">
        <v>1328</v>
      </c>
      <c r="O39" s="38">
        <v>45414</v>
      </c>
      <c r="P39" s="12" t="s">
        <v>1329</v>
      </c>
      <c r="Q39" s="12"/>
      <c r="R39" s="12"/>
      <c r="S39" s="12"/>
    </row>
    <row r="40" spans="1:19" x14ac:dyDescent="0.25">
      <c r="A40" s="12" t="s">
        <v>1377</v>
      </c>
      <c r="B40" s="12" t="s">
        <v>1378</v>
      </c>
      <c r="C40" s="12" t="s">
        <v>191</v>
      </c>
      <c r="D40" s="12" t="s">
        <v>1379</v>
      </c>
      <c r="E40" s="38">
        <v>45026</v>
      </c>
      <c r="F40" s="12" t="s">
        <v>1380</v>
      </c>
      <c r="G40" s="13">
        <v>640000</v>
      </c>
      <c r="H40" s="13">
        <v>584000</v>
      </c>
      <c r="I40" s="12">
        <v>101</v>
      </c>
      <c r="J40" s="12" t="s">
        <v>1381</v>
      </c>
      <c r="K40" s="12" t="s">
        <v>1382</v>
      </c>
      <c r="L40" s="12" t="s">
        <v>191</v>
      </c>
      <c r="M40" s="12" t="s">
        <v>318</v>
      </c>
      <c r="N40" s="12" t="s">
        <v>524</v>
      </c>
      <c r="O40" s="12" t="s">
        <v>1383</v>
      </c>
      <c r="P40" s="12" t="s">
        <v>501</v>
      </c>
      <c r="Q40" s="12"/>
      <c r="R40" s="12"/>
      <c r="S40" s="12"/>
    </row>
    <row r="41" spans="1:19" x14ac:dyDescent="0.25">
      <c r="A41" s="12" t="s">
        <v>1534</v>
      </c>
      <c r="B41" s="12" t="s">
        <v>1535</v>
      </c>
      <c r="C41" s="12" t="s">
        <v>204</v>
      </c>
      <c r="D41" s="12" t="s">
        <v>1528</v>
      </c>
      <c r="E41" s="12" t="s">
        <v>1529</v>
      </c>
      <c r="F41" s="12" t="s">
        <v>1530</v>
      </c>
      <c r="G41" s="13">
        <v>10300</v>
      </c>
      <c r="H41" s="13">
        <v>9250</v>
      </c>
      <c r="I41" s="12" t="s">
        <v>846</v>
      </c>
      <c r="J41" s="12" t="s">
        <v>1531</v>
      </c>
      <c r="K41" s="12" t="s">
        <v>1532</v>
      </c>
      <c r="L41" s="12" t="s">
        <v>204</v>
      </c>
      <c r="M41" s="38">
        <v>45599</v>
      </c>
      <c r="N41" s="12" t="s">
        <v>326</v>
      </c>
      <c r="O41" s="38">
        <v>45599</v>
      </c>
      <c r="P41" s="12" t="s">
        <v>360</v>
      </c>
      <c r="Q41" s="12"/>
      <c r="R41" s="12"/>
      <c r="S41" s="12"/>
    </row>
    <row r="42" spans="1:19" x14ac:dyDescent="0.25">
      <c r="A42" s="12" t="s">
        <v>1351</v>
      </c>
      <c r="B42" s="12" t="s">
        <v>1352</v>
      </c>
      <c r="C42" s="12" t="s">
        <v>141</v>
      </c>
      <c r="D42" s="12" t="s">
        <v>1353</v>
      </c>
      <c r="E42" s="38">
        <v>45118</v>
      </c>
      <c r="F42" s="12" t="s">
        <v>1354</v>
      </c>
      <c r="G42" s="13">
        <v>16200</v>
      </c>
      <c r="H42" s="13">
        <v>14680</v>
      </c>
      <c r="I42" s="12" t="s">
        <v>133</v>
      </c>
      <c r="J42" s="12" t="s">
        <v>132</v>
      </c>
      <c r="K42" s="12" t="s">
        <v>133</v>
      </c>
      <c r="L42" s="12" t="s">
        <v>141</v>
      </c>
      <c r="M42" s="38">
        <v>45445</v>
      </c>
      <c r="N42" s="12" t="s">
        <v>182</v>
      </c>
      <c r="O42" s="38">
        <v>45445</v>
      </c>
      <c r="P42" s="12" t="s">
        <v>1126</v>
      </c>
      <c r="Q42" s="12"/>
      <c r="R42" s="12"/>
      <c r="S42" s="12"/>
    </row>
    <row r="43" spans="1:19" x14ac:dyDescent="0.25">
      <c r="A43" s="12" t="s">
        <v>1351</v>
      </c>
      <c r="B43" s="12" t="s">
        <v>1366</v>
      </c>
      <c r="C43" s="12" t="s">
        <v>191</v>
      </c>
      <c r="D43" s="12" t="s">
        <v>1367</v>
      </c>
      <c r="E43" s="12" t="s">
        <v>1368</v>
      </c>
      <c r="F43" s="12" t="s">
        <v>1369</v>
      </c>
      <c r="G43" s="13">
        <v>15490</v>
      </c>
      <c r="H43" s="13">
        <v>12660</v>
      </c>
      <c r="I43" s="12" t="s">
        <v>1119</v>
      </c>
      <c r="J43" s="12" t="s">
        <v>800</v>
      </c>
      <c r="K43" s="12" t="s">
        <v>1119</v>
      </c>
      <c r="L43" s="12" t="s">
        <v>191</v>
      </c>
      <c r="M43" s="38">
        <v>45445</v>
      </c>
      <c r="N43" s="12" t="s">
        <v>326</v>
      </c>
      <c r="O43" s="38">
        <v>45445</v>
      </c>
      <c r="P43" s="12" t="s">
        <v>198</v>
      </c>
      <c r="Q43" s="12"/>
      <c r="R43" s="12"/>
      <c r="S43" s="12"/>
    </row>
    <row r="44" spans="1:19" x14ac:dyDescent="0.25">
      <c r="A44" s="12" t="s">
        <v>1351</v>
      </c>
      <c r="B44" s="12" t="s">
        <v>1370</v>
      </c>
      <c r="C44" s="12" t="s">
        <v>191</v>
      </c>
      <c r="D44" s="12" t="s">
        <v>1371</v>
      </c>
      <c r="E44" s="38">
        <v>45088</v>
      </c>
      <c r="F44" s="12" t="s">
        <v>1372</v>
      </c>
      <c r="G44" s="13">
        <v>9000</v>
      </c>
      <c r="H44" s="13">
        <v>7390</v>
      </c>
      <c r="I44" s="12" t="s">
        <v>133</v>
      </c>
      <c r="J44" s="12" t="s">
        <v>132</v>
      </c>
      <c r="K44" s="12" t="s">
        <v>133</v>
      </c>
      <c r="L44" s="12" t="s">
        <v>191</v>
      </c>
      <c r="M44" s="38">
        <v>45445</v>
      </c>
      <c r="N44" s="12" t="s">
        <v>326</v>
      </c>
      <c r="O44" s="38">
        <v>45445</v>
      </c>
      <c r="P44" s="12" t="s">
        <v>1126</v>
      </c>
      <c r="Q44" s="12"/>
      <c r="R44" s="12"/>
      <c r="S44" s="12"/>
    </row>
    <row r="45" spans="1:19" x14ac:dyDescent="0.25">
      <c r="A45" s="12" t="s">
        <v>1351</v>
      </c>
      <c r="B45" s="12" t="s">
        <v>1373</v>
      </c>
      <c r="C45" s="12" t="s">
        <v>191</v>
      </c>
      <c r="D45" s="12" t="s">
        <v>1374</v>
      </c>
      <c r="E45" s="12" t="s">
        <v>1375</v>
      </c>
      <c r="F45" s="12" t="s">
        <v>1376</v>
      </c>
      <c r="G45" s="13">
        <v>25520</v>
      </c>
      <c r="H45" s="13">
        <v>14716</v>
      </c>
      <c r="I45" s="12">
        <v>101</v>
      </c>
      <c r="J45" s="12" t="s">
        <v>710</v>
      </c>
      <c r="K45" s="12" t="s">
        <v>711</v>
      </c>
      <c r="L45" s="12" t="s">
        <v>191</v>
      </c>
      <c r="M45" s="12" t="s">
        <v>294</v>
      </c>
      <c r="N45" s="12" t="s">
        <v>326</v>
      </c>
      <c r="O45" s="12" t="s">
        <v>294</v>
      </c>
      <c r="P45" s="38">
        <v>45294</v>
      </c>
      <c r="Q45" s="12"/>
      <c r="R45" s="12"/>
      <c r="S45" s="12"/>
    </row>
    <row r="46" spans="1:19" x14ac:dyDescent="0.25">
      <c r="A46" s="12" t="s">
        <v>1351</v>
      </c>
      <c r="B46" s="12" t="s">
        <v>1448</v>
      </c>
      <c r="C46" s="12" t="s">
        <v>311</v>
      </c>
      <c r="D46" s="12" t="s">
        <v>1449</v>
      </c>
      <c r="E46" s="38">
        <v>45088</v>
      </c>
      <c r="F46" s="12" t="s">
        <v>1450</v>
      </c>
      <c r="G46" s="13">
        <v>104831</v>
      </c>
      <c r="H46" s="13">
        <v>93119</v>
      </c>
      <c r="I46" s="12" t="s">
        <v>759</v>
      </c>
      <c r="J46" s="12" t="s">
        <v>800</v>
      </c>
      <c r="K46" s="12" t="s">
        <v>390</v>
      </c>
      <c r="L46" s="12" t="s">
        <v>311</v>
      </c>
      <c r="M46" s="38">
        <v>45628</v>
      </c>
      <c r="N46" s="12" t="s">
        <v>524</v>
      </c>
      <c r="O46" s="38">
        <v>45628</v>
      </c>
      <c r="P46" s="38">
        <v>45294</v>
      </c>
      <c r="Q46" s="12"/>
      <c r="R46" s="12"/>
      <c r="S46" s="12"/>
    </row>
    <row r="47" spans="1:19" x14ac:dyDescent="0.25">
      <c r="A47" s="12" t="s">
        <v>1384</v>
      </c>
      <c r="B47" s="12" t="s">
        <v>1512</v>
      </c>
      <c r="C47" s="38">
        <v>45384</v>
      </c>
      <c r="D47" s="12" t="s">
        <v>1509</v>
      </c>
      <c r="E47" s="38">
        <v>45149</v>
      </c>
      <c r="F47" s="12" t="s">
        <v>1513</v>
      </c>
      <c r="G47" s="13">
        <v>27000</v>
      </c>
      <c r="H47" s="13">
        <v>27000</v>
      </c>
      <c r="I47" s="12" t="s">
        <v>759</v>
      </c>
      <c r="J47" s="12" t="s">
        <v>800</v>
      </c>
      <c r="K47" s="12" t="s">
        <v>390</v>
      </c>
      <c r="L47" s="38">
        <v>45414</v>
      </c>
      <c r="M47" s="12" t="s">
        <v>198</v>
      </c>
      <c r="N47" s="12" t="s">
        <v>326</v>
      </c>
      <c r="O47" s="12" t="s">
        <v>198</v>
      </c>
      <c r="P47" s="12" t="s">
        <v>294</v>
      </c>
      <c r="Q47" s="12"/>
      <c r="R47" s="12"/>
      <c r="S47" s="12"/>
    </row>
    <row r="48" spans="1:19" x14ac:dyDescent="0.25">
      <c r="A48" s="12" t="s">
        <v>1384</v>
      </c>
      <c r="B48" s="12" t="s">
        <v>1533</v>
      </c>
      <c r="C48" s="12" t="s">
        <v>204</v>
      </c>
      <c r="D48" s="12" t="s">
        <v>1528</v>
      </c>
      <c r="E48" s="12" t="s">
        <v>1529</v>
      </c>
      <c r="F48" s="12" t="s">
        <v>1530</v>
      </c>
      <c r="G48" s="13">
        <v>23100</v>
      </c>
      <c r="H48" s="13">
        <v>22300</v>
      </c>
      <c r="I48" s="12" t="s">
        <v>846</v>
      </c>
      <c r="J48" s="12" t="s">
        <v>1531</v>
      </c>
      <c r="K48" s="12" t="s">
        <v>1532</v>
      </c>
      <c r="L48" s="12" t="s">
        <v>204</v>
      </c>
      <c r="M48" s="38">
        <v>45599</v>
      </c>
      <c r="N48" s="12" t="s">
        <v>267</v>
      </c>
      <c r="O48" s="38">
        <v>45599</v>
      </c>
      <c r="P48" s="38">
        <v>45508</v>
      </c>
      <c r="Q48" s="12"/>
      <c r="R48" s="12"/>
      <c r="S48" s="12"/>
    </row>
    <row r="49" spans="1:19" x14ac:dyDescent="0.25">
      <c r="A49" s="12" t="s">
        <v>1475</v>
      </c>
      <c r="B49" s="12" t="s">
        <v>1476</v>
      </c>
      <c r="C49" s="12" t="s">
        <v>1129</v>
      </c>
      <c r="D49" s="12" t="s">
        <v>1473</v>
      </c>
      <c r="E49" s="38">
        <v>45149</v>
      </c>
      <c r="F49" s="12" t="s">
        <v>1474</v>
      </c>
      <c r="G49" s="13">
        <v>67500</v>
      </c>
      <c r="H49" s="13">
        <v>55400</v>
      </c>
      <c r="I49" s="12" t="s">
        <v>759</v>
      </c>
      <c r="J49" s="12" t="s">
        <v>800</v>
      </c>
      <c r="K49" s="12" t="s">
        <v>390</v>
      </c>
      <c r="L49" s="12" t="s">
        <v>1129</v>
      </c>
      <c r="M49" s="12" t="s">
        <v>204</v>
      </c>
      <c r="N49" s="12" t="s">
        <v>182</v>
      </c>
      <c r="O49" s="12" t="s">
        <v>204</v>
      </c>
      <c r="P49" s="12" t="s">
        <v>259</v>
      </c>
      <c r="Q49" s="12"/>
      <c r="R49" s="12"/>
      <c r="S49" s="12"/>
    </row>
    <row r="50" spans="1:19" x14ac:dyDescent="0.25">
      <c r="A50" s="12" t="s">
        <v>1471</v>
      </c>
      <c r="B50" s="12" t="s">
        <v>1472</v>
      </c>
      <c r="C50" s="12" t="s">
        <v>1129</v>
      </c>
      <c r="D50" s="12" t="s">
        <v>1473</v>
      </c>
      <c r="E50" s="38">
        <v>45149</v>
      </c>
      <c r="F50" s="12" t="s">
        <v>1474</v>
      </c>
      <c r="G50" s="13">
        <v>70500</v>
      </c>
      <c r="H50" s="13">
        <v>42546</v>
      </c>
      <c r="I50" s="12" t="s">
        <v>759</v>
      </c>
      <c r="J50" s="12" t="s">
        <v>800</v>
      </c>
      <c r="K50" s="12" t="s">
        <v>390</v>
      </c>
      <c r="L50" s="12" t="s">
        <v>1129</v>
      </c>
      <c r="M50" s="12" t="s">
        <v>204</v>
      </c>
      <c r="N50" s="12" t="s">
        <v>267</v>
      </c>
      <c r="O50" s="12" t="s">
        <v>204</v>
      </c>
      <c r="P50" s="12" t="s">
        <v>316</v>
      </c>
      <c r="Q50" s="12"/>
      <c r="R50" s="12"/>
      <c r="S50" s="12"/>
    </row>
    <row r="51" spans="1:19" x14ac:dyDescent="0.25">
      <c r="A51" s="12" t="s">
        <v>1471</v>
      </c>
      <c r="B51" s="12" t="s">
        <v>1527</v>
      </c>
      <c r="C51" s="12" t="s">
        <v>204</v>
      </c>
      <c r="D51" s="12" t="s">
        <v>1528</v>
      </c>
      <c r="E51" s="12" t="s">
        <v>1529</v>
      </c>
      <c r="F51" s="12" t="s">
        <v>1530</v>
      </c>
      <c r="G51" s="13">
        <v>45100</v>
      </c>
      <c r="H51" s="13">
        <v>42900</v>
      </c>
      <c r="I51" s="12" t="s">
        <v>846</v>
      </c>
      <c r="J51" s="12" t="s">
        <v>1531</v>
      </c>
      <c r="K51" s="12" t="s">
        <v>1532</v>
      </c>
      <c r="L51" s="12" t="s">
        <v>204</v>
      </c>
      <c r="M51" s="38">
        <v>45599</v>
      </c>
      <c r="N51" s="12" t="s">
        <v>326</v>
      </c>
      <c r="O51" s="38">
        <v>45599</v>
      </c>
      <c r="P51" s="38">
        <v>45295</v>
      </c>
      <c r="Q51" s="12"/>
      <c r="R51" s="12" t="s">
        <v>1440</v>
      </c>
      <c r="S51" s="12"/>
    </row>
    <row r="52" spans="1:19" x14ac:dyDescent="0.25">
      <c r="A52" s="12" t="s">
        <v>1130</v>
      </c>
      <c r="B52" s="12" t="s">
        <v>1131</v>
      </c>
      <c r="C52" s="38">
        <v>45383</v>
      </c>
      <c r="D52" s="12" t="s">
        <v>1132</v>
      </c>
      <c r="E52" s="12" t="s">
        <v>1133</v>
      </c>
      <c r="F52" s="12" t="s">
        <v>1134</v>
      </c>
      <c r="G52" s="13">
        <v>16800</v>
      </c>
      <c r="H52" s="13">
        <v>9510</v>
      </c>
      <c r="I52" s="12">
        <v>101</v>
      </c>
      <c r="J52" s="12" t="s">
        <v>42</v>
      </c>
      <c r="K52" s="12" t="s">
        <v>51</v>
      </c>
      <c r="L52" s="38">
        <v>45383</v>
      </c>
      <c r="M52" s="12" t="s">
        <v>363</v>
      </c>
      <c r="N52" s="12" t="s">
        <v>326</v>
      </c>
      <c r="O52" s="12" t="s">
        <v>363</v>
      </c>
      <c r="P52" s="12" t="s">
        <v>281</v>
      </c>
      <c r="Q52" s="12"/>
      <c r="R52" s="12"/>
      <c r="S52" s="12"/>
    </row>
    <row r="53" spans="1:19" x14ac:dyDescent="0.25">
      <c r="A53" s="12" t="s">
        <v>678</v>
      </c>
      <c r="B53" s="12" t="s">
        <v>1801</v>
      </c>
      <c r="C53" s="38">
        <v>45119</v>
      </c>
      <c r="D53" s="12" t="s">
        <v>1209</v>
      </c>
      <c r="E53" s="12" t="s">
        <v>1438</v>
      </c>
      <c r="F53" s="12" t="s">
        <v>1802</v>
      </c>
      <c r="G53" s="13">
        <v>18493.3</v>
      </c>
      <c r="H53" s="13">
        <v>18493.3</v>
      </c>
      <c r="I53" s="12" t="s">
        <v>1119</v>
      </c>
      <c r="J53" s="12" t="s">
        <v>800</v>
      </c>
      <c r="K53" s="12" t="s">
        <v>1119</v>
      </c>
      <c r="L53" s="38">
        <v>45119</v>
      </c>
      <c r="M53" s="12" t="s">
        <v>191</v>
      </c>
      <c r="N53" s="12" t="s">
        <v>326</v>
      </c>
      <c r="O53" s="12" t="s">
        <v>1120</v>
      </c>
      <c r="P53" s="38">
        <v>45475</v>
      </c>
      <c r="Q53" s="12"/>
      <c r="R53" s="12"/>
      <c r="S53" s="12"/>
    </row>
    <row r="54" spans="1:19" x14ac:dyDescent="0.25">
      <c r="A54" s="12" t="s">
        <v>678</v>
      </c>
      <c r="B54" s="12" t="s">
        <v>1127</v>
      </c>
      <c r="C54" s="38">
        <v>45383</v>
      </c>
      <c r="D54" s="12" t="s">
        <v>1123</v>
      </c>
      <c r="E54" s="12" t="s">
        <v>1124</v>
      </c>
      <c r="F54" s="12" t="s">
        <v>1128</v>
      </c>
      <c r="G54" s="13">
        <v>27000</v>
      </c>
      <c r="H54" s="13">
        <v>15790</v>
      </c>
      <c r="I54" s="12" t="s">
        <v>169</v>
      </c>
      <c r="J54" s="12" t="s">
        <v>132</v>
      </c>
      <c r="K54" s="12" t="s">
        <v>815</v>
      </c>
      <c r="L54" s="38">
        <v>45383</v>
      </c>
      <c r="M54" s="12" t="s">
        <v>1129</v>
      </c>
      <c r="N54" s="12" t="s">
        <v>182</v>
      </c>
      <c r="O54" s="12" t="s">
        <v>1129</v>
      </c>
      <c r="P54" s="12" t="s">
        <v>598</v>
      </c>
      <c r="Q54" s="12"/>
      <c r="R54" s="12"/>
      <c r="S54" s="12"/>
    </row>
    <row r="55" spans="1:19" x14ac:dyDescent="0.25">
      <c r="A55" s="12" t="s">
        <v>678</v>
      </c>
      <c r="B55" s="12" t="s">
        <v>1174</v>
      </c>
      <c r="C55" s="38">
        <v>45505</v>
      </c>
      <c r="D55" s="12" t="s">
        <v>1175</v>
      </c>
      <c r="E55" s="12" t="s">
        <v>1176</v>
      </c>
      <c r="F55" s="12" t="s">
        <v>1177</v>
      </c>
      <c r="G55" s="13">
        <v>99970</v>
      </c>
      <c r="H55" s="13">
        <v>85040</v>
      </c>
      <c r="I55" s="12" t="s">
        <v>169</v>
      </c>
      <c r="J55" s="12" t="s">
        <v>66</v>
      </c>
      <c r="K55" s="12" t="s">
        <v>67</v>
      </c>
      <c r="L55" s="38">
        <v>45505</v>
      </c>
      <c r="M55" s="38">
        <v>45475</v>
      </c>
      <c r="N55" s="12" t="s">
        <v>524</v>
      </c>
      <c r="O55" s="38">
        <v>45475</v>
      </c>
      <c r="P55" s="38">
        <v>45628</v>
      </c>
      <c r="Q55" s="12"/>
      <c r="R55" s="12"/>
      <c r="S55" s="12"/>
    </row>
    <row r="56" spans="1:19" x14ac:dyDescent="0.25">
      <c r="A56" s="12" t="s">
        <v>678</v>
      </c>
      <c r="B56" s="12" t="s">
        <v>1256</v>
      </c>
      <c r="C56" s="38">
        <v>45566</v>
      </c>
      <c r="D56" s="12" t="s">
        <v>1251</v>
      </c>
      <c r="E56" s="12" t="s">
        <v>1252</v>
      </c>
      <c r="F56" s="12" t="s">
        <v>1257</v>
      </c>
      <c r="G56" s="13">
        <v>28000</v>
      </c>
      <c r="H56" s="13">
        <v>24585</v>
      </c>
      <c r="I56" s="12">
        <v>101</v>
      </c>
      <c r="J56" s="12" t="s">
        <v>1254</v>
      </c>
      <c r="K56" s="12" t="s">
        <v>1255</v>
      </c>
      <c r="L56" s="38">
        <v>45627</v>
      </c>
      <c r="M56" s="12" t="s">
        <v>259</v>
      </c>
      <c r="N56" s="12" t="s">
        <v>182</v>
      </c>
      <c r="O56" s="12" t="s">
        <v>259</v>
      </c>
      <c r="P56" s="12" t="s">
        <v>281</v>
      </c>
      <c r="Q56" s="12"/>
      <c r="R56" s="12"/>
      <c r="S56" s="12"/>
    </row>
    <row r="57" spans="1:19" x14ac:dyDescent="0.25">
      <c r="A57" s="12" t="s">
        <v>678</v>
      </c>
      <c r="B57" s="12" t="s">
        <v>1316</v>
      </c>
      <c r="C57" s="12" t="s">
        <v>320</v>
      </c>
      <c r="D57" s="12" t="s">
        <v>1313</v>
      </c>
      <c r="E57" s="12" t="s">
        <v>1314</v>
      </c>
      <c r="F57" s="12" t="s">
        <v>1317</v>
      </c>
      <c r="G57" s="13">
        <v>83500</v>
      </c>
      <c r="H57" s="13">
        <v>56950</v>
      </c>
      <c r="I57" s="12">
        <v>101</v>
      </c>
      <c r="J57" s="12" t="s">
        <v>557</v>
      </c>
      <c r="K57" s="12" t="s">
        <v>558</v>
      </c>
      <c r="L57" s="12" t="s">
        <v>320</v>
      </c>
      <c r="M57" s="12" t="s">
        <v>259</v>
      </c>
      <c r="N57" s="12" t="s">
        <v>326</v>
      </c>
      <c r="O57" s="12" t="s">
        <v>259</v>
      </c>
      <c r="P57" s="12" t="s">
        <v>281</v>
      </c>
      <c r="Q57" s="12"/>
      <c r="R57" s="12"/>
      <c r="S57" s="12"/>
    </row>
    <row r="58" spans="1:19" x14ac:dyDescent="0.25">
      <c r="A58" s="12" t="s">
        <v>678</v>
      </c>
      <c r="B58" s="12" t="s">
        <v>1415</v>
      </c>
      <c r="C58" s="12" t="s">
        <v>191</v>
      </c>
      <c r="D58" s="12" t="s">
        <v>1416</v>
      </c>
      <c r="E58" s="38">
        <v>45026</v>
      </c>
      <c r="F58" s="12" t="s">
        <v>1417</v>
      </c>
      <c r="G58" s="13">
        <v>7350</v>
      </c>
      <c r="H58" s="13">
        <v>4350</v>
      </c>
      <c r="I58" s="12" t="s">
        <v>1159</v>
      </c>
      <c r="J58" s="12" t="s">
        <v>389</v>
      </c>
      <c r="K58" s="12" t="s">
        <v>390</v>
      </c>
      <c r="L58" s="12" t="s">
        <v>191</v>
      </c>
      <c r="M58" s="38">
        <v>45475</v>
      </c>
      <c r="N58" s="12" t="s">
        <v>326</v>
      </c>
      <c r="O58" s="38">
        <v>45475</v>
      </c>
      <c r="P58" s="12" t="s">
        <v>195</v>
      </c>
      <c r="Q58" s="12"/>
      <c r="R58" s="12"/>
      <c r="S58" s="12"/>
    </row>
    <row r="59" spans="1:19" x14ac:dyDescent="0.25">
      <c r="A59" s="12" t="s">
        <v>678</v>
      </c>
      <c r="B59" s="12" t="s">
        <v>1496</v>
      </c>
      <c r="C59" s="38">
        <v>45414</v>
      </c>
      <c r="D59" s="12" t="s">
        <v>1497</v>
      </c>
      <c r="E59" s="38">
        <v>44967</v>
      </c>
      <c r="F59" s="12" t="s">
        <v>1498</v>
      </c>
      <c r="G59" s="13">
        <v>36370</v>
      </c>
      <c r="H59" s="13">
        <v>19950</v>
      </c>
      <c r="I59" s="12" t="s">
        <v>1159</v>
      </c>
      <c r="J59" s="12" t="s">
        <v>389</v>
      </c>
      <c r="K59" s="12" t="s">
        <v>390</v>
      </c>
      <c r="L59" s="38">
        <v>45414</v>
      </c>
      <c r="M59" s="38">
        <v>45445</v>
      </c>
      <c r="N59" s="12" t="s">
        <v>326</v>
      </c>
      <c r="O59" s="38">
        <v>45445</v>
      </c>
      <c r="P59" s="38">
        <v>45294</v>
      </c>
      <c r="Q59" s="12"/>
      <c r="R59" s="12"/>
      <c r="S59" s="12"/>
    </row>
    <row r="60" spans="1:19" x14ac:dyDescent="0.25">
      <c r="A60" s="12" t="s">
        <v>678</v>
      </c>
      <c r="B60" s="12" t="s">
        <v>1514</v>
      </c>
      <c r="C60" s="38">
        <v>45414</v>
      </c>
      <c r="D60" s="12" t="s">
        <v>1515</v>
      </c>
      <c r="E60" s="38">
        <v>45361</v>
      </c>
      <c r="F60" s="12" t="s">
        <v>1516</v>
      </c>
      <c r="G60" s="13">
        <v>20000</v>
      </c>
      <c r="H60" s="13">
        <v>9485</v>
      </c>
      <c r="I60" s="12" t="s">
        <v>109</v>
      </c>
      <c r="J60" s="12" t="s">
        <v>389</v>
      </c>
      <c r="K60" s="12" t="s">
        <v>390</v>
      </c>
      <c r="L60" s="38">
        <v>45414</v>
      </c>
      <c r="M60" s="12" t="s">
        <v>203</v>
      </c>
      <c r="N60" s="12" t="s">
        <v>326</v>
      </c>
      <c r="O60" s="12" t="s">
        <v>294</v>
      </c>
      <c r="P60" s="12" t="s">
        <v>203</v>
      </c>
      <c r="Q60" s="12"/>
      <c r="R60" s="12"/>
      <c r="S60" s="12"/>
    </row>
    <row r="61" spans="1:19" x14ac:dyDescent="0.25">
      <c r="A61" s="12" t="s">
        <v>678</v>
      </c>
      <c r="B61" s="12" t="s">
        <v>1522</v>
      </c>
      <c r="C61" s="38">
        <v>45414</v>
      </c>
      <c r="D61" s="12" t="s">
        <v>1523</v>
      </c>
      <c r="E61" s="38">
        <v>45210</v>
      </c>
      <c r="F61" s="12" t="s">
        <v>1524</v>
      </c>
      <c r="G61" s="13">
        <v>20822</v>
      </c>
      <c r="H61" s="13">
        <v>8859</v>
      </c>
      <c r="I61" s="12" t="s">
        <v>169</v>
      </c>
      <c r="J61" s="12" t="s">
        <v>1525</v>
      </c>
      <c r="K61" s="12" t="s">
        <v>57</v>
      </c>
      <c r="L61" s="38">
        <v>45414</v>
      </c>
      <c r="M61" s="12" t="s">
        <v>294</v>
      </c>
      <c r="N61" s="12" t="s">
        <v>326</v>
      </c>
      <c r="O61" s="12" t="s">
        <v>294</v>
      </c>
      <c r="P61" s="12" t="s">
        <v>1526</v>
      </c>
      <c r="Q61" s="12"/>
      <c r="R61" s="12"/>
      <c r="S61" s="12"/>
    </row>
    <row r="62" spans="1:19" x14ac:dyDescent="0.25">
      <c r="A62" s="12" t="s">
        <v>1342</v>
      </c>
      <c r="B62" s="12" t="s">
        <v>1343</v>
      </c>
      <c r="C62" s="12" t="s">
        <v>141</v>
      </c>
      <c r="D62" s="12" t="s">
        <v>1344</v>
      </c>
      <c r="E62" s="12" t="s">
        <v>1345</v>
      </c>
      <c r="F62" s="12" t="s">
        <v>1346</v>
      </c>
      <c r="G62" s="13">
        <v>27600</v>
      </c>
      <c r="H62" s="13">
        <v>27600</v>
      </c>
      <c r="I62" s="12">
        <v>101</v>
      </c>
      <c r="J62" s="12" t="s">
        <v>9</v>
      </c>
      <c r="K62" s="12" t="s">
        <v>60</v>
      </c>
      <c r="L62" s="12" t="s">
        <v>141</v>
      </c>
      <c r="M62" s="38">
        <v>45599</v>
      </c>
      <c r="N62" s="12"/>
      <c r="O62" s="38">
        <v>45599</v>
      </c>
      <c r="P62" s="38">
        <v>45629</v>
      </c>
      <c r="Q62" s="12"/>
      <c r="R62" s="12"/>
      <c r="S62" s="12"/>
    </row>
    <row r="63" spans="1:19" x14ac:dyDescent="0.25">
      <c r="A63" s="12" t="s">
        <v>1803</v>
      </c>
      <c r="B63" s="12" t="s">
        <v>1804</v>
      </c>
      <c r="C63" s="38">
        <v>45272</v>
      </c>
      <c r="D63" s="12" t="s">
        <v>1805</v>
      </c>
      <c r="E63" s="12" t="s">
        <v>1806</v>
      </c>
      <c r="F63" s="12" t="s">
        <v>1807</v>
      </c>
      <c r="G63" s="13">
        <v>270000</v>
      </c>
      <c r="H63" s="13">
        <v>267000</v>
      </c>
      <c r="I63" s="12" t="s">
        <v>169</v>
      </c>
      <c r="J63" s="12" t="s">
        <v>1808</v>
      </c>
      <c r="K63" s="12" t="s">
        <v>1809</v>
      </c>
      <c r="L63" s="38">
        <v>45272</v>
      </c>
      <c r="M63" s="38">
        <v>45292</v>
      </c>
      <c r="N63" s="12" t="s">
        <v>267</v>
      </c>
      <c r="O63" s="12" t="s">
        <v>1153</v>
      </c>
      <c r="P63" s="12" t="s">
        <v>450</v>
      </c>
      <c r="Q63" s="12"/>
      <c r="R63" s="12" t="s">
        <v>1810</v>
      </c>
      <c r="S63" s="12"/>
    </row>
    <row r="64" spans="1:19" x14ac:dyDescent="0.25">
      <c r="A64" s="12" t="s">
        <v>1441</v>
      </c>
      <c r="B64" s="12" t="s">
        <v>1442</v>
      </c>
      <c r="C64" s="12" t="s">
        <v>311</v>
      </c>
      <c r="D64" s="12" t="s">
        <v>1443</v>
      </c>
      <c r="E64" s="38">
        <v>45026</v>
      </c>
      <c r="F64" s="12" t="s">
        <v>1444</v>
      </c>
      <c r="G64" s="13">
        <v>420000</v>
      </c>
      <c r="H64" s="13">
        <v>274540</v>
      </c>
      <c r="I64" s="12" t="s">
        <v>169</v>
      </c>
      <c r="J64" s="12" t="s">
        <v>1445</v>
      </c>
      <c r="K64" s="12" t="s">
        <v>1446</v>
      </c>
      <c r="L64" s="12" t="s">
        <v>311</v>
      </c>
      <c r="M64" s="38">
        <v>45475</v>
      </c>
      <c r="N64" s="12" t="s">
        <v>182</v>
      </c>
      <c r="O64" s="38">
        <v>45475</v>
      </c>
      <c r="P64" s="38">
        <v>45507</v>
      </c>
      <c r="Q64" s="12"/>
      <c r="R64" s="12" t="s">
        <v>1447</v>
      </c>
      <c r="S64" s="12"/>
    </row>
    <row r="65" spans="1:19" x14ac:dyDescent="0.25">
      <c r="A65" s="12" t="s">
        <v>1772</v>
      </c>
      <c r="B65" s="12" t="s">
        <v>1773</v>
      </c>
      <c r="C65" s="12" t="s">
        <v>1774</v>
      </c>
      <c r="D65" s="12" t="s">
        <v>1775</v>
      </c>
      <c r="E65" s="12" t="s">
        <v>1774</v>
      </c>
      <c r="F65" s="12" t="s">
        <v>1776</v>
      </c>
      <c r="G65" s="13">
        <v>56788.36</v>
      </c>
      <c r="H65" s="13">
        <v>56788.36</v>
      </c>
      <c r="I65" s="12" t="s">
        <v>169</v>
      </c>
      <c r="J65" s="12" t="s">
        <v>43</v>
      </c>
      <c r="K65" s="12" t="s">
        <v>53</v>
      </c>
      <c r="L65" s="12" t="s">
        <v>1774</v>
      </c>
      <c r="M65" s="12"/>
      <c r="N65" s="12"/>
      <c r="O65" s="12"/>
      <c r="P65" s="12"/>
      <c r="Q65" s="12"/>
      <c r="R65" s="12"/>
      <c r="S65" s="12"/>
    </row>
    <row r="66" spans="1:19" x14ac:dyDescent="0.25">
      <c r="A66" s="12" t="s">
        <v>1148</v>
      </c>
      <c r="B66" s="12" t="s">
        <v>1149</v>
      </c>
      <c r="C66" s="38">
        <v>45383</v>
      </c>
      <c r="D66" s="12" t="s">
        <v>1150</v>
      </c>
      <c r="E66" s="38">
        <v>45267</v>
      </c>
      <c r="F66" s="12" t="s">
        <v>1151</v>
      </c>
      <c r="G66" s="13">
        <v>1448073</v>
      </c>
      <c r="H66" s="13">
        <v>1443027.47</v>
      </c>
      <c r="I66" s="12">
        <v>101</v>
      </c>
      <c r="J66" s="12" t="s">
        <v>1146</v>
      </c>
      <c r="K66" s="12" t="s">
        <v>1147</v>
      </c>
      <c r="L66" s="38">
        <v>45413</v>
      </c>
      <c r="M66" s="12" t="s">
        <v>192</v>
      </c>
      <c r="N66" s="12" t="s">
        <v>366</v>
      </c>
      <c r="O66" s="12" t="s">
        <v>192</v>
      </c>
      <c r="P66" s="38">
        <v>45571</v>
      </c>
      <c r="Q66" s="12"/>
      <c r="R66" s="12" t="s">
        <v>1825</v>
      </c>
      <c r="S66" s="12"/>
    </row>
    <row r="67" spans="1:19" x14ac:dyDescent="0.25">
      <c r="A67" s="12" t="s">
        <v>1148</v>
      </c>
      <c r="B67" s="12" t="s">
        <v>1165</v>
      </c>
      <c r="C67" s="38">
        <v>45017</v>
      </c>
      <c r="D67" s="12" t="s">
        <v>1150</v>
      </c>
      <c r="E67" s="38">
        <v>45267</v>
      </c>
      <c r="F67" s="12" t="s">
        <v>1166</v>
      </c>
      <c r="G67" s="13">
        <v>1216250</v>
      </c>
      <c r="H67" s="13">
        <v>980211.78</v>
      </c>
      <c r="I67" s="12">
        <v>101</v>
      </c>
      <c r="J67" s="12" t="s">
        <v>1146</v>
      </c>
      <c r="K67" s="12" t="s">
        <v>1147</v>
      </c>
      <c r="L67" s="38">
        <v>45383</v>
      </c>
      <c r="M67" s="12" t="s">
        <v>192</v>
      </c>
      <c r="N67" s="12" t="s">
        <v>267</v>
      </c>
      <c r="O67" s="12" t="s">
        <v>192</v>
      </c>
      <c r="P67" s="38">
        <v>45571</v>
      </c>
      <c r="Q67" s="12"/>
      <c r="R67" s="12" t="s">
        <v>1826</v>
      </c>
      <c r="S67" s="12"/>
    </row>
    <row r="68" spans="1:19" x14ac:dyDescent="0.25">
      <c r="A68" s="12" t="s">
        <v>1148</v>
      </c>
      <c r="B68" s="12" t="s">
        <v>1170</v>
      </c>
      <c r="C68" s="38">
        <v>45017</v>
      </c>
      <c r="D68" s="12" t="s">
        <v>1150</v>
      </c>
      <c r="E68" s="38">
        <v>45267</v>
      </c>
      <c r="F68" s="12" t="s">
        <v>1171</v>
      </c>
      <c r="G68" s="13">
        <v>2101432</v>
      </c>
      <c r="H68" s="13">
        <v>1912924.23</v>
      </c>
      <c r="I68" s="12">
        <v>101</v>
      </c>
      <c r="J68" s="12" t="s">
        <v>1146</v>
      </c>
      <c r="K68" s="12" t="s">
        <v>1147</v>
      </c>
      <c r="L68" s="38">
        <v>45383</v>
      </c>
      <c r="M68" s="12" t="s">
        <v>192</v>
      </c>
      <c r="N68" s="12" t="s">
        <v>399</v>
      </c>
      <c r="O68" s="12" t="s">
        <v>192</v>
      </c>
      <c r="P68" s="38">
        <v>45571</v>
      </c>
      <c r="Q68" s="12"/>
      <c r="R68" s="12" t="s">
        <v>1827</v>
      </c>
      <c r="S68" s="12"/>
    </row>
    <row r="69" spans="1:19" x14ac:dyDescent="0.25">
      <c r="A69" s="12" t="s">
        <v>1148</v>
      </c>
      <c r="B69" s="12" t="s">
        <v>1172</v>
      </c>
      <c r="C69" s="38">
        <v>45017</v>
      </c>
      <c r="D69" s="38">
        <v>45383</v>
      </c>
      <c r="E69" s="12" t="s">
        <v>1150</v>
      </c>
      <c r="F69" s="12" t="s">
        <v>1173</v>
      </c>
      <c r="G69" s="13">
        <v>1075605</v>
      </c>
      <c r="H69" s="13">
        <v>977317.78</v>
      </c>
      <c r="I69" s="12">
        <v>101</v>
      </c>
      <c r="J69" s="12" t="s">
        <v>1146</v>
      </c>
      <c r="K69" s="12" t="s">
        <v>1147</v>
      </c>
      <c r="L69" s="38">
        <v>45383</v>
      </c>
      <c r="M69" s="38" t="s">
        <v>192</v>
      </c>
      <c r="N69" s="12" t="s">
        <v>366</v>
      </c>
      <c r="O69" s="38" t="s">
        <v>192</v>
      </c>
      <c r="P69" s="38">
        <v>45571</v>
      </c>
      <c r="Q69" s="12"/>
      <c r="R69" s="38" t="s">
        <v>1828</v>
      </c>
      <c r="S69" s="12"/>
    </row>
    <row r="70" spans="1:19" x14ac:dyDescent="0.25">
      <c r="A70" s="12" t="s">
        <v>1121</v>
      </c>
      <c r="B70" s="12" t="s">
        <v>1122</v>
      </c>
      <c r="C70" s="38">
        <v>45383</v>
      </c>
      <c r="D70" s="12" t="s">
        <v>1123</v>
      </c>
      <c r="E70" s="12" t="s">
        <v>1124</v>
      </c>
      <c r="F70" s="12" t="s">
        <v>1125</v>
      </c>
      <c r="G70" s="13">
        <v>45000</v>
      </c>
      <c r="H70" s="13">
        <v>42100</v>
      </c>
      <c r="I70" s="12" t="s">
        <v>169</v>
      </c>
      <c r="J70" s="12" t="s">
        <v>132</v>
      </c>
      <c r="K70" s="12" t="s">
        <v>589</v>
      </c>
      <c r="L70" s="38">
        <v>45383</v>
      </c>
      <c r="M70" s="38">
        <v>45293</v>
      </c>
      <c r="N70" s="12" t="s">
        <v>326</v>
      </c>
      <c r="O70" s="38">
        <v>45293</v>
      </c>
      <c r="P70" s="12" t="s">
        <v>1126</v>
      </c>
      <c r="Q70" s="12"/>
      <c r="R70" s="12"/>
      <c r="S70" s="12"/>
    </row>
    <row r="71" spans="1:19" x14ac:dyDescent="0.25">
      <c r="A71" s="12" t="s">
        <v>239</v>
      </c>
      <c r="B71" s="12" t="s">
        <v>1108</v>
      </c>
      <c r="C71" s="38">
        <v>45383</v>
      </c>
      <c r="D71" s="12" t="s">
        <v>1109</v>
      </c>
      <c r="E71" s="12" t="s">
        <v>1110</v>
      </c>
      <c r="F71" s="12" t="s">
        <v>1111</v>
      </c>
      <c r="G71" s="13">
        <v>60000</v>
      </c>
      <c r="H71" s="13">
        <v>60000</v>
      </c>
      <c r="I71" s="12">
        <v>101</v>
      </c>
      <c r="J71" s="12" t="s">
        <v>9</v>
      </c>
      <c r="K71" s="12" t="s">
        <v>60</v>
      </c>
      <c r="L71" s="38">
        <v>45383</v>
      </c>
      <c r="M71" s="12" t="s">
        <v>363</v>
      </c>
      <c r="N71" s="12" t="s">
        <v>326</v>
      </c>
      <c r="O71" s="12" t="s">
        <v>363</v>
      </c>
      <c r="P71" s="12" t="s">
        <v>363</v>
      </c>
      <c r="Q71" s="12"/>
      <c r="R71" s="12"/>
      <c r="S71" s="12"/>
    </row>
    <row r="72" spans="1:19" x14ac:dyDescent="0.25">
      <c r="A72" s="12" t="s">
        <v>1197</v>
      </c>
      <c r="B72" s="12" t="s">
        <v>1198</v>
      </c>
      <c r="C72" s="38">
        <v>45566</v>
      </c>
      <c r="D72" s="12" t="s">
        <v>1199</v>
      </c>
      <c r="E72" s="12" t="s">
        <v>1200</v>
      </c>
      <c r="F72" s="12" t="s">
        <v>1201</v>
      </c>
      <c r="G72" s="13">
        <v>98000</v>
      </c>
      <c r="H72" s="13">
        <v>91600</v>
      </c>
      <c r="I72" s="12">
        <v>101</v>
      </c>
      <c r="J72" s="12" t="s">
        <v>1202</v>
      </c>
      <c r="K72" s="12" t="s">
        <v>1203</v>
      </c>
      <c r="L72" s="38">
        <v>45566</v>
      </c>
      <c r="M72" s="38">
        <v>45293</v>
      </c>
      <c r="N72" s="12" t="s">
        <v>267</v>
      </c>
      <c r="O72" s="38">
        <v>45293</v>
      </c>
      <c r="P72" s="38">
        <v>45324</v>
      </c>
      <c r="Q72" s="12"/>
      <c r="R72" s="12"/>
      <c r="S72" s="12"/>
    </row>
    <row r="73" spans="1:19" x14ac:dyDescent="0.25">
      <c r="A73" s="12" t="s">
        <v>1197</v>
      </c>
      <c r="B73" s="12" t="s">
        <v>1480</v>
      </c>
      <c r="C73" s="38">
        <v>45323</v>
      </c>
      <c r="D73" s="12" t="s">
        <v>1481</v>
      </c>
      <c r="E73" s="38">
        <v>45109</v>
      </c>
      <c r="F73" s="12" t="s">
        <v>1482</v>
      </c>
      <c r="G73" s="13">
        <v>61000</v>
      </c>
      <c r="H73" s="13">
        <v>53470</v>
      </c>
      <c r="I73" s="12">
        <v>101</v>
      </c>
      <c r="J73" s="12" t="s">
        <v>974</v>
      </c>
      <c r="K73" s="12" t="s">
        <v>848</v>
      </c>
      <c r="L73" s="38">
        <v>45323</v>
      </c>
      <c r="M73" s="12" t="s">
        <v>306</v>
      </c>
      <c r="N73" s="12" t="s">
        <v>524</v>
      </c>
      <c r="O73" s="12" t="s">
        <v>306</v>
      </c>
      <c r="P73" s="12" t="s">
        <v>316</v>
      </c>
      <c r="Q73" s="12"/>
      <c r="R73" s="12"/>
      <c r="S73" s="12"/>
    </row>
    <row r="74" spans="1:19" x14ac:dyDescent="0.25">
      <c r="A74" s="12" t="s">
        <v>1246</v>
      </c>
      <c r="B74" s="12" t="s">
        <v>1247</v>
      </c>
      <c r="C74" s="38">
        <v>45597</v>
      </c>
      <c r="D74" s="12" t="s">
        <v>1248</v>
      </c>
      <c r="E74" s="12" t="s">
        <v>624</v>
      </c>
      <c r="F74" s="12" t="s">
        <v>1249</v>
      </c>
      <c r="G74" s="13">
        <v>780000</v>
      </c>
      <c r="H74" s="13">
        <v>612300</v>
      </c>
      <c r="I74" s="12" t="s">
        <v>169</v>
      </c>
      <c r="J74" s="12" t="s">
        <v>136</v>
      </c>
      <c r="K74" s="12" t="s">
        <v>433</v>
      </c>
      <c r="L74" s="38">
        <v>45597</v>
      </c>
      <c r="M74" s="38">
        <v>45414</v>
      </c>
      <c r="N74" s="12" t="s">
        <v>326</v>
      </c>
      <c r="O74" s="38">
        <v>45293</v>
      </c>
      <c r="P74" s="12"/>
      <c r="Q74" s="12"/>
      <c r="R74" s="12"/>
      <c r="S74" s="12"/>
    </row>
    <row r="75" spans="1:19" x14ac:dyDescent="0.25">
      <c r="A75" s="12" t="s">
        <v>1318</v>
      </c>
      <c r="B75" s="12" t="s">
        <v>1319</v>
      </c>
      <c r="C75" s="12" t="s">
        <v>1320</v>
      </c>
      <c r="D75" s="12" t="s">
        <v>1321</v>
      </c>
      <c r="E75" s="12" t="s">
        <v>1322</v>
      </c>
      <c r="F75" s="12" t="s">
        <v>1323</v>
      </c>
      <c r="G75" s="13">
        <v>5000000</v>
      </c>
      <c r="H75" s="13">
        <v>4398300</v>
      </c>
      <c r="I75" s="12">
        <v>101</v>
      </c>
      <c r="J75" s="12" t="s">
        <v>883</v>
      </c>
      <c r="K75" s="12" t="s">
        <v>884</v>
      </c>
      <c r="L75" s="12" t="s">
        <v>1324</v>
      </c>
      <c r="M75" s="38">
        <v>45415</v>
      </c>
      <c r="N75" s="12" t="s">
        <v>366</v>
      </c>
      <c r="O75" s="38">
        <v>45415</v>
      </c>
      <c r="P75" s="12" t="s">
        <v>514</v>
      </c>
      <c r="Q75" s="12"/>
      <c r="R75" s="12"/>
      <c r="S75" s="12"/>
    </row>
    <row r="76" spans="1:19" x14ac:dyDescent="0.25">
      <c r="A76" s="12" t="s">
        <v>584</v>
      </c>
      <c r="B76" s="12" t="s">
        <v>1112</v>
      </c>
      <c r="C76" s="38">
        <v>45383</v>
      </c>
      <c r="D76" s="12" t="s">
        <v>1113</v>
      </c>
      <c r="E76" s="12" t="s">
        <v>1114</v>
      </c>
      <c r="F76" s="12" t="s">
        <v>1115</v>
      </c>
      <c r="G76" s="13">
        <v>360000</v>
      </c>
      <c r="H76" s="13">
        <v>350580</v>
      </c>
      <c r="I76" s="12">
        <v>101</v>
      </c>
      <c r="J76" s="12" t="s">
        <v>7</v>
      </c>
      <c r="K76" s="12" t="s">
        <v>58</v>
      </c>
      <c r="L76" s="38">
        <v>45383</v>
      </c>
      <c r="M76" s="12" t="s">
        <v>178</v>
      </c>
      <c r="N76" s="12" t="s">
        <v>326</v>
      </c>
      <c r="O76" s="12" t="s">
        <v>178</v>
      </c>
      <c r="P76" s="38">
        <v>45628</v>
      </c>
      <c r="Q76" s="12"/>
      <c r="R76" s="12"/>
      <c r="S76" s="12"/>
    </row>
    <row r="77" spans="1:19" x14ac:dyDescent="0.25">
      <c r="A77" s="12" t="s">
        <v>584</v>
      </c>
      <c r="B77" s="12" t="s">
        <v>1116</v>
      </c>
      <c r="C77" s="38">
        <v>45383</v>
      </c>
      <c r="D77" s="12" t="s">
        <v>1117</v>
      </c>
      <c r="E77" s="38">
        <v>45119</v>
      </c>
      <c r="F77" s="12" t="s">
        <v>1118</v>
      </c>
      <c r="G77" s="13">
        <v>66000</v>
      </c>
      <c r="H77" s="13">
        <v>64990</v>
      </c>
      <c r="I77" s="12" t="s">
        <v>1119</v>
      </c>
      <c r="J77" s="12" t="s">
        <v>800</v>
      </c>
      <c r="K77" s="12" t="s">
        <v>1119</v>
      </c>
      <c r="L77" s="38">
        <v>45383</v>
      </c>
      <c r="M77" s="12" t="s">
        <v>165</v>
      </c>
      <c r="N77" s="12" t="s">
        <v>326</v>
      </c>
      <c r="O77" s="38">
        <v>45627</v>
      </c>
      <c r="P77" s="12" t="s">
        <v>1120</v>
      </c>
      <c r="Q77" s="12"/>
      <c r="R77" s="12"/>
      <c r="S77" s="12"/>
    </row>
    <row r="78" spans="1:19" x14ac:dyDescent="0.25">
      <c r="A78" s="12" t="s">
        <v>584</v>
      </c>
      <c r="B78" s="12" t="s">
        <v>1258</v>
      </c>
      <c r="C78" s="38">
        <v>45627</v>
      </c>
      <c r="D78" s="12" t="s">
        <v>1259</v>
      </c>
      <c r="E78" s="38">
        <v>45118</v>
      </c>
      <c r="F78" s="12" t="s">
        <v>1260</v>
      </c>
      <c r="G78" s="13">
        <v>2000</v>
      </c>
      <c r="H78" s="13">
        <v>2000</v>
      </c>
      <c r="I78" s="12" t="s">
        <v>759</v>
      </c>
      <c r="J78" s="12" t="s">
        <v>800</v>
      </c>
      <c r="K78" s="12" t="s">
        <v>390</v>
      </c>
      <c r="L78" s="38">
        <v>45627</v>
      </c>
      <c r="M78" s="12" t="s">
        <v>1261</v>
      </c>
      <c r="N78" s="12" t="s">
        <v>182</v>
      </c>
      <c r="O78" s="12" t="s">
        <v>178</v>
      </c>
      <c r="P78" s="38">
        <v>45414</v>
      </c>
      <c r="Q78" s="12"/>
      <c r="R78" s="12"/>
      <c r="S78" s="12"/>
    </row>
    <row r="79" spans="1:19" x14ac:dyDescent="0.25">
      <c r="A79" s="12" t="s">
        <v>584</v>
      </c>
      <c r="B79" s="12" t="s">
        <v>1204</v>
      </c>
      <c r="C79" s="38">
        <v>45566</v>
      </c>
      <c r="D79" s="12" t="s">
        <v>1205</v>
      </c>
      <c r="E79" s="38">
        <v>45025</v>
      </c>
      <c r="F79" s="12" t="s">
        <v>1206</v>
      </c>
      <c r="G79" s="13">
        <v>30995</v>
      </c>
      <c r="H79" s="13">
        <v>20500.45</v>
      </c>
      <c r="I79" s="12">
        <v>101</v>
      </c>
      <c r="J79" s="12" t="s">
        <v>13</v>
      </c>
      <c r="K79" s="12" t="s">
        <v>612</v>
      </c>
      <c r="L79" s="38">
        <v>45566</v>
      </c>
      <c r="M79" s="38">
        <v>45445</v>
      </c>
      <c r="N79" s="12" t="s">
        <v>524</v>
      </c>
      <c r="O79" s="38">
        <v>45414</v>
      </c>
      <c r="P79" s="38">
        <v>45628</v>
      </c>
      <c r="Q79" s="12"/>
      <c r="R79" s="12"/>
      <c r="S79" s="12"/>
    </row>
    <row r="80" spans="1:19" x14ac:dyDescent="0.25">
      <c r="A80" s="12" t="s">
        <v>584</v>
      </c>
      <c r="B80" s="38" t="s">
        <v>1207</v>
      </c>
      <c r="C80" s="38">
        <v>45566</v>
      </c>
      <c r="D80" s="12" t="s">
        <v>1211</v>
      </c>
      <c r="E80" s="38">
        <v>45269</v>
      </c>
      <c r="F80" s="12" t="s">
        <v>1212</v>
      </c>
      <c r="G80" s="13">
        <v>23200</v>
      </c>
      <c r="H80" s="13">
        <v>22160</v>
      </c>
      <c r="I80" s="12" t="s">
        <v>169</v>
      </c>
      <c r="J80" s="12" t="s">
        <v>66</v>
      </c>
      <c r="K80" s="12" t="s">
        <v>67</v>
      </c>
      <c r="L80" s="38">
        <v>45566</v>
      </c>
      <c r="M80" s="12" t="s">
        <v>195</v>
      </c>
      <c r="N80" s="12" t="s">
        <v>326</v>
      </c>
      <c r="O80" s="12" t="s">
        <v>1213</v>
      </c>
      <c r="P80" s="38">
        <v>45294</v>
      </c>
      <c r="Q80" s="12"/>
      <c r="R80" s="12" t="s">
        <v>1214</v>
      </c>
      <c r="S80" s="12"/>
    </row>
    <row r="81" spans="1:19" x14ac:dyDescent="0.25">
      <c r="A81" s="12" t="s">
        <v>584</v>
      </c>
      <c r="B81" s="12" t="s">
        <v>1222</v>
      </c>
      <c r="C81" s="38">
        <v>45566</v>
      </c>
      <c r="D81" s="12" t="s">
        <v>1223</v>
      </c>
      <c r="E81" s="12" t="s">
        <v>1224</v>
      </c>
      <c r="F81" s="12" t="s">
        <v>1225</v>
      </c>
      <c r="G81" s="13">
        <v>52000</v>
      </c>
      <c r="H81" s="13">
        <v>33550</v>
      </c>
      <c r="I81" s="12" t="s">
        <v>169</v>
      </c>
      <c r="J81" s="12" t="s">
        <v>179</v>
      </c>
      <c r="K81" s="12" t="s">
        <v>180</v>
      </c>
      <c r="L81" s="38">
        <v>45566</v>
      </c>
      <c r="M81" s="38">
        <v>45414</v>
      </c>
      <c r="N81" s="12" t="s">
        <v>326</v>
      </c>
      <c r="O81" s="38">
        <v>45414</v>
      </c>
      <c r="P81" s="12" t="s">
        <v>1226</v>
      </c>
      <c r="Q81" s="12"/>
      <c r="R81" s="12"/>
      <c r="S81" s="12"/>
    </row>
    <row r="82" spans="1:19" x14ac:dyDescent="0.25">
      <c r="A82" s="12" t="s">
        <v>584</v>
      </c>
      <c r="B82" s="12" t="s">
        <v>1312</v>
      </c>
      <c r="C82" s="12" t="s">
        <v>320</v>
      </c>
      <c r="D82" s="12" t="s">
        <v>1313</v>
      </c>
      <c r="E82" s="12" t="s">
        <v>1314</v>
      </c>
      <c r="F82" s="12" t="s">
        <v>1315</v>
      </c>
      <c r="G82" s="13">
        <v>48000</v>
      </c>
      <c r="H82" s="13">
        <v>44410</v>
      </c>
      <c r="I82" s="12">
        <v>101</v>
      </c>
      <c r="J82" s="12" t="s">
        <v>557</v>
      </c>
      <c r="K82" s="12" t="s">
        <v>558</v>
      </c>
      <c r="L82" s="12" t="s">
        <v>320</v>
      </c>
      <c r="M82" s="12" t="s">
        <v>281</v>
      </c>
      <c r="N82" s="12" t="s">
        <v>326</v>
      </c>
      <c r="O82" s="12" t="s">
        <v>281</v>
      </c>
      <c r="P82" s="12" t="s">
        <v>318</v>
      </c>
      <c r="Q82" s="12"/>
      <c r="R82" s="12"/>
      <c r="S82" s="12"/>
    </row>
    <row r="83" spans="1:19" x14ac:dyDescent="0.25">
      <c r="A83" s="12" t="s">
        <v>584</v>
      </c>
      <c r="B83" s="12" t="s">
        <v>1279</v>
      </c>
      <c r="C83" s="38">
        <v>45627</v>
      </c>
      <c r="D83" s="12" t="s">
        <v>1280</v>
      </c>
      <c r="E83" s="38">
        <v>45088</v>
      </c>
      <c r="F83" s="12" t="s">
        <v>1281</v>
      </c>
      <c r="G83" s="13">
        <v>21500</v>
      </c>
      <c r="H83" s="13">
        <v>21220</v>
      </c>
      <c r="I83" s="12" t="s">
        <v>759</v>
      </c>
      <c r="J83" s="12" t="s">
        <v>800</v>
      </c>
      <c r="K83" s="12" t="s">
        <v>390</v>
      </c>
      <c r="L83" s="38">
        <v>45627</v>
      </c>
      <c r="M83" s="38">
        <v>45293</v>
      </c>
      <c r="N83" s="12" t="s">
        <v>182</v>
      </c>
      <c r="O83" s="38">
        <v>45293</v>
      </c>
      <c r="P83" s="12" t="s">
        <v>1126</v>
      </c>
      <c r="Q83" s="12"/>
      <c r="R83" s="12" t="s">
        <v>1282</v>
      </c>
      <c r="S83" s="12"/>
    </row>
    <row r="84" spans="1:19" x14ac:dyDescent="0.25">
      <c r="A84" s="12" t="s">
        <v>584</v>
      </c>
      <c r="B84" s="12" t="s">
        <v>1412</v>
      </c>
      <c r="C84" s="12" t="s">
        <v>191</v>
      </c>
      <c r="D84" s="12" t="s">
        <v>1413</v>
      </c>
      <c r="E84" s="12" t="s">
        <v>624</v>
      </c>
      <c r="F84" s="12" t="s">
        <v>1414</v>
      </c>
      <c r="G84" s="13">
        <v>91000</v>
      </c>
      <c r="H84" s="13">
        <v>70316</v>
      </c>
      <c r="I84" s="12" t="s">
        <v>993</v>
      </c>
      <c r="J84" s="12" t="s">
        <v>389</v>
      </c>
      <c r="K84" s="12" t="s">
        <v>390</v>
      </c>
      <c r="L84" s="12" t="s">
        <v>191</v>
      </c>
      <c r="M84" s="12" t="s">
        <v>195</v>
      </c>
      <c r="N84" s="12" t="s">
        <v>524</v>
      </c>
      <c r="O84" s="12" t="s">
        <v>195</v>
      </c>
      <c r="P84" s="12" t="s">
        <v>259</v>
      </c>
      <c r="Q84" s="12"/>
      <c r="R84" s="12"/>
      <c r="S84" s="12"/>
    </row>
    <row r="85" spans="1:19" x14ac:dyDescent="0.25">
      <c r="A85" s="12" t="s">
        <v>584</v>
      </c>
      <c r="B85" s="12" t="s">
        <v>1455</v>
      </c>
      <c r="C85" s="12" t="s">
        <v>1129</v>
      </c>
      <c r="D85" s="12" t="s">
        <v>1456</v>
      </c>
      <c r="E85" s="38">
        <v>45118</v>
      </c>
      <c r="F85" s="12" t="s">
        <v>1457</v>
      </c>
      <c r="G85" s="13">
        <v>19539.5</v>
      </c>
      <c r="H85" s="13">
        <v>12720.9</v>
      </c>
      <c r="I85" s="12" t="s">
        <v>759</v>
      </c>
      <c r="J85" s="12" t="s">
        <v>800</v>
      </c>
      <c r="K85" s="12" t="s">
        <v>390</v>
      </c>
      <c r="L85" s="12" t="s">
        <v>1129</v>
      </c>
      <c r="M85" s="12" t="s">
        <v>281</v>
      </c>
      <c r="N85" s="12" t="s">
        <v>326</v>
      </c>
      <c r="O85" s="12" t="s">
        <v>195</v>
      </c>
      <c r="P85" s="12" t="s">
        <v>281</v>
      </c>
      <c r="Q85" s="12"/>
      <c r="R85" s="12" t="s">
        <v>1458</v>
      </c>
      <c r="S85" s="12"/>
    </row>
    <row r="86" spans="1:19" x14ac:dyDescent="0.25">
      <c r="A86" s="12" t="s">
        <v>584</v>
      </c>
      <c r="B86" s="12" t="s">
        <v>1466</v>
      </c>
      <c r="C86" s="12" t="s">
        <v>1129</v>
      </c>
      <c r="D86" s="12" t="s">
        <v>1419</v>
      </c>
      <c r="E86" s="12" t="s">
        <v>1375</v>
      </c>
      <c r="F86" s="12" t="s">
        <v>1467</v>
      </c>
      <c r="G86" s="12"/>
      <c r="H86" s="13">
        <v>38177.35</v>
      </c>
      <c r="I86" s="12"/>
      <c r="J86" s="12" t="s">
        <v>800</v>
      </c>
      <c r="K86" s="12" t="s">
        <v>390</v>
      </c>
      <c r="L86" s="12" t="s">
        <v>1129</v>
      </c>
      <c r="M86" s="38">
        <v>45628</v>
      </c>
      <c r="N86" s="12" t="s">
        <v>326</v>
      </c>
      <c r="O86" s="38">
        <v>45628</v>
      </c>
      <c r="P86" s="38">
        <v>45294</v>
      </c>
      <c r="Q86" s="12"/>
      <c r="R86" s="12"/>
      <c r="S86" s="12"/>
    </row>
    <row r="87" spans="1:19" x14ac:dyDescent="0.25">
      <c r="A87" s="12" t="s">
        <v>584</v>
      </c>
      <c r="B87" s="12" t="s">
        <v>1499</v>
      </c>
      <c r="C87" s="38">
        <v>45414</v>
      </c>
      <c r="D87" s="12" t="s">
        <v>1500</v>
      </c>
      <c r="E87" s="12" t="s">
        <v>1501</v>
      </c>
      <c r="F87" s="12" t="s">
        <v>1502</v>
      </c>
      <c r="G87" s="13">
        <v>49400</v>
      </c>
      <c r="H87" s="13">
        <v>37771.599999999999</v>
      </c>
      <c r="I87" s="12">
        <v>101</v>
      </c>
      <c r="J87" s="12" t="s">
        <v>694</v>
      </c>
      <c r="K87" s="12" t="s">
        <v>695</v>
      </c>
      <c r="L87" s="38">
        <v>45414</v>
      </c>
      <c r="M87" s="12" t="s">
        <v>306</v>
      </c>
      <c r="N87" s="12" t="s">
        <v>326</v>
      </c>
      <c r="O87" s="38">
        <v>45263</v>
      </c>
      <c r="P87" s="38">
        <v>45326</v>
      </c>
      <c r="Q87" s="12"/>
      <c r="R87" s="12" t="s">
        <v>1440</v>
      </c>
      <c r="S87" s="12"/>
    </row>
    <row r="88" spans="1:19" x14ac:dyDescent="0.25">
      <c r="A88" s="12" t="s">
        <v>584</v>
      </c>
      <c r="B88" s="12" t="s">
        <v>1503</v>
      </c>
      <c r="C88" s="38">
        <v>45414</v>
      </c>
      <c r="D88" s="12" t="s">
        <v>1504</v>
      </c>
      <c r="E88" s="38">
        <v>45118</v>
      </c>
      <c r="F88" s="12" t="s">
        <v>1505</v>
      </c>
      <c r="G88" s="13">
        <v>73000</v>
      </c>
      <c r="H88" s="13">
        <v>72149</v>
      </c>
      <c r="I88" s="12" t="s">
        <v>759</v>
      </c>
      <c r="J88" s="12" t="s">
        <v>800</v>
      </c>
      <c r="K88" s="12" t="s">
        <v>390</v>
      </c>
      <c r="L88" s="38">
        <v>45414</v>
      </c>
      <c r="M88" s="12" t="s">
        <v>1506</v>
      </c>
      <c r="N88" s="12" t="s">
        <v>326</v>
      </c>
      <c r="O88" s="12" t="s">
        <v>1506</v>
      </c>
      <c r="P88" s="38">
        <v>45415</v>
      </c>
      <c r="Q88" s="12"/>
      <c r="R88" s="12"/>
      <c r="S88" s="12"/>
    </row>
    <row r="89" spans="1:19" x14ac:dyDescent="0.25">
      <c r="A89" s="12" t="s">
        <v>584</v>
      </c>
      <c r="B89" s="12" t="s">
        <v>1517</v>
      </c>
      <c r="C89" s="38">
        <v>45414</v>
      </c>
      <c r="D89" s="12" t="s">
        <v>1515</v>
      </c>
      <c r="E89" s="38">
        <v>45361</v>
      </c>
      <c r="F89" s="12" t="s">
        <v>1518</v>
      </c>
      <c r="G89" s="13">
        <v>79000</v>
      </c>
      <c r="H89" s="13">
        <v>64050</v>
      </c>
      <c r="I89" s="12" t="s">
        <v>109</v>
      </c>
      <c r="J89" s="12" t="s">
        <v>389</v>
      </c>
      <c r="K89" s="12" t="s">
        <v>390</v>
      </c>
      <c r="L89" s="38">
        <v>45414</v>
      </c>
      <c r="M89" s="12" t="s">
        <v>204</v>
      </c>
      <c r="N89" s="12" t="s">
        <v>326</v>
      </c>
      <c r="O89" s="12" t="s">
        <v>204</v>
      </c>
      <c r="P89" s="38">
        <v>45294</v>
      </c>
      <c r="Q89" s="12"/>
      <c r="R89" s="12"/>
      <c r="S89" s="12"/>
    </row>
    <row r="90" spans="1:19" x14ac:dyDescent="0.25">
      <c r="A90" s="12" t="s">
        <v>584</v>
      </c>
      <c r="B90" s="12" t="s">
        <v>1499</v>
      </c>
      <c r="C90" s="38">
        <v>45414</v>
      </c>
      <c r="D90" s="12" t="s">
        <v>1500</v>
      </c>
      <c r="E90" s="12" t="s">
        <v>1501</v>
      </c>
      <c r="F90" s="12" t="s">
        <v>1502</v>
      </c>
      <c r="G90" s="13">
        <v>49400</v>
      </c>
      <c r="H90" s="13">
        <v>37771.599999999999</v>
      </c>
      <c r="I90" s="12">
        <v>101</v>
      </c>
      <c r="J90" s="12" t="s">
        <v>694</v>
      </c>
      <c r="K90" s="12" t="s">
        <v>695</v>
      </c>
      <c r="L90" s="38">
        <v>45414</v>
      </c>
      <c r="M90" s="12" t="s">
        <v>306</v>
      </c>
      <c r="N90" s="12" t="s">
        <v>326</v>
      </c>
      <c r="O90" s="38">
        <v>45263</v>
      </c>
      <c r="P90" s="38">
        <v>45326</v>
      </c>
      <c r="Q90" s="12"/>
      <c r="R90" s="12" t="s">
        <v>1440</v>
      </c>
      <c r="S90" s="12"/>
    </row>
    <row r="91" spans="1:19" x14ac:dyDescent="0.25">
      <c r="A91" s="12" t="s">
        <v>1330</v>
      </c>
      <c r="B91" s="12" t="s">
        <v>1331</v>
      </c>
      <c r="C91" s="38">
        <v>44964</v>
      </c>
      <c r="D91" s="12" t="s">
        <v>1332</v>
      </c>
      <c r="E91" s="38">
        <v>45109</v>
      </c>
      <c r="F91" s="12" t="s">
        <v>1333</v>
      </c>
      <c r="G91" s="13">
        <v>5085000</v>
      </c>
      <c r="H91" s="13">
        <v>2700000</v>
      </c>
      <c r="I91" s="12">
        <v>101</v>
      </c>
      <c r="J91" s="12" t="s">
        <v>557</v>
      </c>
      <c r="K91" s="12" t="s">
        <v>558</v>
      </c>
      <c r="L91" s="12" t="s">
        <v>1320</v>
      </c>
      <c r="M91" s="12" t="s">
        <v>374</v>
      </c>
      <c r="N91" s="12" t="s">
        <v>391</v>
      </c>
      <c r="O91" s="12" t="s">
        <v>374</v>
      </c>
      <c r="P91" s="38">
        <v>45476</v>
      </c>
      <c r="Q91" s="12"/>
      <c r="R91" s="12"/>
      <c r="S91" s="12"/>
    </row>
    <row r="92" spans="1:19" x14ac:dyDescent="0.25">
      <c r="A92" s="12" t="s">
        <v>1330</v>
      </c>
      <c r="B92" s="12" t="s">
        <v>1427</v>
      </c>
      <c r="C92" s="12" t="s">
        <v>1422</v>
      </c>
      <c r="D92" s="12" t="s">
        <v>1423</v>
      </c>
      <c r="E92" s="12" t="s">
        <v>1424</v>
      </c>
      <c r="F92" s="12" t="s">
        <v>1425</v>
      </c>
      <c r="G92" s="13">
        <v>9686000</v>
      </c>
      <c r="H92" s="13">
        <v>8020000</v>
      </c>
      <c r="I92" s="12">
        <v>101</v>
      </c>
      <c r="J92" s="12" t="s">
        <v>542</v>
      </c>
      <c r="K92" s="12" t="s">
        <v>55</v>
      </c>
      <c r="L92" s="12" t="s">
        <v>1422</v>
      </c>
      <c r="M92" s="12" t="s">
        <v>325</v>
      </c>
      <c r="N92" s="12"/>
      <c r="O92" s="12" t="s">
        <v>325</v>
      </c>
      <c r="P92" s="12" t="s">
        <v>864</v>
      </c>
      <c r="Q92" s="12"/>
      <c r="R92" s="12"/>
      <c r="S92" s="12"/>
    </row>
    <row r="93" spans="1:19" x14ac:dyDescent="0.25">
      <c r="A93" s="12" t="s">
        <v>1764</v>
      </c>
      <c r="B93" s="12" t="s">
        <v>1765</v>
      </c>
      <c r="C93" s="38">
        <v>45272</v>
      </c>
      <c r="D93" s="12" t="s">
        <v>1766</v>
      </c>
      <c r="E93" s="38">
        <v>45025</v>
      </c>
      <c r="F93" s="12" t="s">
        <v>1767</v>
      </c>
      <c r="G93" s="13">
        <v>500000</v>
      </c>
      <c r="H93" s="13">
        <v>500000</v>
      </c>
      <c r="I93" s="12" t="s">
        <v>759</v>
      </c>
      <c r="J93" s="12" t="s">
        <v>1358</v>
      </c>
      <c r="K93" s="12" t="s">
        <v>523</v>
      </c>
      <c r="L93" s="38">
        <v>45272</v>
      </c>
      <c r="M93" s="38">
        <v>45597</v>
      </c>
      <c r="N93" s="12" t="s">
        <v>267</v>
      </c>
      <c r="O93" s="38">
        <v>45597</v>
      </c>
      <c r="P93" s="38">
        <v>45627</v>
      </c>
      <c r="Q93" s="12"/>
      <c r="R93" s="12"/>
      <c r="S93" s="12"/>
    </row>
    <row r="94" spans="1:19" x14ac:dyDescent="0.25">
      <c r="A94" s="12" t="s">
        <v>434</v>
      </c>
      <c r="B94" s="12" t="s">
        <v>1407</v>
      </c>
      <c r="C94" s="12" t="s">
        <v>191</v>
      </c>
      <c r="D94" s="12" t="s">
        <v>1408</v>
      </c>
      <c r="E94" s="38">
        <v>45087</v>
      </c>
      <c r="F94" s="12" t="s">
        <v>1409</v>
      </c>
      <c r="G94" s="13">
        <v>7500</v>
      </c>
      <c r="H94" s="13">
        <v>5220</v>
      </c>
      <c r="I94" s="12">
        <v>101</v>
      </c>
      <c r="J94" s="12" t="s">
        <v>1410</v>
      </c>
      <c r="K94" s="12" t="s">
        <v>1411</v>
      </c>
      <c r="L94" s="12" t="s">
        <v>191</v>
      </c>
      <c r="M94" s="12" t="s">
        <v>259</v>
      </c>
      <c r="N94" s="12" t="s">
        <v>326</v>
      </c>
      <c r="O94" s="12" t="s">
        <v>259</v>
      </c>
      <c r="P94" s="12" t="s">
        <v>281</v>
      </c>
      <c r="Q94" s="12"/>
      <c r="R94" s="12"/>
      <c r="S94" s="12"/>
    </row>
    <row r="95" spans="1:19" x14ac:dyDescent="0.25">
      <c r="A95" s="12" t="s">
        <v>434</v>
      </c>
      <c r="B95" s="12" t="s">
        <v>1418</v>
      </c>
      <c r="C95" s="12" t="s">
        <v>191</v>
      </c>
      <c r="D95" s="12" t="s">
        <v>1419</v>
      </c>
      <c r="E95" s="12" t="s">
        <v>1375</v>
      </c>
      <c r="F95" s="12" t="s">
        <v>1420</v>
      </c>
      <c r="G95" s="13">
        <v>8460</v>
      </c>
      <c r="H95" s="13">
        <v>8435</v>
      </c>
      <c r="I95" s="12" t="s">
        <v>169</v>
      </c>
      <c r="J95" s="12" t="s">
        <v>710</v>
      </c>
      <c r="K95" s="12" t="s">
        <v>711</v>
      </c>
      <c r="L95" s="12" t="s">
        <v>191</v>
      </c>
      <c r="M95" s="38">
        <v>45445</v>
      </c>
      <c r="N95" s="12" t="s">
        <v>326</v>
      </c>
      <c r="O95" s="38">
        <v>45414</v>
      </c>
      <c r="P95" s="38">
        <v>45445</v>
      </c>
      <c r="Q95" s="12"/>
      <c r="R95" s="12"/>
      <c r="S95" s="12"/>
    </row>
    <row r="96" spans="1:19" x14ac:dyDescent="0.25">
      <c r="A96" s="12" t="s">
        <v>434</v>
      </c>
      <c r="B96" s="12" t="s">
        <v>1468</v>
      </c>
      <c r="C96" s="12" t="s">
        <v>1129</v>
      </c>
      <c r="D96" s="12" t="s">
        <v>1469</v>
      </c>
      <c r="E96" s="38">
        <v>45088</v>
      </c>
      <c r="F96" s="12" t="s">
        <v>1470</v>
      </c>
      <c r="G96" s="13">
        <v>2600</v>
      </c>
      <c r="H96" s="13">
        <v>2600</v>
      </c>
      <c r="I96" s="12" t="s">
        <v>759</v>
      </c>
      <c r="J96" s="12" t="s">
        <v>800</v>
      </c>
      <c r="K96" s="12" t="s">
        <v>390</v>
      </c>
      <c r="L96" s="12" t="s">
        <v>1129</v>
      </c>
      <c r="M96" s="38">
        <v>45445</v>
      </c>
      <c r="N96" s="12" t="s">
        <v>182</v>
      </c>
      <c r="O96" s="38">
        <v>45414</v>
      </c>
      <c r="P96" s="38">
        <v>45445</v>
      </c>
      <c r="Q96" s="12"/>
      <c r="R96" s="12"/>
      <c r="S96" s="12"/>
    </row>
    <row r="97" spans="1:22" x14ac:dyDescent="0.25">
      <c r="A97" s="12" t="s">
        <v>434</v>
      </c>
      <c r="B97" s="12" t="s">
        <v>1395</v>
      </c>
      <c r="C97" s="12" t="s">
        <v>191</v>
      </c>
      <c r="D97" s="12" t="s">
        <v>1396</v>
      </c>
      <c r="E97" s="38">
        <v>45118</v>
      </c>
      <c r="F97" s="12" t="s">
        <v>1397</v>
      </c>
      <c r="G97" s="13">
        <v>3270</v>
      </c>
      <c r="H97" s="13">
        <v>1790</v>
      </c>
      <c r="I97" s="12">
        <v>101</v>
      </c>
      <c r="J97" s="12" t="s">
        <v>1398</v>
      </c>
      <c r="K97" s="12" t="s">
        <v>1399</v>
      </c>
      <c r="L97" s="12" t="s">
        <v>191</v>
      </c>
      <c r="M97" s="38">
        <v>45629</v>
      </c>
      <c r="N97" s="12" t="s">
        <v>326</v>
      </c>
      <c r="O97" s="38">
        <v>45629</v>
      </c>
      <c r="P97" s="12" t="s">
        <v>316</v>
      </c>
      <c r="Q97" s="12"/>
      <c r="R97" s="12"/>
      <c r="S97" s="12"/>
    </row>
    <row r="98" spans="1:22" x14ac:dyDescent="0.25">
      <c r="A98" s="12" t="s">
        <v>1755</v>
      </c>
      <c r="B98" s="12" t="s">
        <v>1756</v>
      </c>
      <c r="C98" s="12" t="s">
        <v>1757</v>
      </c>
      <c r="D98" s="12" t="s">
        <v>1758</v>
      </c>
      <c r="E98" s="38">
        <v>45237</v>
      </c>
      <c r="F98" s="12" t="s">
        <v>1759</v>
      </c>
      <c r="G98" s="13">
        <v>183500</v>
      </c>
      <c r="H98" s="13">
        <v>153974</v>
      </c>
      <c r="I98" s="12" t="s">
        <v>169</v>
      </c>
      <c r="J98" s="12" t="s">
        <v>710</v>
      </c>
      <c r="K98" s="12" t="s">
        <v>711</v>
      </c>
      <c r="L98" s="12" t="s">
        <v>1757</v>
      </c>
      <c r="M98" s="12" t="s">
        <v>165</v>
      </c>
      <c r="N98" s="12" t="s">
        <v>182</v>
      </c>
      <c r="O98" s="12" t="s">
        <v>165</v>
      </c>
      <c r="P98" s="12" t="s">
        <v>311</v>
      </c>
      <c r="Q98" s="12"/>
      <c r="R98" s="12"/>
      <c r="S98" s="12"/>
    </row>
    <row r="99" spans="1:22" x14ac:dyDescent="0.25">
      <c r="A99" s="12" t="s">
        <v>1760</v>
      </c>
      <c r="B99" s="12" t="s">
        <v>1761</v>
      </c>
      <c r="C99" s="12" t="s">
        <v>1155</v>
      </c>
      <c r="D99" s="12" t="s">
        <v>1762</v>
      </c>
      <c r="E99" s="38">
        <v>45118</v>
      </c>
      <c r="F99" s="12" t="s">
        <v>1763</v>
      </c>
      <c r="G99" s="13">
        <v>33000</v>
      </c>
      <c r="H99" s="13">
        <v>32175</v>
      </c>
      <c r="I99" s="12" t="s">
        <v>169</v>
      </c>
      <c r="J99" s="12" t="s">
        <v>694</v>
      </c>
      <c r="K99" s="12" t="s">
        <v>695</v>
      </c>
      <c r="L99" s="12" t="s">
        <v>1155</v>
      </c>
      <c r="M99" s="12" t="s">
        <v>191</v>
      </c>
      <c r="N99" s="12"/>
      <c r="O99" s="12"/>
      <c r="P99" s="12"/>
      <c r="Q99" s="12"/>
      <c r="R99" s="12"/>
      <c r="S99" s="12"/>
    </row>
    <row r="100" spans="1:22" x14ac:dyDescent="0.25">
      <c r="A100" s="12" t="s">
        <v>1337</v>
      </c>
      <c r="B100" s="12" t="s">
        <v>1338</v>
      </c>
      <c r="C100" s="38">
        <v>44964</v>
      </c>
      <c r="D100" s="12" t="s">
        <v>1332</v>
      </c>
      <c r="E100" s="38">
        <v>45109</v>
      </c>
      <c r="F100" s="12" t="s">
        <v>1336</v>
      </c>
      <c r="G100" s="12"/>
      <c r="H100" s="13">
        <v>570000</v>
      </c>
      <c r="I100" s="12">
        <v>101</v>
      </c>
      <c r="J100" s="12" t="s">
        <v>557</v>
      </c>
      <c r="K100" s="12" t="s">
        <v>558</v>
      </c>
      <c r="L100" s="12" t="s">
        <v>1320</v>
      </c>
      <c r="M100" s="12" t="s">
        <v>259</v>
      </c>
      <c r="N100" s="12" t="s">
        <v>391</v>
      </c>
      <c r="O100" s="12" t="s">
        <v>259</v>
      </c>
      <c r="P100" s="12" t="s">
        <v>537</v>
      </c>
      <c r="Q100" s="12"/>
      <c r="R100" s="12"/>
      <c r="S100" s="12"/>
    </row>
    <row r="104" spans="1:22" x14ac:dyDescent="0.25">
      <c r="A104" s="9" t="s">
        <v>175</v>
      </c>
      <c r="B104" s="9" t="s">
        <v>1158</v>
      </c>
      <c r="C104" s="9" t="s">
        <v>1153</v>
      </c>
      <c r="D104" s="9" t="s">
        <v>1154</v>
      </c>
      <c r="E104" s="9" t="s">
        <v>1155</v>
      </c>
      <c r="F104" s="9" t="s">
        <v>1156</v>
      </c>
      <c r="G104" s="11">
        <v>20060</v>
      </c>
      <c r="H104" s="11">
        <v>15950</v>
      </c>
      <c r="I104" s="9" t="s">
        <v>1159</v>
      </c>
      <c r="J104" s="9" t="s">
        <v>389</v>
      </c>
      <c r="K104" s="9" t="s">
        <v>390</v>
      </c>
      <c r="L104" s="9" t="s">
        <v>1153</v>
      </c>
      <c r="M104" s="9" t="s">
        <v>1129</v>
      </c>
      <c r="N104" s="9" t="s">
        <v>524</v>
      </c>
      <c r="O104" s="9" t="s">
        <v>1129</v>
      </c>
      <c r="P104" s="10">
        <v>45537</v>
      </c>
      <c r="T104" s="12"/>
      <c r="U104" s="12"/>
      <c r="V104" s="12"/>
    </row>
    <row r="105" spans="1:22" x14ac:dyDescent="0.25">
      <c r="A105" s="9" t="s">
        <v>175</v>
      </c>
      <c r="B105" s="9" t="s">
        <v>1241</v>
      </c>
      <c r="C105" s="10">
        <v>45597</v>
      </c>
      <c r="D105" s="9" t="s">
        <v>1239</v>
      </c>
      <c r="E105" s="9" t="s">
        <v>1200</v>
      </c>
      <c r="F105" s="9" t="s">
        <v>1242</v>
      </c>
      <c r="G105" s="11">
        <v>2638</v>
      </c>
      <c r="H105" s="11">
        <v>1982</v>
      </c>
      <c r="I105" s="9" t="s">
        <v>169</v>
      </c>
      <c r="J105" s="9" t="s">
        <v>813</v>
      </c>
      <c r="K105" s="9" t="s">
        <v>814</v>
      </c>
      <c r="L105" s="10">
        <v>45597</v>
      </c>
      <c r="M105" s="10">
        <v>45445</v>
      </c>
      <c r="N105" s="9" t="s">
        <v>182</v>
      </c>
      <c r="O105" s="10">
        <v>45445</v>
      </c>
      <c r="P105" s="9" t="s">
        <v>363</v>
      </c>
      <c r="R105" t="s">
        <v>1243</v>
      </c>
      <c r="T105" s="12"/>
      <c r="U105" s="12"/>
      <c r="V105" s="12"/>
    </row>
    <row r="106" spans="1:22" x14ac:dyDescent="0.25">
      <c r="A106" s="9" t="s">
        <v>175</v>
      </c>
      <c r="B106" s="9" t="s">
        <v>1266</v>
      </c>
      <c r="C106" s="10">
        <v>45627</v>
      </c>
      <c r="D106" s="9" t="s">
        <v>1263</v>
      </c>
      <c r="E106" s="9" t="s">
        <v>1264</v>
      </c>
      <c r="F106" s="9" t="s">
        <v>1267</v>
      </c>
      <c r="G106" s="11">
        <v>1955</v>
      </c>
      <c r="H106" s="11">
        <v>1593</v>
      </c>
      <c r="I106" s="9" t="s">
        <v>169</v>
      </c>
      <c r="J106" s="9" t="s">
        <v>894</v>
      </c>
      <c r="K106" s="9" t="s">
        <v>56</v>
      </c>
      <c r="L106" s="10">
        <v>45627</v>
      </c>
      <c r="M106" s="10">
        <v>45445</v>
      </c>
      <c r="N106" s="10" t="s">
        <v>182</v>
      </c>
      <c r="O106" s="10">
        <v>45445</v>
      </c>
      <c r="P106" s="9" t="s">
        <v>363</v>
      </c>
      <c r="T106" s="12"/>
      <c r="U106" s="12"/>
      <c r="V106" s="12"/>
    </row>
    <row r="107" spans="1:22" x14ac:dyDescent="0.25">
      <c r="A107" s="9" t="s">
        <v>175</v>
      </c>
      <c r="B107" s="9" t="s">
        <v>1268</v>
      </c>
      <c r="C107" s="10">
        <v>45627</v>
      </c>
      <c r="D107" s="9" t="s">
        <v>1263</v>
      </c>
      <c r="E107" s="9" t="s">
        <v>1264</v>
      </c>
      <c r="F107" s="9" t="s">
        <v>1269</v>
      </c>
      <c r="G107" s="11">
        <v>1800</v>
      </c>
      <c r="H107" s="11">
        <v>1200</v>
      </c>
      <c r="I107" s="9" t="s">
        <v>169</v>
      </c>
      <c r="J107" s="9" t="s">
        <v>894</v>
      </c>
      <c r="K107" s="9" t="s">
        <v>56</v>
      </c>
      <c r="L107" s="10">
        <v>45627</v>
      </c>
      <c r="M107" s="10" t="s">
        <v>294</v>
      </c>
      <c r="N107" s="10" t="s">
        <v>182</v>
      </c>
      <c r="O107" s="10" t="s">
        <v>294</v>
      </c>
      <c r="P107" s="10">
        <v>45294</v>
      </c>
      <c r="T107" s="12"/>
      <c r="U107" s="12"/>
      <c r="V107" s="12"/>
    </row>
    <row r="109" spans="1:22" x14ac:dyDescent="0.25">
      <c r="A109" s="9" t="s">
        <v>236</v>
      </c>
      <c r="B109" s="9" t="s">
        <v>1790</v>
      </c>
      <c r="C109" s="10">
        <v>45323</v>
      </c>
      <c r="D109" s="9" t="s">
        <v>1791</v>
      </c>
      <c r="E109" s="10">
        <v>45025</v>
      </c>
      <c r="F109" s="9" t="s">
        <v>1792</v>
      </c>
      <c r="G109" s="11">
        <v>15875</v>
      </c>
      <c r="H109" s="11">
        <v>15875</v>
      </c>
      <c r="I109" s="9">
        <v>101</v>
      </c>
      <c r="J109" s="9" t="s">
        <v>13</v>
      </c>
      <c r="K109" s="9" t="s">
        <v>612</v>
      </c>
      <c r="L109" s="10">
        <v>45323</v>
      </c>
      <c r="M109" s="9" t="s">
        <v>598</v>
      </c>
      <c r="N109" s="9" t="s">
        <v>182</v>
      </c>
      <c r="O109" s="9" t="s">
        <v>1129</v>
      </c>
      <c r="P109" s="9" t="s">
        <v>598</v>
      </c>
    </row>
    <row r="110" spans="1:22" x14ac:dyDescent="0.25">
      <c r="A110" s="9" t="s">
        <v>236</v>
      </c>
      <c r="B110" s="9" t="s">
        <v>1798</v>
      </c>
      <c r="C110" s="10">
        <v>45119</v>
      </c>
      <c r="D110" s="9" t="s">
        <v>1799</v>
      </c>
      <c r="E110" s="9" t="s">
        <v>1375</v>
      </c>
      <c r="F110" s="9" t="s">
        <v>1800</v>
      </c>
      <c r="G110" s="11">
        <v>9900</v>
      </c>
      <c r="H110" s="11">
        <v>9900</v>
      </c>
      <c r="I110" s="9" t="s">
        <v>1119</v>
      </c>
      <c r="J110" s="9" t="s">
        <v>800</v>
      </c>
      <c r="K110" s="9" t="s">
        <v>1119</v>
      </c>
      <c r="L110" s="10">
        <v>45119</v>
      </c>
      <c r="M110" s="10">
        <v>45292</v>
      </c>
      <c r="N110" s="9" t="s">
        <v>326</v>
      </c>
      <c r="O110" s="9" t="s">
        <v>1320</v>
      </c>
      <c r="P110" s="10">
        <v>45505</v>
      </c>
    </row>
    <row r="111" spans="1:22" x14ac:dyDescent="0.25">
      <c r="A111" s="9" t="s">
        <v>236</v>
      </c>
      <c r="B111" s="9" t="s">
        <v>1135</v>
      </c>
      <c r="C111" s="10">
        <v>45383</v>
      </c>
      <c r="D111" s="9" t="s">
        <v>1132</v>
      </c>
      <c r="E111" s="9" t="s">
        <v>1133</v>
      </c>
      <c r="F111" s="9" t="s">
        <v>1136</v>
      </c>
      <c r="G111" s="11">
        <v>4800</v>
      </c>
      <c r="H111" s="11">
        <v>2390</v>
      </c>
      <c r="I111" s="9">
        <v>101</v>
      </c>
      <c r="J111" s="9" t="s">
        <v>42</v>
      </c>
      <c r="K111" s="9" t="s">
        <v>51</v>
      </c>
      <c r="L111" s="10">
        <v>45383</v>
      </c>
      <c r="M111" s="9" t="s">
        <v>363</v>
      </c>
      <c r="N111" s="9" t="s">
        <v>182</v>
      </c>
      <c r="O111" s="9" t="s">
        <v>363</v>
      </c>
      <c r="P111" s="10">
        <v>45294</v>
      </c>
    </row>
    <row r="112" spans="1:22" x14ac:dyDescent="0.25">
      <c r="A112" s="9" t="s">
        <v>236</v>
      </c>
      <c r="B112" s="9" t="s">
        <v>1347</v>
      </c>
      <c r="C112" s="9" t="s">
        <v>141</v>
      </c>
      <c r="D112" s="9" t="s">
        <v>1348</v>
      </c>
      <c r="E112" s="9" t="s">
        <v>1176</v>
      </c>
      <c r="F112" s="9" t="s">
        <v>1349</v>
      </c>
      <c r="G112" s="11">
        <v>80000</v>
      </c>
      <c r="H112" s="11">
        <v>46000</v>
      </c>
      <c r="I112" s="9">
        <v>101</v>
      </c>
      <c r="J112" s="9" t="s">
        <v>974</v>
      </c>
      <c r="K112" s="9" t="s">
        <v>848</v>
      </c>
      <c r="L112" s="9" t="s">
        <v>141</v>
      </c>
      <c r="M112" s="9" t="s">
        <v>363</v>
      </c>
      <c r="N112" s="9" t="s">
        <v>182</v>
      </c>
      <c r="O112" s="9" t="s">
        <v>363</v>
      </c>
      <c r="P112" s="10">
        <v>45629</v>
      </c>
      <c r="R112" s="9" t="s">
        <v>1350</v>
      </c>
    </row>
    <row r="113" spans="1:16" x14ac:dyDescent="0.25">
      <c r="A113" s="9" t="s">
        <v>236</v>
      </c>
      <c r="B113" s="9" t="s">
        <v>1492</v>
      </c>
      <c r="C113" s="10">
        <v>45414</v>
      </c>
      <c r="D113" s="9" t="s">
        <v>1493</v>
      </c>
      <c r="E113" s="9" t="s">
        <v>1494</v>
      </c>
      <c r="F113" s="9" t="s">
        <v>1495</v>
      </c>
      <c r="G113" s="11">
        <v>105000</v>
      </c>
      <c r="H113" s="11">
        <v>92800</v>
      </c>
      <c r="I113" s="9">
        <v>101</v>
      </c>
      <c r="J113" s="9" t="s">
        <v>694</v>
      </c>
      <c r="K113" s="9" t="s">
        <v>695</v>
      </c>
      <c r="L113" s="10">
        <v>45414</v>
      </c>
      <c r="M113" s="10">
        <v>45385</v>
      </c>
      <c r="N113" s="9" t="s">
        <v>524</v>
      </c>
      <c r="O113" s="10">
        <v>45385</v>
      </c>
      <c r="P113" s="9" t="s">
        <v>419</v>
      </c>
    </row>
    <row r="115" spans="1:16" x14ac:dyDescent="0.25">
      <c r="A115" s="9" t="s">
        <v>186</v>
      </c>
      <c r="B115" s="9" t="s">
        <v>1227</v>
      </c>
      <c r="C115" s="10">
        <v>45597</v>
      </c>
      <c r="D115" s="9" t="s">
        <v>1228</v>
      </c>
      <c r="E115" s="10">
        <v>45269</v>
      </c>
      <c r="F115" s="9" t="s">
        <v>1229</v>
      </c>
      <c r="G115" s="11">
        <v>24700</v>
      </c>
      <c r="H115" s="11">
        <v>23840</v>
      </c>
      <c r="I115" s="9" t="s">
        <v>169</v>
      </c>
      <c r="J115" s="9" t="s">
        <v>66</v>
      </c>
      <c r="K115" s="9" t="s">
        <v>67</v>
      </c>
      <c r="L115" s="10">
        <v>45597</v>
      </c>
      <c r="M115" s="10">
        <v>45445</v>
      </c>
      <c r="N115" s="9" t="s">
        <v>326</v>
      </c>
      <c r="O115" s="10">
        <v>45445</v>
      </c>
      <c r="P115" s="9" t="s">
        <v>195</v>
      </c>
    </row>
    <row r="116" spans="1:16" x14ac:dyDescent="0.25">
      <c r="A116" s="9" t="s">
        <v>186</v>
      </c>
      <c r="B116" s="9" t="s">
        <v>1244</v>
      </c>
      <c r="C116" s="10">
        <v>45597</v>
      </c>
      <c r="D116" s="9" t="s">
        <v>1239</v>
      </c>
      <c r="E116" s="9" t="s">
        <v>1200</v>
      </c>
      <c r="F116" s="9" t="s">
        <v>1245</v>
      </c>
      <c r="G116" s="11">
        <v>780</v>
      </c>
      <c r="H116" s="11">
        <v>373.68</v>
      </c>
      <c r="I116" s="9" t="s">
        <v>169</v>
      </c>
      <c r="J116" s="9" t="s">
        <v>813</v>
      </c>
      <c r="K116" s="9" t="s">
        <v>814</v>
      </c>
      <c r="L116" s="10">
        <v>45597</v>
      </c>
      <c r="M116" s="10">
        <v>45475</v>
      </c>
      <c r="N116" s="9" t="s">
        <v>182</v>
      </c>
      <c r="O116" s="10">
        <v>45475</v>
      </c>
      <c r="P116" s="9" t="s">
        <v>195</v>
      </c>
    </row>
    <row r="117" spans="1:16" x14ac:dyDescent="0.25">
      <c r="A117" s="9" t="s">
        <v>186</v>
      </c>
      <c r="B117" s="9" t="s">
        <v>1270</v>
      </c>
      <c r="C117" s="10">
        <v>45627</v>
      </c>
      <c r="D117" s="9" t="s">
        <v>1271</v>
      </c>
      <c r="E117" s="9" t="s">
        <v>1200</v>
      </c>
      <c r="F117" s="9" t="s">
        <v>1272</v>
      </c>
      <c r="G117" s="11">
        <v>28580</v>
      </c>
      <c r="H117" s="11">
        <v>26097.200000000001</v>
      </c>
      <c r="I117" s="9" t="s">
        <v>169</v>
      </c>
      <c r="J117" s="9" t="s">
        <v>1273</v>
      </c>
      <c r="K117" s="9" t="s">
        <v>1274</v>
      </c>
      <c r="L117" s="10">
        <v>45475</v>
      </c>
      <c r="M117" s="10">
        <v>45475</v>
      </c>
      <c r="N117" s="9" t="s">
        <v>326</v>
      </c>
      <c r="O117" s="10">
        <v>45475</v>
      </c>
      <c r="P117" s="9" t="s">
        <v>195</v>
      </c>
    </row>
    <row r="119" spans="1:16" x14ac:dyDescent="0.25">
      <c r="A119" s="9" t="s">
        <v>1351</v>
      </c>
      <c r="B119" s="9" t="s">
        <v>1352</v>
      </c>
      <c r="C119" s="9" t="s">
        <v>141</v>
      </c>
      <c r="D119" s="9" t="s">
        <v>1353</v>
      </c>
      <c r="E119" s="10">
        <v>45118</v>
      </c>
      <c r="F119" s="9" t="s">
        <v>1354</v>
      </c>
      <c r="G119" s="11">
        <v>16200</v>
      </c>
      <c r="H119" s="11">
        <v>14680</v>
      </c>
      <c r="I119" s="9" t="s">
        <v>133</v>
      </c>
      <c r="J119" s="9" t="s">
        <v>132</v>
      </c>
      <c r="K119" s="9" t="s">
        <v>133</v>
      </c>
      <c r="L119" s="9" t="s">
        <v>141</v>
      </c>
      <c r="M119" s="10">
        <v>45445</v>
      </c>
      <c r="N119" s="9" t="s">
        <v>182</v>
      </c>
      <c r="O119" s="10">
        <v>45445</v>
      </c>
      <c r="P119" s="9" t="s">
        <v>1126</v>
      </c>
    </row>
    <row r="120" spans="1:16" x14ac:dyDescent="0.25">
      <c r="A120" s="9" t="s">
        <v>1351</v>
      </c>
      <c r="B120" s="9" t="s">
        <v>1366</v>
      </c>
      <c r="C120" s="9" t="s">
        <v>191</v>
      </c>
      <c r="D120" s="9" t="s">
        <v>1367</v>
      </c>
      <c r="E120" s="9" t="s">
        <v>1368</v>
      </c>
      <c r="F120" s="9" t="s">
        <v>1369</v>
      </c>
      <c r="G120" s="11">
        <v>15490</v>
      </c>
      <c r="H120" s="11">
        <v>12660</v>
      </c>
      <c r="I120" s="9" t="s">
        <v>1119</v>
      </c>
      <c r="J120" s="9" t="s">
        <v>800</v>
      </c>
      <c r="K120" s="9" t="s">
        <v>1119</v>
      </c>
      <c r="L120" s="9" t="s">
        <v>191</v>
      </c>
      <c r="M120" s="10">
        <v>45445</v>
      </c>
      <c r="N120" s="9" t="s">
        <v>326</v>
      </c>
      <c r="O120" s="10">
        <v>45445</v>
      </c>
      <c r="P120" s="9" t="s">
        <v>198</v>
      </c>
    </row>
    <row r="121" spans="1:16" x14ac:dyDescent="0.25">
      <c r="A121" s="9" t="s">
        <v>1351</v>
      </c>
      <c r="B121" s="9" t="s">
        <v>1370</v>
      </c>
      <c r="C121" s="9" t="s">
        <v>191</v>
      </c>
      <c r="D121" s="9" t="s">
        <v>1371</v>
      </c>
      <c r="E121" s="10">
        <v>45088</v>
      </c>
      <c r="F121" s="9" t="s">
        <v>1372</v>
      </c>
      <c r="G121" s="11">
        <v>9000</v>
      </c>
      <c r="H121" s="11">
        <v>7390</v>
      </c>
      <c r="I121" s="9" t="s">
        <v>133</v>
      </c>
      <c r="J121" s="9" t="s">
        <v>132</v>
      </c>
      <c r="K121" s="9" t="s">
        <v>133</v>
      </c>
      <c r="L121" s="9" t="s">
        <v>191</v>
      </c>
      <c r="M121" s="10">
        <v>45445</v>
      </c>
      <c r="N121" s="9" t="s">
        <v>326</v>
      </c>
      <c r="O121" s="10">
        <v>45445</v>
      </c>
      <c r="P121" s="9" t="s">
        <v>1126</v>
      </c>
    </row>
    <row r="122" spans="1:16" x14ac:dyDescent="0.25">
      <c r="A122" s="9" t="s">
        <v>1351</v>
      </c>
      <c r="B122" s="9" t="s">
        <v>1373</v>
      </c>
      <c r="C122" s="9" t="s">
        <v>191</v>
      </c>
      <c r="D122" s="9" t="s">
        <v>1374</v>
      </c>
      <c r="E122" s="9" t="s">
        <v>1375</v>
      </c>
      <c r="F122" s="9" t="s">
        <v>1376</v>
      </c>
      <c r="G122" s="11">
        <v>25520</v>
      </c>
      <c r="H122" s="11">
        <v>14716</v>
      </c>
      <c r="I122" s="9">
        <v>101</v>
      </c>
      <c r="J122" s="9" t="s">
        <v>710</v>
      </c>
      <c r="K122" s="9" t="s">
        <v>711</v>
      </c>
      <c r="L122" s="9" t="s">
        <v>191</v>
      </c>
      <c r="M122" s="9" t="s">
        <v>294</v>
      </c>
      <c r="N122" s="9" t="s">
        <v>326</v>
      </c>
      <c r="O122" s="9" t="s">
        <v>294</v>
      </c>
      <c r="P122" s="10">
        <v>45294</v>
      </c>
    </row>
    <row r="123" spans="1:16" x14ac:dyDescent="0.25">
      <c r="A123" s="9" t="s">
        <v>1351</v>
      </c>
      <c r="B123" s="9" t="s">
        <v>1448</v>
      </c>
      <c r="C123" s="9" t="s">
        <v>311</v>
      </c>
      <c r="D123" s="9" t="s">
        <v>1449</v>
      </c>
      <c r="E123" s="10">
        <v>45088</v>
      </c>
      <c r="F123" s="9" t="s">
        <v>1450</v>
      </c>
      <c r="G123" s="11">
        <v>104831</v>
      </c>
      <c r="H123" s="11">
        <v>93119</v>
      </c>
      <c r="I123" s="9" t="s">
        <v>759</v>
      </c>
      <c r="J123" s="9" t="s">
        <v>800</v>
      </c>
      <c r="K123" s="9" t="s">
        <v>390</v>
      </c>
      <c r="L123" s="9" t="s">
        <v>311</v>
      </c>
      <c r="M123" s="10">
        <v>45628</v>
      </c>
      <c r="N123" s="9" t="s">
        <v>524</v>
      </c>
      <c r="O123" s="10">
        <v>45628</v>
      </c>
      <c r="P123" s="10">
        <v>45294</v>
      </c>
    </row>
    <row r="125" spans="1:16" x14ac:dyDescent="0.25">
      <c r="A125" s="9" t="s">
        <v>678</v>
      </c>
      <c r="B125" s="9" t="s">
        <v>1801</v>
      </c>
      <c r="C125" s="10">
        <v>45119</v>
      </c>
      <c r="D125" s="9" t="s">
        <v>1209</v>
      </c>
      <c r="E125" s="9" t="s">
        <v>1438</v>
      </c>
      <c r="F125" s="9" t="s">
        <v>1802</v>
      </c>
      <c r="G125" s="11">
        <v>18493.3</v>
      </c>
      <c r="H125" s="11">
        <v>18493.3</v>
      </c>
      <c r="I125" s="9" t="s">
        <v>1119</v>
      </c>
      <c r="J125" s="9" t="s">
        <v>800</v>
      </c>
      <c r="K125" s="9" t="s">
        <v>1119</v>
      </c>
      <c r="L125" s="10">
        <v>45119</v>
      </c>
      <c r="M125" s="9" t="s">
        <v>191</v>
      </c>
      <c r="N125" s="9" t="s">
        <v>326</v>
      </c>
      <c r="O125" s="9" t="s">
        <v>1120</v>
      </c>
      <c r="P125" s="10">
        <v>45475</v>
      </c>
    </row>
    <row r="126" spans="1:16" x14ac:dyDescent="0.25">
      <c r="A126" s="9" t="s">
        <v>678</v>
      </c>
      <c r="B126" s="9" t="s">
        <v>1127</v>
      </c>
      <c r="C126" s="10">
        <v>45383</v>
      </c>
      <c r="D126" s="9" t="s">
        <v>1123</v>
      </c>
      <c r="E126" s="9" t="s">
        <v>1124</v>
      </c>
      <c r="F126" s="9" t="s">
        <v>1128</v>
      </c>
      <c r="G126" s="11">
        <v>27000</v>
      </c>
      <c r="H126" s="11">
        <v>15790</v>
      </c>
      <c r="I126" s="9" t="s">
        <v>169</v>
      </c>
      <c r="J126" s="9" t="s">
        <v>132</v>
      </c>
      <c r="K126" s="9" t="s">
        <v>815</v>
      </c>
      <c r="L126" s="10">
        <v>45383</v>
      </c>
      <c r="M126" s="9" t="s">
        <v>1129</v>
      </c>
      <c r="N126" s="9" t="s">
        <v>182</v>
      </c>
      <c r="O126" s="9" t="s">
        <v>1129</v>
      </c>
      <c r="P126" s="9" t="s">
        <v>598</v>
      </c>
    </row>
    <row r="127" spans="1:16" x14ac:dyDescent="0.25">
      <c r="A127" s="9" t="s">
        <v>678</v>
      </c>
      <c r="B127" s="9" t="s">
        <v>1174</v>
      </c>
      <c r="C127" s="10">
        <v>45505</v>
      </c>
      <c r="D127" s="9" t="s">
        <v>1175</v>
      </c>
      <c r="E127" s="9" t="s">
        <v>1176</v>
      </c>
      <c r="F127" s="9" t="s">
        <v>1177</v>
      </c>
      <c r="G127" s="11">
        <v>99970</v>
      </c>
      <c r="H127" s="11">
        <v>85040</v>
      </c>
      <c r="I127" s="9" t="s">
        <v>169</v>
      </c>
      <c r="J127" s="9" t="s">
        <v>66</v>
      </c>
      <c r="K127" s="9" t="s">
        <v>67</v>
      </c>
      <c r="L127" s="10">
        <v>45505</v>
      </c>
      <c r="M127" s="10">
        <v>45475</v>
      </c>
      <c r="N127" s="9" t="s">
        <v>524</v>
      </c>
      <c r="O127" s="10">
        <v>45475</v>
      </c>
      <c r="P127" s="10">
        <v>45628</v>
      </c>
    </row>
    <row r="128" spans="1:16" x14ac:dyDescent="0.25">
      <c r="A128" s="9" t="s">
        <v>678</v>
      </c>
      <c r="B128" s="9" t="s">
        <v>1256</v>
      </c>
      <c r="C128" s="10">
        <v>45566</v>
      </c>
      <c r="D128" s="9" t="s">
        <v>1251</v>
      </c>
      <c r="E128" s="9" t="s">
        <v>1252</v>
      </c>
      <c r="F128" s="9" t="s">
        <v>1257</v>
      </c>
      <c r="G128" s="11">
        <v>28000</v>
      </c>
      <c r="H128" s="11">
        <v>24585</v>
      </c>
      <c r="I128" s="9">
        <v>101</v>
      </c>
      <c r="J128" s="9" t="s">
        <v>1254</v>
      </c>
      <c r="K128" s="9" t="s">
        <v>1255</v>
      </c>
      <c r="L128" s="10">
        <v>45627</v>
      </c>
      <c r="M128" s="9" t="s">
        <v>259</v>
      </c>
      <c r="N128" s="9" t="s">
        <v>182</v>
      </c>
      <c r="O128" s="9" t="s">
        <v>259</v>
      </c>
      <c r="P128" s="9" t="s">
        <v>281</v>
      </c>
    </row>
    <row r="129" spans="1:18" x14ac:dyDescent="0.25">
      <c r="A129" s="9" t="s">
        <v>678</v>
      </c>
      <c r="B129" s="9" t="s">
        <v>1316</v>
      </c>
      <c r="C129" s="9" t="s">
        <v>320</v>
      </c>
      <c r="D129" s="9" t="s">
        <v>1313</v>
      </c>
      <c r="E129" s="9" t="s">
        <v>1314</v>
      </c>
      <c r="F129" s="9" t="s">
        <v>1317</v>
      </c>
      <c r="G129" s="11">
        <v>83500</v>
      </c>
      <c r="H129" s="11">
        <v>56950</v>
      </c>
      <c r="I129" s="9">
        <v>101</v>
      </c>
      <c r="J129" s="9" t="s">
        <v>557</v>
      </c>
      <c r="K129" s="9" t="s">
        <v>558</v>
      </c>
      <c r="L129" s="9" t="s">
        <v>320</v>
      </c>
      <c r="M129" s="9" t="s">
        <v>259</v>
      </c>
      <c r="N129" s="9" t="s">
        <v>326</v>
      </c>
      <c r="O129" s="9" t="s">
        <v>259</v>
      </c>
      <c r="P129" s="9" t="s">
        <v>281</v>
      </c>
    </row>
    <row r="130" spans="1:18" x14ac:dyDescent="0.25">
      <c r="A130" s="9" t="s">
        <v>678</v>
      </c>
      <c r="B130" s="9" t="s">
        <v>1415</v>
      </c>
      <c r="C130" s="9" t="s">
        <v>191</v>
      </c>
      <c r="D130" s="9" t="s">
        <v>1416</v>
      </c>
      <c r="E130" s="10">
        <v>45026</v>
      </c>
      <c r="F130" s="9" t="s">
        <v>1417</v>
      </c>
      <c r="G130" s="11">
        <v>7350</v>
      </c>
      <c r="H130" s="11">
        <v>4350</v>
      </c>
      <c r="I130" s="9" t="s">
        <v>1159</v>
      </c>
      <c r="J130" s="9" t="s">
        <v>389</v>
      </c>
      <c r="K130" s="9" t="s">
        <v>390</v>
      </c>
      <c r="L130" s="9" t="s">
        <v>191</v>
      </c>
      <c r="M130" s="10">
        <v>45475</v>
      </c>
      <c r="N130" s="9" t="s">
        <v>326</v>
      </c>
      <c r="O130" s="10">
        <v>45475</v>
      </c>
      <c r="P130" s="9" t="s">
        <v>195</v>
      </c>
    </row>
    <row r="131" spans="1:18" x14ac:dyDescent="0.25">
      <c r="A131" s="9" t="s">
        <v>678</v>
      </c>
      <c r="B131" s="9" t="s">
        <v>1496</v>
      </c>
      <c r="C131" s="10">
        <v>45414</v>
      </c>
      <c r="D131" s="9" t="s">
        <v>1497</v>
      </c>
      <c r="E131" s="10">
        <v>44967</v>
      </c>
      <c r="F131" s="9" t="s">
        <v>1498</v>
      </c>
      <c r="G131" s="11">
        <v>36370</v>
      </c>
      <c r="H131" s="11">
        <v>19950</v>
      </c>
      <c r="I131" s="9" t="s">
        <v>1159</v>
      </c>
      <c r="J131" s="9" t="s">
        <v>389</v>
      </c>
      <c r="K131" s="9" t="s">
        <v>390</v>
      </c>
      <c r="L131" s="10">
        <v>45414</v>
      </c>
      <c r="M131" s="10">
        <v>45445</v>
      </c>
      <c r="N131" s="9" t="s">
        <v>326</v>
      </c>
      <c r="O131" s="10">
        <v>45445</v>
      </c>
      <c r="P131" s="10">
        <v>45294</v>
      </c>
    </row>
    <row r="132" spans="1:18" x14ac:dyDescent="0.25">
      <c r="A132" s="9" t="s">
        <v>678</v>
      </c>
      <c r="B132" s="9" t="s">
        <v>1514</v>
      </c>
      <c r="C132" s="10">
        <v>45414</v>
      </c>
      <c r="D132" s="9" t="s">
        <v>1515</v>
      </c>
      <c r="E132" s="10">
        <v>45361</v>
      </c>
      <c r="F132" s="9" t="s">
        <v>1516</v>
      </c>
      <c r="G132" s="11">
        <v>20000</v>
      </c>
      <c r="H132" s="11">
        <v>9485</v>
      </c>
      <c r="I132" s="9" t="s">
        <v>109</v>
      </c>
      <c r="J132" s="9" t="s">
        <v>389</v>
      </c>
      <c r="K132" s="9" t="s">
        <v>390</v>
      </c>
      <c r="L132" s="10">
        <v>45414</v>
      </c>
      <c r="M132" s="9" t="s">
        <v>203</v>
      </c>
      <c r="N132" s="9" t="s">
        <v>326</v>
      </c>
      <c r="O132" s="9" t="s">
        <v>294</v>
      </c>
      <c r="P132" s="9" t="s">
        <v>203</v>
      </c>
    </row>
    <row r="133" spans="1:18" x14ac:dyDescent="0.25">
      <c r="A133" s="9" t="s">
        <v>678</v>
      </c>
      <c r="B133" s="9" t="s">
        <v>1522</v>
      </c>
      <c r="C133" s="10">
        <v>45414</v>
      </c>
      <c r="D133" s="9" t="s">
        <v>1523</v>
      </c>
      <c r="E133" s="10">
        <v>45210</v>
      </c>
      <c r="F133" s="9" t="s">
        <v>1524</v>
      </c>
      <c r="G133" s="11">
        <v>20822</v>
      </c>
      <c r="H133" s="11">
        <v>8859</v>
      </c>
      <c r="I133" s="9" t="s">
        <v>169</v>
      </c>
      <c r="J133" s="9" t="s">
        <v>1525</v>
      </c>
      <c r="K133" s="9" t="s">
        <v>57</v>
      </c>
      <c r="L133" s="10">
        <v>45414</v>
      </c>
      <c r="M133" s="9" t="s">
        <v>294</v>
      </c>
      <c r="N133" s="9" t="s">
        <v>326</v>
      </c>
      <c r="O133" s="9" t="s">
        <v>294</v>
      </c>
      <c r="P133" s="9" t="s">
        <v>1526</v>
      </c>
    </row>
    <row r="135" spans="1:18" x14ac:dyDescent="0.25">
      <c r="A135" s="9" t="s">
        <v>1148</v>
      </c>
      <c r="B135" s="9" t="s">
        <v>1149</v>
      </c>
      <c r="C135" s="10">
        <v>45383</v>
      </c>
      <c r="D135" s="9" t="s">
        <v>1150</v>
      </c>
      <c r="E135" s="10">
        <v>45267</v>
      </c>
      <c r="F135" s="9" t="s">
        <v>1151</v>
      </c>
      <c r="G135" s="11">
        <v>1448073</v>
      </c>
      <c r="H135" s="11">
        <v>1443027.47</v>
      </c>
      <c r="I135" s="9">
        <v>101</v>
      </c>
      <c r="J135" s="9" t="s">
        <v>1146</v>
      </c>
      <c r="K135" s="9" t="s">
        <v>1147</v>
      </c>
      <c r="L135" s="10">
        <v>45413</v>
      </c>
      <c r="M135" s="9" t="s">
        <v>192</v>
      </c>
      <c r="N135" s="9" t="s">
        <v>366</v>
      </c>
      <c r="O135" s="9" t="s">
        <v>192</v>
      </c>
      <c r="P135" s="10">
        <v>45571</v>
      </c>
      <c r="R135" s="9" t="s">
        <v>1825</v>
      </c>
    </row>
    <row r="136" spans="1:18" x14ac:dyDescent="0.25">
      <c r="A136" s="9" t="s">
        <v>1148</v>
      </c>
      <c r="B136" s="9" t="s">
        <v>1165</v>
      </c>
      <c r="C136" s="10">
        <v>45017</v>
      </c>
      <c r="D136" s="9" t="s">
        <v>1150</v>
      </c>
      <c r="E136" s="10">
        <v>45267</v>
      </c>
      <c r="F136" s="9" t="s">
        <v>1166</v>
      </c>
      <c r="G136" s="11">
        <v>1216250</v>
      </c>
      <c r="H136" s="11">
        <v>980211.78</v>
      </c>
      <c r="I136" s="9">
        <v>101</v>
      </c>
      <c r="J136" s="9" t="s">
        <v>1146</v>
      </c>
      <c r="K136" s="9" t="s">
        <v>1147</v>
      </c>
      <c r="L136" s="10">
        <v>45383</v>
      </c>
      <c r="M136" s="9" t="s">
        <v>192</v>
      </c>
      <c r="N136" s="9" t="s">
        <v>267</v>
      </c>
      <c r="O136" s="9" t="s">
        <v>192</v>
      </c>
      <c r="P136" s="10">
        <v>45571</v>
      </c>
      <c r="R136" s="9" t="s">
        <v>1826</v>
      </c>
    </row>
    <row r="137" spans="1:18" x14ac:dyDescent="0.25">
      <c r="A137" s="9" t="s">
        <v>1148</v>
      </c>
      <c r="B137" s="9" t="s">
        <v>1170</v>
      </c>
      <c r="C137" s="10">
        <v>45017</v>
      </c>
      <c r="D137" s="9" t="s">
        <v>1150</v>
      </c>
      <c r="E137" s="10">
        <v>45267</v>
      </c>
      <c r="F137" s="9" t="s">
        <v>1171</v>
      </c>
      <c r="G137" s="11">
        <v>2101432</v>
      </c>
      <c r="H137" s="11">
        <v>1912924.23</v>
      </c>
      <c r="I137" s="9">
        <v>101</v>
      </c>
      <c r="J137" s="9" t="s">
        <v>1146</v>
      </c>
      <c r="K137" s="9" t="s">
        <v>1147</v>
      </c>
      <c r="L137" s="10">
        <v>45383</v>
      </c>
      <c r="M137" s="9" t="s">
        <v>192</v>
      </c>
      <c r="N137" s="9" t="s">
        <v>399</v>
      </c>
      <c r="O137" s="9" t="s">
        <v>192</v>
      </c>
      <c r="P137" s="10">
        <v>45571</v>
      </c>
      <c r="R137" s="9" t="s">
        <v>1827</v>
      </c>
    </row>
    <row r="138" spans="1:18" x14ac:dyDescent="0.25">
      <c r="A138" s="9" t="s">
        <v>1148</v>
      </c>
      <c r="B138" s="9" t="s">
        <v>1172</v>
      </c>
      <c r="C138" s="10">
        <v>45017</v>
      </c>
      <c r="D138" s="10">
        <v>45383</v>
      </c>
      <c r="E138" s="9" t="s">
        <v>1150</v>
      </c>
      <c r="F138" s="9" t="s">
        <v>1173</v>
      </c>
      <c r="G138" s="11">
        <v>1075605</v>
      </c>
      <c r="H138" s="11">
        <v>977317.78</v>
      </c>
      <c r="I138" s="9">
        <v>101</v>
      </c>
      <c r="J138" s="9" t="s">
        <v>1146</v>
      </c>
      <c r="K138" s="9" t="s">
        <v>1147</v>
      </c>
      <c r="L138" s="10">
        <v>45383</v>
      </c>
      <c r="M138" s="10" t="s">
        <v>192</v>
      </c>
      <c r="N138" s="9" t="s">
        <v>366</v>
      </c>
      <c r="O138" s="10" t="s">
        <v>192</v>
      </c>
      <c r="P138" s="10">
        <v>45571</v>
      </c>
      <c r="R138" s="10" t="s">
        <v>1828</v>
      </c>
    </row>
    <row r="140" spans="1:18" x14ac:dyDescent="0.25">
      <c r="A140" s="9" t="s">
        <v>584</v>
      </c>
      <c r="B140" s="9" t="s">
        <v>1112</v>
      </c>
      <c r="C140" s="10">
        <v>45383</v>
      </c>
      <c r="D140" s="9" t="s">
        <v>1113</v>
      </c>
      <c r="E140" s="9" t="s">
        <v>1114</v>
      </c>
      <c r="F140" s="9" t="s">
        <v>1115</v>
      </c>
      <c r="G140" s="11">
        <v>360000</v>
      </c>
      <c r="H140" s="11">
        <v>350580</v>
      </c>
      <c r="I140" s="9">
        <v>101</v>
      </c>
      <c r="J140" s="9" t="s">
        <v>7</v>
      </c>
      <c r="K140" s="9" t="s">
        <v>58</v>
      </c>
      <c r="L140" s="10">
        <v>45383</v>
      </c>
      <c r="M140" s="9" t="s">
        <v>178</v>
      </c>
      <c r="N140" s="9" t="s">
        <v>326</v>
      </c>
      <c r="O140" s="9" t="s">
        <v>178</v>
      </c>
      <c r="P140" s="10">
        <v>45628</v>
      </c>
    </row>
    <row r="141" spans="1:18" x14ac:dyDescent="0.25">
      <c r="A141" s="9" t="s">
        <v>584</v>
      </c>
      <c r="B141" s="9" t="s">
        <v>1116</v>
      </c>
      <c r="C141" s="10">
        <v>45383</v>
      </c>
      <c r="D141" s="9" t="s">
        <v>1117</v>
      </c>
      <c r="E141" s="10">
        <v>45119</v>
      </c>
      <c r="F141" s="9" t="s">
        <v>1118</v>
      </c>
      <c r="G141" s="11">
        <v>66000</v>
      </c>
      <c r="H141" s="11">
        <v>64990</v>
      </c>
      <c r="I141" s="9" t="s">
        <v>1119</v>
      </c>
      <c r="J141" s="9" t="s">
        <v>800</v>
      </c>
      <c r="K141" s="9" t="s">
        <v>1119</v>
      </c>
      <c r="L141" s="10">
        <v>45383</v>
      </c>
      <c r="M141" s="9" t="s">
        <v>165</v>
      </c>
      <c r="N141" s="9" t="s">
        <v>326</v>
      </c>
      <c r="O141" s="10">
        <v>45627</v>
      </c>
      <c r="P141" s="9" t="s">
        <v>1120</v>
      </c>
    </row>
    <row r="142" spans="1:18" x14ac:dyDescent="0.25">
      <c r="A142" s="9" t="s">
        <v>584</v>
      </c>
      <c r="B142" s="9" t="s">
        <v>1258</v>
      </c>
      <c r="C142" s="10">
        <v>45627</v>
      </c>
      <c r="D142" s="9" t="s">
        <v>1259</v>
      </c>
      <c r="E142" s="10">
        <v>45118</v>
      </c>
      <c r="F142" s="9" t="s">
        <v>1260</v>
      </c>
      <c r="G142" s="11">
        <v>2000</v>
      </c>
      <c r="H142" s="11">
        <v>2000</v>
      </c>
      <c r="I142" s="9" t="s">
        <v>759</v>
      </c>
      <c r="J142" s="9" t="s">
        <v>800</v>
      </c>
      <c r="K142" s="9" t="s">
        <v>390</v>
      </c>
      <c r="L142" s="10">
        <v>45627</v>
      </c>
      <c r="M142" s="9" t="s">
        <v>1261</v>
      </c>
      <c r="N142" s="9" t="s">
        <v>182</v>
      </c>
      <c r="O142" s="9" t="s">
        <v>178</v>
      </c>
      <c r="P142" s="10">
        <v>45414</v>
      </c>
    </row>
    <row r="143" spans="1:18" x14ac:dyDescent="0.25">
      <c r="A143" s="9" t="s">
        <v>584</v>
      </c>
      <c r="B143" s="9" t="s">
        <v>1204</v>
      </c>
      <c r="C143" s="10">
        <v>45566</v>
      </c>
      <c r="D143" s="9" t="s">
        <v>1205</v>
      </c>
      <c r="E143" s="10">
        <v>45025</v>
      </c>
      <c r="F143" s="9" t="s">
        <v>1206</v>
      </c>
      <c r="G143" s="11">
        <v>30995</v>
      </c>
      <c r="H143" s="11">
        <v>20500.45</v>
      </c>
      <c r="I143" s="9">
        <v>101</v>
      </c>
      <c r="J143" s="9" t="s">
        <v>13</v>
      </c>
      <c r="K143" s="9" t="s">
        <v>612</v>
      </c>
      <c r="L143" s="10">
        <v>45566</v>
      </c>
      <c r="M143" s="10">
        <v>45445</v>
      </c>
      <c r="N143" s="9" t="s">
        <v>524</v>
      </c>
      <c r="O143" s="10">
        <v>45414</v>
      </c>
      <c r="P143" s="10">
        <v>45628</v>
      </c>
    </row>
    <row r="144" spans="1:18" x14ac:dyDescent="0.25">
      <c r="A144" s="9" t="s">
        <v>584</v>
      </c>
      <c r="B144" s="10" t="s">
        <v>1207</v>
      </c>
      <c r="C144" s="10">
        <v>45566</v>
      </c>
      <c r="D144" s="9" t="s">
        <v>1211</v>
      </c>
      <c r="E144" s="10">
        <v>45269</v>
      </c>
      <c r="F144" s="9" t="s">
        <v>1212</v>
      </c>
      <c r="G144" s="11">
        <v>23200</v>
      </c>
      <c r="H144" s="11">
        <v>22160</v>
      </c>
      <c r="I144" s="9" t="s">
        <v>169</v>
      </c>
      <c r="J144" s="9" t="s">
        <v>66</v>
      </c>
      <c r="K144" s="9" t="s">
        <v>67</v>
      </c>
      <c r="L144" s="10">
        <v>45566</v>
      </c>
      <c r="M144" s="9" t="s">
        <v>195</v>
      </c>
      <c r="N144" s="9" t="s">
        <v>326</v>
      </c>
      <c r="O144" s="9" t="s">
        <v>1213</v>
      </c>
      <c r="P144" s="10">
        <v>45294</v>
      </c>
      <c r="Q144" s="12"/>
      <c r="R144" s="9" t="s">
        <v>1214</v>
      </c>
    </row>
    <row r="145" spans="1:18" x14ac:dyDescent="0.25">
      <c r="A145" s="9" t="s">
        <v>584</v>
      </c>
      <c r="B145" s="9" t="s">
        <v>1222</v>
      </c>
      <c r="C145" s="10">
        <v>45566</v>
      </c>
      <c r="D145" s="9" t="s">
        <v>1223</v>
      </c>
      <c r="E145" s="9" t="s">
        <v>1224</v>
      </c>
      <c r="F145" s="9" t="s">
        <v>1225</v>
      </c>
      <c r="G145" s="11">
        <v>52000</v>
      </c>
      <c r="H145" s="11">
        <v>33550</v>
      </c>
      <c r="I145" s="9" t="s">
        <v>169</v>
      </c>
      <c r="J145" s="9" t="s">
        <v>179</v>
      </c>
      <c r="K145" s="9" t="s">
        <v>180</v>
      </c>
      <c r="L145" s="10">
        <v>45566</v>
      </c>
      <c r="M145" s="10">
        <v>45414</v>
      </c>
      <c r="N145" s="9" t="s">
        <v>326</v>
      </c>
      <c r="O145" s="10">
        <v>45414</v>
      </c>
      <c r="P145" s="9" t="s">
        <v>1226</v>
      </c>
    </row>
    <row r="146" spans="1:18" x14ac:dyDescent="0.25">
      <c r="A146" s="9" t="s">
        <v>584</v>
      </c>
      <c r="B146" s="9" t="s">
        <v>1312</v>
      </c>
      <c r="C146" s="9" t="s">
        <v>320</v>
      </c>
      <c r="D146" s="9" t="s">
        <v>1313</v>
      </c>
      <c r="E146" s="9" t="s">
        <v>1314</v>
      </c>
      <c r="F146" s="9" t="s">
        <v>1315</v>
      </c>
      <c r="G146" s="11">
        <v>48000</v>
      </c>
      <c r="H146" s="11">
        <v>44410</v>
      </c>
      <c r="I146" s="9">
        <v>101</v>
      </c>
      <c r="J146" s="9" t="s">
        <v>557</v>
      </c>
      <c r="K146" s="9" t="s">
        <v>558</v>
      </c>
      <c r="L146" s="9" t="s">
        <v>320</v>
      </c>
      <c r="M146" s="9" t="s">
        <v>281</v>
      </c>
      <c r="N146" s="9" t="s">
        <v>326</v>
      </c>
      <c r="O146" s="9" t="s">
        <v>281</v>
      </c>
      <c r="P146" s="9" t="s">
        <v>318</v>
      </c>
    </row>
    <row r="147" spans="1:18" x14ac:dyDescent="0.25">
      <c r="A147" s="9" t="s">
        <v>584</v>
      </c>
      <c r="B147" s="9" t="s">
        <v>1279</v>
      </c>
      <c r="C147" s="10">
        <v>45627</v>
      </c>
      <c r="D147" s="9" t="s">
        <v>1280</v>
      </c>
      <c r="E147" s="10">
        <v>45088</v>
      </c>
      <c r="F147" s="9" t="s">
        <v>1281</v>
      </c>
      <c r="G147" s="11">
        <v>21500</v>
      </c>
      <c r="H147" s="11">
        <v>21220</v>
      </c>
      <c r="I147" s="9" t="s">
        <v>759</v>
      </c>
      <c r="J147" s="9" t="s">
        <v>800</v>
      </c>
      <c r="K147" s="9" t="s">
        <v>390</v>
      </c>
      <c r="L147" s="10">
        <v>45627</v>
      </c>
      <c r="M147" s="10">
        <v>45293</v>
      </c>
      <c r="N147" s="9" t="s">
        <v>182</v>
      </c>
      <c r="O147" s="10">
        <v>45293</v>
      </c>
      <c r="P147" s="9" t="s">
        <v>1126</v>
      </c>
      <c r="R147" t="s">
        <v>1282</v>
      </c>
    </row>
    <row r="148" spans="1:18" x14ac:dyDescent="0.25">
      <c r="A148" s="9" t="s">
        <v>584</v>
      </c>
      <c r="B148" s="9" t="s">
        <v>1412</v>
      </c>
      <c r="C148" s="9" t="s">
        <v>191</v>
      </c>
      <c r="D148" s="9" t="s">
        <v>1413</v>
      </c>
      <c r="E148" s="9" t="s">
        <v>624</v>
      </c>
      <c r="F148" s="9" t="s">
        <v>1414</v>
      </c>
      <c r="G148" s="11">
        <v>91000</v>
      </c>
      <c r="H148" s="11">
        <v>70316</v>
      </c>
      <c r="I148" s="9" t="s">
        <v>993</v>
      </c>
      <c r="J148" s="9" t="s">
        <v>389</v>
      </c>
      <c r="K148" s="9" t="s">
        <v>390</v>
      </c>
      <c r="L148" s="9" t="s">
        <v>191</v>
      </c>
      <c r="M148" s="9" t="s">
        <v>195</v>
      </c>
      <c r="N148" s="9" t="s">
        <v>524</v>
      </c>
      <c r="O148" s="9" t="s">
        <v>195</v>
      </c>
      <c r="P148" s="9" t="s">
        <v>259</v>
      </c>
    </row>
    <row r="149" spans="1:18" x14ac:dyDescent="0.25">
      <c r="A149" s="9" t="s">
        <v>584</v>
      </c>
      <c r="B149" s="9" t="s">
        <v>1455</v>
      </c>
      <c r="C149" s="9" t="s">
        <v>1129</v>
      </c>
      <c r="D149" s="9" t="s">
        <v>1456</v>
      </c>
      <c r="E149" s="10">
        <v>45118</v>
      </c>
      <c r="F149" s="9" t="s">
        <v>1457</v>
      </c>
      <c r="G149" s="11">
        <v>19539.5</v>
      </c>
      <c r="H149" s="11">
        <v>12720.9</v>
      </c>
      <c r="I149" s="9" t="s">
        <v>759</v>
      </c>
      <c r="J149" s="9" t="s">
        <v>800</v>
      </c>
      <c r="K149" s="9" t="s">
        <v>390</v>
      </c>
      <c r="L149" s="9" t="s">
        <v>1129</v>
      </c>
      <c r="M149" s="9" t="s">
        <v>281</v>
      </c>
      <c r="N149" s="9" t="s">
        <v>326</v>
      </c>
      <c r="O149" s="9" t="s">
        <v>195</v>
      </c>
      <c r="P149" s="9" t="s">
        <v>281</v>
      </c>
      <c r="R149" s="9" t="s">
        <v>1458</v>
      </c>
    </row>
    <row r="150" spans="1:18" x14ac:dyDescent="0.25">
      <c r="A150" s="9" t="s">
        <v>584</v>
      </c>
      <c r="B150" s="9" t="s">
        <v>1466</v>
      </c>
      <c r="C150" s="9" t="s">
        <v>1129</v>
      </c>
      <c r="D150" s="9" t="s">
        <v>1419</v>
      </c>
      <c r="E150" s="9" t="s">
        <v>1375</v>
      </c>
      <c r="F150" s="9" t="s">
        <v>1467</v>
      </c>
      <c r="G150" s="9"/>
      <c r="H150" s="11">
        <v>38177.35</v>
      </c>
      <c r="I150" s="9"/>
      <c r="J150" s="9" t="s">
        <v>800</v>
      </c>
      <c r="K150" s="9" t="s">
        <v>390</v>
      </c>
      <c r="L150" s="9" t="s">
        <v>1129</v>
      </c>
      <c r="M150" s="10">
        <v>45628</v>
      </c>
      <c r="N150" s="9" t="s">
        <v>326</v>
      </c>
      <c r="O150" s="10">
        <v>45628</v>
      </c>
      <c r="P150" s="10">
        <v>45294</v>
      </c>
    </row>
    <row r="151" spans="1:18" x14ac:dyDescent="0.25">
      <c r="A151" s="9" t="s">
        <v>584</v>
      </c>
      <c r="B151" s="9" t="s">
        <v>1499</v>
      </c>
      <c r="C151" s="10">
        <v>45414</v>
      </c>
      <c r="D151" s="9" t="s">
        <v>1500</v>
      </c>
      <c r="E151" s="9" t="s">
        <v>1501</v>
      </c>
      <c r="F151" s="9" t="s">
        <v>1502</v>
      </c>
      <c r="G151" s="11">
        <v>49400</v>
      </c>
      <c r="H151" s="11">
        <v>37771.599999999999</v>
      </c>
      <c r="I151" s="9">
        <v>101</v>
      </c>
      <c r="J151" s="9" t="s">
        <v>694</v>
      </c>
      <c r="K151" s="9" t="s">
        <v>695</v>
      </c>
      <c r="L151" s="10">
        <v>45414</v>
      </c>
      <c r="M151" s="9" t="s">
        <v>306</v>
      </c>
      <c r="N151" s="9" t="s">
        <v>326</v>
      </c>
      <c r="O151" s="10">
        <v>45263</v>
      </c>
      <c r="P151" s="10">
        <v>45326</v>
      </c>
      <c r="R151" t="s">
        <v>1440</v>
      </c>
    </row>
    <row r="152" spans="1:18" x14ac:dyDescent="0.25">
      <c r="A152" s="9" t="s">
        <v>584</v>
      </c>
      <c r="B152" s="9" t="s">
        <v>1503</v>
      </c>
      <c r="C152" s="10">
        <v>45414</v>
      </c>
      <c r="D152" s="9" t="s">
        <v>1504</v>
      </c>
      <c r="E152" s="10">
        <v>45118</v>
      </c>
      <c r="F152" s="9" t="s">
        <v>1505</v>
      </c>
      <c r="G152" s="11">
        <v>73000</v>
      </c>
      <c r="H152" s="11">
        <v>72149</v>
      </c>
      <c r="I152" s="9" t="s">
        <v>759</v>
      </c>
      <c r="J152" s="9" t="s">
        <v>800</v>
      </c>
      <c r="K152" s="9" t="s">
        <v>390</v>
      </c>
      <c r="L152" s="10">
        <v>45414</v>
      </c>
      <c r="M152" s="9" t="s">
        <v>1506</v>
      </c>
      <c r="N152" s="9" t="s">
        <v>326</v>
      </c>
      <c r="O152" s="9" t="s">
        <v>1506</v>
      </c>
      <c r="P152" s="10">
        <v>45415</v>
      </c>
    </row>
    <row r="153" spans="1:18" x14ac:dyDescent="0.25">
      <c r="A153" s="9" t="s">
        <v>584</v>
      </c>
      <c r="B153" s="9" t="s">
        <v>1517</v>
      </c>
      <c r="C153" s="10">
        <v>45414</v>
      </c>
      <c r="D153" s="9" t="s">
        <v>1515</v>
      </c>
      <c r="E153" s="10">
        <v>45361</v>
      </c>
      <c r="F153" s="9" t="s">
        <v>1518</v>
      </c>
      <c r="G153" s="11">
        <v>79000</v>
      </c>
      <c r="H153" s="11">
        <v>64050</v>
      </c>
      <c r="I153" s="9" t="s">
        <v>109</v>
      </c>
      <c r="J153" s="9" t="s">
        <v>389</v>
      </c>
      <c r="K153" s="9" t="s">
        <v>390</v>
      </c>
      <c r="L153" s="10">
        <v>45414</v>
      </c>
      <c r="M153" s="9" t="s">
        <v>204</v>
      </c>
      <c r="N153" s="9" t="s">
        <v>326</v>
      </c>
      <c r="O153" s="9" t="s">
        <v>204</v>
      </c>
      <c r="P153" s="10">
        <v>45294</v>
      </c>
    </row>
    <row r="154" spans="1:18" x14ac:dyDescent="0.25">
      <c r="A154" s="9" t="s">
        <v>584</v>
      </c>
      <c r="B154" s="9" t="s">
        <v>1499</v>
      </c>
      <c r="C154" s="10">
        <v>45414</v>
      </c>
      <c r="D154" s="9" t="s">
        <v>1500</v>
      </c>
      <c r="E154" s="9" t="s">
        <v>1501</v>
      </c>
      <c r="F154" s="9" t="s">
        <v>1502</v>
      </c>
      <c r="G154" s="11">
        <v>49400</v>
      </c>
      <c r="H154" s="11">
        <v>37771.599999999999</v>
      </c>
      <c r="I154" s="9">
        <v>101</v>
      </c>
      <c r="J154" s="9" t="s">
        <v>694</v>
      </c>
      <c r="K154" s="9" t="s">
        <v>695</v>
      </c>
      <c r="L154" s="10">
        <v>45414</v>
      </c>
      <c r="M154" s="9" t="s">
        <v>306</v>
      </c>
      <c r="N154" s="9" t="s">
        <v>326</v>
      </c>
      <c r="O154" s="10">
        <v>45263</v>
      </c>
      <c r="P154" s="10">
        <v>45326</v>
      </c>
      <c r="R154" t="s">
        <v>1440</v>
      </c>
    </row>
    <row r="156" spans="1:18" x14ac:dyDescent="0.25">
      <c r="A156" s="9" t="s">
        <v>1330</v>
      </c>
      <c r="B156" s="9" t="s">
        <v>1331</v>
      </c>
      <c r="C156" s="10">
        <v>44964</v>
      </c>
      <c r="D156" s="9" t="s">
        <v>1332</v>
      </c>
      <c r="E156" s="10">
        <v>45109</v>
      </c>
      <c r="F156" s="9" t="s">
        <v>1333</v>
      </c>
      <c r="G156" s="11">
        <v>5085000</v>
      </c>
      <c r="H156" s="11">
        <v>2700000</v>
      </c>
      <c r="I156" s="9">
        <v>101</v>
      </c>
      <c r="J156" s="9" t="s">
        <v>557</v>
      </c>
      <c r="K156" s="9" t="s">
        <v>558</v>
      </c>
      <c r="L156" s="9" t="s">
        <v>1320</v>
      </c>
      <c r="M156" s="9" t="s">
        <v>374</v>
      </c>
      <c r="N156" s="9" t="s">
        <v>391</v>
      </c>
      <c r="O156" s="9" t="s">
        <v>374</v>
      </c>
      <c r="P156" s="10">
        <v>45476</v>
      </c>
    </row>
    <row r="157" spans="1:18" x14ac:dyDescent="0.25">
      <c r="A157" s="9" t="s">
        <v>1330</v>
      </c>
      <c r="B157" s="9" t="s">
        <v>1427</v>
      </c>
      <c r="C157" s="9" t="s">
        <v>1422</v>
      </c>
      <c r="D157" s="9" t="s">
        <v>1423</v>
      </c>
      <c r="E157" s="9" t="s">
        <v>1424</v>
      </c>
      <c r="F157" s="9" t="s">
        <v>1425</v>
      </c>
      <c r="G157" s="11">
        <v>9686000</v>
      </c>
      <c r="H157" s="11">
        <v>8020000</v>
      </c>
      <c r="I157" s="9">
        <v>101</v>
      </c>
      <c r="J157" s="9" t="s">
        <v>542</v>
      </c>
      <c r="K157" s="9" t="s">
        <v>55</v>
      </c>
      <c r="L157" s="9" t="s">
        <v>1422</v>
      </c>
      <c r="M157" s="9" t="s">
        <v>325</v>
      </c>
      <c r="N157" s="9"/>
      <c r="O157" s="9" t="s">
        <v>325</v>
      </c>
      <c r="P157" s="9" t="s">
        <v>864</v>
      </c>
    </row>
    <row r="159" spans="1:18" x14ac:dyDescent="0.25">
      <c r="A159" s="9" t="s">
        <v>434</v>
      </c>
      <c r="B159" s="9" t="s">
        <v>1407</v>
      </c>
      <c r="C159" s="9" t="s">
        <v>191</v>
      </c>
      <c r="D159" s="9" t="s">
        <v>1408</v>
      </c>
      <c r="E159" s="10">
        <v>45087</v>
      </c>
      <c r="F159" s="9" t="s">
        <v>1409</v>
      </c>
      <c r="G159" s="11">
        <v>7500</v>
      </c>
      <c r="H159" s="11">
        <v>5220</v>
      </c>
      <c r="I159" s="9">
        <v>101</v>
      </c>
      <c r="J159" s="9" t="s">
        <v>1410</v>
      </c>
      <c r="K159" s="9" t="s">
        <v>1411</v>
      </c>
      <c r="L159" s="9" t="s">
        <v>191</v>
      </c>
      <c r="M159" s="9" t="s">
        <v>259</v>
      </c>
      <c r="N159" s="9" t="s">
        <v>326</v>
      </c>
      <c r="O159" s="9" t="s">
        <v>259</v>
      </c>
      <c r="P159" s="9" t="s">
        <v>281</v>
      </c>
    </row>
    <row r="160" spans="1:18" x14ac:dyDescent="0.25">
      <c r="A160" s="9" t="s">
        <v>434</v>
      </c>
      <c r="B160" s="9" t="s">
        <v>1418</v>
      </c>
      <c r="C160" s="9" t="s">
        <v>191</v>
      </c>
      <c r="D160" s="9" t="s">
        <v>1419</v>
      </c>
      <c r="E160" s="9" t="s">
        <v>1375</v>
      </c>
      <c r="F160" s="9" t="s">
        <v>1420</v>
      </c>
      <c r="G160" s="11">
        <v>8460</v>
      </c>
      <c r="H160" s="11">
        <v>8435</v>
      </c>
      <c r="I160" s="9" t="s">
        <v>169</v>
      </c>
      <c r="J160" s="9" t="s">
        <v>710</v>
      </c>
      <c r="K160" s="9" t="s">
        <v>711</v>
      </c>
      <c r="L160" s="9" t="s">
        <v>191</v>
      </c>
      <c r="M160" s="10">
        <v>45445</v>
      </c>
      <c r="N160" s="9" t="s">
        <v>326</v>
      </c>
      <c r="O160" s="10">
        <v>45414</v>
      </c>
      <c r="P160" s="10">
        <v>45445</v>
      </c>
    </row>
    <row r="161" spans="1:16" x14ac:dyDescent="0.25">
      <c r="A161" s="9" t="s">
        <v>434</v>
      </c>
      <c r="B161" s="9" t="s">
        <v>1468</v>
      </c>
      <c r="C161" s="9" t="s">
        <v>1129</v>
      </c>
      <c r="D161" s="9" t="s">
        <v>1469</v>
      </c>
      <c r="E161" s="10">
        <v>45088</v>
      </c>
      <c r="F161" s="9" t="s">
        <v>1470</v>
      </c>
      <c r="G161" s="11">
        <v>2600</v>
      </c>
      <c r="H161" s="11">
        <v>2600</v>
      </c>
      <c r="I161" s="9" t="s">
        <v>759</v>
      </c>
      <c r="J161" s="9" t="s">
        <v>800</v>
      </c>
      <c r="K161" s="9" t="s">
        <v>390</v>
      </c>
      <c r="L161" s="9" t="s">
        <v>1129</v>
      </c>
      <c r="M161" s="10">
        <v>45445</v>
      </c>
      <c r="N161" s="9" t="s">
        <v>182</v>
      </c>
      <c r="O161" s="10">
        <v>45414</v>
      </c>
      <c r="P161" s="10">
        <v>45445</v>
      </c>
    </row>
    <row r="162" spans="1:16" x14ac:dyDescent="0.25">
      <c r="A162" s="9" t="s">
        <v>434</v>
      </c>
      <c r="B162" s="9" t="s">
        <v>1395</v>
      </c>
      <c r="C162" s="9" t="s">
        <v>191</v>
      </c>
      <c r="D162" s="9" t="s">
        <v>1396</v>
      </c>
      <c r="E162" s="10">
        <v>45118</v>
      </c>
      <c r="F162" s="9" t="s">
        <v>1397</v>
      </c>
      <c r="G162" s="11">
        <v>3270</v>
      </c>
      <c r="H162" s="11">
        <v>1790</v>
      </c>
      <c r="I162" s="9">
        <v>101</v>
      </c>
      <c r="J162" s="9" t="s">
        <v>1398</v>
      </c>
      <c r="K162" s="9" t="s">
        <v>1399</v>
      </c>
      <c r="L162" s="9" t="s">
        <v>191</v>
      </c>
      <c r="M162" s="10">
        <v>45629</v>
      </c>
      <c r="N162" s="9" t="s">
        <v>326</v>
      </c>
      <c r="O162" s="10">
        <v>45629</v>
      </c>
      <c r="P162" s="9" t="s">
        <v>316</v>
      </c>
    </row>
    <row r="164" spans="1:16" x14ac:dyDescent="0.25">
      <c r="A164" s="9" t="s">
        <v>286</v>
      </c>
      <c r="B164" s="9" t="s">
        <v>1811</v>
      </c>
      <c r="C164" s="10">
        <v>45119</v>
      </c>
      <c r="D164" s="9" t="s">
        <v>1812</v>
      </c>
      <c r="E164" s="10">
        <v>44996</v>
      </c>
      <c r="F164" s="9" t="s">
        <v>1813</v>
      </c>
      <c r="G164" s="11">
        <v>34640</v>
      </c>
      <c r="H164" s="11">
        <v>34640</v>
      </c>
      <c r="I164" s="9">
        <v>101</v>
      </c>
      <c r="J164" s="9" t="s">
        <v>694</v>
      </c>
      <c r="K164" s="9" t="s">
        <v>695</v>
      </c>
      <c r="L164" s="10">
        <v>45119</v>
      </c>
      <c r="M164" s="9" t="s">
        <v>363</v>
      </c>
      <c r="N164" s="9" t="s">
        <v>326</v>
      </c>
      <c r="O164" s="9" t="s">
        <v>363</v>
      </c>
      <c r="P164" s="9" t="s">
        <v>306</v>
      </c>
    </row>
    <row r="165" spans="1:16" x14ac:dyDescent="0.25">
      <c r="A165" s="9" t="s">
        <v>286</v>
      </c>
      <c r="B165" s="9" t="s">
        <v>1818</v>
      </c>
      <c r="C165" s="10">
        <v>45272</v>
      </c>
      <c r="D165" s="9" t="s">
        <v>1816</v>
      </c>
      <c r="E165" s="10">
        <v>45109</v>
      </c>
      <c r="F165" s="9" t="s">
        <v>1819</v>
      </c>
      <c r="G165" s="11">
        <v>300000</v>
      </c>
      <c r="H165" s="11">
        <v>269000</v>
      </c>
      <c r="I165" s="9">
        <v>101</v>
      </c>
      <c r="J165" s="9" t="s">
        <v>557</v>
      </c>
      <c r="K165" s="9" t="s">
        <v>558</v>
      </c>
      <c r="L165" s="10">
        <v>45272</v>
      </c>
      <c r="M165" s="9" t="s">
        <v>259</v>
      </c>
      <c r="N165" s="9" t="s">
        <v>267</v>
      </c>
      <c r="O165" s="9" t="s">
        <v>259</v>
      </c>
      <c r="P165" s="9" t="s">
        <v>365</v>
      </c>
    </row>
    <row r="167" spans="1:16" x14ac:dyDescent="0.25">
      <c r="A167" s="9" t="s">
        <v>1302</v>
      </c>
      <c r="B167" s="9" t="s">
        <v>1815</v>
      </c>
      <c r="C167" s="10">
        <v>45272</v>
      </c>
      <c r="D167" s="9" t="s">
        <v>1816</v>
      </c>
      <c r="E167" s="10">
        <v>45109</v>
      </c>
      <c r="F167" s="9" t="s">
        <v>1817</v>
      </c>
      <c r="G167" s="11">
        <v>1330000</v>
      </c>
      <c r="H167" s="11">
        <v>841700</v>
      </c>
      <c r="I167" s="9">
        <v>101</v>
      </c>
      <c r="J167" s="9" t="s">
        <v>557</v>
      </c>
      <c r="K167" s="9" t="s">
        <v>558</v>
      </c>
      <c r="L167" s="10">
        <v>45272</v>
      </c>
      <c r="M167" s="10">
        <v>45414</v>
      </c>
      <c r="N167" s="9" t="s">
        <v>267</v>
      </c>
      <c r="O167" s="10">
        <v>45414</v>
      </c>
      <c r="P167" s="10">
        <v>45294</v>
      </c>
    </row>
    <row r="168" spans="1:16" x14ac:dyDescent="0.25">
      <c r="A168" s="9" t="s">
        <v>1302</v>
      </c>
      <c r="B168" s="9" t="s">
        <v>1303</v>
      </c>
      <c r="C168" s="9" t="s">
        <v>320</v>
      </c>
      <c r="D168" s="9" t="s">
        <v>1304</v>
      </c>
      <c r="E168" s="10">
        <v>45175</v>
      </c>
      <c r="F168" s="9" t="s">
        <v>1305</v>
      </c>
      <c r="G168" s="11">
        <v>1200000</v>
      </c>
      <c r="H168" s="11">
        <v>603900</v>
      </c>
      <c r="I168" s="9">
        <v>101</v>
      </c>
      <c r="J168" s="9" t="s">
        <v>1306</v>
      </c>
      <c r="K168" s="9" t="s">
        <v>1307</v>
      </c>
      <c r="L168" s="9"/>
      <c r="M168" s="9" t="s">
        <v>363</v>
      </c>
      <c r="N168" s="9" t="s">
        <v>267</v>
      </c>
      <c r="O168" s="9" t="s">
        <v>374</v>
      </c>
      <c r="P168" s="9" t="s">
        <v>374</v>
      </c>
    </row>
    <row r="171" spans="1:16" x14ac:dyDescent="0.25">
      <c r="A171" s="9" t="s">
        <v>746</v>
      </c>
      <c r="B171" s="9" t="s">
        <v>745</v>
      </c>
      <c r="C171" s="9" t="s">
        <v>713</v>
      </c>
      <c r="D171" s="9" t="s">
        <v>747</v>
      </c>
      <c r="E171" s="9" t="s">
        <v>707</v>
      </c>
      <c r="F171" s="9" t="s">
        <v>748</v>
      </c>
      <c r="G171" s="11">
        <v>28165</v>
      </c>
      <c r="H171" s="11">
        <v>27257.19</v>
      </c>
      <c r="I171" s="9" t="s">
        <v>169</v>
      </c>
      <c r="J171" s="9" t="s">
        <v>179</v>
      </c>
      <c r="K171" s="9" t="s">
        <v>293</v>
      </c>
      <c r="L171" s="9" t="s">
        <v>713</v>
      </c>
      <c r="M171" s="9" t="s">
        <v>701</v>
      </c>
      <c r="N171" s="9" t="s">
        <v>681</v>
      </c>
      <c r="O171" s="9" t="s">
        <v>749</v>
      </c>
    </row>
    <row r="172" spans="1:16" x14ac:dyDescent="0.25">
      <c r="A172" s="9" t="s">
        <v>965</v>
      </c>
      <c r="B172" s="9" t="s">
        <v>962</v>
      </c>
      <c r="C172" s="9" t="s">
        <v>916</v>
      </c>
      <c r="D172" s="9" t="s">
        <v>966</v>
      </c>
      <c r="E172" s="9" t="s">
        <v>714</v>
      </c>
      <c r="F172" s="9" t="s">
        <v>967</v>
      </c>
      <c r="G172" s="11">
        <v>20000</v>
      </c>
      <c r="H172" s="11">
        <v>20000</v>
      </c>
      <c r="I172" s="9" t="s">
        <v>109</v>
      </c>
      <c r="J172" s="9" t="s">
        <v>968</v>
      </c>
      <c r="K172" s="9" t="s">
        <v>969</v>
      </c>
      <c r="L172" s="9" t="s">
        <v>956</v>
      </c>
      <c r="M172" s="9" t="s">
        <v>970</v>
      </c>
      <c r="N172" s="9" t="s">
        <v>956</v>
      </c>
      <c r="O172" s="9" t="s">
        <v>952</v>
      </c>
    </row>
    <row r="173" spans="1:16" x14ac:dyDescent="0.25">
      <c r="A173" s="9" t="s">
        <v>408</v>
      </c>
      <c r="B173" s="9" t="s">
        <v>402</v>
      </c>
      <c r="C173" s="10">
        <v>45295</v>
      </c>
      <c r="D173" s="9" t="s">
        <v>409</v>
      </c>
      <c r="E173" s="9" t="s">
        <v>374</v>
      </c>
      <c r="F173" s="9" t="s">
        <v>410</v>
      </c>
      <c r="G173" s="11">
        <v>125000</v>
      </c>
      <c r="H173" s="11">
        <v>112500</v>
      </c>
      <c r="I173" s="9" t="s">
        <v>169</v>
      </c>
      <c r="J173" s="9" t="s">
        <v>411</v>
      </c>
      <c r="K173" s="9" t="s">
        <v>412</v>
      </c>
      <c r="L173" s="10">
        <v>45355</v>
      </c>
      <c r="M173" s="9" t="s">
        <v>413</v>
      </c>
      <c r="N173" s="10">
        <v>45295</v>
      </c>
      <c r="O173" s="10">
        <v>45600</v>
      </c>
    </row>
    <row r="174" spans="1:16" x14ac:dyDescent="0.25">
      <c r="A174" s="9" t="s">
        <v>175</v>
      </c>
      <c r="B174" s="9" t="s">
        <v>472</v>
      </c>
      <c r="C174" s="9" t="s">
        <v>519</v>
      </c>
      <c r="D174" s="9" t="s">
        <v>807</v>
      </c>
      <c r="E174" s="9" t="s">
        <v>365</v>
      </c>
      <c r="F174" s="9" t="s">
        <v>808</v>
      </c>
      <c r="G174" s="11">
        <v>10200</v>
      </c>
      <c r="H174" s="11">
        <v>4500</v>
      </c>
      <c r="I174" s="9" t="s">
        <v>169</v>
      </c>
      <c r="J174" s="9" t="s">
        <v>179</v>
      </c>
      <c r="K174" s="9" t="s">
        <v>293</v>
      </c>
      <c r="L174" s="9" t="s">
        <v>761</v>
      </c>
      <c r="M174" s="9" t="s">
        <v>182</v>
      </c>
      <c r="N174" s="9" t="s">
        <v>761</v>
      </c>
      <c r="O174" s="10">
        <v>45449</v>
      </c>
    </row>
    <row r="175" spans="1:16" x14ac:dyDescent="0.25">
      <c r="A175" s="9" t="s">
        <v>175</v>
      </c>
      <c r="B175" s="9" t="s">
        <v>473</v>
      </c>
      <c r="C175" s="9" t="s">
        <v>519</v>
      </c>
      <c r="D175" s="9" t="s">
        <v>602</v>
      </c>
      <c r="E175" s="9" t="s">
        <v>363</v>
      </c>
      <c r="F175" s="9" t="s">
        <v>603</v>
      </c>
      <c r="G175" s="11">
        <v>11693</v>
      </c>
      <c r="H175" s="11">
        <v>8344</v>
      </c>
      <c r="I175" s="9" t="s">
        <v>169</v>
      </c>
      <c r="J175" s="9" t="s">
        <v>179</v>
      </c>
      <c r="K175" s="9" t="s">
        <v>604</v>
      </c>
      <c r="L175" s="10">
        <v>45327</v>
      </c>
      <c r="M175" s="9" t="s">
        <v>182</v>
      </c>
      <c r="N175" s="10">
        <v>45327</v>
      </c>
      <c r="O175" s="9" t="s">
        <v>714</v>
      </c>
    </row>
    <row r="176" spans="1:16" x14ac:dyDescent="0.25">
      <c r="A176" s="9" t="s">
        <v>175</v>
      </c>
      <c r="B176" s="9" t="s">
        <v>903</v>
      </c>
      <c r="C176" s="9" t="s">
        <v>686</v>
      </c>
      <c r="D176" s="9" t="s">
        <v>892</v>
      </c>
      <c r="E176" s="9" t="s">
        <v>306</v>
      </c>
      <c r="F176" s="9" t="s">
        <v>893</v>
      </c>
      <c r="G176" s="11"/>
      <c r="H176" s="11">
        <v>20072</v>
      </c>
      <c r="I176" s="9" t="s">
        <v>169</v>
      </c>
      <c r="J176" s="9" t="s">
        <v>894</v>
      </c>
      <c r="K176" s="9" t="s">
        <v>56</v>
      </c>
      <c r="L176" s="9" t="s">
        <v>864</v>
      </c>
      <c r="M176" s="9" t="s">
        <v>182</v>
      </c>
      <c r="N176" s="9" t="s">
        <v>843</v>
      </c>
      <c r="O176" s="9" t="s">
        <v>983</v>
      </c>
    </row>
    <row r="177" spans="1:15" x14ac:dyDescent="0.25">
      <c r="A177" s="9" t="s">
        <v>175</v>
      </c>
      <c r="B177" s="9" t="s">
        <v>775</v>
      </c>
      <c r="C177" s="9" t="s">
        <v>761</v>
      </c>
      <c r="D177" s="9" t="s">
        <v>950</v>
      </c>
      <c r="E177" s="10">
        <v>45629</v>
      </c>
      <c r="F177" s="9" t="s">
        <v>951</v>
      </c>
      <c r="G177" s="11">
        <v>6027.5</v>
      </c>
      <c r="H177" s="11">
        <v>4808</v>
      </c>
      <c r="I177" s="9">
        <v>101</v>
      </c>
      <c r="J177" s="9" t="s">
        <v>179</v>
      </c>
      <c r="K177" s="9" t="s">
        <v>293</v>
      </c>
      <c r="L177" s="9" t="s">
        <v>916</v>
      </c>
      <c r="M177" s="9" t="s">
        <v>182</v>
      </c>
      <c r="N177" s="9" t="s">
        <v>916</v>
      </c>
      <c r="O177" s="9" t="s">
        <v>983</v>
      </c>
    </row>
    <row r="178" spans="1:15" x14ac:dyDescent="0.25">
      <c r="A178" s="9" t="s">
        <v>369</v>
      </c>
      <c r="B178" s="9" t="s">
        <v>275</v>
      </c>
      <c r="C178" s="9" t="s">
        <v>365</v>
      </c>
      <c r="D178" s="9" t="s">
        <v>370</v>
      </c>
      <c r="E178" s="9" t="s">
        <v>191</v>
      </c>
      <c r="F178" s="9" t="s">
        <v>371</v>
      </c>
      <c r="G178" s="11">
        <v>480000</v>
      </c>
      <c r="H178" s="11">
        <v>256000</v>
      </c>
      <c r="I178" s="9" t="s">
        <v>133</v>
      </c>
      <c r="J178" s="9" t="s">
        <v>132</v>
      </c>
      <c r="K178" s="9" t="s">
        <v>133</v>
      </c>
      <c r="L178" s="10">
        <v>45326</v>
      </c>
      <c r="M178" s="9" t="s">
        <v>267</v>
      </c>
      <c r="N178" s="10">
        <v>45326</v>
      </c>
      <c r="O178" s="10">
        <v>45356</v>
      </c>
    </row>
    <row r="179" spans="1:15" x14ac:dyDescent="0.25">
      <c r="A179" s="9" t="s">
        <v>369</v>
      </c>
      <c r="B179" s="9" t="s">
        <v>743</v>
      </c>
      <c r="C179" s="9" t="s">
        <v>686</v>
      </c>
      <c r="D179" s="9" t="s">
        <v>825</v>
      </c>
      <c r="E179" s="10">
        <v>45600</v>
      </c>
      <c r="F179" s="9" t="s">
        <v>826</v>
      </c>
      <c r="G179" s="11">
        <v>359200</v>
      </c>
      <c r="H179" s="11">
        <v>359200</v>
      </c>
      <c r="I179" s="9" t="s">
        <v>133</v>
      </c>
      <c r="J179" s="9" t="s">
        <v>132</v>
      </c>
      <c r="K179" s="9" t="s">
        <v>133</v>
      </c>
      <c r="L179" s="10" t="s">
        <v>1067</v>
      </c>
      <c r="M179" s="9" t="s">
        <v>267</v>
      </c>
      <c r="N179" s="10">
        <v>45388</v>
      </c>
      <c r="O179" s="9" t="s">
        <v>952</v>
      </c>
    </row>
    <row r="180" spans="1:15" x14ac:dyDescent="0.25">
      <c r="A180" s="9" t="s">
        <v>859</v>
      </c>
      <c r="B180" s="9" t="s">
        <v>858</v>
      </c>
      <c r="C180" s="9" t="s">
        <v>663</v>
      </c>
      <c r="D180" s="9" t="s">
        <v>860</v>
      </c>
      <c r="E180" s="9" t="s">
        <v>306</v>
      </c>
      <c r="F180" s="9" t="s">
        <v>861</v>
      </c>
      <c r="G180" s="11">
        <v>45800</v>
      </c>
      <c r="H180" s="11">
        <v>22620</v>
      </c>
      <c r="I180" s="9" t="s">
        <v>169</v>
      </c>
      <c r="J180" s="9" t="s">
        <v>862</v>
      </c>
      <c r="K180" s="9" t="s">
        <v>863</v>
      </c>
      <c r="L180" s="9" t="s">
        <v>864</v>
      </c>
      <c r="M180" s="9" t="s">
        <v>326</v>
      </c>
      <c r="N180" s="9" t="s">
        <v>864</v>
      </c>
      <c r="O180" s="9" t="s">
        <v>1085</v>
      </c>
    </row>
    <row r="181" spans="1:15" x14ac:dyDescent="0.25">
      <c r="A181" s="9" t="s">
        <v>661</v>
      </c>
      <c r="B181" s="9" t="s">
        <v>651</v>
      </c>
      <c r="C181" s="9" t="s">
        <v>749</v>
      </c>
      <c r="D181" s="9" t="s">
        <v>901</v>
      </c>
      <c r="E181" s="9" t="s">
        <v>360</v>
      </c>
      <c r="F181" s="9" t="s">
        <v>902</v>
      </c>
      <c r="G181" s="11">
        <v>8000</v>
      </c>
      <c r="H181" s="11">
        <v>8000</v>
      </c>
      <c r="I181" s="9">
        <v>101</v>
      </c>
      <c r="J181" s="9" t="s">
        <v>883</v>
      </c>
      <c r="K181" s="9" t="s">
        <v>884</v>
      </c>
      <c r="L181" s="9" t="s">
        <v>864</v>
      </c>
      <c r="M181" s="9" t="s">
        <v>182</v>
      </c>
      <c r="N181" s="9" t="s">
        <v>864</v>
      </c>
      <c r="O181" s="9" t="s">
        <v>952</v>
      </c>
    </row>
    <row r="182" spans="1:15" x14ac:dyDescent="0.25">
      <c r="A182" s="9" t="s">
        <v>286</v>
      </c>
      <c r="B182" s="9" t="s">
        <v>458</v>
      </c>
      <c r="C182" s="10">
        <v>45630</v>
      </c>
      <c r="D182" s="9" t="s">
        <v>483</v>
      </c>
      <c r="E182" s="9" t="s">
        <v>306</v>
      </c>
      <c r="F182" s="9" t="s">
        <v>484</v>
      </c>
      <c r="G182" s="11">
        <v>16110</v>
      </c>
      <c r="H182" s="11">
        <v>16110</v>
      </c>
      <c r="I182" s="9" t="s">
        <v>169</v>
      </c>
      <c r="J182" s="9" t="s">
        <v>66</v>
      </c>
      <c r="K182" s="9" t="s">
        <v>67</v>
      </c>
      <c r="L182" s="9" t="s">
        <v>485</v>
      </c>
      <c r="M182" s="9" t="s">
        <v>182</v>
      </c>
      <c r="N182" s="9" t="s">
        <v>450</v>
      </c>
      <c r="O182" s="9" t="s">
        <v>450</v>
      </c>
    </row>
    <row r="183" spans="1:15" x14ac:dyDescent="0.25">
      <c r="A183" s="9" t="s">
        <v>525</v>
      </c>
      <c r="B183" s="9" t="s">
        <v>462</v>
      </c>
      <c r="C183" s="10">
        <v>45630</v>
      </c>
      <c r="D183" s="9" t="s">
        <v>526</v>
      </c>
      <c r="E183" s="10">
        <v>45352</v>
      </c>
      <c r="F183" s="9" t="s">
        <v>527</v>
      </c>
      <c r="G183" s="11">
        <v>373100</v>
      </c>
      <c r="H183" s="11">
        <v>278000</v>
      </c>
      <c r="I183" s="9" t="s">
        <v>397</v>
      </c>
      <c r="J183" s="9" t="s">
        <v>522</v>
      </c>
      <c r="K183" s="9" t="s">
        <v>523</v>
      </c>
      <c r="L183" s="9" t="s">
        <v>519</v>
      </c>
      <c r="M183" s="9" t="s">
        <v>524</v>
      </c>
      <c r="N183" s="9" t="s">
        <v>519</v>
      </c>
      <c r="O183" s="10">
        <v>45448</v>
      </c>
    </row>
    <row r="184" spans="1:15" x14ac:dyDescent="0.25">
      <c r="A184" s="9" t="s">
        <v>691</v>
      </c>
      <c r="B184" s="9" t="s">
        <v>641</v>
      </c>
      <c r="C184" s="9" t="s">
        <v>656</v>
      </c>
      <c r="D184" s="9" t="s">
        <v>692</v>
      </c>
      <c r="E184" s="9" t="s">
        <v>571</v>
      </c>
      <c r="F184" s="9" t="s">
        <v>693</v>
      </c>
      <c r="G184" s="11">
        <v>30000</v>
      </c>
      <c r="H184" s="11">
        <v>23700</v>
      </c>
      <c r="I184" s="9" t="s">
        <v>397</v>
      </c>
      <c r="J184" s="9" t="s">
        <v>694</v>
      </c>
      <c r="K184" s="9" t="s">
        <v>695</v>
      </c>
      <c r="L184" s="9" t="s">
        <v>696</v>
      </c>
      <c r="M184" s="9" t="s">
        <v>697</v>
      </c>
      <c r="N184" s="9" t="s">
        <v>696</v>
      </c>
      <c r="O184" s="9" t="s">
        <v>696</v>
      </c>
    </row>
    <row r="185" spans="1:15" x14ac:dyDescent="0.25">
      <c r="A185" s="9" t="s">
        <v>520</v>
      </c>
      <c r="B185" s="9" t="s">
        <v>463</v>
      </c>
      <c r="C185" s="10">
        <v>45630</v>
      </c>
      <c r="D185" s="9" t="s">
        <v>142</v>
      </c>
      <c r="E185" s="10">
        <v>45352</v>
      </c>
      <c r="F185" s="9" t="s">
        <v>521</v>
      </c>
      <c r="G185" s="11">
        <v>71150</v>
      </c>
      <c r="H185" s="11">
        <v>55559</v>
      </c>
      <c r="I185" s="9" t="s">
        <v>397</v>
      </c>
      <c r="J185" s="9" t="s">
        <v>522</v>
      </c>
      <c r="K185" s="9" t="s">
        <v>523</v>
      </c>
      <c r="L185" s="9" t="s">
        <v>519</v>
      </c>
      <c r="M185" s="9" t="s">
        <v>524</v>
      </c>
      <c r="N185" s="9" t="s">
        <v>519</v>
      </c>
      <c r="O185" s="9" t="s">
        <v>537</v>
      </c>
    </row>
    <row r="186" spans="1:15" x14ac:dyDescent="0.25">
      <c r="A186" s="9" t="s">
        <v>520</v>
      </c>
      <c r="B186" s="9" t="s">
        <v>475</v>
      </c>
      <c r="C186" s="9" t="s">
        <v>576</v>
      </c>
      <c r="D186" s="9" t="s">
        <v>816</v>
      </c>
      <c r="E186" s="9" t="s">
        <v>817</v>
      </c>
      <c r="F186" s="9" t="s">
        <v>818</v>
      </c>
      <c r="G186" s="11">
        <v>53515</v>
      </c>
      <c r="H186" s="11">
        <v>46658</v>
      </c>
      <c r="I186" s="9" t="s">
        <v>804</v>
      </c>
      <c r="J186" s="9" t="s">
        <v>803</v>
      </c>
      <c r="K186" s="9" t="s">
        <v>804</v>
      </c>
      <c r="L186" s="10">
        <v>45357</v>
      </c>
      <c r="M186" s="9" t="s">
        <v>326</v>
      </c>
      <c r="N186" s="10">
        <v>45357</v>
      </c>
      <c r="O186" s="10">
        <v>45418</v>
      </c>
    </row>
    <row r="187" spans="1:15" x14ac:dyDescent="0.25">
      <c r="A187" s="9" t="s">
        <v>520</v>
      </c>
      <c r="B187" s="9" t="s">
        <v>768</v>
      </c>
      <c r="C187" s="9" t="s">
        <v>722</v>
      </c>
      <c r="D187" s="9" t="s">
        <v>849</v>
      </c>
      <c r="E187" s="10">
        <v>45600</v>
      </c>
      <c r="F187" s="9" t="s">
        <v>850</v>
      </c>
      <c r="G187" s="11">
        <v>34500</v>
      </c>
      <c r="H187" s="11">
        <v>28750</v>
      </c>
      <c r="I187" s="9" t="s">
        <v>851</v>
      </c>
      <c r="J187" s="9" t="s">
        <v>852</v>
      </c>
      <c r="K187" s="9" t="s">
        <v>851</v>
      </c>
      <c r="L187" s="9" t="s">
        <v>843</v>
      </c>
      <c r="M187" s="9" t="s">
        <v>182</v>
      </c>
      <c r="N187" s="9" t="s">
        <v>843</v>
      </c>
      <c r="O187" s="9" t="s">
        <v>952</v>
      </c>
    </row>
    <row r="188" spans="1:15" x14ac:dyDescent="0.25">
      <c r="A188" s="9" t="s">
        <v>430</v>
      </c>
      <c r="B188" s="9" t="s">
        <v>468</v>
      </c>
      <c r="C188" s="9" t="s">
        <v>450</v>
      </c>
      <c r="D188" s="9" t="s">
        <v>563</v>
      </c>
      <c r="E188" s="9" t="s">
        <v>419</v>
      </c>
      <c r="F188" s="9" t="s">
        <v>564</v>
      </c>
      <c r="G188" s="11">
        <v>35000</v>
      </c>
      <c r="H188" s="11">
        <v>29500</v>
      </c>
      <c r="I188" s="9" t="s">
        <v>427</v>
      </c>
      <c r="J188" s="9" t="s">
        <v>257</v>
      </c>
      <c r="K188" s="9" t="s">
        <v>258</v>
      </c>
      <c r="L188" s="9" t="s">
        <v>533</v>
      </c>
      <c r="M188" s="9" t="s">
        <v>182</v>
      </c>
      <c r="N188" s="9" t="s">
        <v>533</v>
      </c>
      <c r="O188" s="9" t="s">
        <v>450</v>
      </c>
    </row>
    <row r="189" spans="1:15" x14ac:dyDescent="0.25">
      <c r="A189" s="9" t="s">
        <v>971</v>
      </c>
      <c r="B189" s="9" t="s">
        <v>767</v>
      </c>
      <c r="C189" s="9" t="s">
        <v>713</v>
      </c>
      <c r="D189" s="9" t="s">
        <v>972</v>
      </c>
      <c r="E189" s="9" t="s">
        <v>673</v>
      </c>
      <c r="F189" s="9" t="s">
        <v>973</v>
      </c>
      <c r="G189" s="11">
        <v>100000</v>
      </c>
      <c r="H189" s="11">
        <v>100000</v>
      </c>
      <c r="I189" s="9" t="s">
        <v>169</v>
      </c>
      <c r="J189" s="9" t="s">
        <v>847</v>
      </c>
      <c r="K189" s="9" t="s">
        <v>848</v>
      </c>
      <c r="L189" s="9" t="s">
        <v>956</v>
      </c>
      <c r="M189" s="9" t="s">
        <v>566</v>
      </c>
      <c r="N189" s="9" t="s">
        <v>956</v>
      </c>
      <c r="O189" s="9" t="s">
        <v>566</v>
      </c>
    </row>
    <row r="190" spans="1:15" x14ac:dyDescent="0.25">
      <c r="A190" s="9" t="s">
        <v>280</v>
      </c>
      <c r="B190" s="9" t="s">
        <v>650</v>
      </c>
      <c r="C190" s="9" t="s">
        <v>932</v>
      </c>
      <c r="D190" s="9" t="s">
        <v>933</v>
      </c>
      <c r="E190" s="10">
        <v>45629</v>
      </c>
      <c r="F190" s="9" t="s">
        <v>934</v>
      </c>
      <c r="G190" s="11">
        <v>49980</v>
      </c>
      <c r="H190" s="11">
        <v>49810</v>
      </c>
      <c r="I190" s="9" t="s">
        <v>169</v>
      </c>
      <c r="J190" s="9" t="s">
        <v>935</v>
      </c>
      <c r="K190" s="9" t="s">
        <v>936</v>
      </c>
      <c r="L190" s="9" t="s">
        <v>916</v>
      </c>
      <c r="M190" s="9" t="s">
        <v>182</v>
      </c>
      <c r="N190" s="9" t="s">
        <v>907</v>
      </c>
      <c r="O190" s="9" t="s">
        <v>1645</v>
      </c>
    </row>
    <row r="191" spans="1:15" x14ac:dyDescent="0.25">
      <c r="A191" s="9" t="s">
        <v>280</v>
      </c>
      <c r="B191" s="9" t="s">
        <v>780</v>
      </c>
      <c r="C191" s="10">
        <v>45388</v>
      </c>
      <c r="D191" s="9" t="s">
        <v>930</v>
      </c>
      <c r="E191" s="9" t="s">
        <v>318</v>
      </c>
      <c r="F191" s="9" t="s">
        <v>931</v>
      </c>
      <c r="G191" s="11">
        <v>68500</v>
      </c>
      <c r="H191" s="11">
        <v>49960</v>
      </c>
      <c r="I191" s="9" t="s">
        <v>133</v>
      </c>
      <c r="J191" s="9" t="s">
        <v>132</v>
      </c>
      <c r="K191" s="9" t="s">
        <v>133</v>
      </c>
      <c r="L191" s="9" t="s">
        <v>916</v>
      </c>
      <c r="M191" s="9" t="s">
        <v>182</v>
      </c>
      <c r="N191" s="9" t="s">
        <v>907</v>
      </c>
      <c r="O191" s="9" t="s">
        <v>952</v>
      </c>
    </row>
    <row r="192" spans="1:15" x14ac:dyDescent="0.25">
      <c r="A192" s="9" t="s">
        <v>418</v>
      </c>
      <c r="B192" s="9" t="s">
        <v>277</v>
      </c>
      <c r="C192" s="9" t="s">
        <v>419</v>
      </c>
      <c r="D192" s="9" t="s">
        <v>420</v>
      </c>
      <c r="E192" s="9" t="s">
        <v>320</v>
      </c>
      <c r="F192" s="9" t="s">
        <v>421</v>
      </c>
      <c r="G192" s="11">
        <v>1035000</v>
      </c>
      <c r="H192" s="11">
        <v>1035000</v>
      </c>
      <c r="I192" s="9" t="s">
        <v>169</v>
      </c>
      <c r="J192" s="9" t="s">
        <v>290</v>
      </c>
      <c r="K192" s="9" t="s">
        <v>289</v>
      </c>
      <c r="L192" s="10">
        <v>45416</v>
      </c>
      <c r="M192" s="9" t="s">
        <v>267</v>
      </c>
      <c r="N192" s="10">
        <v>45416</v>
      </c>
      <c r="O192" s="10">
        <v>45448</v>
      </c>
    </row>
    <row r="193" spans="1:15" x14ac:dyDescent="0.25">
      <c r="A193" s="9" t="s">
        <v>865</v>
      </c>
      <c r="B193" s="9" t="s">
        <v>638</v>
      </c>
      <c r="C193" s="10">
        <v>45570</v>
      </c>
      <c r="D193" s="9" t="s">
        <v>866</v>
      </c>
      <c r="E193" s="10">
        <v>45599</v>
      </c>
      <c r="F193" s="9" t="s">
        <v>867</v>
      </c>
      <c r="G193" s="11">
        <v>14000</v>
      </c>
      <c r="H193" s="11">
        <v>13300</v>
      </c>
      <c r="I193" s="9" t="s">
        <v>759</v>
      </c>
      <c r="J193" s="9" t="s">
        <v>522</v>
      </c>
      <c r="K193" s="9" t="s">
        <v>523</v>
      </c>
      <c r="L193" s="9" t="s">
        <v>864</v>
      </c>
      <c r="M193" s="9" t="s">
        <v>182</v>
      </c>
      <c r="N193" s="9" t="s">
        <v>864</v>
      </c>
      <c r="O193" s="10">
        <v>45358</v>
      </c>
    </row>
    <row r="194" spans="1:15" x14ac:dyDescent="0.25">
      <c r="A194" s="9" t="s">
        <v>382</v>
      </c>
      <c r="B194" s="9" t="s">
        <v>380</v>
      </c>
      <c r="C194" s="9" t="s">
        <v>368</v>
      </c>
      <c r="D194" s="9" t="s">
        <v>383</v>
      </c>
      <c r="E194" s="10">
        <v>45352</v>
      </c>
      <c r="F194" s="9" t="s">
        <v>384</v>
      </c>
      <c r="G194" s="11">
        <v>1100060</v>
      </c>
      <c r="H194" s="11">
        <v>702346</v>
      </c>
      <c r="I194" s="9" t="s">
        <v>169</v>
      </c>
      <c r="J194" s="9" t="s">
        <v>290</v>
      </c>
      <c r="K194" s="9" t="s">
        <v>289</v>
      </c>
      <c r="L194" s="10">
        <v>45326</v>
      </c>
      <c r="M194" s="9" t="s">
        <v>267</v>
      </c>
      <c r="N194" s="10">
        <v>45326</v>
      </c>
      <c r="O194" s="9" t="s">
        <v>736</v>
      </c>
    </row>
    <row r="195" spans="1:15" x14ac:dyDescent="0.25">
      <c r="A195" s="9" t="s">
        <v>559</v>
      </c>
      <c r="B195" s="9" t="s">
        <v>404</v>
      </c>
      <c r="C195" s="10">
        <v>45326</v>
      </c>
      <c r="D195" s="9" t="s">
        <v>560</v>
      </c>
      <c r="E195" s="9" t="s">
        <v>501</v>
      </c>
      <c r="F195" s="9" t="s">
        <v>561</v>
      </c>
      <c r="G195" s="11">
        <v>7500</v>
      </c>
      <c r="H195" s="11">
        <v>6343.68</v>
      </c>
      <c r="I195" s="9">
        <v>101</v>
      </c>
      <c r="J195" s="9" t="s">
        <v>257</v>
      </c>
      <c r="K195" s="9" t="s">
        <v>258</v>
      </c>
      <c r="L195" s="9" t="s">
        <v>533</v>
      </c>
      <c r="M195" s="9" t="s">
        <v>562</v>
      </c>
      <c r="N195" s="9" t="s">
        <v>562</v>
      </c>
      <c r="O195" s="10">
        <v>45416</v>
      </c>
    </row>
    <row r="196" spans="1:15" x14ac:dyDescent="0.25">
      <c r="A196" s="9" t="s">
        <v>549</v>
      </c>
      <c r="B196" s="9" t="s">
        <v>609</v>
      </c>
      <c r="C196" s="9" t="s">
        <v>450</v>
      </c>
      <c r="D196" s="9" t="s">
        <v>605</v>
      </c>
      <c r="E196" s="10">
        <v>45383</v>
      </c>
      <c r="F196" s="9" t="s">
        <v>606</v>
      </c>
      <c r="G196" s="11">
        <v>35000</v>
      </c>
      <c r="H196" s="11">
        <v>27480</v>
      </c>
      <c r="I196" s="9" t="s">
        <v>169</v>
      </c>
      <c r="J196" s="9" t="s">
        <v>607</v>
      </c>
      <c r="K196" s="9" t="s">
        <v>608</v>
      </c>
      <c r="L196" s="10">
        <v>45327</v>
      </c>
      <c r="M196" s="9" t="s">
        <v>267</v>
      </c>
      <c r="N196" s="10">
        <v>45327</v>
      </c>
      <c r="O196" s="9" t="s">
        <v>707</v>
      </c>
    </row>
    <row r="197" spans="1:15" x14ac:dyDescent="0.25">
      <c r="A197" s="9" t="s">
        <v>372</v>
      </c>
      <c r="B197" s="9" t="s">
        <v>276</v>
      </c>
      <c r="C197" s="9" t="s">
        <v>365</v>
      </c>
      <c r="D197" s="9" t="s">
        <v>373</v>
      </c>
      <c r="E197" s="9" t="s">
        <v>374</v>
      </c>
      <c r="F197" s="9" t="s">
        <v>375</v>
      </c>
      <c r="G197" s="11">
        <v>420000</v>
      </c>
      <c r="H197" s="11">
        <v>420000</v>
      </c>
      <c r="I197" s="9" t="s">
        <v>169</v>
      </c>
      <c r="J197" s="9" t="s">
        <v>376</v>
      </c>
      <c r="K197" s="9" t="s">
        <v>377</v>
      </c>
      <c r="L197" s="10">
        <v>45326</v>
      </c>
      <c r="M197" s="9" t="s">
        <v>182</v>
      </c>
      <c r="N197" s="10">
        <v>45326</v>
      </c>
      <c r="O197" s="10">
        <v>45355</v>
      </c>
    </row>
    <row r="198" spans="1:15" x14ac:dyDescent="0.25">
      <c r="A198" s="9" t="s">
        <v>424</v>
      </c>
      <c r="B198" s="9" t="s">
        <v>279</v>
      </c>
      <c r="C198" s="9" t="s">
        <v>419</v>
      </c>
      <c r="D198" s="9" t="s">
        <v>425</v>
      </c>
      <c r="E198" s="9" t="s">
        <v>191</v>
      </c>
      <c r="F198" s="9" t="s">
        <v>426</v>
      </c>
      <c r="G198" s="11">
        <v>97000</v>
      </c>
      <c r="H198" s="11">
        <v>86000</v>
      </c>
      <c r="I198" s="9" t="s">
        <v>427</v>
      </c>
      <c r="J198" s="9" t="s">
        <v>428</v>
      </c>
      <c r="K198" s="9" t="s">
        <v>429</v>
      </c>
      <c r="L198" s="10">
        <v>45508</v>
      </c>
      <c r="M198" s="9" t="s">
        <v>182</v>
      </c>
      <c r="N198" s="10">
        <v>45508</v>
      </c>
      <c r="O198" s="9" t="s">
        <v>450</v>
      </c>
    </row>
    <row r="199" spans="1:15" x14ac:dyDescent="0.25">
      <c r="A199" s="9" t="s">
        <v>424</v>
      </c>
      <c r="B199" s="9" t="s">
        <v>783</v>
      </c>
      <c r="C199" s="10">
        <v>45388</v>
      </c>
      <c r="D199" s="9" t="s">
        <v>839</v>
      </c>
      <c r="E199" s="9" t="s">
        <v>533</v>
      </c>
      <c r="F199" s="9" t="s">
        <v>840</v>
      </c>
      <c r="G199" s="11">
        <v>21516</v>
      </c>
      <c r="H199" s="11">
        <v>21516</v>
      </c>
      <c r="I199" s="9">
        <v>101</v>
      </c>
      <c r="J199" s="9" t="s">
        <v>841</v>
      </c>
      <c r="K199" s="9" t="s">
        <v>842</v>
      </c>
      <c r="L199" s="9" t="s">
        <v>843</v>
      </c>
      <c r="M199" s="9" t="s">
        <v>326</v>
      </c>
      <c r="N199" s="9" t="s">
        <v>843</v>
      </c>
      <c r="O199" s="9" t="s">
        <v>864</v>
      </c>
    </row>
    <row r="200" spans="1:15" x14ac:dyDescent="0.25">
      <c r="A200" s="9" t="s">
        <v>678</v>
      </c>
      <c r="B200" s="9" t="s">
        <v>481</v>
      </c>
      <c r="C200" s="10">
        <v>45356</v>
      </c>
      <c r="D200" s="9" t="s">
        <v>750</v>
      </c>
      <c r="E200" s="9" t="s">
        <v>363</v>
      </c>
      <c r="F200" s="9" t="s">
        <v>751</v>
      </c>
      <c r="G200" s="11">
        <v>9764</v>
      </c>
      <c r="H200" s="11">
        <v>9025</v>
      </c>
      <c r="I200" s="9" t="s">
        <v>752</v>
      </c>
      <c r="J200" s="9" t="s">
        <v>753</v>
      </c>
      <c r="K200" s="9" t="s">
        <v>754</v>
      </c>
      <c r="L200" s="10">
        <v>45327</v>
      </c>
      <c r="M200" s="9" t="s">
        <v>182</v>
      </c>
      <c r="N200" s="10" t="s">
        <v>761</v>
      </c>
      <c r="O200" s="10">
        <v>45449</v>
      </c>
    </row>
    <row r="201" spans="1:15" x14ac:dyDescent="0.25">
      <c r="A201" s="9" t="s">
        <v>678</v>
      </c>
      <c r="B201" s="9" t="s">
        <v>482</v>
      </c>
      <c r="C201" s="10">
        <v>45356</v>
      </c>
      <c r="D201" s="9" t="s">
        <v>679</v>
      </c>
      <c r="E201" s="9" t="s">
        <v>306</v>
      </c>
      <c r="F201" s="9" t="s">
        <v>680</v>
      </c>
      <c r="G201" s="11">
        <v>52900</v>
      </c>
      <c r="H201" s="11">
        <v>33490</v>
      </c>
      <c r="I201" s="9">
        <v>101</v>
      </c>
      <c r="J201" s="9" t="s">
        <v>376</v>
      </c>
      <c r="K201" s="9" t="s">
        <v>377</v>
      </c>
      <c r="L201" s="9" t="s">
        <v>681</v>
      </c>
      <c r="M201" s="9" t="s">
        <v>182</v>
      </c>
      <c r="N201" s="9" t="s">
        <v>681</v>
      </c>
      <c r="O201" s="9" t="s">
        <v>519</v>
      </c>
    </row>
    <row r="202" spans="1:15" x14ac:dyDescent="0.25">
      <c r="A202" s="9" t="s">
        <v>199</v>
      </c>
      <c r="B202" s="9" t="s">
        <v>381</v>
      </c>
      <c r="C202" s="10">
        <v>45295</v>
      </c>
      <c r="D202" s="9" t="s">
        <v>553</v>
      </c>
      <c r="E202" s="9"/>
      <c r="F202" s="9" t="s">
        <v>554</v>
      </c>
      <c r="G202" s="11">
        <v>30000</v>
      </c>
      <c r="H202" s="11">
        <v>25000</v>
      </c>
      <c r="I202" s="9" t="s">
        <v>169</v>
      </c>
      <c r="J202" s="9" t="s">
        <v>290</v>
      </c>
      <c r="K202" s="9" t="s">
        <v>289</v>
      </c>
      <c r="L202" s="9" t="s">
        <v>519</v>
      </c>
      <c r="M202" s="9" t="s">
        <v>182</v>
      </c>
      <c r="N202" s="9" t="s">
        <v>519</v>
      </c>
      <c r="O202" s="9" t="s">
        <v>583</v>
      </c>
    </row>
    <row r="203" spans="1:15" x14ac:dyDescent="0.25">
      <c r="A203" s="9" t="s">
        <v>199</v>
      </c>
      <c r="B203" s="9" t="s">
        <v>639</v>
      </c>
      <c r="C203" s="10">
        <v>45570</v>
      </c>
      <c r="D203" s="9" t="s">
        <v>917</v>
      </c>
      <c r="E203" s="9" t="s">
        <v>569</v>
      </c>
      <c r="F203" s="9" t="s">
        <v>918</v>
      </c>
      <c r="G203" s="11">
        <v>17500</v>
      </c>
      <c r="H203" s="11">
        <v>17250</v>
      </c>
      <c r="I203" s="9">
        <v>101</v>
      </c>
      <c r="J203" s="9" t="s">
        <v>261</v>
      </c>
      <c r="K203" s="9" t="s">
        <v>262</v>
      </c>
      <c r="L203" s="9" t="s">
        <v>916</v>
      </c>
      <c r="M203" s="9" t="s">
        <v>919</v>
      </c>
      <c r="N203" s="9" t="s">
        <v>916</v>
      </c>
      <c r="O203" s="9" t="s">
        <v>656</v>
      </c>
    </row>
    <row r="204" spans="1:15" x14ac:dyDescent="0.25">
      <c r="A204" s="25" t="s">
        <v>496</v>
      </c>
      <c r="B204" s="9" t="s">
        <v>464</v>
      </c>
      <c r="C204" s="10">
        <v>45630</v>
      </c>
      <c r="D204" s="9" t="s">
        <v>497</v>
      </c>
      <c r="E204" s="9" t="s">
        <v>419</v>
      </c>
      <c r="F204" s="9" t="s">
        <v>498</v>
      </c>
      <c r="G204" s="11">
        <v>100000</v>
      </c>
      <c r="H204" s="11">
        <v>69664</v>
      </c>
      <c r="I204" s="9" t="s">
        <v>427</v>
      </c>
      <c r="J204" s="9" t="s">
        <v>257</v>
      </c>
      <c r="K204" s="9" t="s">
        <v>258</v>
      </c>
      <c r="L204" s="9" t="s">
        <v>450</v>
      </c>
      <c r="M204" s="9" t="s">
        <v>499</v>
      </c>
      <c r="N204" s="9" t="s">
        <v>450</v>
      </c>
      <c r="O204" s="9" t="s">
        <v>832</v>
      </c>
    </row>
    <row r="205" spans="1:15" x14ac:dyDescent="0.25">
      <c r="A205" s="9" t="s">
        <v>729</v>
      </c>
      <c r="B205" s="9" t="s">
        <v>724</v>
      </c>
      <c r="C205" s="9" t="s">
        <v>730</v>
      </c>
      <c r="D205" s="9" t="s">
        <v>731</v>
      </c>
      <c r="E205" s="10">
        <v>45478</v>
      </c>
      <c r="F205" s="9" t="s">
        <v>732</v>
      </c>
      <c r="G205" s="11">
        <v>90000</v>
      </c>
      <c r="H205" s="11">
        <v>88000</v>
      </c>
      <c r="I205" s="9" t="s">
        <v>734</v>
      </c>
      <c r="J205" s="9" t="s">
        <v>733</v>
      </c>
      <c r="K205" s="9" t="s">
        <v>695</v>
      </c>
      <c r="L205" s="9" t="s">
        <v>730</v>
      </c>
      <c r="M205" s="9" t="s">
        <v>735</v>
      </c>
      <c r="N205" s="9" t="s">
        <v>722</v>
      </c>
      <c r="O205" s="9" t="s">
        <v>833</v>
      </c>
    </row>
    <row r="206" spans="1:15" x14ac:dyDescent="0.25">
      <c r="A206" s="9" t="s">
        <v>239</v>
      </c>
      <c r="B206" s="9" t="s">
        <v>466</v>
      </c>
      <c r="C206" s="9" t="s">
        <v>450</v>
      </c>
      <c r="D206" s="9" t="s">
        <v>626</v>
      </c>
      <c r="E206" s="9" t="s">
        <v>192</v>
      </c>
      <c r="F206" s="9" t="s">
        <v>627</v>
      </c>
      <c r="G206" s="11">
        <v>44460</v>
      </c>
      <c r="H206" s="11">
        <v>44460</v>
      </c>
      <c r="I206" s="9" t="s">
        <v>169</v>
      </c>
      <c r="J206" s="9" t="s">
        <v>557</v>
      </c>
      <c r="K206" s="9" t="s">
        <v>558</v>
      </c>
      <c r="L206" s="9" t="s">
        <v>576</v>
      </c>
      <c r="M206" s="9" t="s">
        <v>182</v>
      </c>
      <c r="N206" s="9" t="s">
        <v>576</v>
      </c>
      <c r="O206" s="9" t="s">
        <v>576</v>
      </c>
    </row>
    <row r="207" spans="1:15" x14ac:dyDescent="0.25">
      <c r="A207" s="9" t="s">
        <v>239</v>
      </c>
      <c r="B207" s="9" t="s">
        <v>647</v>
      </c>
      <c r="C207" s="9" t="s">
        <v>663</v>
      </c>
      <c r="D207" s="9" t="s">
        <v>881</v>
      </c>
      <c r="E207" s="9" t="s">
        <v>360</v>
      </c>
      <c r="F207" s="9" t="s">
        <v>882</v>
      </c>
      <c r="G207" s="11">
        <v>35828</v>
      </c>
      <c r="H207" s="11">
        <v>35828</v>
      </c>
      <c r="I207" s="9">
        <v>101</v>
      </c>
      <c r="J207" s="9" t="s">
        <v>883</v>
      </c>
      <c r="K207" s="9" t="s">
        <v>884</v>
      </c>
      <c r="L207" s="9" t="s">
        <v>864</v>
      </c>
      <c r="M207" s="9" t="s">
        <v>182</v>
      </c>
      <c r="N207" s="9" t="s">
        <v>864</v>
      </c>
      <c r="O207" s="9" t="s">
        <v>956</v>
      </c>
    </row>
    <row r="208" spans="1:15" x14ac:dyDescent="0.25">
      <c r="A208" s="9" t="s">
        <v>239</v>
      </c>
      <c r="B208" s="9" t="s">
        <v>648</v>
      </c>
      <c r="C208" s="9" t="s">
        <v>663</v>
      </c>
      <c r="D208" s="9" t="s">
        <v>875</v>
      </c>
      <c r="E208" s="9" t="s">
        <v>543</v>
      </c>
      <c r="F208" s="9" t="s">
        <v>876</v>
      </c>
      <c r="G208" s="11">
        <v>29640</v>
      </c>
      <c r="H208" s="11">
        <v>29640</v>
      </c>
      <c r="I208" s="9">
        <v>101</v>
      </c>
      <c r="J208" s="9" t="s">
        <v>9</v>
      </c>
      <c r="K208" s="9" t="s">
        <v>60</v>
      </c>
      <c r="L208" s="9" t="s">
        <v>864</v>
      </c>
      <c r="M208" s="9" t="s">
        <v>182</v>
      </c>
      <c r="N208" s="9" t="s">
        <v>864</v>
      </c>
      <c r="O208" s="9" t="s">
        <v>907</v>
      </c>
    </row>
    <row r="209" spans="1:15" x14ac:dyDescent="0.25">
      <c r="A209" s="9" t="s">
        <v>239</v>
      </c>
      <c r="B209" s="9" t="s">
        <v>649</v>
      </c>
      <c r="C209" s="9" t="s">
        <v>663</v>
      </c>
      <c r="D209" s="9" t="s">
        <v>877</v>
      </c>
      <c r="E209" s="9" t="s">
        <v>360</v>
      </c>
      <c r="F209" s="9" t="s">
        <v>878</v>
      </c>
      <c r="G209" s="11">
        <v>14820</v>
      </c>
      <c r="H209" s="11">
        <v>14820</v>
      </c>
      <c r="I209" s="9">
        <v>101</v>
      </c>
      <c r="J209" s="9" t="s">
        <v>879</v>
      </c>
      <c r="K209" s="9" t="s">
        <v>880</v>
      </c>
      <c r="L209" s="9" t="s">
        <v>864</v>
      </c>
      <c r="M209" s="9" t="s">
        <v>182</v>
      </c>
      <c r="N209" s="9" t="s">
        <v>864</v>
      </c>
      <c r="O209" s="9" t="s">
        <v>907</v>
      </c>
    </row>
    <row r="210" spans="1:15" x14ac:dyDescent="0.25">
      <c r="A210" s="9" t="s">
        <v>239</v>
      </c>
      <c r="B210" s="9" t="s">
        <v>728</v>
      </c>
      <c r="C210" s="9" t="s">
        <v>681</v>
      </c>
      <c r="D210" s="9" t="s">
        <v>885</v>
      </c>
      <c r="E210" s="10">
        <v>45600</v>
      </c>
      <c r="F210" s="9" t="s">
        <v>886</v>
      </c>
      <c r="G210" s="11">
        <v>7131</v>
      </c>
      <c r="H210" s="11">
        <v>7131</v>
      </c>
      <c r="I210" s="9">
        <v>101</v>
      </c>
      <c r="J210" s="9" t="s">
        <v>887</v>
      </c>
      <c r="K210" s="9" t="s">
        <v>888</v>
      </c>
      <c r="L210" s="9" t="s">
        <v>864</v>
      </c>
      <c r="M210" s="9" t="s">
        <v>182</v>
      </c>
      <c r="N210" s="9" t="s">
        <v>707</v>
      </c>
      <c r="O210" s="9" t="s">
        <v>956</v>
      </c>
    </row>
    <row r="211" spans="1:15" x14ac:dyDescent="0.25">
      <c r="A211" s="9" t="s">
        <v>239</v>
      </c>
      <c r="B211" s="9" t="s">
        <v>742</v>
      </c>
      <c r="C211" s="9" t="s">
        <v>681</v>
      </c>
      <c r="D211" s="9" t="s">
        <v>830</v>
      </c>
      <c r="E211" s="9" t="s">
        <v>316</v>
      </c>
      <c r="F211" s="9" t="s">
        <v>831</v>
      </c>
      <c r="G211" s="11">
        <v>38800</v>
      </c>
      <c r="H211" s="11">
        <v>38800</v>
      </c>
      <c r="I211" s="9">
        <v>101</v>
      </c>
      <c r="J211" s="9" t="s">
        <v>261</v>
      </c>
      <c r="K211" s="9" t="s">
        <v>262</v>
      </c>
      <c r="L211" s="10">
        <v>45388</v>
      </c>
      <c r="M211" s="9" t="s">
        <v>182</v>
      </c>
      <c r="N211" s="10">
        <v>45388</v>
      </c>
      <c r="O211" s="10">
        <v>45449</v>
      </c>
    </row>
    <row r="212" spans="1:15" x14ac:dyDescent="0.25">
      <c r="A212" s="9" t="s">
        <v>516</v>
      </c>
      <c r="B212" s="9" t="s">
        <v>461</v>
      </c>
      <c r="C212" s="10">
        <v>45630</v>
      </c>
      <c r="D212" s="9" t="s">
        <v>517</v>
      </c>
      <c r="E212" s="10">
        <v>45599</v>
      </c>
      <c r="F212" s="9" t="s">
        <v>518</v>
      </c>
      <c r="G212" s="11">
        <v>13800</v>
      </c>
      <c r="H212" s="11">
        <v>13800</v>
      </c>
      <c r="I212" s="9">
        <v>101</v>
      </c>
      <c r="J212" s="9" t="s">
        <v>179</v>
      </c>
      <c r="K212" s="9" t="s">
        <v>293</v>
      </c>
      <c r="L212" s="9" t="s">
        <v>519</v>
      </c>
      <c r="M212" s="9" t="s">
        <v>182</v>
      </c>
      <c r="N212" s="9" t="s">
        <v>519</v>
      </c>
      <c r="O212" s="9" t="s">
        <v>583</v>
      </c>
    </row>
    <row r="213" spans="1:15" x14ac:dyDescent="0.25">
      <c r="A213" s="9" t="s">
        <v>516</v>
      </c>
      <c r="B213" s="9" t="s">
        <v>744</v>
      </c>
      <c r="C213" s="9" t="s">
        <v>713</v>
      </c>
      <c r="D213" s="9" t="s">
        <v>913</v>
      </c>
      <c r="E213" s="9"/>
      <c r="F213" s="9" t="s">
        <v>914</v>
      </c>
      <c r="G213" s="11"/>
      <c r="H213" s="11">
        <v>28000</v>
      </c>
      <c r="I213" s="9">
        <v>101</v>
      </c>
      <c r="J213" s="9" t="s">
        <v>179</v>
      </c>
      <c r="K213" s="9" t="s">
        <v>915</v>
      </c>
      <c r="L213" s="9" t="s">
        <v>761</v>
      </c>
      <c r="M213" s="9" t="s">
        <v>701</v>
      </c>
      <c r="N213" s="9" t="s">
        <v>916</v>
      </c>
      <c r="O213" s="9" t="s">
        <v>952</v>
      </c>
    </row>
    <row r="214" spans="1:15" x14ac:dyDescent="0.25">
      <c r="A214" s="9" t="s">
        <v>584</v>
      </c>
      <c r="B214" s="9" t="s">
        <v>467</v>
      </c>
      <c r="C214" s="9" t="s">
        <v>450</v>
      </c>
      <c r="D214" s="9" t="s">
        <v>597</v>
      </c>
      <c r="E214" s="9" t="s">
        <v>598</v>
      </c>
      <c r="F214" s="9" t="s">
        <v>599</v>
      </c>
      <c r="G214" s="11">
        <v>15000</v>
      </c>
      <c r="H214" s="11">
        <v>10640</v>
      </c>
      <c r="I214" s="9" t="s">
        <v>169</v>
      </c>
      <c r="J214" s="9" t="s">
        <v>600</v>
      </c>
      <c r="K214" s="9" t="s">
        <v>601</v>
      </c>
      <c r="L214" s="10">
        <v>45327</v>
      </c>
      <c r="M214" s="9" t="s">
        <v>326</v>
      </c>
      <c r="N214" s="10">
        <v>45327</v>
      </c>
      <c r="O214" s="10">
        <v>45570</v>
      </c>
    </row>
    <row r="215" spans="1:15" x14ac:dyDescent="0.25">
      <c r="A215" s="9" t="s">
        <v>233</v>
      </c>
      <c r="B215" s="9" t="s">
        <v>477</v>
      </c>
      <c r="C215" s="10">
        <v>45327</v>
      </c>
      <c r="D215" s="9" t="s">
        <v>676</v>
      </c>
      <c r="E215" s="9" t="s">
        <v>365</v>
      </c>
      <c r="F215" s="9" t="s">
        <v>677</v>
      </c>
      <c r="G215" s="11">
        <v>68000</v>
      </c>
      <c r="H215" s="11">
        <v>66400</v>
      </c>
      <c r="I215" s="9">
        <v>101</v>
      </c>
      <c r="J215" s="9" t="s">
        <v>136</v>
      </c>
      <c r="K215" s="9"/>
      <c r="L215" s="10">
        <v>45448</v>
      </c>
      <c r="M215" s="9" t="s">
        <v>182</v>
      </c>
      <c r="N215" s="10">
        <v>45448</v>
      </c>
      <c r="O215" s="10">
        <v>45478</v>
      </c>
    </row>
    <row r="216" spans="1:15" x14ac:dyDescent="0.25">
      <c r="A216" s="9" t="s">
        <v>530</v>
      </c>
      <c r="B216" s="9" t="s">
        <v>470</v>
      </c>
      <c r="C216" s="9" t="s">
        <v>450</v>
      </c>
      <c r="D216" s="9" t="s">
        <v>531</v>
      </c>
      <c r="E216" s="10">
        <v>45326</v>
      </c>
      <c r="F216" s="9" t="s">
        <v>532</v>
      </c>
      <c r="G216" s="11">
        <v>16000</v>
      </c>
      <c r="H216" s="11">
        <v>16000</v>
      </c>
      <c r="I216" s="9" t="s">
        <v>427</v>
      </c>
      <c r="J216" s="9" t="s">
        <v>428</v>
      </c>
      <c r="K216" s="9" t="s">
        <v>429</v>
      </c>
      <c r="L216" s="9" t="s">
        <v>533</v>
      </c>
      <c r="M216" s="9" t="s">
        <v>534</v>
      </c>
      <c r="N216" s="9" t="s">
        <v>519</v>
      </c>
      <c r="O216" s="9" t="s">
        <v>534</v>
      </c>
    </row>
    <row r="217" spans="1:15" x14ac:dyDescent="0.25">
      <c r="A217" s="9" t="s">
        <v>530</v>
      </c>
      <c r="B217" s="9" t="s">
        <v>474</v>
      </c>
      <c r="C217" s="9" t="s">
        <v>475</v>
      </c>
      <c r="D217" s="9" t="s">
        <v>672</v>
      </c>
      <c r="E217" s="9" t="s">
        <v>673</v>
      </c>
      <c r="F217" s="9" t="s">
        <v>674</v>
      </c>
      <c r="G217" s="11">
        <v>20000</v>
      </c>
      <c r="H217" s="11">
        <v>20000</v>
      </c>
      <c r="I217" s="9" t="s">
        <v>169</v>
      </c>
      <c r="J217" s="9" t="s">
        <v>257</v>
      </c>
      <c r="K217" s="9" t="s">
        <v>258</v>
      </c>
      <c r="L217" s="10">
        <v>45540</v>
      </c>
      <c r="M217" s="9"/>
      <c r="N217" s="10">
        <v>45540</v>
      </c>
      <c r="O217" s="9" t="s">
        <v>675</v>
      </c>
    </row>
    <row r="218" spans="1:15" x14ac:dyDescent="0.25">
      <c r="A218" s="9" t="s">
        <v>618</v>
      </c>
      <c r="B218" s="9" t="s">
        <v>476</v>
      </c>
      <c r="C218" s="9" t="s">
        <v>583</v>
      </c>
      <c r="D218" s="9" t="s">
        <v>619</v>
      </c>
      <c r="E218" s="10">
        <v>45326</v>
      </c>
      <c r="F218" s="9" t="s">
        <v>620</v>
      </c>
      <c r="G218" s="11">
        <v>94814</v>
      </c>
      <c r="H218" s="11">
        <v>92925</v>
      </c>
      <c r="I218" s="9">
        <v>101</v>
      </c>
      <c r="J218" s="9" t="s">
        <v>179</v>
      </c>
      <c r="K218" s="9" t="s">
        <v>604</v>
      </c>
      <c r="L218" s="10">
        <v>45448</v>
      </c>
      <c r="M218" s="9" t="s">
        <v>182</v>
      </c>
      <c r="N218" s="10">
        <v>45448</v>
      </c>
      <c r="O218" s="10">
        <v>45417</v>
      </c>
    </row>
    <row r="219" spans="1:15" x14ac:dyDescent="0.25">
      <c r="A219" s="9" t="s">
        <v>434</v>
      </c>
      <c r="B219" s="9" t="s">
        <v>378</v>
      </c>
      <c r="C219" s="9" t="s">
        <v>419</v>
      </c>
      <c r="D219" s="9" t="s">
        <v>435</v>
      </c>
      <c r="E219" s="10">
        <v>45566</v>
      </c>
      <c r="F219" s="9" t="s">
        <v>436</v>
      </c>
      <c r="G219" s="11">
        <v>16000</v>
      </c>
      <c r="H219" s="11">
        <v>9000</v>
      </c>
      <c r="I219" s="9" t="s">
        <v>133</v>
      </c>
      <c r="J219" s="9" t="s">
        <v>132</v>
      </c>
      <c r="K219" s="9" t="s">
        <v>133</v>
      </c>
      <c r="L219" s="10">
        <v>45508</v>
      </c>
      <c r="M219" s="9" t="s">
        <v>182</v>
      </c>
      <c r="N219" s="10">
        <v>45508</v>
      </c>
      <c r="O219" s="9" t="s">
        <v>450</v>
      </c>
    </row>
    <row r="220" spans="1:15" x14ac:dyDescent="0.25">
      <c r="A220" s="9" t="s">
        <v>434</v>
      </c>
      <c r="B220" s="9" t="s">
        <v>379</v>
      </c>
      <c r="C220" s="9" t="s">
        <v>419</v>
      </c>
      <c r="D220" s="9" t="s">
        <v>437</v>
      </c>
      <c r="E220" s="9" t="s">
        <v>191</v>
      </c>
      <c r="F220" s="9" t="s">
        <v>438</v>
      </c>
      <c r="G220" s="11">
        <v>30000</v>
      </c>
      <c r="H220" s="11">
        <v>27000</v>
      </c>
      <c r="I220" s="9" t="s">
        <v>427</v>
      </c>
      <c r="J220" s="9" t="s">
        <v>439</v>
      </c>
      <c r="K220" s="9" t="s">
        <v>429</v>
      </c>
      <c r="L220" s="10">
        <v>45508</v>
      </c>
      <c r="M220" s="9" t="s">
        <v>182</v>
      </c>
      <c r="N220" s="10">
        <v>45508</v>
      </c>
      <c r="O220" s="10">
        <v>45508</v>
      </c>
    </row>
    <row r="221" spans="1:15" x14ac:dyDescent="0.25">
      <c r="A221" s="9" t="s">
        <v>434</v>
      </c>
      <c r="B221" s="9" t="s">
        <v>644</v>
      </c>
      <c r="C221" s="9" t="s">
        <v>656</v>
      </c>
      <c r="D221" s="9" t="s">
        <v>698</v>
      </c>
      <c r="E221" s="9" t="s">
        <v>656</v>
      </c>
      <c r="F221" s="9" t="s">
        <v>700</v>
      </c>
      <c r="G221" s="11">
        <v>10500</v>
      </c>
      <c r="H221" s="11">
        <v>8250</v>
      </c>
      <c r="I221" s="9">
        <v>101</v>
      </c>
      <c r="J221" s="9" t="s">
        <v>179</v>
      </c>
      <c r="K221" s="9" t="s">
        <v>293</v>
      </c>
      <c r="L221" s="9" t="s">
        <v>696</v>
      </c>
      <c r="M221" s="9" t="s">
        <v>701</v>
      </c>
      <c r="N221" s="9" t="s">
        <v>696</v>
      </c>
      <c r="O221" s="9" t="s">
        <v>696</v>
      </c>
    </row>
    <row r="222" spans="1:15" x14ac:dyDescent="0.25">
      <c r="A222" s="9" t="s">
        <v>434</v>
      </c>
      <c r="B222" s="9" t="s">
        <v>779</v>
      </c>
      <c r="C222" s="10">
        <v>45388</v>
      </c>
      <c r="D222" s="9" t="s">
        <v>928</v>
      </c>
      <c r="E222" s="9" t="s">
        <v>533</v>
      </c>
      <c r="F222" s="9" t="s">
        <v>929</v>
      </c>
      <c r="G222" s="11">
        <v>56000</v>
      </c>
      <c r="H222" s="11">
        <v>48250</v>
      </c>
      <c r="I222" s="9">
        <v>101</v>
      </c>
      <c r="J222" s="9" t="s">
        <v>136</v>
      </c>
      <c r="K222" s="9" t="s">
        <v>433</v>
      </c>
      <c r="L222" s="9" t="s">
        <v>916</v>
      </c>
      <c r="M222" s="9" t="s">
        <v>182</v>
      </c>
      <c r="N222" s="9" t="s">
        <v>907</v>
      </c>
      <c r="O222" s="9" t="s">
        <v>1086</v>
      </c>
    </row>
    <row r="223" spans="1:15" x14ac:dyDescent="0.25">
      <c r="A223" s="9" t="s">
        <v>652</v>
      </c>
      <c r="B223" s="9" t="s">
        <v>634</v>
      </c>
      <c r="C223" s="10">
        <v>45509</v>
      </c>
      <c r="D223" s="9" t="s">
        <v>657</v>
      </c>
      <c r="E223" s="9" t="s">
        <v>513</v>
      </c>
      <c r="F223" s="9" t="s">
        <v>658</v>
      </c>
      <c r="G223" s="11">
        <v>48000</v>
      </c>
      <c r="H223" s="11">
        <v>48000</v>
      </c>
      <c r="I223" s="9">
        <v>101</v>
      </c>
      <c r="J223" s="9" t="s">
        <v>261</v>
      </c>
      <c r="K223" s="9" t="s">
        <v>262</v>
      </c>
      <c r="L223" s="9" t="s">
        <v>655</v>
      </c>
      <c r="M223" s="9" t="s">
        <v>182</v>
      </c>
      <c r="N223" s="9" t="s">
        <v>656</v>
      </c>
      <c r="O223" s="9" t="s">
        <v>656</v>
      </c>
    </row>
    <row r="224" spans="1:15" x14ac:dyDescent="0.25">
      <c r="A224" s="9" t="s">
        <v>652</v>
      </c>
      <c r="B224" s="9" t="s">
        <v>635</v>
      </c>
      <c r="C224" s="10">
        <v>45570</v>
      </c>
      <c r="D224" s="9" t="s">
        <v>653</v>
      </c>
      <c r="E224" s="9" t="s">
        <v>583</v>
      </c>
      <c r="F224" s="9" t="s">
        <v>654</v>
      </c>
      <c r="G224" s="11">
        <v>10000</v>
      </c>
      <c r="H224" s="11">
        <v>10000</v>
      </c>
      <c r="I224" s="9" t="s">
        <v>169</v>
      </c>
      <c r="J224" s="9" t="s">
        <v>261</v>
      </c>
      <c r="K224" s="9" t="s">
        <v>262</v>
      </c>
      <c r="L224" s="9" t="s">
        <v>655</v>
      </c>
      <c r="M224" s="9" t="s">
        <v>182</v>
      </c>
      <c r="N224" s="9" t="s">
        <v>656</v>
      </c>
      <c r="O224" s="9" t="s">
        <v>656</v>
      </c>
    </row>
    <row r="225" spans="1:15" x14ac:dyDescent="0.25">
      <c r="A225" s="9" t="s">
        <v>702</v>
      </c>
      <c r="B225" s="9" t="s">
        <v>645</v>
      </c>
      <c r="C225" s="9" t="s">
        <v>656</v>
      </c>
      <c r="D225" s="9" t="s">
        <v>703</v>
      </c>
      <c r="E225" s="9" t="s">
        <v>450</v>
      </c>
      <c r="F225" s="9" t="s">
        <v>704</v>
      </c>
      <c r="G225" s="11">
        <v>55000</v>
      </c>
      <c r="H225" s="11">
        <v>55000</v>
      </c>
      <c r="I225" s="9" t="s">
        <v>397</v>
      </c>
      <c r="J225" s="9" t="s">
        <v>694</v>
      </c>
      <c r="K225" s="9" t="s">
        <v>695</v>
      </c>
      <c r="L225" s="9" t="s">
        <v>656</v>
      </c>
      <c r="M225" s="9" t="s">
        <v>705</v>
      </c>
      <c r="N225" s="9" t="s">
        <v>656</v>
      </c>
      <c r="O225" s="9" t="s">
        <v>696</v>
      </c>
    </row>
    <row r="226" spans="1:15" x14ac:dyDescent="0.25">
      <c r="A226" s="9" t="s">
        <v>899</v>
      </c>
      <c r="B226" s="9" t="s">
        <v>868</v>
      </c>
      <c r="C226" s="10">
        <v>45478</v>
      </c>
      <c r="D226" s="9" t="s">
        <v>870</v>
      </c>
      <c r="E226" s="9" t="s">
        <v>191</v>
      </c>
      <c r="F226" s="9" t="s">
        <v>900</v>
      </c>
      <c r="G226" s="11">
        <v>9850</v>
      </c>
      <c r="H226" s="11">
        <v>4635</v>
      </c>
      <c r="I226" s="9">
        <v>101</v>
      </c>
      <c r="J226" s="9" t="s">
        <v>376</v>
      </c>
      <c r="K226" s="9" t="s">
        <v>221</v>
      </c>
      <c r="L226" s="9" t="s">
        <v>864</v>
      </c>
      <c r="M226" s="9" t="s">
        <v>182</v>
      </c>
      <c r="N226" s="9" t="s">
        <v>843</v>
      </c>
      <c r="O226" s="9" t="s">
        <v>916</v>
      </c>
    </row>
  </sheetData>
  <sortState xmlns:xlrd2="http://schemas.microsoft.com/office/spreadsheetml/2017/richdata2" ref="A171:P226">
    <sortCondition ref="A171:A226"/>
  </sortState>
  <pageMargins left="0.7" right="0.7" top="0.75" bottom="0.75" header="0.3" footer="0.3"/>
  <pageSetup paperSize="5" scale="67" orientation="landscape" horizontalDpi="0" verticalDpi="0" r:id="rId1"/>
  <rowBreaks count="2" manualBreakCount="2">
    <brk id="49" max="21" man="1"/>
    <brk id="100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2F037-A725-460B-B7CA-E0523F339C3B}">
  <sheetPr codeName="Sheet13"/>
  <dimension ref="A2:G195"/>
  <sheetViews>
    <sheetView topLeftCell="A2" zoomScaleNormal="100" workbookViewId="0">
      <pane ySplit="2" topLeftCell="A163" activePane="bottomLeft" state="frozen"/>
      <selection activeCell="A2" sqref="A2"/>
      <selection pane="bottomLeft" activeCell="A4" sqref="A4"/>
    </sheetView>
  </sheetViews>
  <sheetFormatPr defaultRowHeight="15" x14ac:dyDescent="0.25"/>
  <cols>
    <col min="1" max="1" width="26.85546875" customWidth="1"/>
    <col min="2" max="2" width="12.140625" customWidth="1"/>
    <col min="3" max="3" width="15.28515625" customWidth="1"/>
    <col min="4" max="4" width="13.140625" customWidth="1"/>
    <col min="5" max="5" width="12.5703125" customWidth="1"/>
  </cols>
  <sheetData>
    <row r="2" spans="1:7" x14ac:dyDescent="0.25">
      <c r="A2" s="36" t="s">
        <v>2529</v>
      </c>
      <c r="B2" s="36"/>
      <c r="C2" s="36"/>
      <c r="D2" s="36"/>
      <c r="E2" s="36"/>
    </row>
    <row r="3" spans="1:7" x14ac:dyDescent="0.25">
      <c r="A3" s="36" t="s">
        <v>144</v>
      </c>
      <c r="B3" s="36" t="s">
        <v>1872</v>
      </c>
      <c r="C3" s="36" t="s">
        <v>151</v>
      </c>
      <c r="D3" s="36" t="s">
        <v>152</v>
      </c>
      <c r="E3" s="36" t="s">
        <v>172</v>
      </c>
    </row>
    <row r="4" spans="1:7" x14ac:dyDescent="0.25">
      <c r="A4" s="31" t="s">
        <v>1873</v>
      </c>
      <c r="B4" s="31" t="s">
        <v>1874</v>
      </c>
      <c r="C4" s="41">
        <v>360500</v>
      </c>
      <c r="D4" s="41">
        <v>3605</v>
      </c>
      <c r="E4" s="31" t="s">
        <v>688</v>
      </c>
    </row>
    <row r="5" spans="1:7" x14ac:dyDescent="0.25">
      <c r="A5" s="31" t="s">
        <v>1875</v>
      </c>
      <c r="B5" s="31" t="s">
        <v>475</v>
      </c>
      <c r="C5" s="41">
        <v>46658</v>
      </c>
      <c r="D5" s="41">
        <v>466.58</v>
      </c>
      <c r="E5" s="44">
        <v>45418</v>
      </c>
    </row>
    <row r="6" spans="1:7" x14ac:dyDescent="0.25">
      <c r="A6" s="31" t="s">
        <v>1876</v>
      </c>
      <c r="B6" s="31" t="s">
        <v>1804</v>
      </c>
      <c r="C6" s="41">
        <v>267000</v>
      </c>
      <c r="D6" s="41">
        <v>2670</v>
      </c>
      <c r="E6" s="31" t="s">
        <v>450</v>
      </c>
    </row>
    <row r="7" spans="1:7" x14ac:dyDescent="0.25">
      <c r="A7" s="31" t="s">
        <v>1877</v>
      </c>
      <c r="B7" s="31" t="s">
        <v>745</v>
      </c>
      <c r="C7" s="41">
        <v>27257.19</v>
      </c>
      <c r="D7" s="41">
        <v>272.57</v>
      </c>
      <c r="E7" s="31" t="s">
        <v>1878</v>
      </c>
    </row>
    <row r="8" spans="1:7" x14ac:dyDescent="0.25">
      <c r="A8" s="31" t="s">
        <v>1879</v>
      </c>
      <c r="B8" s="31" t="s">
        <v>1303</v>
      </c>
      <c r="C8" s="41">
        <v>603900</v>
      </c>
      <c r="D8" s="41">
        <v>6039</v>
      </c>
      <c r="E8" s="31" t="s">
        <v>1878</v>
      </c>
    </row>
    <row r="9" spans="1:7" x14ac:dyDescent="0.25">
      <c r="A9" s="28" t="s">
        <v>361</v>
      </c>
      <c r="B9" s="31" t="s">
        <v>273</v>
      </c>
      <c r="C9" s="41">
        <v>279638.28999999998</v>
      </c>
      <c r="D9" s="41">
        <v>2796.38</v>
      </c>
      <c r="E9" s="31" t="s">
        <v>1878</v>
      </c>
    </row>
    <row r="10" spans="1:7" x14ac:dyDescent="0.25">
      <c r="A10" s="31" t="s">
        <v>1880</v>
      </c>
      <c r="B10" s="31" t="s">
        <v>1881</v>
      </c>
      <c r="C10" s="41">
        <v>78575.64</v>
      </c>
      <c r="D10" s="41">
        <v>785.76</v>
      </c>
      <c r="E10" s="31" t="s">
        <v>1878</v>
      </c>
    </row>
    <row r="11" spans="1:7" x14ac:dyDescent="0.25">
      <c r="A11" s="39" t="s">
        <v>239</v>
      </c>
      <c r="B11" s="39" t="s">
        <v>742</v>
      </c>
      <c r="C11" s="60">
        <v>38800</v>
      </c>
      <c r="D11" s="60">
        <v>388</v>
      </c>
      <c r="E11" s="39" t="s">
        <v>1878</v>
      </c>
    </row>
    <row r="12" spans="1:7" x14ac:dyDescent="0.25">
      <c r="A12" s="31" t="s">
        <v>1882</v>
      </c>
      <c r="B12" s="31" t="s">
        <v>1391</v>
      </c>
      <c r="C12" s="41">
        <v>167960</v>
      </c>
      <c r="D12" s="41">
        <v>1679.6</v>
      </c>
      <c r="E12" s="31" t="s">
        <v>1878</v>
      </c>
      <c r="G12" t="s">
        <v>2030</v>
      </c>
    </row>
    <row r="13" spans="1:7" x14ac:dyDescent="0.25">
      <c r="A13" s="31" t="s">
        <v>1883</v>
      </c>
      <c r="B13" s="31" t="s">
        <v>1769</v>
      </c>
      <c r="C13" s="41">
        <v>35990.300000000003</v>
      </c>
      <c r="D13" s="41">
        <v>359.9</v>
      </c>
      <c r="E13" s="31" t="s">
        <v>569</v>
      </c>
    </row>
    <row r="14" spans="1:7" x14ac:dyDescent="0.25">
      <c r="A14" s="39" t="s">
        <v>1886</v>
      </c>
      <c r="B14" s="39" t="s">
        <v>780</v>
      </c>
      <c r="C14" s="60">
        <v>49960</v>
      </c>
      <c r="D14" s="60">
        <v>499.6</v>
      </c>
      <c r="E14" s="62">
        <v>45448</v>
      </c>
      <c r="F14" t="s">
        <v>2679</v>
      </c>
    </row>
    <row r="15" spans="1:7" x14ac:dyDescent="0.25">
      <c r="A15" s="39" t="s">
        <v>1886</v>
      </c>
      <c r="B15" s="39" t="s">
        <v>277</v>
      </c>
      <c r="C15" s="60">
        <v>103500</v>
      </c>
      <c r="D15" s="60">
        <v>10350</v>
      </c>
      <c r="E15" s="62"/>
      <c r="F15" t="s">
        <v>2679</v>
      </c>
    </row>
    <row r="16" spans="1:7" x14ac:dyDescent="0.25">
      <c r="A16" s="31" t="s">
        <v>1882</v>
      </c>
      <c r="B16" s="31" t="s">
        <v>482</v>
      </c>
      <c r="C16" s="41">
        <v>33490</v>
      </c>
      <c r="D16" s="41">
        <v>334.9</v>
      </c>
      <c r="E16" s="44">
        <v>45572</v>
      </c>
    </row>
    <row r="17" spans="1:6" x14ac:dyDescent="0.25">
      <c r="A17" s="39" t="s">
        <v>239</v>
      </c>
      <c r="B17" s="39" t="s">
        <v>648</v>
      </c>
      <c r="C17" s="60">
        <v>29640</v>
      </c>
      <c r="D17" s="60">
        <v>296.39999999999998</v>
      </c>
      <c r="E17" s="39" t="s">
        <v>1884</v>
      </c>
      <c r="F17" s="75" t="s">
        <v>2762</v>
      </c>
    </row>
    <row r="18" spans="1:6" x14ac:dyDescent="0.25">
      <c r="A18" s="31" t="s">
        <v>1885</v>
      </c>
      <c r="B18" s="31" t="s">
        <v>743</v>
      </c>
      <c r="C18" s="41">
        <v>259200</v>
      </c>
      <c r="D18" s="41">
        <v>3592</v>
      </c>
      <c r="E18" s="31" t="s">
        <v>1884</v>
      </c>
    </row>
    <row r="19" spans="1:6" x14ac:dyDescent="0.25">
      <c r="A19" s="31" t="s">
        <v>1886</v>
      </c>
      <c r="B19" s="31" t="s">
        <v>780</v>
      </c>
      <c r="C19" s="41">
        <v>49960</v>
      </c>
      <c r="D19" s="41">
        <v>499.6</v>
      </c>
      <c r="E19" s="31" t="s">
        <v>1884</v>
      </c>
    </row>
    <row r="20" spans="1:6" x14ac:dyDescent="0.25">
      <c r="A20" s="31" t="s">
        <v>239</v>
      </c>
      <c r="B20" s="31" t="s">
        <v>647</v>
      </c>
      <c r="C20" s="41">
        <v>35828</v>
      </c>
      <c r="D20" s="41">
        <v>358.28</v>
      </c>
      <c r="E20" s="31" t="s">
        <v>1884</v>
      </c>
    </row>
    <row r="21" spans="1:6" x14ac:dyDescent="0.25">
      <c r="A21" s="39" t="s">
        <v>239</v>
      </c>
      <c r="B21" s="39" t="s">
        <v>649</v>
      </c>
      <c r="C21" s="60">
        <v>14820</v>
      </c>
      <c r="D21" s="60">
        <v>148.19999999999999</v>
      </c>
      <c r="E21" s="39" t="s">
        <v>1884</v>
      </c>
      <c r="F21" s="75" t="s">
        <v>2762</v>
      </c>
    </row>
    <row r="22" spans="1:6" x14ac:dyDescent="0.25">
      <c r="A22" s="31" t="s">
        <v>434</v>
      </c>
      <c r="B22" s="31" t="s">
        <v>780</v>
      </c>
      <c r="C22" s="41">
        <v>48250</v>
      </c>
      <c r="D22" s="41">
        <v>482.5</v>
      </c>
      <c r="E22" s="31" t="s">
        <v>1884</v>
      </c>
    </row>
    <row r="23" spans="1:6" x14ac:dyDescent="0.25">
      <c r="A23" s="31" t="s">
        <v>1886</v>
      </c>
      <c r="B23" s="31" t="s">
        <v>650</v>
      </c>
      <c r="C23" s="41">
        <v>49810</v>
      </c>
      <c r="D23" s="41">
        <v>498.1</v>
      </c>
      <c r="E23" s="44">
        <v>45390</v>
      </c>
    </row>
    <row r="24" spans="1:6" x14ac:dyDescent="0.25">
      <c r="A24" s="31" t="s">
        <v>1820</v>
      </c>
      <c r="B24" s="31" t="s">
        <v>1821</v>
      </c>
      <c r="C24" s="41">
        <v>145500</v>
      </c>
      <c r="D24" s="41">
        <v>1455</v>
      </c>
      <c r="E24" s="44">
        <v>45390</v>
      </c>
    </row>
    <row r="25" spans="1:6" x14ac:dyDescent="0.25">
      <c r="A25" s="31" t="s">
        <v>1887</v>
      </c>
      <c r="B25" s="31" t="s">
        <v>1888</v>
      </c>
      <c r="C25" s="41">
        <v>7961.5</v>
      </c>
      <c r="D25" s="41">
        <v>79.62</v>
      </c>
      <c r="E25" s="44">
        <v>45390</v>
      </c>
    </row>
    <row r="26" spans="1:6" x14ac:dyDescent="0.25">
      <c r="A26" s="31" t="s">
        <v>1876</v>
      </c>
      <c r="B26" s="31" t="s">
        <v>578</v>
      </c>
      <c r="C26" s="41">
        <v>811000</v>
      </c>
      <c r="D26" s="41">
        <v>8110</v>
      </c>
      <c r="E26" s="44">
        <v>45390</v>
      </c>
    </row>
    <row r="27" spans="1:6" x14ac:dyDescent="0.25">
      <c r="A27" s="31" t="s">
        <v>1889</v>
      </c>
      <c r="B27" s="31" t="s">
        <v>1013</v>
      </c>
      <c r="C27" s="41">
        <v>315728</v>
      </c>
      <c r="D27" s="41">
        <v>3157.28</v>
      </c>
      <c r="E27" s="44">
        <v>45390</v>
      </c>
    </row>
    <row r="28" spans="1:6" x14ac:dyDescent="0.25">
      <c r="A28" s="31" t="s">
        <v>1882</v>
      </c>
      <c r="B28" s="31" t="s">
        <v>1361</v>
      </c>
      <c r="C28" s="41">
        <v>44710</v>
      </c>
      <c r="D28" s="41">
        <v>447.1</v>
      </c>
      <c r="E28" s="44">
        <v>45390</v>
      </c>
    </row>
    <row r="29" spans="1:6" x14ac:dyDescent="0.25">
      <c r="A29" s="31" t="s">
        <v>1890</v>
      </c>
      <c r="B29" s="31" t="s">
        <v>869</v>
      </c>
      <c r="C29" s="41">
        <v>875</v>
      </c>
      <c r="D29" s="41">
        <v>8.75</v>
      </c>
      <c r="E29" s="44">
        <v>45390</v>
      </c>
    </row>
    <row r="30" spans="1:6" x14ac:dyDescent="0.25">
      <c r="A30" s="31" t="s">
        <v>1891</v>
      </c>
      <c r="B30" s="31" t="s">
        <v>1600</v>
      </c>
      <c r="C30" s="41">
        <v>330000</v>
      </c>
      <c r="D30" s="41">
        <v>3300</v>
      </c>
      <c r="E30" s="44">
        <v>45390</v>
      </c>
    </row>
    <row r="31" spans="1:6" x14ac:dyDescent="0.25">
      <c r="A31" s="39" t="s">
        <v>239</v>
      </c>
      <c r="B31" s="39" t="s">
        <v>728</v>
      </c>
      <c r="C31" s="60">
        <v>7132</v>
      </c>
      <c r="D31" s="60">
        <v>71.319999999999993</v>
      </c>
      <c r="E31" s="62">
        <v>45390</v>
      </c>
    </row>
    <row r="32" spans="1:6" x14ac:dyDescent="0.25">
      <c r="A32" s="31" t="s">
        <v>1892</v>
      </c>
      <c r="B32" s="31" t="s">
        <v>744</v>
      </c>
      <c r="C32" s="41">
        <v>28000</v>
      </c>
      <c r="D32" s="41">
        <v>280</v>
      </c>
      <c r="E32" s="44">
        <v>45390</v>
      </c>
    </row>
    <row r="33" spans="1:5" x14ac:dyDescent="0.25">
      <c r="A33" s="31" t="s">
        <v>1893</v>
      </c>
      <c r="B33" s="31" t="s">
        <v>1535</v>
      </c>
      <c r="C33" s="41">
        <v>9250</v>
      </c>
      <c r="D33" s="41">
        <v>92.5</v>
      </c>
      <c r="E33" s="44">
        <v>45390</v>
      </c>
    </row>
    <row r="34" spans="1:5" x14ac:dyDescent="0.25">
      <c r="A34" s="31" t="s">
        <v>988</v>
      </c>
      <c r="B34" s="31" t="s">
        <v>1643</v>
      </c>
      <c r="C34" s="41">
        <v>216000</v>
      </c>
      <c r="D34" s="41">
        <v>2160</v>
      </c>
      <c r="E34" s="44">
        <v>45512</v>
      </c>
    </row>
    <row r="35" spans="1:5" x14ac:dyDescent="0.25">
      <c r="A35" s="31" t="s">
        <v>1891</v>
      </c>
      <c r="B35" s="31" t="s">
        <v>786</v>
      </c>
      <c r="C35" s="41">
        <v>13000</v>
      </c>
      <c r="D35" s="41">
        <v>130</v>
      </c>
      <c r="E35" s="44">
        <v>45512</v>
      </c>
    </row>
    <row r="36" spans="1:5" x14ac:dyDescent="0.25">
      <c r="A36" s="31" t="s">
        <v>1894</v>
      </c>
      <c r="B36" s="31" t="s">
        <v>638</v>
      </c>
      <c r="C36" s="41">
        <v>13300</v>
      </c>
      <c r="D36" s="41">
        <v>133</v>
      </c>
      <c r="E36" s="44">
        <v>45512</v>
      </c>
    </row>
    <row r="37" spans="1:5" x14ac:dyDescent="0.25">
      <c r="A37" s="31" t="s">
        <v>1895</v>
      </c>
      <c r="B37" s="31" t="s">
        <v>459</v>
      </c>
      <c r="C37" s="41">
        <v>69252</v>
      </c>
      <c r="D37" s="41">
        <v>692.52</v>
      </c>
      <c r="E37" s="44">
        <v>45512</v>
      </c>
    </row>
    <row r="38" spans="1:5" x14ac:dyDescent="0.25">
      <c r="A38" s="31" t="s">
        <v>1342</v>
      </c>
      <c r="B38" s="31" t="s">
        <v>961</v>
      </c>
      <c r="C38" s="41">
        <v>52118</v>
      </c>
      <c r="D38" s="41">
        <v>521.17999999999995</v>
      </c>
      <c r="E38" s="44">
        <v>45512</v>
      </c>
    </row>
    <row r="39" spans="1:5" x14ac:dyDescent="0.25">
      <c r="A39" s="31" t="s">
        <v>1342</v>
      </c>
      <c r="B39" s="31" t="s">
        <v>1548</v>
      </c>
      <c r="C39" s="41">
        <v>209050</v>
      </c>
      <c r="D39" s="41">
        <v>2090.5</v>
      </c>
      <c r="E39" s="44">
        <v>45512</v>
      </c>
    </row>
    <row r="40" spans="1:5" x14ac:dyDescent="0.25">
      <c r="A40" s="31" t="s">
        <v>1896</v>
      </c>
      <c r="B40" s="31" t="s">
        <v>963</v>
      </c>
      <c r="C40" s="41">
        <v>34650</v>
      </c>
      <c r="D40" s="41">
        <v>346.5</v>
      </c>
      <c r="E40" s="44">
        <v>45634</v>
      </c>
    </row>
    <row r="41" spans="1:5" x14ac:dyDescent="0.25">
      <c r="A41" s="31" t="s">
        <v>1882</v>
      </c>
      <c r="B41" s="31" t="s">
        <v>632</v>
      </c>
      <c r="C41" s="41">
        <v>14100</v>
      </c>
      <c r="D41" s="41">
        <v>141</v>
      </c>
      <c r="E41" s="44">
        <v>45634</v>
      </c>
    </row>
    <row r="42" spans="1:5" x14ac:dyDescent="0.25">
      <c r="A42" s="31" t="s">
        <v>434</v>
      </c>
      <c r="B42" s="31" t="s">
        <v>1547</v>
      </c>
      <c r="C42" s="41">
        <v>6816</v>
      </c>
      <c r="D42" s="41">
        <v>68.16</v>
      </c>
      <c r="E42" s="44">
        <v>45634</v>
      </c>
    </row>
    <row r="43" spans="1:5" x14ac:dyDescent="0.25">
      <c r="A43" s="31" t="s">
        <v>1342</v>
      </c>
      <c r="B43" s="31" t="s">
        <v>1545</v>
      </c>
      <c r="C43" s="41">
        <v>48850</v>
      </c>
      <c r="D43" s="41">
        <v>488.5</v>
      </c>
      <c r="E43" s="44">
        <v>45634</v>
      </c>
    </row>
    <row r="44" spans="1:5" x14ac:dyDescent="0.25">
      <c r="A44" s="31" t="s">
        <v>1897</v>
      </c>
      <c r="B44" s="31" t="s">
        <v>1700</v>
      </c>
      <c r="C44" s="41">
        <v>69400</v>
      </c>
      <c r="D44" s="41">
        <v>694</v>
      </c>
      <c r="E44" s="44">
        <v>45634</v>
      </c>
    </row>
    <row r="45" spans="1:5" x14ac:dyDescent="0.25">
      <c r="A45" s="31" t="s">
        <v>1875</v>
      </c>
      <c r="B45" s="31" t="s">
        <v>1549</v>
      </c>
      <c r="C45" s="41">
        <v>209530</v>
      </c>
      <c r="D45" s="41">
        <v>2095.3000000000002</v>
      </c>
      <c r="E45" s="44">
        <v>45634</v>
      </c>
    </row>
    <row r="46" spans="1:5" x14ac:dyDescent="0.25">
      <c r="A46" s="31" t="s">
        <v>1898</v>
      </c>
      <c r="B46" s="31" t="s">
        <v>1550</v>
      </c>
      <c r="C46" s="41">
        <v>259300</v>
      </c>
      <c r="D46" s="41">
        <v>2593</v>
      </c>
      <c r="E46" s="44">
        <v>45634</v>
      </c>
    </row>
    <row r="47" spans="1:5" x14ac:dyDescent="0.25">
      <c r="A47" s="28" t="s">
        <v>1899</v>
      </c>
      <c r="B47" s="28" t="s">
        <v>1862</v>
      </c>
      <c r="C47" s="29">
        <v>21048</v>
      </c>
      <c r="D47" s="29">
        <v>210.48</v>
      </c>
      <c r="E47" s="30">
        <v>45634</v>
      </c>
    </row>
    <row r="48" spans="1:5" x14ac:dyDescent="0.25">
      <c r="A48" s="31" t="s">
        <v>1900</v>
      </c>
      <c r="B48" s="31" t="s">
        <v>529</v>
      </c>
      <c r="C48" s="41">
        <v>792000</v>
      </c>
      <c r="D48" s="45">
        <v>7920</v>
      </c>
      <c r="E48" s="31" t="s">
        <v>1901</v>
      </c>
    </row>
    <row r="49" spans="1:6" x14ac:dyDescent="0.25">
      <c r="A49" s="31" t="s">
        <v>549</v>
      </c>
      <c r="B49" s="31" t="s">
        <v>480</v>
      </c>
      <c r="C49" s="41">
        <v>13000</v>
      </c>
      <c r="D49" s="45">
        <v>130</v>
      </c>
      <c r="E49" s="31" t="s">
        <v>1915</v>
      </c>
    </row>
    <row r="50" spans="1:6" x14ac:dyDescent="0.25">
      <c r="A50" s="39" t="s">
        <v>239</v>
      </c>
      <c r="B50" s="39" t="s">
        <v>776</v>
      </c>
      <c r="C50" s="60">
        <v>13535</v>
      </c>
      <c r="D50" s="63">
        <v>135.35</v>
      </c>
      <c r="E50" s="39" t="s">
        <v>1915</v>
      </c>
      <c r="F50" s="75" t="s">
        <v>2762</v>
      </c>
    </row>
    <row r="51" spans="1:6" x14ac:dyDescent="0.25">
      <c r="A51" s="31" t="s">
        <v>1050</v>
      </c>
      <c r="B51" s="31" t="s">
        <v>784</v>
      </c>
      <c r="C51" s="41">
        <v>211434</v>
      </c>
      <c r="D51" s="45">
        <v>2114.34</v>
      </c>
      <c r="E51" s="31" t="s">
        <v>1915</v>
      </c>
    </row>
    <row r="52" spans="1:6" x14ac:dyDescent="0.25">
      <c r="A52" s="31" t="s">
        <v>1922</v>
      </c>
      <c r="B52" s="31" t="s">
        <v>1923</v>
      </c>
      <c r="C52" s="41">
        <v>161455</v>
      </c>
      <c r="D52" s="45">
        <v>1614.55</v>
      </c>
      <c r="E52" s="31" t="s">
        <v>1915</v>
      </c>
    </row>
    <row r="53" spans="1:6" x14ac:dyDescent="0.25">
      <c r="A53" s="31" t="s">
        <v>661</v>
      </c>
      <c r="B53" s="31" t="s">
        <v>465</v>
      </c>
      <c r="C53" s="41">
        <v>12000</v>
      </c>
      <c r="D53" s="45">
        <v>120</v>
      </c>
      <c r="E53" s="31" t="s">
        <v>1915</v>
      </c>
    </row>
    <row r="54" spans="1:6" x14ac:dyDescent="0.25">
      <c r="A54" s="31" t="s">
        <v>1924</v>
      </c>
      <c r="B54" s="31" t="s">
        <v>1925</v>
      </c>
      <c r="C54" s="41">
        <v>30898.400000000001</v>
      </c>
      <c r="D54" s="45">
        <v>308.98</v>
      </c>
      <c r="E54" s="31" t="s">
        <v>1915</v>
      </c>
    </row>
    <row r="55" spans="1:6" x14ac:dyDescent="0.25">
      <c r="A55" s="31" t="s">
        <v>1926</v>
      </c>
      <c r="B55" s="31" t="s">
        <v>455</v>
      </c>
      <c r="C55" s="41">
        <v>376090</v>
      </c>
      <c r="D55" s="45">
        <v>3760.9</v>
      </c>
      <c r="E55" s="31" t="s">
        <v>1921</v>
      </c>
    </row>
    <row r="56" spans="1:6" x14ac:dyDescent="0.25">
      <c r="A56" s="31" t="s">
        <v>286</v>
      </c>
      <c r="B56" s="31" t="s">
        <v>457</v>
      </c>
      <c r="C56" s="41">
        <v>134000</v>
      </c>
      <c r="D56" s="45">
        <v>1340</v>
      </c>
      <c r="E56" s="31" t="s">
        <v>1921</v>
      </c>
    </row>
    <row r="57" spans="1:6" x14ac:dyDescent="0.25">
      <c r="A57" s="31" t="s">
        <v>1949</v>
      </c>
      <c r="B57" s="31" t="s">
        <v>1613</v>
      </c>
      <c r="C57" s="41">
        <v>35000</v>
      </c>
      <c r="D57" s="45">
        <v>350</v>
      </c>
      <c r="E57" s="46">
        <v>82029</v>
      </c>
    </row>
    <row r="58" spans="1:6" x14ac:dyDescent="0.25">
      <c r="A58" s="31" t="s">
        <v>1984</v>
      </c>
      <c r="B58" s="31" t="s">
        <v>1546</v>
      </c>
      <c r="C58" s="41">
        <v>305700</v>
      </c>
      <c r="D58" s="45">
        <v>3057</v>
      </c>
      <c r="E58" s="31" t="s">
        <v>1983</v>
      </c>
    </row>
    <row r="59" spans="1:6" x14ac:dyDescent="0.25">
      <c r="A59" s="31" t="s">
        <v>286</v>
      </c>
      <c r="B59" s="31" t="s">
        <v>640</v>
      </c>
      <c r="C59" s="41">
        <v>510000</v>
      </c>
      <c r="D59" s="45">
        <v>5100</v>
      </c>
      <c r="E59" s="31" t="s">
        <v>1983</v>
      </c>
    </row>
    <row r="60" spans="1:6" x14ac:dyDescent="0.25">
      <c r="A60" s="31" t="s">
        <v>1926</v>
      </c>
      <c r="B60" s="31" t="s">
        <v>2029</v>
      </c>
      <c r="C60" s="41">
        <v>113160</v>
      </c>
      <c r="D60" s="45">
        <v>1131.5999999999999</v>
      </c>
      <c r="E60" s="31" t="s">
        <v>2023</v>
      </c>
    </row>
    <row r="61" spans="1:6" x14ac:dyDescent="0.25">
      <c r="A61" s="31" t="s">
        <v>1979</v>
      </c>
      <c r="B61" s="31" t="s">
        <v>1619</v>
      </c>
      <c r="C61" s="41">
        <v>73000</v>
      </c>
      <c r="D61" s="45">
        <v>4562.5</v>
      </c>
      <c r="E61" s="31" t="s">
        <v>2023</v>
      </c>
    </row>
    <row r="62" spans="1:6" x14ac:dyDescent="0.25">
      <c r="A62" s="31" t="s">
        <v>2037</v>
      </c>
      <c r="B62" s="31" t="s">
        <v>1432</v>
      </c>
      <c r="C62" s="41">
        <v>2643750</v>
      </c>
      <c r="D62" s="45">
        <v>26437.5</v>
      </c>
      <c r="E62" s="31" t="s">
        <v>2023</v>
      </c>
    </row>
    <row r="63" spans="1:6" x14ac:dyDescent="0.25">
      <c r="A63" s="31" t="s">
        <v>549</v>
      </c>
      <c r="B63" s="31" t="s">
        <v>1308</v>
      </c>
      <c r="C63" s="41">
        <v>850250</v>
      </c>
      <c r="D63" s="45">
        <v>8502.5</v>
      </c>
      <c r="E63" s="31" t="s">
        <v>2023</v>
      </c>
    </row>
    <row r="64" spans="1:6" x14ac:dyDescent="0.25">
      <c r="A64" s="31" t="s">
        <v>549</v>
      </c>
      <c r="B64" s="31" t="s">
        <v>636</v>
      </c>
      <c r="C64" s="41">
        <v>67970</v>
      </c>
      <c r="D64" s="45">
        <v>679.7</v>
      </c>
      <c r="E64" s="31" t="s">
        <v>2023</v>
      </c>
    </row>
    <row r="65" spans="1:7" x14ac:dyDescent="0.25">
      <c r="A65" s="31" t="s">
        <v>1342</v>
      </c>
      <c r="B65" s="31" t="s">
        <v>1080</v>
      </c>
      <c r="C65" s="41">
        <v>19400</v>
      </c>
      <c r="D65" s="45">
        <v>194</v>
      </c>
      <c r="E65" s="31" t="s">
        <v>2023</v>
      </c>
    </row>
    <row r="66" spans="1:7" x14ac:dyDescent="0.25">
      <c r="A66" s="31" t="s">
        <v>2038</v>
      </c>
      <c r="B66" s="31" t="s">
        <v>1542</v>
      </c>
      <c r="C66" s="41">
        <v>18000</v>
      </c>
      <c r="D66" s="45">
        <v>180</v>
      </c>
      <c r="E66" s="31" t="s">
        <v>2023</v>
      </c>
    </row>
    <row r="67" spans="1:7" x14ac:dyDescent="0.25">
      <c r="A67" s="31" t="s">
        <v>434</v>
      </c>
      <c r="B67" s="31" t="s">
        <v>1078</v>
      </c>
      <c r="C67" s="41">
        <v>49800</v>
      </c>
      <c r="D67" s="45">
        <v>498</v>
      </c>
      <c r="E67" s="31" t="s">
        <v>2023</v>
      </c>
    </row>
    <row r="68" spans="1:7" x14ac:dyDescent="0.25">
      <c r="A68" s="31" t="s">
        <v>2039</v>
      </c>
      <c r="B68" s="31">
        <v>81</v>
      </c>
      <c r="C68" s="41">
        <v>1670000</v>
      </c>
      <c r="D68" s="45">
        <v>16700</v>
      </c>
      <c r="E68" s="31" t="s">
        <v>2023</v>
      </c>
    </row>
    <row r="69" spans="1:7" x14ac:dyDescent="0.25">
      <c r="A69" s="31" t="s">
        <v>1882</v>
      </c>
      <c r="B69" s="31" t="s">
        <v>642</v>
      </c>
      <c r="C69" s="41">
        <v>1309917.7</v>
      </c>
      <c r="D69" s="45">
        <v>13099.38</v>
      </c>
      <c r="E69" s="44">
        <v>45452</v>
      </c>
    </row>
    <row r="70" spans="1:7" x14ac:dyDescent="0.25">
      <c r="A70" s="31" t="s">
        <v>2125</v>
      </c>
      <c r="B70" s="31" t="s">
        <v>2126</v>
      </c>
      <c r="C70" s="41">
        <v>297000</v>
      </c>
      <c r="D70" s="45">
        <v>2970</v>
      </c>
      <c r="E70" s="44">
        <v>45452</v>
      </c>
    </row>
    <row r="71" spans="1:7" x14ac:dyDescent="0.25">
      <c r="A71" s="31" t="s">
        <v>549</v>
      </c>
      <c r="B71" s="31" t="s">
        <v>1618</v>
      </c>
      <c r="C71" s="41">
        <v>64681</v>
      </c>
      <c r="D71" s="45">
        <v>646.80999999999995</v>
      </c>
      <c r="E71" s="44">
        <v>45544</v>
      </c>
    </row>
    <row r="72" spans="1:7" x14ac:dyDescent="0.25">
      <c r="A72" s="31" t="s">
        <v>2143</v>
      </c>
      <c r="B72" s="31" t="s">
        <v>2056</v>
      </c>
      <c r="C72" s="41">
        <v>200000</v>
      </c>
      <c r="D72" s="45">
        <v>2000</v>
      </c>
      <c r="E72" s="44">
        <v>45574</v>
      </c>
    </row>
    <row r="73" spans="1:7" x14ac:dyDescent="0.25">
      <c r="A73" s="28" t="s">
        <v>2150</v>
      </c>
      <c r="B73" s="28" t="s">
        <v>770</v>
      </c>
      <c r="C73" s="41">
        <v>750000</v>
      </c>
      <c r="D73" s="45">
        <v>7500</v>
      </c>
      <c r="E73" s="44">
        <v>45605</v>
      </c>
    </row>
    <row r="74" spans="1:7" x14ac:dyDescent="0.25">
      <c r="A74" s="31" t="s">
        <v>286</v>
      </c>
      <c r="B74" s="31" t="s">
        <v>1677</v>
      </c>
      <c r="C74" s="41">
        <v>13350</v>
      </c>
      <c r="D74" s="45">
        <v>133.5</v>
      </c>
      <c r="E74" s="44">
        <v>45605</v>
      </c>
    </row>
    <row r="75" spans="1:7" x14ac:dyDescent="0.25">
      <c r="A75" s="31" t="s">
        <v>2216</v>
      </c>
      <c r="B75" s="31" t="s">
        <v>1562</v>
      </c>
      <c r="C75" s="41">
        <v>54000</v>
      </c>
      <c r="D75" s="47">
        <v>540</v>
      </c>
      <c r="E75" s="31" t="s">
        <v>2184</v>
      </c>
    </row>
    <row r="76" spans="1:7" x14ac:dyDescent="0.25">
      <c r="A76" s="39" t="s">
        <v>2207</v>
      </c>
      <c r="B76" s="39" t="s">
        <v>789</v>
      </c>
      <c r="C76" s="60">
        <v>23990</v>
      </c>
      <c r="D76" s="61">
        <v>239.9</v>
      </c>
      <c r="E76" s="39" t="s">
        <v>2206</v>
      </c>
      <c r="G76" t="s">
        <v>2679</v>
      </c>
    </row>
    <row r="77" spans="1:7" x14ac:dyDescent="0.25">
      <c r="A77" s="39" t="s">
        <v>1027</v>
      </c>
      <c r="B77" s="39" t="s">
        <v>1734</v>
      </c>
      <c r="C77" s="60">
        <v>321000</v>
      </c>
      <c r="D77" s="61">
        <v>3210</v>
      </c>
      <c r="E77" s="39" t="s">
        <v>2184</v>
      </c>
      <c r="G77" t="s">
        <v>2755</v>
      </c>
    </row>
    <row r="78" spans="1:7" x14ac:dyDescent="0.25">
      <c r="A78" s="31" t="s">
        <v>1875</v>
      </c>
      <c r="B78" s="31" t="s">
        <v>1621</v>
      </c>
      <c r="C78" s="41">
        <v>17981</v>
      </c>
      <c r="D78" s="47">
        <v>179.81</v>
      </c>
      <c r="E78" s="31" t="s">
        <v>2206</v>
      </c>
    </row>
    <row r="79" spans="1:7" x14ac:dyDescent="0.25">
      <c r="A79" s="39" t="s">
        <v>2207</v>
      </c>
      <c r="B79" s="39" t="s">
        <v>790</v>
      </c>
      <c r="C79" s="60">
        <v>15170</v>
      </c>
      <c r="D79" s="61">
        <v>151.69999999999999</v>
      </c>
      <c r="E79" s="39" t="s">
        <v>2206</v>
      </c>
      <c r="G79" t="s">
        <v>2679</v>
      </c>
    </row>
    <row r="80" spans="1:7" x14ac:dyDescent="0.25">
      <c r="A80" s="31" t="s">
        <v>286</v>
      </c>
      <c r="B80" s="31" t="s">
        <v>772</v>
      </c>
      <c r="C80" s="41">
        <v>510000</v>
      </c>
      <c r="D80" s="47">
        <v>5100</v>
      </c>
      <c r="E80" s="31" t="s">
        <v>2206</v>
      </c>
    </row>
    <row r="81" spans="1:7" x14ac:dyDescent="0.25">
      <c r="A81" s="31" t="s">
        <v>186</v>
      </c>
      <c r="B81" s="31" t="s">
        <v>1860</v>
      </c>
      <c r="C81" s="41">
        <v>68592.5</v>
      </c>
      <c r="D81" s="47">
        <v>685.93</v>
      </c>
      <c r="E81" s="31" t="s">
        <v>2206</v>
      </c>
    </row>
    <row r="82" spans="1:7" x14ac:dyDescent="0.25">
      <c r="A82" s="31" t="s">
        <v>186</v>
      </c>
      <c r="B82" s="31" t="s">
        <v>1859</v>
      </c>
      <c r="C82" s="41">
        <v>143381.70000000001</v>
      </c>
      <c r="D82" s="47">
        <v>1433.82</v>
      </c>
      <c r="E82" s="31" t="s">
        <v>2206</v>
      </c>
    </row>
    <row r="83" spans="1:7" x14ac:dyDescent="0.25">
      <c r="A83" s="31" t="s">
        <v>1946</v>
      </c>
      <c r="B83" s="31" t="s">
        <v>1617</v>
      </c>
      <c r="C83" s="41">
        <v>611880</v>
      </c>
      <c r="D83" s="47">
        <v>6118.8</v>
      </c>
      <c r="E83" s="31" t="s">
        <v>2206</v>
      </c>
    </row>
    <row r="84" spans="1:7" x14ac:dyDescent="0.25">
      <c r="A84" s="31" t="s">
        <v>1875</v>
      </c>
      <c r="B84" s="31" t="s">
        <v>1829</v>
      </c>
      <c r="C84" s="41">
        <v>18923</v>
      </c>
      <c r="D84" s="47">
        <v>189.23</v>
      </c>
      <c r="E84" s="31" t="s">
        <v>2206</v>
      </c>
    </row>
    <row r="85" spans="1:7" x14ac:dyDescent="0.25">
      <c r="A85" s="31" t="s">
        <v>2209</v>
      </c>
      <c r="B85" s="31" t="s">
        <v>1560</v>
      </c>
      <c r="C85" s="41">
        <v>13500</v>
      </c>
      <c r="D85" s="47">
        <v>135</v>
      </c>
      <c r="E85" s="31" t="s">
        <v>2206</v>
      </c>
    </row>
    <row r="86" spans="1:7" x14ac:dyDescent="0.25">
      <c r="A86" s="31" t="s">
        <v>1882</v>
      </c>
      <c r="B86" s="31" t="s">
        <v>1855</v>
      </c>
      <c r="C86" s="41">
        <v>18500</v>
      </c>
      <c r="D86" s="47">
        <v>185</v>
      </c>
      <c r="E86" s="31" t="s">
        <v>2206</v>
      </c>
    </row>
    <row r="87" spans="1:7" x14ac:dyDescent="0.25">
      <c r="A87" s="39" t="s">
        <v>2207</v>
      </c>
      <c r="B87" s="39" t="s">
        <v>1006</v>
      </c>
      <c r="C87" s="60">
        <v>11995</v>
      </c>
      <c r="D87" s="61">
        <v>119.95</v>
      </c>
      <c r="E87" s="39" t="s">
        <v>2206</v>
      </c>
      <c r="G87" t="s">
        <v>2679</v>
      </c>
    </row>
    <row r="88" spans="1:7" x14ac:dyDescent="0.25">
      <c r="A88" s="31" t="s">
        <v>1926</v>
      </c>
      <c r="B88" s="31" t="s">
        <v>1008</v>
      </c>
      <c r="C88" s="41">
        <v>18640</v>
      </c>
      <c r="D88" s="47">
        <v>186.4</v>
      </c>
      <c r="E88" s="31" t="s">
        <v>2206</v>
      </c>
    </row>
    <row r="89" spans="1:7" x14ac:dyDescent="0.25">
      <c r="A89" s="31" t="s">
        <v>1342</v>
      </c>
      <c r="B89" s="31" t="s">
        <v>793</v>
      </c>
      <c r="C89" s="41">
        <v>200000</v>
      </c>
      <c r="D89" s="47">
        <v>2000</v>
      </c>
      <c r="E89" s="31" t="s">
        <v>2206</v>
      </c>
    </row>
    <row r="90" spans="1:7" x14ac:dyDescent="0.25">
      <c r="A90" s="31" t="s">
        <v>661</v>
      </c>
      <c r="B90" s="31" t="s">
        <v>643</v>
      </c>
      <c r="C90" s="41">
        <v>23500</v>
      </c>
      <c r="D90" s="47">
        <v>235</v>
      </c>
      <c r="E90" s="31" t="s">
        <v>2206</v>
      </c>
    </row>
    <row r="91" spans="1:7" x14ac:dyDescent="0.25">
      <c r="A91" s="31" t="s">
        <v>1339</v>
      </c>
      <c r="B91" s="28" t="s">
        <v>2178</v>
      </c>
      <c r="C91" s="41">
        <v>100000</v>
      </c>
      <c r="D91" s="47">
        <v>1000</v>
      </c>
      <c r="E91" s="31" t="s">
        <v>2206</v>
      </c>
    </row>
    <row r="92" spans="1:7" x14ac:dyDescent="0.25">
      <c r="A92" s="31" t="s">
        <v>1926</v>
      </c>
      <c r="B92" s="31" t="s">
        <v>452</v>
      </c>
      <c r="C92" s="41">
        <v>65314.7</v>
      </c>
      <c r="D92" s="47">
        <v>653.15</v>
      </c>
      <c r="E92" s="31" t="s">
        <v>2206</v>
      </c>
    </row>
    <row r="93" spans="1:7" x14ac:dyDescent="0.25">
      <c r="A93" s="28" t="s">
        <v>520</v>
      </c>
      <c r="B93" s="28" t="s">
        <v>1612</v>
      </c>
      <c r="C93" s="41">
        <v>95783</v>
      </c>
      <c r="D93" s="47">
        <v>957.83</v>
      </c>
      <c r="E93" s="31" t="s">
        <v>2206</v>
      </c>
    </row>
    <row r="94" spans="1:7" x14ac:dyDescent="0.25">
      <c r="A94" s="28" t="s">
        <v>1662</v>
      </c>
      <c r="B94" s="28" t="s">
        <v>1010</v>
      </c>
      <c r="C94" s="41">
        <v>207128</v>
      </c>
      <c r="D94" s="47">
        <v>2071.2800000000002</v>
      </c>
      <c r="E94" s="31" t="s">
        <v>2206</v>
      </c>
    </row>
    <row r="95" spans="1:7" x14ac:dyDescent="0.25">
      <c r="A95" s="31" t="s">
        <v>239</v>
      </c>
      <c r="B95" s="28" t="s">
        <v>2219</v>
      </c>
      <c r="C95" s="41">
        <v>9552</v>
      </c>
      <c r="D95" s="47">
        <v>95.52</v>
      </c>
      <c r="E95" s="31" t="s">
        <v>2233</v>
      </c>
    </row>
    <row r="96" spans="1:7" x14ac:dyDescent="0.25">
      <c r="A96" s="31" t="s">
        <v>618</v>
      </c>
      <c r="B96" s="28" t="s">
        <v>1703</v>
      </c>
      <c r="C96" s="41">
        <v>29315</v>
      </c>
      <c r="D96" s="47">
        <v>293.14999999999998</v>
      </c>
      <c r="E96" s="31" t="s">
        <v>2234</v>
      </c>
    </row>
    <row r="97" spans="1:5" x14ac:dyDescent="0.25">
      <c r="A97" s="31" t="s">
        <v>1926</v>
      </c>
      <c r="B97" s="28" t="s">
        <v>1024</v>
      </c>
      <c r="C97" s="41">
        <v>10880</v>
      </c>
      <c r="D97" s="47">
        <v>108.8</v>
      </c>
      <c r="E97" s="31" t="s">
        <v>2234</v>
      </c>
    </row>
    <row r="98" spans="1:5" x14ac:dyDescent="0.25">
      <c r="A98" s="31" t="s">
        <v>186</v>
      </c>
      <c r="B98" s="28" t="s">
        <v>1569</v>
      </c>
      <c r="C98" s="41">
        <v>14414.5</v>
      </c>
      <c r="D98" s="47">
        <v>144.15</v>
      </c>
      <c r="E98" s="31" t="s">
        <v>2234</v>
      </c>
    </row>
    <row r="99" spans="1:5" x14ac:dyDescent="0.25">
      <c r="A99" s="31" t="s">
        <v>239</v>
      </c>
      <c r="B99" s="28" t="s">
        <v>2221</v>
      </c>
      <c r="C99" s="41">
        <v>38800</v>
      </c>
      <c r="D99" s="47">
        <v>388</v>
      </c>
      <c r="E99" s="31" t="s">
        <v>2234</v>
      </c>
    </row>
    <row r="100" spans="1:5" x14ac:dyDescent="0.25">
      <c r="A100" s="31" t="s">
        <v>386</v>
      </c>
      <c r="B100" s="6">
        <v>392</v>
      </c>
      <c r="C100" s="41">
        <v>63610</v>
      </c>
      <c r="D100" s="47">
        <v>636.1</v>
      </c>
      <c r="E100" s="31" t="s">
        <v>2234</v>
      </c>
    </row>
    <row r="101" spans="1:5" x14ac:dyDescent="0.25">
      <c r="A101" s="31" t="s">
        <v>1384</v>
      </c>
      <c r="B101" s="28" t="s">
        <v>2286</v>
      </c>
      <c r="C101" s="41">
        <v>7000</v>
      </c>
      <c r="D101" s="47">
        <v>70</v>
      </c>
      <c r="E101" s="31" t="s">
        <v>2234</v>
      </c>
    </row>
    <row r="102" spans="1:5" x14ac:dyDescent="0.25">
      <c r="A102" s="31" t="s">
        <v>175</v>
      </c>
      <c r="B102" s="28" t="s">
        <v>471</v>
      </c>
      <c r="C102" s="41">
        <v>22500</v>
      </c>
      <c r="D102" s="47">
        <v>225</v>
      </c>
      <c r="E102" s="31" t="s">
        <v>2234</v>
      </c>
    </row>
    <row r="103" spans="1:5" x14ac:dyDescent="0.25">
      <c r="A103" s="31" t="s">
        <v>1342</v>
      </c>
      <c r="B103" s="28" t="s">
        <v>1543</v>
      </c>
      <c r="C103" s="41">
        <v>20000</v>
      </c>
      <c r="D103" s="47">
        <v>200</v>
      </c>
      <c r="E103" s="31" t="s">
        <v>2287</v>
      </c>
    </row>
    <row r="104" spans="1:5" x14ac:dyDescent="0.25">
      <c r="A104" s="31" t="s">
        <v>618</v>
      </c>
      <c r="B104" s="28" t="s">
        <v>1636</v>
      </c>
      <c r="C104" s="41">
        <v>63700</v>
      </c>
      <c r="D104" s="47">
        <v>637</v>
      </c>
      <c r="E104" s="31" t="s">
        <v>2287</v>
      </c>
    </row>
    <row r="105" spans="1:5" x14ac:dyDescent="0.25">
      <c r="A105" s="31" t="s">
        <v>1875</v>
      </c>
      <c r="B105" s="28" t="s">
        <v>1007</v>
      </c>
      <c r="C105" s="41">
        <v>38160</v>
      </c>
      <c r="D105" s="47">
        <v>381.6</v>
      </c>
      <c r="E105" s="31" t="s">
        <v>2287</v>
      </c>
    </row>
    <row r="106" spans="1:5" x14ac:dyDescent="0.25">
      <c r="A106" s="31" t="s">
        <v>1875</v>
      </c>
      <c r="B106" s="28" t="s">
        <v>1976</v>
      </c>
      <c r="C106" s="41">
        <v>36995</v>
      </c>
      <c r="D106" s="47">
        <v>369.95</v>
      </c>
      <c r="E106" s="31" t="s">
        <v>2287</v>
      </c>
    </row>
    <row r="107" spans="1:5" x14ac:dyDescent="0.25">
      <c r="A107" s="31" t="s">
        <v>2288</v>
      </c>
      <c r="B107" s="28" t="s">
        <v>2041</v>
      </c>
      <c r="C107" s="41">
        <v>12000</v>
      </c>
      <c r="D107" s="47">
        <v>120</v>
      </c>
      <c r="E107" s="31" t="s">
        <v>2287</v>
      </c>
    </row>
    <row r="108" spans="1:5" x14ac:dyDescent="0.25">
      <c r="A108" s="31" t="s">
        <v>1926</v>
      </c>
      <c r="B108" s="28" t="s">
        <v>1553</v>
      </c>
      <c r="C108" s="41">
        <v>44640</v>
      </c>
      <c r="D108" s="47">
        <v>446.4</v>
      </c>
      <c r="E108" s="31" t="s">
        <v>2292</v>
      </c>
    </row>
    <row r="109" spans="1:5" x14ac:dyDescent="0.25">
      <c r="A109" s="31" t="s">
        <v>2293</v>
      </c>
      <c r="B109" s="28" t="s">
        <v>1073</v>
      </c>
      <c r="C109" s="41">
        <v>830000</v>
      </c>
      <c r="D109" s="47">
        <v>8300</v>
      </c>
      <c r="E109" s="31" t="s">
        <v>2292</v>
      </c>
    </row>
    <row r="110" spans="1:5" x14ac:dyDescent="0.25">
      <c r="A110" s="31" t="s">
        <v>965</v>
      </c>
      <c r="B110" s="28" t="s">
        <v>1964</v>
      </c>
      <c r="C110" s="41">
        <v>77500</v>
      </c>
      <c r="D110" s="47">
        <v>775</v>
      </c>
      <c r="E110" s="31" t="s">
        <v>2292</v>
      </c>
    </row>
    <row r="111" spans="1:5" x14ac:dyDescent="0.25">
      <c r="A111" s="31" t="s">
        <v>661</v>
      </c>
      <c r="B111" s="28" t="s">
        <v>1851</v>
      </c>
      <c r="C111" s="41">
        <v>40000</v>
      </c>
      <c r="D111" s="47">
        <v>400</v>
      </c>
      <c r="E111" s="31" t="s">
        <v>2292</v>
      </c>
    </row>
    <row r="112" spans="1:5" x14ac:dyDescent="0.25">
      <c r="A112" s="31" t="s">
        <v>667</v>
      </c>
      <c r="B112" s="28" t="s">
        <v>2296</v>
      </c>
      <c r="C112" s="41">
        <v>8020000</v>
      </c>
      <c r="D112" s="47">
        <v>80200</v>
      </c>
      <c r="E112" s="31" t="s">
        <v>2295</v>
      </c>
    </row>
    <row r="113" spans="1:7" x14ac:dyDescent="0.25">
      <c r="A113" s="31" t="s">
        <v>500</v>
      </c>
      <c r="B113" s="28" t="s">
        <v>274</v>
      </c>
      <c r="C113" s="41">
        <v>9880000</v>
      </c>
      <c r="D113" s="47">
        <v>98800</v>
      </c>
      <c r="E113" s="31" t="s">
        <v>2295</v>
      </c>
    </row>
    <row r="114" spans="1:7" x14ac:dyDescent="0.25">
      <c r="A114" s="31" t="s">
        <v>1160</v>
      </c>
      <c r="B114" s="28" t="s">
        <v>1161</v>
      </c>
      <c r="C114" s="41">
        <v>1400000</v>
      </c>
      <c r="D114" s="47">
        <v>14000</v>
      </c>
      <c r="E114" s="31" t="s">
        <v>2295</v>
      </c>
    </row>
    <row r="115" spans="1:7" x14ac:dyDescent="0.25">
      <c r="A115" s="31" t="s">
        <v>2302</v>
      </c>
      <c r="B115" s="28" t="s">
        <v>1852</v>
      </c>
      <c r="C115" s="41">
        <v>168000</v>
      </c>
      <c r="D115" s="47">
        <v>1680</v>
      </c>
      <c r="E115" s="31" t="s">
        <v>2295</v>
      </c>
    </row>
    <row r="116" spans="1:7" x14ac:dyDescent="0.25">
      <c r="A116" s="39" t="s">
        <v>1027</v>
      </c>
      <c r="B116" s="39" t="s">
        <v>1079</v>
      </c>
      <c r="C116" s="60">
        <v>940800</v>
      </c>
      <c r="D116" s="61">
        <v>9408</v>
      </c>
      <c r="E116" s="62">
        <v>45301</v>
      </c>
      <c r="G116" t="s">
        <v>2755</v>
      </c>
    </row>
    <row r="117" spans="1:7" x14ac:dyDescent="0.25">
      <c r="A117" s="31" t="s">
        <v>286</v>
      </c>
      <c r="B117" s="28" t="s">
        <v>1559</v>
      </c>
      <c r="C117" s="41">
        <v>7072</v>
      </c>
      <c r="D117" s="47">
        <v>70.72</v>
      </c>
      <c r="E117" s="44">
        <v>45332</v>
      </c>
    </row>
    <row r="118" spans="1:7" x14ac:dyDescent="0.25">
      <c r="A118" s="31" t="s">
        <v>239</v>
      </c>
      <c r="B118" s="28" t="s">
        <v>2221</v>
      </c>
      <c r="C118" s="41">
        <v>38800</v>
      </c>
      <c r="D118" s="47">
        <v>388</v>
      </c>
      <c r="E118" s="44">
        <v>45332</v>
      </c>
    </row>
    <row r="119" spans="1:7" x14ac:dyDescent="0.25">
      <c r="A119" s="31" t="s">
        <v>239</v>
      </c>
      <c r="B119" s="28" t="s">
        <v>2135</v>
      </c>
      <c r="C119" s="41">
        <v>37050</v>
      </c>
      <c r="D119" s="47">
        <v>370.5</v>
      </c>
      <c r="E119" s="44">
        <v>45332</v>
      </c>
    </row>
    <row r="120" spans="1:7" x14ac:dyDescent="0.25">
      <c r="A120" s="31" t="s">
        <v>1050</v>
      </c>
      <c r="B120" s="28" t="s">
        <v>2102</v>
      </c>
      <c r="C120" s="41">
        <v>108696</v>
      </c>
      <c r="D120" s="47">
        <v>1086.96</v>
      </c>
      <c r="E120" s="44">
        <v>45332</v>
      </c>
    </row>
    <row r="121" spans="1:7" x14ac:dyDescent="0.25">
      <c r="A121" s="31" t="s">
        <v>1926</v>
      </c>
      <c r="B121" s="28" t="s">
        <v>456</v>
      </c>
      <c r="C121" s="41">
        <v>72235</v>
      </c>
      <c r="D121" s="47">
        <v>722.35</v>
      </c>
      <c r="E121" s="44">
        <v>45361</v>
      </c>
    </row>
    <row r="122" spans="1:7" x14ac:dyDescent="0.25">
      <c r="A122" s="31" t="s">
        <v>1441</v>
      </c>
      <c r="B122" s="28" t="s">
        <v>1610</v>
      </c>
      <c r="C122" s="41">
        <v>42398.400000000001</v>
      </c>
      <c r="D122" s="47">
        <v>423.98</v>
      </c>
      <c r="E122" s="44">
        <v>45361</v>
      </c>
    </row>
    <row r="123" spans="1:7" x14ac:dyDescent="0.25">
      <c r="A123" s="48" t="s">
        <v>2321</v>
      </c>
      <c r="B123" s="48" t="s">
        <v>2259</v>
      </c>
      <c r="C123" s="49">
        <v>43695</v>
      </c>
      <c r="D123" s="50">
        <v>436.95</v>
      </c>
      <c r="E123" s="51">
        <v>45361</v>
      </c>
      <c r="F123" s="20" t="s">
        <v>566</v>
      </c>
    </row>
    <row r="124" spans="1:7" x14ac:dyDescent="0.25">
      <c r="A124" s="31" t="s">
        <v>2327</v>
      </c>
      <c r="B124" s="28" t="s">
        <v>1678</v>
      </c>
      <c r="C124" s="41">
        <v>25000</v>
      </c>
      <c r="D124" s="47">
        <v>250</v>
      </c>
      <c r="E124" s="44">
        <v>45361</v>
      </c>
    </row>
    <row r="125" spans="1:7" x14ac:dyDescent="0.25">
      <c r="A125" s="31" t="s">
        <v>1246</v>
      </c>
      <c r="B125" s="28" t="s">
        <v>1247</v>
      </c>
      <c r="C125" s="41">
        <v>200000</v>
      </c>
      <c r="D125" s="52"/>
      <c r="E125" s="44">
        <v>45361</v>
      </c>
      <c r="F125" t="s">
        <v>2329</v>
      </c>
    </row>
    <row r="126" spans="1:7" x14ac:dyDescent="0.25">
      <c r="A126" s="31" t="s">
        <v>1441</v>
      </c>
      <c r="B126" s="28" t="s">
        <v>1609</v>
      </c>
      <c r="C126" s="41">
        <v>193785</v>
      </c>
      <c r="D126" s="47">
        <v>1937.85</v>
      </c>
      <c r="E126" s="44">
        <v>45361</v>
      </c>
    </row>
    <row r="127" spans="1:7" x14ac:dyDescent="0.25">
      <c r="A127" s="31" t="s">
        <v>2330</v>
      </c>
      <c r="B127" s="28" t="s">
        <v>2258</v>
      </c>
      <c r="C127" s="41">
        <v>14695</v>
      </c>
      <c r="D127" s="47">
        <v>146.94999999999999</v>
      </c>
      <c r="E127" s="44">
        <v>45483</v>
      </c>
    </row>
    <row r="128" spans="1:7" x14ac:dyDescent="0.25">
      <c r="A128" s="31" t="s">
        <v>2038</v>
      </c>
      <c r="B128" s="28" t="s">
        <v>2255</v>
      </c>
      <c r="C128" s="41">
        <v>68000</v>
      </c>
      <c r="D128" s="47">
        <v>680</v>
      </c>
      <c r="E128" s="44">
        <v>45483</v>
      </c>
    </row>
    <row r="129" spans="1:5" x14ac:dyDescent="0.25">
      <c r="A129" s="28" t="s">
        <v>2333</v>
      </c>
      <c r="B129" s="28" t="s">
        <v>2055</v>
      </c>
      <c r="C129" s="41">
        <v>11400</v>
      </c>
      <c r="D129" s="47">
        <v>114</v>
      </c>
      <c r="E129" s="44">
        <v>45483</v>
      </c>
    </row>
    <row r="130" spans="1:5" x14ac:dyDescent="0.25">
      <c r="A130" s="28" t="s">
        <v>1649</v>
      </c>
      <c r="B130" s="28" t="s">
        <v>1648</v>
      </c>
      <c r="C130" s="41">
        <v>30550</v>
      </c>
      <c r="D130" s="47">
        <v>305.5</v>
      </c>
      <c r="E130" s="44">
        <v>45483</v>
      </c>
    </row>
    <row r="131" spans="1:5" x14ac:dyDescent="0.25">
      <c r="A131" s="31" t="s">
        <v>618</v>
      </c>
      <c r="B131" s="28" t="s">
        <v>781</v>
      </c>
      <c r="C131" s="41">
        <v>14200</v>
      </c>
      <c r="D131" s="47">
        <v>142</v>
      </c>
      <c r="E131" s="44">
        <v>45483</v>
      </c>
    </row>
    <row r="132" spans="1:5" x14ac:dyDescent="0.25">
      <c r="A132" s="31" t="s">
        <v>434</v>
      </c>
      <c r="B132" s="28" t="s">
        <v>765</v>
      </c>
      <c r="C132" s="41">
        <v>2416</v>
      </c>
      <c r="D132" s="47">
        <v>24.16</v>
      </c>
      <c r="E132" s="44">
        <v>45483</v>
      </c>
    </row>
    <row r="133" spans="1:5" x14ac:dyDescent="0.25">
      <c r="A133" s="31" t="s">
        <v>2038</v>
      </c>
      <c r="B133" s="28" t="s">
        <v>2256</v>
      </c>
      <c r="C133" s="41">
        <v>37500</v>
      </c>
      <c r="D133" s="47">
        <v>375</v>
      </c>
      <c r="E133" s="44">
        <v>45483</v>
      </c>
    </row>
    <row r="134" spans="1:5" x14ac:dyDescent="0.25">
      <c r="A134" s="31" t="s">
        <v>1215</v>
      </c>
      <c r="B134" s="28" t="s">
        <v>1299</v>
      </c>
      <c r="C134" s="41">
        <v>107500</v>
      </c>
      <c r="D134" s="47">
        <v>1075</v>
      </c>
      <c r="E134" s="44">
        <v>45483</v>
      </c>
    </row>
    <row r="135" spans="1:5" x14ac:dyDescent="0.25">
      <c r="A135" s="31" t="s">
        <v>2352</v>
      </c>
      <c r="B135" s="28" t="s">
        <v>1965</v>
      </c>
      <c r="C135" s="41">
        <v>90000</v>
      </c>
      <c r="D135" s="47">
        <v>900</v>
      </c>
      <c r="E135" s="44">
        <v>45483</v>
      </c>
    </row>
    <row r="136" spans="1:5" x14ac:dyDescent="0.25">
      <c r="A136" s="28" t="s">
        <v>2354</v>
      </c>
      <c r="B136" s="28" t="s">
        <v>1861</v>
      </c>
      <c r="C136" s="41">
        <v>289700</v>
      </c>
      <c r="D136" s="47">
        <v>2897</v>
      </c>
      <c r="E136" s="44">
        <v>45483</v>
      </c>
    </row>
    <row r="137" spans="1:5" x14ac:dyDescent="0.25">
      <c r="A137" s="31" t="s">
        <v>1924</v>
      </c>
      <c r="B137" s="28" t="s">
        <v>1299</v>
      </c>
      <c r="C137" s="41">
        <v>111859</v>
      </c>
      <c r="D137" s="47">
        <v>1118.5899999999999</v>
      </c>
      <c r="E137" s="44">
        <v>45606</v>
      </c>
    </row>
    <row r="138" spans="1:5" x14ac:dyDescent="0.25">
      <c r="A138" s="31" t="s">
        <v>1882</v>
      </c>
      <c r="B138" s="28" t="s">
        <v>2364</v>
      </c>
      <c r="C138" s="41">
        <v>21250</v>
      </c>
      <c r="D138" s="47">
        <v>212.5</v>
      </c>
      <c r="E138" s="44">
        <v>45606</v>
      </c>
    </row>
    <row r="139" spans="1:5" x14ac:dyDescent="0.25">
      <c r="A139" s="31" t="s">
        <v>434</v>
      </c>
      <c r="B139" s="28" t="s">
        <v>1572</v>
      </c>
      <c r="C139" s="41">
        <v>3500</v>
      </c>
      <c r="D139" s="47">
        <v>35</v>
      </c>
      <c r="E139" s="44">
        <v>45606</v>
      </c>
    </row>
    <row r="140" spans="1:5" x14ac:dyDescent="0.25">
      <c r="A140" s="31" t="s">
        <v>520</v>
      </c>
      <c r="B140" s="28" t="s">
        <v>1620</v>
      </c>
      <c r="C140" s="41">
        <v>5795</v>
      </c>
      <c r="D140" s="47">
        <v>57.95</v>
      </c>
      <c r="E140" s="44">
        <v>45606</v>
      </c>
    </row>
    <row r="141" spans="1:5" x14ac:dyDescent="0.25">
      <c r="A141" s="31" t="s">
        <v>1926</v>
      </c>
      <c r="B141" s="28" t="s">
        <v>2382</v>
      </c>
      <c r="C141" s="41">
        <v>15255</v>
      </c>
      <c r="D141" s="47">
        <v>152.55000000000001</v>
      </c>
      <c r="E141" s="31" t="s">
        <v>2381</v>
      </c>
    </row>
    <row r="142" spans="1:5" x14ac:dyDescent="0.25">
      <c r="A142" s="31" t="s">
        <v>434</v>
      </c>
      <c r="B142" s="28" t="s">
        <v>2042</v>
      </c>
      <c r="C142" s="41">
        <v>19300</v>
      </c>
      <c r="D142" s="47">
        <v>193</v>
      </c>
      <c r="E142" s="31" t="s">
        <v>2387</v>
      </c>
    </row>
    <row r="143" spans="1:5" x14ac:dyDescent="0.25">
      <c r="A143" s="31" t="s">
        <v>434</v>
      </c>
      <c r="B143" s="28" t="s">
        <v>1998</v>
      </c>
      <c r="C143" s="41">
        <v>9000</v>
      </c>
      <c r="D143" s="47">
        <v>90</v>
      </c>
      <c r="E143" s="31" t="s">
        <v>2387</v>
      </c>
    </row>
    <row r="144" spans="1:5" x14ac:dyDescent="0.25">
      <c r="A144" s="31" t="s">
        <v>434</v>
      </c>
      <c r="B144" s="28" t="s">
        <v>2047</v>
      </c>
      <c r="C144" s="41">
        <v>1000</v>
      </c>
      <c r="D144" s="47">
        <v>100</v>
      </c>
      <c r="E144" s="31" t="s">
        <v>2387</v>
      </c>
    </row>
    <row r="145" spans="1:6" x14ac:dyDescent="0.25">
      <c r="A145" s="31" t="s">
        <v>236</v>
      </c>
      <c r="B145" s="28" t="s">
        <v>1856</v>
      </c>
      <c r="C145" s="41">
        <v>11990</v>
      </c>
      <c r="D145" s="47">
        <v>1199.9000000000001</v>
      </c>
      <c r="E145" s="31" t="s">
        <v>2387</v>
      </c>
    </row>
    <row r="146" spans="1:6" x14ac:dyDescent="0.25">
      <c r="A146" s="31" t="s">
        <v>1649</v>
      </c>
      <c r="B146" s="28" t="s">
        <v>2049</v>
      </c>
      <c r="C146" s="41">
        <v>154879</v>
      </c>
      <c r="D146" s="47">
        <v>1548.79</v>
      </c>
      <c r="E146" s="31" t="s">
        <v>2387</v>
      </c>
    </row>
    <row r="147" spans="1:6" x14ac:dyDescent="0.25">
      <c r="A147" s="31" t="s">
        <v>236</v>
      </c>
      <c r="B147" s="28" t="s">
        <v>725</v>
      </c>
      <c r="C147" s="41">
        <v>249220</v>
      </c>
      <c r="D147" s="47">
        <v>2492.1999999999998</v>
      </c>
      <c r="E147" s="31" t="s">
        <v>2387</v>
      </c>
    </row>
    <row r="148" spans="1:6" x14ac:dyDescent="0.25">
      <c r="A148" s="39" t="s">
        <v>2389</v>
      </c>
      <c r="B148" s="39" t="s">
        <v>2245</v>
      </c>
      <c r="C148" s="60">
        <v>5576</v>
      </c>
      <c r="D148" s="61">
        <v>55.76</v>
      </c>
      <c r="E148" s="39" t="s">
        <v>2387</v>
      </c>
      <c r="F148" s="9" t="s">
        <v>2762</v>
      </c>
    </row>
    <row r="149" spans="1:6" x14ac:dyDescent="0.25">
      <c r="A149" s="31" t="s">
        <v>434</v>
      </c>
      <c r="B149" s="28" t="s">
        <v>2137</v>
      </c>
      <c r="C149" s="41">
        <v>31920</v>
      </c>
      <c r="D149" s="47">
        <v>319.2</v>
      </c>
      <c r="E149" s="31" t="s">
        <v>2387</v>
      </c>
    </row>
    <row r="150" spans="1:6" x14ac:dyDescent="0.25">
      <c r="A150" s="31" t="s">
        <v>859</v>
      </c>
      <c r="B150" s="28" t="s">
        <v>2360</v>
      </c>
      <c r="C150" s="41">
        <v>85530</v>
      </c>
      <c r="D150" s="47">
        <v>855.3</v>
      </c>
      <c r="E150" s="31" t="s">
        <v>2432</v>
      </c>
    </row>
    <row r="151" spans="1:6" x14ac:dyDescent="0.25">
      <c r="A151" s="31" t="s">
        <v>2442</v>
      </c>
      <c r="B151" s="28" t="s">
        <v>2441</v>
      </c>
      <c r="C151" s="41">
        <v>26405</v>
      </c>
      <c r="D151" s="47">
        <v>264.05</v>
      </c>
      <c r="E151" s="31" t="s">
        <v>2445</v>
      </c>
    </row>
    <row r="152" spans="1:6" x14ac:dyDescent="0.25">
      <c r="A152" s="53" t="s">
        <v>2536</v>
      </c>
      <c r="B152" s="53" t="s">
        <v>947</v>
      </c>
      <c r="C152" s="54">
        <v>133210</v>
      </c>
      <c r="D152" s="54">
        <v>1332.1</v>
      </c>
      <c r="E152" s="55">
        <v>45423</v>
      </c>
    </row>
    <row r="153" spans="1:6" x14ac:dyDescent="0.25">
      <c r="A153" s="53" t="s">
        <v>661</v>
      </c>
      <c r="B153" s="53" t="s">
        <v>1520</v>
      </c>
      <c r="C153" s="54">
        <v>168400</v>
      </c>
      <c r="D153" s="54">
        <v>1684</v>
      </c>
      <c r="E153" s="55">
        <v>45423</v>
      </c>
    </row>
    <row r="154" spans="1:6" x14ac:dyDescent="0.25">
      <c r="A154" s="53" t="s">
        <v>1922</v>
      </c>
      <c r="B154" s="53" t="s">
        <v>1853</v>
      </c>
      <c r="C154" s="54">
        <v>232790</v>
      </c>
      <c r="D154" s="54">
        <v>2327.9</v>
      </c>
      <c r="E154" s="55">
        <v>45423</v>
      </c>
    </row>
    <row r="155" spans="1:6" x14ac:dyDescent="0.25">
      <c r="A155" s="53" t="s">
        <v>2327</v>
      </c>
      <c r="B155" s="53" t="s">
        <v>2260</v>
      </c>
      <c r="C155" s="54">
        <v>105000</v>
      </c>
      <c r="D155" s="54">
        <v>1050</v>
      </c>
      <c r="E155" s="55">
        <v>45423</v>
      </c>
    </row>
    <row r="156" spans="1:6" x14ac:dyDescent="0.25">
      <c r="A156" s="53" t="s">
        <v>1926</v>
      </c>
      <c r="B156" s="53" t="s">
        <v>2382</v>
      </c>
      <c r="C156" s="54">
        <v>15255</v>
      </c>
      <c r="D156" s="54">
        <v>152.55000000000001</v>
      </c>
      <c r="E156" s="55">
        <v>45423</v>
      </c>
    </row>
    <row r="157" spans="1:6" x14ac:dyDescent="0.25">
      <c r="A157" s="53" t="s">
        <v>1050</v>
      </c>
      <c r="B157" s="53" t="s">
        <v>2570</v>
      </c>
      <c r="C157" s="54">
        <v>526000</v>
      </c>
      <c r="D157" s="54">
        <v>5260</v>
      </c>
      <c r="E157" s="55">
        <v>45637</v>
      </c>
    </row>
    <row r="158" spans="1:6" x14ac:dyDescent="0.25">
      <c r="A158" s="48" t="s">
        <v>2652</v>
      </c>
      <c r="B158" s="48" t="s">
        <v>2341</v>
      </c>
      <c r="C158" s="49">
        <v>12950</v>
      </c>
      <c r="D158" s="49">
        <v>129.5</v>
      </c>
      <c r="E158" s="51">
        <v>45637</v>
      </c>
      <c r="F158" s="20" t="s">
        <v>566</v>
      </c>
    </row>
    <row r="159" spans="1:6" x14ac:dyDescent="0.25">
      <c r="A159" s="48" t="s">
        <v>2652</v>
      </c>
      <c r="B159" s="48" t="s">
        <v>1608</v>
      </c>
      <c r="C159" s="49">
        <v>13950</v>
      </c>
      <c r="D159" s="49">
        <v>139.5</v>
      </c>
      <c r="E159" s="51">
        <v>45637</v>
      </c>
      <c r="F159" s="20" t="s">
        <v>566</v>
      </c>
    </row>
    <row r="160" spans="1:6" x14ac:dyDescent="0.25">
      <c r="A160" s="53" t="s">
        <v>1882</v>
      </c>
      <c r="B160" s="53" t="s">
        <v>2045</v>
      </c>
      <c r="C160" s="54">
        <v>432725</v>
      </c>
      <c r="D160" s="54">
        <v>4327.25</v>
      </c>
      <c r="E160" s="53" t="s">
        <v>2662</v>
      </c>
    </row>
    <row r="161" spans="1:6" x14ac:dyDescent="0.25">
      <c r="A161" s="53" t="s">
        <v>186</v>
      </c>
      <c r="B161" s="53" t="s">
        <v>2345</v>
      </c>
      <c r="C161" s="54">
        <v>81376.5</v>
      </c>
      <c r="D161" s="54">
        <v>813.77</v>
      </c>
      <c r="E161" s="53" t="s">
        <v>2662</v>
      </c>
    </row>
    <row r="162" spans="1:6" x14ac:dyDescent="0.25">
      <c r="A162" s="53" t="s">
        <v>1893</v>
      </c>
      <c r="B162" s="53" t="s">
        <v>2144</v>
      </c>
      <c r="C162" s="54">
        <v>18710</v>
      </c>
      <c r="D162" s="54">
        <v>187.1</v>
      </c>
      <c r="E162" s="53" t="s">
        <v>2662</v>
      </c>
    </row>
    <row r="163" spans="1:6" x14ac:dyDescent="0.25">
      <c r="A163" s="53" t="s">
        <v>2209</v>
      </c>
      <c r="B163" s="53" t="s">
        <v>787</v>
      </c>
      <c r="C163" s="54">
        <v>39698.879999999997</v>
      </c>
      <c r="D163" s="54">
        <v>396.99</v>
      </c>
      <c r="E163" s="53" t="s">
        <v>2662</v>
      </c>
    </row>
    <row r="164" spans="1:6" x14ac:dyDescent="0.25">
      <c r="A164" s="48" t="s">
        <v>2665</v>
      </c>
      <c r="B164" s="48" t="s">
        <v>2553</v>
      </c>
      <c r="C164" s="49">
        <v>38645</v>
      </c>
      <c r="D164" s="49">
        <v>386.45</v>
      </c>
      <c r="E164" s="48" t="s">
        <v>2662</v>
      </c>
      <c r="F164" s="59" t="s">
        <v>566</v>
      </c>
    </row>
    <row r="165" spans="1:6" x14ac:dyDescent="0.25">
      <c r="A165" s="48" t="s">
        <v>2675</v>
      </c>
      <c r="B165" s="48" t="s">
        <v>2655</v>
      </c>
      <c r="C165" s="49">
        <v>187602.7</v>
      </c>
      <c r="D165" s="49">
        <v>1876.03</v>
      </c>
      <c r="E165" s="48" t="s">
        <v>2662</v>
      </c>
      <c r="F165" s="59" t="s">
        <v>566</v>
      </c>
    </row>
    <row r="166" spans="1:6" x14ac:dyDescent="0.25">
      <c r="A166" s="66" t="s">
        <v>236</v>
      </c>
      <c r="B166" s="66" t="s">
        <v>1554</v>
      </c>
      <c r="C166" s="67">
        <v>55990</v>
      </c>
      <c r="D166" s="67">
        <v>559.9</v>
      </c>
      <c r="E166" s="65" t="s">
        <v>2687</v>
      </c>
    </row>
    <row r="167" spans="1:6" x14ac:dyDescent="0.25">
      <c r="A167" s="68" t="s">
        <v>2207</v>
      </c>
      <c r="B167" s="68" t="s">
        <v>2257</v>
      </c>
      <c r="C167" s="67">
        <v>15600</v>
      </c>
      <c r="D167" s="67">
        <v>156</v>
      </c>
      <c r="E167" s="65" t="s">
        <v>2687</v>
      </c>
    </row>
    <row r="168" spans="1:6" x14ac:dyDescent="0.25">
      <c r="A168" s="68" t="s">
        <v>1050</v>
      </c>
      <c r="B168" s="68" t="s">
        <v>2249</v>
      </c>
      <c r="C168" s="67">
        <v>59218</v>
      </c>
      <c r="D168" s="67">
        <v>592.17999999999995</v>
      </c>
      <c r="E168" s="65" t="s">
        <v>2687</v>
      </c>
    </row>
    <row r="169" spans="1:6" x14ac:dyDescent="0.25">
      <c r="A169" s="68" t="s">
        <v>175</v>
      </c>
      <c r="B169" s="68" t="s">
        <v>2198</v>
      </c>
      <c r="C169" s="5">
        <v>1336.5</v>
      </c>
      <c r="D169" s="5">
        <v>13.37</v>
      </c>
      <c r="E169" s="5" t="s">
        <v>2708</v>
      </c>
    </row>
    <row r="170" spans="1:6" x14ac:dyDescent="0.25">
      <c r="A170" s="68" t="s">
        <v>1984</v>
      </c>
      <c r="B170" s="68" t="s">
        <v>2338</v>
      </c>
      <c r="C170" s="5">
        <v>17120</v>
      </c>
      <c r="D170" s="5">
        <v>171.2</v>
      </c>
      <c r="E170" s="5" t="s">
        <v>2708</v>
      </c>
    </row>
    <row r="171" spans="1:6" x14ac:dyDescent="0.25">
      <c r="A171" s="68" t="s">
        <v>853</v>
      </c>
      <c r="B171" s="68" t="s">
        <v>2548</v>
      </c>
      <c r="C171" s="5">
        <v>13500</v>
      </c>
      <c r="D171" s="5">
        <v>135</v>
      </c>
      <c r="E171" s="5" t="s">
        <v>2708</v>
      </c>
    </row>
    <row r="172" spans="1:6" x14ac:dyDescent="0.25">
      <c r="A172" s="68" t="s">
        <v>186</v>
      </c>
      <c r="B172" s="68" t="s">
        <v>2711</v>
      </c>
      <c r="C172" s="5">
        <v>4155.3900000000003</v>
      </c>
      <c r="D172" s="5">
        <v>41.55</v>
      </c>
      <c r="E172" s="5" t="s">
        <v>2708</v>
      </c>
    </row>
    <row r="173" spans="1:6" x14ac:dyDescent="0.25">
      <c r="A173" s="68" t="s">
        <v>661</v>
      </c>
      <c r="B173" s="68" t="s">
        <v>1563</v>
      </c>
      <c r="C173" s="5">
        <v>16600</v>
      </c>
      <c r="D173" s="5">
        <v>166</v>
      </c>
      <c r="E173" s="5" t="s">
        <v>2708</v>
      </c>
    </row>
    <row r="174" spans="1:6" x14ac:dyDescent="0.25">
      <c r="A174" s="68" t="s">
        <v>1984</v>
      </c>
      <c r="B174" s="68" t="s">
        <v>2251</v>
      </c>
      <c r="C174" s="5">
        <v>36000</v>
      </c>
      <c r="D174" s="5">
        <v>360</v>
      </c>
      <c r="E174" s="5" t="s">
        <v>2714</v>
      </c>
    </row>
    <row r="175" spans="1:6" x14ac:dyDescent="0.25">
      <c r="A175" s="68" t="s">
        <v>618</v>
      </c>
      <c r="B175" s="68" t="s">
        <v>2167</v>
      </c>
      <c r="C175" s="5">
        <v>2360</v>
      </c>
      <c r="D175" s="5">
        <v>23.6</v>
      </c>
      <c r="E175" s="5" t="s">
        <v>2715</v>
      </c>
    </row>
    <row r="176" spans="1:6" x14ac:dyDescent="0.25">
      <c r="A176" s="68" t="s">
        <v>186</v>
      </c>
      <c r="B176" s="68" t="s">
        <v>1961</v>
      </c>
      <c r="C176" s="5">
        <v>76990.350000000006</v>
      </c>
      <c r="D176" s="5">
        <v>769.9</v>
      </c>
      <c r="E176" s="5" t="s">
        <v>2715</v>
      </c>
    </row>
    <row r="177" spans="1:5" x14ac:dyDescent="0.25">
      <c r="A177" s="68" t="s">
        <v>2770</v>
      </c>
      <c r="B177" s="68" t="s">
        <v>2267</v>
      </c>
      <c r="C177" s="5">
        <v>45700</v>
      </c>
      <c r="D177" s="5">
        <v>457</v>
      </c>
      <c r="E177" s="5" t="s">
        <v>2773</v>
      </c>
    </row>
    <row r="178" spans="1:5" x14ac:dyDescent="0.25">
      <c r="A178" s="68" t="s">
        <v>1160</v>
      </c>
      <c r="B178" s="68" t="s">
        <v>1238</v>
      </c>
      <c r="C178" s="5">
        <v>5200000</v>
      </c>
      <c r="D178" s="5">
        <f>C178*0.01</f>
        <v>52000</v>
      </c>
      <c r="E178" s="82">
        <v>45577</v>
      </c>
    </row>
    <row r="179" spans="1:5" x14ac:dyDescent="0.25">
      <c r="C179" s="5"/>
      <c r="D179" s="5"/>
      <c r="E179" s="5"/>
    </row>
    <row r="180" spans="1:5" x14ac:dyDescent="0.25">
      <c r="C180" s="5"/>
      <c r="D180" s="5"/>
      <c r="E180" s="5"/>
    </row>
    <row r="181" spans="1:5" x14ac:dyDescent="0.25">
      <c r="C181" s="5"/>
      <c r="D181" s="5"/>
      <c r="E181" s="5"/>
    </row>
    <row r="182" spans="1:5" x14ac:dyDescent="0.25">
      <c r="C182" s="5"/>
      <c r="D182" s="5"/>
      <c r="E182" s="5"/>
    </row>
    <row r="183" spans="1:5" x14ac:dyDescent="0.25">
      <c r="C183" s="5"/>
      <c r="D183" s="5"/>
      <c r="E183" s="5"/>
    </row>
    <row r="184" spans="1:5" x14ac:dyDescent="0.25">
      <c r="C184" s="5"/>
      <c r="D184" s="5"/>
      <c r="E184" s="5"/>
    </row>
    <row r="185" spans="1:5" x14ac:dyDescent="0.25">
      <c r="C185" s="5"/>
      <c r="D185" s="5"/>
      <c r="E185" s="5"/>
    </row>
    <row r="186" spans="1:5" x14ac:dyDescent="0.25">
      <c r="C186" s="5"/>
      <c r="D186" s="5"/>
      <c r="E186" s="5"/>
    </row>
    <row r="187" spans="1:5" x14ac:dyDescent="0.25">
      <c r="C187" s="5"/>
      <c r="D187" s="5"/>
      <c r="E187" s="5"/>
    </row>
    <row r="188" spans="1:5" x14ac:dyDescent="0.25">
      <c r="C188" s="5"/>
      <c r="D188" s="5"/>
      <c r="E188" s="5"/>
    </row>
    <row r="189" spans="1:5" x14ac:dyDescent="0.25">
      <c r="C189" s="5"/>
      <c r="D189" s="5"/>
      <c r="E189" s="5"/>
    </row>
    <row r="190" spans="1:5" x14ac:dyDescent="0.25">
      <c r="C190" s="5"/>
      <c r="D190" s="5"/>
      <c r="E190" s="5"/>
    </row>
    <row r="191" spans="1:5" x14ac:dyDescent="0.25">
      <c r="C191" s="5"/>
      <c r="D191" s="5"/>
      <c r="E191" s="5"/>
    </row>
    <row r="192" spans="1:5" x14ac:dyDescent="0.25">
      <c r="C192" s="5"/>
      <c r="D192" s="5"/>
      <c r="E192" s="5"/>
    </row>
    <row r="193" spans="3:5" x14ac:dyDescent="0.25">
      <c r="C193" s="5"/>
      <c r="D193" s="5"/>
      <c r="E193" s="5"/>
    </row>
    <row r="194" spans="3:5" x14ac:dyDescent="0.25">
      <c r="C194" s="5"/>
      <c r="D194" s="5"/>
      <c r="E194" s="5"/>
    </row>
    <row r="195" spans="3:5" x14ac:dyDescent="0.25">
      <c r="C195" s="5"/>
      <c r="D195" s="5"/>
      <c r="E195" s="5"/>
    </row>
  </sheetData>
  <pageMargins left="0.7" right="0.7" top="0.75" bottom="0.75" header="0.3" footer="0.3"/>
  <pageSetup scale="85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C9215-566B-4DE4-B695-EB9A9C1D0C87}">
  <sheetPr codeName="Sheet14"/>
  <dimension ref="A1:F29"/>
  <sheetViews>
    <sheetView workbookViewId="0">
      <selection activeCell="J23" sqref="J23"/>
    </sheetView>
  </sheetViews>
  <sheetFormatPr defaultRowHeight="15" x14ac:dyDescent="0.25"/>
  <cols>
    <col min="1" max="1" width="29.5703125" customWidth="1"/>
  </cols>
  <sheetData>
    <row r="1" spans="1:6" x14ac:dyDescent="0.25">
      <c r="A1" t="s">
        <v>226</v>
      </c>
    </row>
    <row r="2" spans="1:6" x14ac:dyDescent="0.25">
      <c r="A2" t="s">
        <v>150</v>
      </c>
      <c r="B2" t="s">
        <v>209</v>
      </c>
      <c r="C2" t="s">
        <v>221</v>
      </c>
      <c r="D2" t="s">
        <v>440</v>
      </c>
      <c r="E2" t="s">
        <v>441</v>
      </c>
      <c r="F2" t="s">
        <v>612</v>
      </c>
    </row>
    <row r="4" spans="1:6" x14ac:dyDescent="0.25">
      <c r="A4" t="s">
        <v>208</v>
      </c>
      <c r="B4">
        <v>20</v>
      </c>
      <c r="D4">
        <v>5</v>
      </c>
      <c r="E4">
        <v>30</v>
      </c>
      <c r="F4">
        <v>10</v>
      </c>
    </row>
    <row r="5" spans="1:6" x14ac:dyDescent="0.25">
      <c r="A5" t="s">
        <v>210</v>
      </c>
      <c r="B5">
        <v>20</v>
      </c>
      <c r="D5">
        <v>5</v>
      </c>
      <c r="E5">
        <v>30</v>
      </c>
      <c r="F5">
        <v>10</v>
      </c>
    </row>
    <row r="6" spans="1:6" x14ac:dyDescent="0.25">
      <c r="A6" t="s">
        <v>211</v>
      </c>
      <c r="B6">
        <v>2</v>
      </c>
      <c r="E6">
        <v>10</v>
      </c>
    </row>
    <row r="7" spans="1:6" x14ac:dyDescent="0.25">
      <c r="A7" t="s">
        <v>212</v>
      </c>
      <c r="B7">
        <v>5</v>
      </c>
    </row>
    <row r="8" spans="1:6" x14ac:dyDescent="0.25">
      <c r="A8" t="s">
        <v>213</v>
      </c>
      <c r="B8">
        <v>5</v>
      </c>
      <c r="E8" t="s">
        <v>448</v>
      </c>
    </row>
    <row r="9" spans="1:6" x14ac:dyDescent="0.25">
      <c r="A9" t="s">
        <v>214</v>
      </c>
      <c r="B9">
        <v>5</v>
      </c>
    </row>
    <row r="10" spans="1:6" x14ac:dyDescent="0.25">
      <c r="A10" t="s">
        <v>215</v>
      </c>
      <c r="B10">
        <v>5</v>
      </c>
      <c r="C10">
        <v>5</v>
      </c>
      <c r="E10">
        <v>6</v>
      </c>
    </row>
    <row r="11" spans="1:6" x14ac:dyDescent="0.25">
      <c r="A11" t="s">
        <v>216</v>
      </c>
      <c r="B11">
        <v>3</v>
      </c>
    </row>
    <row r="12" spans="1:6" x14ac:dyDescent="0.25">
      <c r="A12" t="s">
        <v>217</v>
      </c>
      <c r="B12">
        <v>3</v>
      </c>
    </row>
    <row r="13" spans="1:6" x14ac:dyDescent="0.25">
      <c r="A13" t="s">
        <v>218</v>
      </c>
      <c r="B13">
        <v>5</v>
      </c>
    </row>
    <row r="14" spans="1:6" x14ac:dyDescent="0.25">
      <c r="A14" t="s">
        <v>219</v>
      </c>
      <c r="B14">
        <v>30</v>
      </c>
    </row>
    <row r="15" spans="1:6" x14ac:dyDescent="0.25">
      <c r="A15" t="s">
        <v>220</v>
      </c>
      <c r="B15">
        <v>5</v>
      </c>
    </row>
    <row r="16" spans="1:6" x14ac:dyDescent="0.25">
      <c r="A16" t="s">
        <v>222</v>
      </c>
      <c r="C16">
        <v>20</v>
      </c>
    </row>
    <row r="17" spans="1:6" x14ac:dyDescent="0.25">
      <c r="A17" t="s">
        <v>223</v>
      </c>
      <c r="C17">
        <v>10</v>
      </c>
      <c r="E17">
        <v>10</v>
      </c>
    </row>
    <row r="18" spans="1:6" x14ac:dyDescent="0.25">
      <c r="A18" t="s">
        <v>224</v>
      </c>
      <c r="C18">
        <v>5</v>
      </c>
    </row>
    <row r="19" spans="1:6" x14ac:dyDescent="0.25">
      <c r="A19" t="s">
        <v>225</v>
      </c>
      <c r="C19">
        <v>5</v>
      </c>
    </row>
    <row r="20" spans="1:6" x14ac:dyDescent="0.25">
      <c r="A20" t="s">
        <v>442</v>
      </c>
      <c r="E20" t="s">
        <v>443</v>
      </c>
    </row>
    <row r="21" spans="1:6" x14ac:dyDescent="0.25">
      <c r="A21" t="s">
        <v>444</v>
      </c>
      <c r="E21" t="s">
        <v>445</v>
      </c>
    </row>
    <row r="22" spans="1:6" x14ac:dyDescent="0.25">
      <c r="A22" t="s">
        <v>446</v>
      </c>
      <c r="E22">
        <v>5</v>
      </c>
    </row>
    <row r="23" spans="1:6" x14ac:dyDescent="0.25">
      <c r="A23" t="s">
        <v>449</v>
      </c>
      <c r="E23">
        <v>100</v>
      </c>
    </row>
    <row r="24" spans="1:6" x14ac:dyDescent="0.25">
      <c r="A24" t="s">
        <v>447</v>
      </c>
      <c r="E24" t="s">
        <v>448</v>
      </c>
    </row>
    <row r="25" spans="1:6" x14ac:dyDescent="0.25">
      <c r="A25" t="s">
        <v>613</v>
      </c>
      <c r="F25">
        <v>3</v>
      </c>
    </row>
    <row r="26" spans="1:6" x14ac:dyDescent="0.25">
      <c r="A26" t="s">
        <v>614</v>
      </c>
      <c r="F26">
        <v>3</v>
      </c>
    </row>
    <row r="27" spans="1:6" x14ac:dyDescent="0.25">
      <c r="A27" t="s">
        <v>615</v>
      </c>
      <c r="F27">
        <v>3</v>
      </c>
    </row>
    <row r="28" spans="1:6" x14ac:dyDescent="0.25">
      <c r="A28" t="s">
        <v>616</v>
      </c>
      <c r="F28">
        <v>3</v>
      </c>
    </row>
    <row r="29" spans="1:6" x14ac:dyDescent="0.25">
      <c r="A29" t="s">
        <v>222</v>
      </c>
      <c r="F29" t="s">
        <v>617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17749-4EAE-4162-BBD2-F0E578A2CD9D}">
  <sheetPr codeName="Sheet2"/>
  <dimension ref="A2:I53"/>
  <sheetViews>
    <sheetView topLeftCell="A2" workbookViewId="0">
      <pane xSplit="1" ySplit="1" topLeftCell="B24" activePane="bottomRight" state="frozen"/>
      <selection activeCell="A2" sqref="A2"/>
      <selection pane="topRight" activeCell="B2" sqref="B2"/>
      <selection pane="bottomLeft" activeCell="A3" sqref="A3"/>
      <selection pane="bottomRight" activeCell="A47" sqref="A47:E47"/>
    </sheetView>
  </sheetViews>
  <sheetFormatPr defaultRowHeight="15" x14ac:dyDescent="0.25"/>
  <cols>
    <col min="1" max="1" width="13.5703125" customWidth="1"/>
    <col min="2" max="2" width="14.7109375" customWidth="1"/>
    <col min="3" max="3" width="14.5703125" customWidth="1"/>
    <col min="4" max="4" width="14.7109375" customWidth="1"/>
    <col min="5" max="5" width="58.28515625" customWidth="1"/>
    <col min="6" max="6" width="14.7109375" customWidth="1"/>
    <col min="7" max="7" width="13.140625" customWidth="1"/>
    <col min="8" max="8" width="15.5703125" customWidth="1"/>
    <col min="9" max="9" width="25" customWidth="1"/>
  </cols>
  <sheetData>
    <row r="2" spans="1:9" x14ac:dyDescent="0.25">
      <c r="A2" t="s">
        <v>100</v>
      </c>
      <c r="B2" t="s">
        <v>101</v>
      </c>
      <c r="C2" t="s">
        <v>103</v>
      </c>
      <c r="D2" t="s">
        <v>101</v>
      </c>
      <c r="E2" t="s">
        <v>102</v>
      </c>
      <c r="F2" t="s">
        <v>4</v>
      </c>
      <c r="G2" t="s">
        <v>104</v>
      </c>
      <c r="H2" t="s">
        <v>3</v>
      </c>
    </row>
    <row r="3" spans="1:9" x14ac:dyDescent="0.25">
      <c r="A3" t="s">
        <v>105</v>
      </c>
      <c r="B3" s="4">
        <v>45627</v>
      </c>
      <c r="C3" t="s">
        <v>106</v>
      </c>
      <c r="D3" t="s">
        <v>107</v>
      </c>
      <c r="E3" t="s">
        <v>108</v>
      </c>
      <c r="F3" s="5">
        <v>51300</v>
      </c>
      <c r="G3" t="s">
        <v>109</v>
      </c>
      <c r="H3" t="s">
        <v>110</v>
      </c>
      <c r="I3" t="s">
        <v>111</v>
      </c>
    </row>
    <row r="4" spans="1:9" x14ac:dyDescent="0.25">
      <c r="A4" s="21" t="s">
        <v>112</v>
      </c>
      <c r="B4" s="22">
        <v>45627</v>
      </c>
      <c r="C4" s="21" t="s">
        <v>124</v>
      </c>
      <c r="D4" s="22">
        <v>44938</v>
      </c>
      <c r="E4" s="21" t="s">
        <v>125</v>
      </c>
      <c r="F4" s="23">
        <v>6993</v>
      </c>
      <c r="G4" s="21">
        <v>101</v>
      </c>
      <c r="H4" s="21" t="s">
        <v>5</v>
      </c>
      <c r="I4" t="s">
        <v>417</v>
      </c>
    </row>
    <row r="5" spans="1:9" x14ac:dyDescent="0.25">
      <c r="A5" s="9" t="s">
        <v>113</v>
      </c>
      <c r="B5" s="10" t="s">
        <v>141</v>
      </c>
      <c r="C5" s="9" t="s">
        <v>142</v>
      </c>
      <c r="D5" s="9" t="s">
        <v>141</v>
      </c>
      <c r="E5" s="9" t="s">
        <v>143</v>
      </c>
      <c r="F5" s="11">
        <v>54430.59</v>
      </c>
      <c r="G5" s="9"/>
      <c r="H5" s="9" t="s">
        <v>43</v>
      </c>
    </row>
    <row r="6" spans="1:9" x14ac:dyDescent="0.25">
      <c r="A6" s="9" t="s">
        <v>114</v>
      </c>
      <c r="B6" s="10" t="s">
        <v>141</v>
      </c>
      <c r="C6" s="10" t="s">
        <v>160</v>
      </c>
      <c r="D6" s="9" t="s">
        <v>141</v>
      </c>
      <c r="E6" s="9" t="s">
        <v>161</v>
      </c>
      <c r="F6" s="11">
        <v>3780</v>
      </c>
      <c r="G6" s="9"/>
      <c r="H6" s="9" t="s">
        <v>162</v>
      </c>
    </row>
    <row r="7" spans="1:9" x14ac:dyDescent="0.25">
      <c r="A7" t="s">
        <v>115</v>
      </c>
      <c r="B7" s="4" t="s">
        <v>163</v>
      </c>
      <c r="C7" s="4" t="s">
        <v>164</v>
      </c>
      <c r="D7" t="s">
        <v>165</v>
      </c>
      <c r="E7" t="s">
        <v>166</v>
      </c>
      <c r="F7" s="5">
        <v>235981.69</v>
      </c>
      <c r="G7">
        <v>101</v>
      </c>
      <c r="H7" t="s">
        <v>43</v>
      </c>
    </row>
    <row r="8" spans="1:9" x14ac:dyDescent="0.25">
      <c r="A8" s="9" t="s">
        <v>116</v>
      </c>
      <c r="B8" s="10">
        <v>45414</v>
      </c>
      <c r="C8" s="9" t="s">
        <v>167</v>
      </c>
      <c r="D8" s="10">
        <v>45414</v>
      </c>
      <c r="E8" s="9" t="s">
        <v>168</v>
      </c>
      <c r="F8" s="11">
        <v>46059.8</v>
      </c>
      <c r="G8" s="9" t="s">
        <v>169</v>
      </c>
      <c r="H8" s="9" t="s">
        <v>43</v>
      </c>
    </row>
    <row r="9" spans="1:9" x14ac:dyDescent="0.25">
      <c r="A9" s="9" t="s">
        <v>117</v>
      </c>
      <c r="B9" s="10" t="s">
        <v>281</v>
      </c>
      <c r="C9" s="9" t="s">
        <v>295</v>
      </c>
      <c r="D9" s="9" t="s">
        <v>198</v>
      </c>
      <c r="E9" s="9" t="s">
        <v>296</v>
      </c>
      <c r="F9" s="11">
        <v>36476.730000000003</v>
      </c>
      <c r="G9" s="9" t="s">
        <v>169</v>
      </c>
      <c r="H9" s="9" t="s">
        <v>43</v>
      </c>
    </row>
    <row r="10" spans="1:9" x14ac:dyDescent="0.25">
      <c r="A10" s="9" t="s">
        <v>118</v>
      </c>
      <c r="B10" s="10">
        <v>45294</v>
      </c>
      <c r="C10" s="9" t="s">
        <v>415</v>
      </c>
      <c r="D10" s="9" t="s">
        <v>374</v>
      </c>
      <c r="E10" s="9" t="s">
        <v>416</v>
      </c>
      <c r="F10" s="11">
        <v>4470</v>
      </c>
      <c r="G10" s="9" t="s">
        <v>169</v>
      </c>
      <c r="H10" s="9" t="s">
        <v>162</v>
      </c>
    </row>
    <row r="11" spans="1:9" x14ac:dyDescent="0.25">
      <c r="A11" t="s">
        <v>119</v>
      </c>
      <c r="F11" s="5"/>
    </row>
    <row r="12" spans="1:9" x14ac:dyDescent="0.25">
      <c r="A12" t="s">
        <v>120</v>
      </c>
      <c r="F12" s="5"/>
    </row>
    <row r="13" spans="1:9" x14ac:dyDescent="0.25">
      <c r="A13" t="s">
        <v>121</v>
      </c>
      <c r="F13" s="5"/>
    </row>
    <row r="14" spans="1:9" x14ac:dyDescent="0.25">
      <c r="A14" t="s">
        <v>122</v>
      </c>
      <c r="B14" t="s">
        <v>307</v>
      </c>
      <c r="C14" t="s">
        <v>308</v>
      </c>
      <c r="D14" t="s">
        <v>306</v>
      </c>
      <c r="E14" t="s">
        <v>309</v>
      </c>
      <c r="F14" s="5">
        <v>171000</v>
      </c>
      <c r="H14" t="s">
        <v>310</v>
      </c>
    </row>
    <row r="15" spans="1:9" x14ac:dyDescent="0.25">
      <c r="A15" s="9" t="s">
        <v>123</v>
      </c>
      <c r="B15" s="9" t="s">
        <v>342</v>
      </c>
      <c r="C15" s="9" t="s">
        <v>341</v>
      </c>
      <c r="D15" s="9" t="s">
        <v>342</v>
      </c>
      <c r="E15" s="9" t="s">
        <v>343</v>
      </c>
      <c r="F15" s="11">
        <v>26619.51</v>
      </c>
      <c r="G15" s="9">
        <v>101</v>
      </c>
      <c r="H15" s="9" t="s">
        <v>43</v>
      </c>
    </row>
    <row r="16" spans="1:9" x14ac:dyDescent="0.25">
      <c r="A16" s="9" t="s">
        <v>352</v>
      </c>
      <c r="B16" s="9" t="s">
        <v>325</v>
      </c>
      <c r="C16" s="9" t="s">
        <v>358</v>
      </c>
      <c r="D16" s="9" t="s">
        <v>316</v>
      </c>
      <c r="E16" s="9" t="s">
        <v>359</v>
      </c>
      <c r="F16" s="11">
        <v>3780</v>
      </c>
      <c r="G16" s="9" t="s">
        <v>169</v>
      </c>
      <c r="H16" s="9" t="s">
        <v>162</v>
      </c>
    </row>
    <row r="17" spans="1:8" x14ac:dyDescent="0.25">
      <c r="A17" s="9" t="s">
        <v>353</v>
      </c>
      <c r="B17" s="10">
        <v>45630</v>
      </c>
      <c r="C17" s="9" t="s">
        <v>340</v>
      </c>
      <c r="D17" s="9"/>
      <c r="E17" s="9" t="s">
        <v>489</v>
      </c>
      <c r="F17" s="11">
        <v>34323.699999999997</v>
      </c>
      <c r="G17" s="9" t="s">
        <v>169</v>
      </c>
      <c r="H17" s="9" t="s">
        <v>43</v>
      </c>
    </row>
    <row r="18" spans="1:8" x14ac:dyDescent="0.25">
      <c r="A18" s="9" t="s">
        <v>354</v>
      </c>
      <c r="B18" s="9" t="s">
        <v>450</v>
      </c>
      <c r="C18" s="9" t="s">
        <v>451</v>
      </c>
      <c r="D18" s="10">
        <v>45355</v>
      </c>
      <c r="E18" s="9" t="s">
        <v>359</v>
      </c>
      <c r="F18" s="11">
        <v>3990</v>
      </c>
      <c r="G18" s="9" t="s">
        <v>169</v>
      </c>
      <c r="H18" s="9" t="s">
        <v>162</v>
      </c>
    </row>
    <row r="19" spans="1:8" x14ac:dyDescent="0.25">
      <c r="A19" t="s">
        <v>355</v>
      </c>
      <c r="F19" s="5"/>
    </row>
    <row r="20" spans="1:8" x14ac:dyDescent="0.25">
      <c r="A20" t="s">
        <v>356</v>
      </c>
      <c r="F20" s="5"/>
    </row>
    <row r="21" spans="1:8" x14ac:dyDescent="0.25">
      <c r="A21" t="s">
        <v>357</v>
      </c>
      <c r="F21" s="5"/>
    </row>
    <row r="22" spans="1:8" x14ac:dyDescent="0.25">
      <c r="A22" s="20" t="s">
        <v>682</v>
      </c>
      <c r="B22" s="20" t="s">
        <v>686</v>
      </c>
      <c r="C22" s="20" t="s">
        <v>687</v>
      </c>
      <c r="D22" s="20" t="s">
        <v>688</v>
      </c>
      <c r="E22" s="20" t="s">
        <v>689</v>
      </c>
      <c r="F22" s="24">
        <v>3000</v>
      </c>
      <c r="G22" s="20" t="s">
        <v>169</v>
      </c>
      <c r="H22" s="20" t="s">
        <v>690</v>
      </c>
    </row>
    <row r="23" spans="1:8" x14ac:dyDescent="0.25">
      <c r="A23" s="9" t="s">
        <v>683</v>
      </c>
      <c r="B23" s="10">
        <v>45571</v>
      </c>
      <c r="C23" s="9" t="s">
        <v>837</v>
      </c>
      <c r="D23" s="10">
        <v>45571</v>
      </c>
      <c r="E23" s="9" t="s">
        <v>838</v>
      </c>
      <c r="F23" s="11">
        <v>94197.59</v>
      </c>
      <c r="G23" s="9"/>
      <c r="H23" s="9" t="s">
        <v>43</v>
      </c>
    </row>
    <row r="24" spans="1:8" x14ac:dyDescent="0.25">
      <c r="A24" s="9" t="s">
        <v>684</v>
      </c>
      <c r="B24" s="10">
        <v>45602</v>
      </c>
      <c r="C24" s="9" t="s">
        <v>856</v>
      </c>
      <c r="D24" s="10">
        <v>45479</v>
      </c>
      <c r="E24" s="9" t="s">
        <v>857</v>
      </c>
      <c r="F24" s="11">
        <v>4120</v>
      </c>
      <c r="G24" s="9"/>
      <c r="H24" s="9" t="s">
        <v>162</v>
      </c>
    </row>
    <row r="25" spans="1:8" x14ac:dyDescent="0.25">
      <c r="A25" t="s">
        <v>685</v>
      </c>
      <c r="F25" s="5"/>
    </row>
    <row r="26" spans="1:8" x14ac:dyDescent="0.25">
      <c r="A26" s="9" t="s">
        <v>908</v>
      </c>
      <c r="B26" s="9" t="s">
        <v>864</v>
      </c>
      <c r="C26" s="9" t="s">
        <v>909</v>
      </c>
      <c r="D26" s="9" t="s">
        <v>663</v>
      </c>
      <c r="E26" s="9" t="s">
        <v>910</v>
      </c>
      <c r="F26" s="11">
        <v>3855</v>
      </c>
      <c r="G26" s="9"/>
      <c r="H26" s="9" t="s">
        <v>162</v>
      </c>
    </row>
    <row r="27" spans="1:8" x14ac:dyDescent="0.25">
      <c r="A27" s="12" t="s">
        <v>975</v>
      </c>
      <c r="F27" s="5"/>
    </row>
    <row r="28" spans="1:8" x14ac:dyDescent="0.25">
      <c r="A28" s="12" t="s">
        <v>976</v>
      </c>
      <c r="B28" t="s">
        <v>983</v>
      </c>
      <c r="C28" s="12" t="s">
        <v>981</v>
      </c>
      <c r="D28" t="s">
        <v>982</v>
      </c>
      <c r="E28" s="9" t="s">
        <v>984</v>
      </c>
      <c r="F28" s="5">
        <v>648500</v>
      </c>
      <c r="H28" s="9" t="s">
        <v>690</v>
      </c>
    </row>
    <row r="29" spans="1:8" x14ac:dyDescent="0.25">
      <c r="A29" s="12" t="s">
        <v>977</v>
      </c>
      <c r="B29" s="4">
        <v>45389</v>
      </c>
      <c r="C29" t="s">
        <v>1088</v>
      </c>
      <c r="D29" s="4">
        <v>45389</v>
      </c>
      <c r="E29" t="s">
        <v>1089</v>
      </c>
      <c r="F29" s="5">
        <v>51224.31</v>
      </c>
      <c r="H29" s="9" t="s">
        <v>43</v>
      </c>
    </row>
    <row r="30" spans="1:8" x14ac:dyDescent="0.25">
      <c r="A30" s="12" t="s">
        <v>978</v>
      </c>
      <c r="F30" s="5"/>
    </row>
    <row r="31" spans="1:8" x14ac:dyDescent="0.25">
      <c r="A31" s="9" t="s">
        <v>979</v>
      </c>
      <c r="B31" s="9" t="s">
        <v>1599</v>
      </c>
      <c r="C31" s="9" t="s">
        <v>1596</v>
      </c>
      <c r="D31" s="9" t="s">
        <v>1597</v>
      </c>
      <c r="E31" s="9" t="s">
        <v>1598</v>
      </c>
      <c r="F31" s="11">
        <v>3615</v>
      </c>
      <c r="G31" s="9"/>
      <c r="H31" s="9" t="s">
        <v>162</v>
      </c>
    </row>
    <row r="32" spans="1:8" x14ac:dyDescent="0.25">
      <c r="A32" s="12" t="s">
        <v>980</v>
      </c>
      <c r="B32" s="4">
        <v>45543</v>
      </c>
      <c r="C32" s="9" t="s">
        <v>1919</v>
      </c>
      <c r="D32" s="4">
        <v>45451</v>
      </c>
      <c r="E32" t="s">
        <v>1918</v>
      </c>
      <c r="F32" s="5">
        <v>43456.73</v>
      </c>
      <c r="H32" s="9" t="s">
        <v>136</v>
      </c>
    </row>
    <row r="33" spans="1:8" x14ac:dyDescent="0.25">
      <c r="A33" s="9" t="s">
        <v>1950</v>
      </c>
      <c r="B33" s="9" t="s">
        <v>1951</v>
      </c>
      <c r="C33" s="9" t="s">
        <v>1952</v>
      </c>
      <c r="D33" s="9" t="s">
        <v>1953</v>
      </c>
      <c r="E33" s="9" t="s">
        <v>1954</v>
      </c>
      <c r="F33" s="11">
        <v>4695</v>
      </c>
      <c r="G33" s="9"/>
      <c r="H33" s="9" t="s">
        <v>162</v>
      </c>
    </row>
    <row r="34" spans="1:8" x14ac:dyDescent="0.25">
      <c r="A34" s="12" t="s">
        <v>2035</v>
      </c>
      <c r="B34" t="s">
        <v>2036</v>
      </c>
      <c r="C34" t="s">
        <v>1973</v>
      </c>
      <c r="D34" t="s">
        <v>1974</v>
      </c>
      <c r="E34" t="s">
        <v>1975</v>
      </c>
      <c r="F34" s="5">
        <v>63787.63</v>
      </c>
      <c r="H34" s="9" t="s">
        <v>136</v>
      </c>
    </row>
    <row r="35" spans="1:8" x14ac:dyDescent="0.25">
      <c r="A35" s="12" t="s">
        <v>2148</v>
      </c>
      <c r="B35" s="4">
        <v>45574</v>
      </c>
      <c r="C35" t="s">
        <v>2146</v>
      </c>
      <c r="D35" s="4">
        <v>45634</v>
      </c>
      <c r="E35" t="s">
        <v>2147</v>
      </c>
      <c r="F35" s="5">
        <v>142104.21</v>
      </c>
      <c r="G35">
        <v>101</v>
      </c>
      <c r="H35" s="9" t="s">
        <v>43</v>
      </c>
    </row>
    <row r="36" spans="1:8" x14ac:dyDescent="0.25">
      <c r="A36" s="12" t="s">
        <v>2149</v>
      </c>
      <c r="B36" s="4">
        <v>45574</v>
      </c>
      <c r="C36" t="s">
        <v>2121</v>
      </c>
      <c r="D36" s="4">
        <v>45452</v>
      </c>
      <c r="E36" t="s">
        <v>2122</v>
      </c>
      <c r="F36" s="5">
        <v>38034.22</v>
      </c>
      <c r="G36">
        <v>101</v>
      </c>
      <c r="H36" s="9" t="s">
        <v>136</v>
      </c>
    </row>
    <row r="37" spans="1:8" x14ac:dyDescent="0.25">
      <c r="A37" s="12" t="s">
        <v>2214</v>
      </c>
      <c r="B37" t="s">
        <v>2189</v>
      </c>
      <c r="C37" t="s">
        <v>2212</v>
      </c>
      <c r="D37" s="4">
        <v>45605</v>
      </c>
      <c r="E37" t="s">
        <v>2289</v>
      </c>
      <c r="F37" s="5">
        <v>3000</v>
      </c>
      <c r="H37" s="9" t="s">
        <v>690</v>
      </c>
    </row>
    <row r="38" spans="1:8" x14ac:dyDescent="0.25">
      <c r="A38" s="12" t="s">
        <v>2299</v>
      </c>
      <c r="B38" t="s">
        <v>2295</v>
      </c>
      <c r="C38" t="s">
        <v>2297</v>
      </c>
      <c r="D38" t="s">
        <v>2232</v>
      </c>
      <c r="E38" t="s">
        <v>2298</v>
      </c>
      <c r="F38" s="5">
        <v>53856.71</v>
      </c>
      <c r="G38" t="s">
        <v>1067</v>
      </c>
      <c r="H38" s="9" t="s">
        <v>136</v>
      </c>
    </row>
    <row r="39" spans="1:8" x14ac:dyDescent="0.25">
      <c r="A39" s="9" t="s">
        <v>2318</v>
      </c>
      <c r="B39" s="10">
        <v>45301</v>
      </c>
      <c r="C39" s="9" t="s">
        <v>2316</v>
      </c>
      <c r="D39" s="10" t="s">
        <v>2287</v>
      </c>
      <c r="E39" s="9" t="s">
        <v>2317</v>
      </c>
      <c r="F39" s="11">
        <v>4200</v>
      </c>
      <c r="G39" s="9"/>
      <c r="H39" s="9" t="s">
        <v>162</v>
      </c>
    </row>
    <row r="40" spans="1:8" x14ac:dyDescent="0.25">
      <c r="A40" s="12" t="s">
        <v>2530</v>
      </c>
      <c r="B40" t="s">
        <v>2430</v>
      </c>
      <c r="C40" t="s">
        <v>2538</v>
      </c>
      <c r="D40" s="4">
        <v>45545</v>
      </c>
      <c r="E40" t="s">
        <v>2353</v>
      </c>
      <c r="F40" s="5">
        <v>26944.36</v>
      </c>
      <c r="H40" s="9" t="s">
        <v>136</v>
      </c>
    </row>
    <row r="41" spans="1:8" x14ac:dyDescent="0.25">
      <c r="A41" s="12" t="s">
        <v>2530</v>
      </c>
      <c r="B41" t="s">
        <v>3043</v>
      </c>
      <c r="C41" t="s">
        <v>3245</v>
      </c>
      <c r="D41" s="4" t="s">
        <v>2985</v>
      </c>
      <c r="E41" t="s">
        <v>3246</v>
      </c>
      <c r="F41" s="5">
        <v>3970</v>
      </c>
      <c r="H41" s="9" t="s">
        <v>162</v>
      </c>
    </row>
    <row r="42" spans="1:8" x14ac:dyDescent="0.25">
      <c r="A42" s="12" t="s">
        <v>2531</v>
      </c>
    </row>
    <row r="43" spans="1:8" x14ac:dyDescent="0.25">
      <c r="A43" s="12" t="s">
        <v>2532</v>
      </c>
      <c r="B43" s="4">
        <v>45393</v>
      </c>
      <c r="C43" t="s">
        <v>2397</v>
      </c>
      <c r="D43" t="s">
        <v>2395</v>
      </c>
      <c r="E43" t="s">
        <v>2398</v>
      </c>
      <c r="F43" s="5">
        <v>38089.449999999997</v>
      </c>
      <c r="H43" s="9" t="s">
        <v>136</v>
      </c>
    </row>
    <row r="44" spans="1:8" x14ac:dyDescent="0.25">
      <c r="A44" s="9" t="s">
        <v>2533</v>
      </c>
      <c r="B44" s="10">
        <v>45423</v>
      </c>
      <c r="C44" s="9" t="s">
        <v>2545</v>
      </c>
      <c r="D44" s="10" t="s">
        <v>2395</v>
      </c>
      <c r="E44" s="9" t="s">
        <v>2546</v>
      </c>
      <c r="F44" s="11">
        <v>30000</v>
      </c>
      <c r="G44" s="9"/>
      <c r="H44" s="9" t="s">
        <v>2547</v>
      </c>
    </row>
    <row r="45" spans="1:8" x14ac:dyDescent="0.25">
      <c r="A45" s="12" t="s">
        <v>2534</v>
      </c>
      <c r="B45" s="4">
        <v>45454</v>
      </c>
      <c r="C45" t="s">
        <v>2642</v>
      </c>
      <c r="D45" s="4">
        <v>45454</v>
      </c>
      <c r="E45" t="s">
        <v>2646</v>
      </c>
      <c r="F45" s="5">
        <v>45037.24</v>
      </c>
      <c r="H45" s="9" t="s">
        <v>136</v>
      </c>
    </row>
    <row r="46" spans="1:8" x14ac:dyDescent="0.25">
      <c r="A46" s="12" t="s">
        <v>2713</v>
      </c>
      <c r="B46" t="s">
        <v>2714</v>
      </c>
      <c r="C46" t="s">
        <v>2706</v>
      </c>
      <c r="D46" t="s">
        <v>2703</v>
      </c>
      <c r="E46" t="s">
        <v>2707</v>
      </c>
      <c r="F46" s="5">
        <v>2340.39</v>
      </c>
      <c r="H46" s="9" t="s">
        <v>800</v>
      </c>
    </row>
    <row r="47" spans="1:8" x14ac:dyDescent="0.25">
      <c r="A47" s="12" t="s">
        <v>2761</v>
      </c>
      <c r="B47" t="s">
        <v>2755</v>
      </c>
      <c r="C47" t="s">
        <v>2758</v>
      </c>
      <c r="D47" s="4" t="s">
        <v>2759</v>
      </c>
      <c r="E47" t="s">
        <v>2760</v>
      </c>
      <c r="F47" s="5">
        <v>4830</v>
      </c>
      <c r="G47" t="s">
        <v>169</v>
      </c>
      <c r="H47" s="9" t="s">
        <v>162</v>
      </c>
    </row>
    <row r="48" spans="1:8" x14ac:dyDescent="0.25">
      <c r="A48" s="12" t="s">
        <v>2778</v>
      </c>
      <c r="B48" s="4">
        <v>45334</v>
      </c>
      <c r="C48" t="s">
        <v>2704</v>
      </c>
      <c r="D48" t="s">
        <v>2703</v>
      </c>
      <c r="E48" t="s">
        <v>2779</v>
      </c>
      <c r="F48" s="5">
        <v>43722.36</v>
      </c>
      <c r="H48" s="9" t="s">
        <v>136</v>
      </c>
    </row>
    <row r="49" spans="1:8" x14ac:dyDescent="0.25">
      <c r="A49" s="12" t="s">
        <v>3071</v>
      </c>
    </row>
    <row r="50" spans="1:8" x14ac:dyDescent="0.25">
      <c r="A50" s="12" t="s">
        <v>3072</v>
      </c>
    </row>
    <row r="51" spans="1:8" x14ac:dyDescent="0.25">
      <c r="A51" s="12" t="s">
        <v>3073</v>
      </c>
      <c r="B51" t="s">
        <v>3045</v>
      </c>
      <c r="C51" t="s">
        <v>3074</v>
      </c>
      <c r="D51" t="s">
        <v>2989</v>
      </c>
      <c r="E51" t="s">
        <v>3075</v>
      </c>
      <c r="F51" s="5">
        <v>4200</v>
      </c>
      <c r="H51" s="9" t="s">
        <v>162</v>
      </c>
    </row>
    <row r="52" spans="1:8" x14ac:dyDescent="0.25">
      <c r="A52" s="12" t="s">
        <v>3077</v>
      </c>
      <c r="B52" t="s">
        <v>3045</v>
      </c>
      <c r="C52" t="s">
        <v>3078</v>
      </c>
      <c r="D52" t="s">
        <v>2978</v>
      </c>
      <c r="E52" t="s">
        <v>3080</v>
      </c>
      <c r="F52" s="5">
        <v>1808.21</v>
      </c>
      <c r="H52" s="9" t="s">
        <v>800</v>
      </c>
    </row>
    <row r="53" spans="1:8" x14ac:dyDescent="0.25">
      <c r="A53" s="12" t="s">
        <v>3082</v>
      </c>
      <c r="B53" t="s">
        <v>3045</v>
      </c>
      <c r="C53" t="s">
        <v>3085</v>
      </c>
      <c r="D53" t="s">
        <v>3083</v>
      </c>
      <c r="E53" t="s">
        <v>3084</v>
      </c>
      <c r="F53" s="5">
        <v>46097.17</v>
      </c>
      <c r="H53" s="9" t="s">
        <v>136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B390F-BCAF-4B0D-912F-48D0B9DD4F16}">
  <sheetPr codeName="Sheet3"/>
  <dimension ref="A2:F77"/>
  <sheetViews>
    <sheetView topLeftCell="A49" workbookViewId="0">
      <selection activeCell="F77" sqref="F77"/>
    </sheetView>
  </sheetViews>
  <sheetFormatPr defaultRowHeight="15" x14ac:dyDescent="0.25"/>
  <cols>
    <col min="1" max="1" width="16" customWidth="1"/>
    <col min="2" max="2" width="16.5703125" customWidth="1"/>
    <col min="3" max="3" width="58" customWidth="1"/>
    <col min="4" max="5" width="13.28515625" customWidth="1"/>
    <col min="6" max="6" width="16.42578125" style="26" customWidth="1"/>
  </cols>
  <sheetData>
    <row r="2" spans="1:6" x14ac:dyDescent="0.25">
      <c r="A2" t="s">
        <v>16</v>
      </c>
    </row>
    <row r="4" spans="1:6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50</v>
      </c>
      <c r="F4" s="77" t="s">
        <v>4</v>
      </c>
    </row>
    <row r="6" spans="1:6" x14ac:dyDescent="0.25">
      <c r="A6" t="s">
        <v>17</v>
      </c>
      <c r="B6" s="4">
        <v>45352</v>
      </c>
      <c r="D6" t="s">
        <v>42</v>
      </c>
      <c r="E6" t="s">
        <v>51</v>
      </c>
      <c r="F6" s="5">
        <v>40000</v>
      </c>
    </row>
    <row r="7" spans="1:6" x14ac:dyDescent="0.25">
      <c r="A7" t="s">
        <v>18</v>
      </c>
      <c r="B7" s="4">
        <v>45352</v>
      </c>
      <c r="D7" t="s">
        <v>13</v>
      </c>
      <c r="E7" t="s">
        <v>52</v>
      </c>
      <c r="F7" s="5">
        <v>20000</v>
      </c>
    </row>
    <row r="8" spans="1:6" x14ac:dyDescent="0.25">
      <c r="A8" t="s">
        <v>19</v>
      </c>
      <c r="B8" s="4">
        <v>45383</v>
      </c>
      <c r="C8" t="s">
        <v>44</v>
      </c>
      <c r="D8" t="s">
        <v>43</v>
      </c>
      <c r="E8" t="s">
        <v>53</v>
      </c>
      <c r="F8" s="5">
        <v>58955.53</v>
      </c>
    </row>
    <row r="9" spans="1:6" x14ac:dyDescent="0.25">
      <c r="A9" t="s">
        <v>20</v>
      </c>
      <c r="B9" s="4">
        <v>45505</v>
      </c>
      <c r="C9" t="s">
        <v>46</v>
      </c>
      <c r="D9" t="s">
        <v>45</v>
      </c>
      <c r="E9" t="s">
        <v>54</v>
      </c>
      <c r="F9" s="5">
        <v>3000</v>
      </c>
    </row>
    <row r="10" spans="1:6" x14ac:dyDescent="0.25">
      <c r="A10" t="s">
        <v>21</v>
      </c>
      <c r="B10" s="4">
        <v>45566</v>
      </c>
      <c r="C10" t="s">
        <v>88</v>
      </c>
      <c r="D10" t="s">
        <v>47</v>
      </c>
      <c r="E10" t="s">
        <v>55</v>
      </c>
      <c r="F10" s="5">
        <v>22500</v>
      </c>
    </row>
    <row r="11" spans="1:6" x14ac:dyDescent="0.25">
      <c r="A11" t="s">
        <v>22</v>
      </c>
      <c r="B11" s="4" t="s">
        <v>141</v>
      </c>
      <c r="C11" t="s">
        <v>143</v>
      </c>
      <c r="D11" t="s">
        <v>43</v>
      </c>
      <c r="E11" t="s">
        <v>53</v>
      </c>
      <c r="F11" s="5">
        <v>54430.59</v>
      </c>
    </row>
    <row r="12" spans="1:6" x14ac:dyDescent="0.25">
      <c r="A12" t="s">
        <v>23</v>
      </c>
      <c r="F12" s="5"/>
    </row>
    <row r="13" spans="1:6" x14ac:dyDescent="0.25">
      <c r="A13" t="s">
        <v>24</v>
      </c>
      <c r="F13" s="5"/>
    </row>
    <row r="14" spans="1:6" x14ac:dyDescent="0.25">
      <c r="A14" t="s">
        <v>25</v>
      </c>
      <c r="F14" s="5"/>
    </row>
    <row r="15" spans="1:6" x14ac:dyDescent="0.25">
      <c r="A15" t="s">
        <v>26</v>
      </c>
      <c r="F15" s="5"/>
    </row>
    <row r="16" spans="1:6" x14ac:dyDescent="0.25">
      <c r="A16" t="s">
        <v>27</v>
      </c>
      <c r="F16" s="5"/>
    </row>
    <row r="17" spans="1:6" x14ac:dyDescent="0.25">
      <c r="A17" t="s">
        <v>167</v>
      </c>
      <c r="B17" s="4">
        <v>45414</v>
      </c>
      <c r="C17" t="s">
        <v>168</v>
      </c>
      <c r="D17" t="s">
        <v>43</v>
      </c>
      <c r="E17" t="s">
        <v>53</v>
      </c>
      <c r="F17" s="5">
        <v>46059.8</v>
      </c>
    </row>
    <row r="18" spans="1:6" x14ac:dyDescent="0.25">
      <c r="A18" t="s">
        <v>28</v>
      </c>
      <c r="F18" s="5"/>
    </row>
    <row r="19" spans="1:6" x14ac:dyDescent="0.25">
      <c r="A19" t="s">
        <v>29</v>
      </c>
      <c r="F19" s="5"/>
    </row>
    <row r="20" spans="1:6" x14ac:dyDescent="0.25">
      <c r="A20" t="s">
        <v>30</v>
      </c>
      <c r="F20" s="5"/>
    </row>
    <row r="21" spans="1:6" x14ac:dyDescent="0.25">
      <c r="A21" t="s">
        <v>31</v>
      </c>
      <c r="F21" s="5"/>
    </row>
    <row r="22" spans="1:6" x14ac:dyDescent="0.25">
      <c r="A22" t="s">
        <v>32</v>
      </c>
      <c r="F22" s="5"/>
    </row>
    <row r="23" spans="1:6" x14ac:dyDescent="0.25">
      <c r="A23" t="s">
        <v>33</v>
      </c>
      <c r="F23" s="5"/>
    </row>
    <row r="24" spans="1:6" x14ac:dyDescent="0.25">
      <c r="A24" t="s">
        <v>34</v>
      </c>
      <c r="F24" s="5"/>
    </row>
    <row r="25" spans="1:6" x14ac:dyDescent="0.25">
      <c r="A25" t="s">
        <v>35</v>
      </c>
      <c r="F25" s="5"/>
    </row>
    <row r="26" spans="1:6" x14ac:dyDescent="0.25">
      <c r="A26" t="s">
        <v>415</v>
      </c>
      <c r="C26" t="s">
        <v>416</v>
      </c>
      <c r="D26" t="s">
        <v>162</v>
      </c>
      <c r="E26" t="s">
        <v>194</v>
      </c>
      <c r="F26" s="5">
        <v>4470</v>
      </c>
    </row>
    <row r="27" spans="1:6" x14ac:dyDescent="0.25">
      <c r="A27" t="s">
        <v>36</v>
      </c>
      <c r="F27" s="5"/>
    </row>
    <row r="28" spans="1:6" x14ac:dyDescent="0.25">
      <c r="A28" t="s">
        <v>37</v>
      </c>
      <c r="F28" s="5"/>
    </row>
    <row r="29" spans="1:6" x14ac:dyDescent="0.25">
      <c r="A29" t="s">
        <v>38</v>
      </c>
      <c r="F29" s="5"/>
    </row>
    <row r="30" spans="1:6" x14ac:dyDescent="0.25">
      <c r="A30" t="s">
        <v>39</v>
      </c>
      <c r="F30" s="5"/>
    </row>
    <row r="31" spans="1:6" x14ac:dyDescent="0.25">
      <c r="A31" t="s">
        <v>40</v>
      </c>
      <c r="F31" s="5"/>
    </row>
    <row r="32" spans="1:6" x14ac:dyDescent="0.25">
      <c r="A32" t="s">
        <v>41</v>
      </c>
      <c r="F32" s="5"/>
    </row>
    <row r="33" spans="1:6" x14ac:dyDescent="0.25">
      <c r="A33" t="s">
        <v>327</v>
      </c>
      <c r="F33" s="5"/>
    </row>
    <row r="34" spans="1:6" x14ac:dyDescent="0.25">
      <c r="A34" t="s">
        <v>328</v>
      </c>
    </row>
    <row r="35" spans="1:6" x14ac:dyDescent="0.25">
      <c r="A35" t="s">
        <v>329</v>
      </c>
    </row>
    <row r="36" spans="1:6" x14ac:dyDescent="0.25">
      <c r="A36" t="s">
        <v>330</v>
      </c>
    </row>
    <row r="37" spans="1:6" x14ac:dyDescent="0.25">
      <c r="A37" t="s">
        <v>331</v>
      </c>
    </row>
    <row r="38" spans="1:6" x14ac:dyDescent="0.25">
      <c r="A38" t="s">
        <v>332</v>
      </c>
    </row>
    <row r="39" spans="1:6" x14ac:dyDescent="0.25">
      <c r="A39" t="s">
        <v>333</v>
      </c>
    </row>
    <row r="40" spans="1:6" x14ac:dyDescent="0.25">
      <c r="A40" t="s">
        <v>334</v>
      </c>
    </row>
    <row r="41" spans="1:6" x14ac:dyDescent="0.25">
      <c r="A41" t="s">
        <v>335</v>
      </c>
    </row>
    <row r="42" spans="1:6" x14ac:dyDescent="0.25">
      <c r="A42" t="s">
        <v>2146</v>
      </c>
      <c r="B42" t="s">
        <v>1672</v>
      </c>
      <c r="C42" t="s">
        <v>2147</v>
      </c>
      <c r="D42" t="s">
        <v>43</v>
      </c>
      <c r="E42" t="s">
        <v>53</v>
      </c>
      <c r="F42" s="5">
        <v>1789323.04</v>
      </c>
    </row>
    <row r="43" spans="1:6" x14ac:dyDescent="0.25">
      <c r="A43" t="s">
        <v>341</v>
      </c>
      <c r="B43" t="s">
        <v>342</v>
      </c>
      <c r="C43" t="s">
        <v>343</v>
      </c>
      <c r="D43" t="s">
        <v>43</v>
      </c>
      <c r="E43" t="s">
        <v>53</v>
      </c>
      <c r="F43" s="5">
        <v>26619.51</v>
      </c>
    </row>
    <row r="44" spans="1:6" x14ac:dyDescent="0.25">
      <c r="A44" t="s">
        <v>336</v>
      </c>
    </row>
    <row r="45" spans="1:6" x14ac:dyDescent="0.25">
      <c r="A45" t="s">
        <v>337</v>
      </c>
    </row>
    <row r="46" spans="1:6" x14ac:dyDescent="0.25">
      <c r="A46" t="s">
        <v>338</v>
      </c>
    </row>
    <row r="47" spans="1:6" x14ac:dyDescent="0.25">
      <c r="A47" t="s">
        <v>339</v>
      </c>
    </row>
    <row r="48" spans="1:6" x14ac:dyDescent="0.25">
      <c r="A48" t="s">
        <v>1087</v>
      </c>
      <c r="C48" t="s">
        <v>489</v>
      </c>
      <c r="D48" t="s">
        <v>43</v>
      </c>
      <c r="E48" t="s">
        <v>53</v>
      </c>
      <c r="F48" s="5">
        <v>34323.699999999997</v>
      </c>
    </row>
    <row r="49" spans="1:6" x14ac:dyDescent="0.25">
      <c r="A49" t="s">
        <v>1088</v>
      </c>
      <c r="B49" s="4">
        <v>45389</v>
      </c>
      <c r="C49" t="s">
        <v>1089</v>
      </c>
      <c r="D49" t="s">
        <v>43</v>
      </c>
      <c r="E49" t="s">
        <v>53</v>
      </c>
      <c r="F49" s="5">
        <v>51224.31</v>
      </c>
    </row>
    <row r="50" spans="1:6" x14ac:dyDescent="0.25">
      <c r="A50" t="s">
        <v>1593</v>
      </c>
    </row>
    <row r="51" spans="1:6" x14ac:dyDescent="0.25">
      <c r="A51" t="s">
        <v>1594</v>
      </c>
    </row>
    <row r="52" spans="1:6" x14ac:dyDescent="0.25">
      <c r="A52" t="s">
        <v>1595</v>
      </c>
    </row>
    <row r="53" spans="1:6" x14ac:dyDescent="0.25">
      <c r="A53" t="s">
        <v>1596</v>
      </c>
      <c r="B53" t="s">
        <v>1597</v>
      </c>
      <c r="C53" t="s">
        <v>1598</v>
      </c>
      <c r="D53" t="s">
        <v>162</v>
      </c>
      <c r="E53" t="s">
        <v>194</v>
      </c>
      <c r="F53" s="5">
        <v>3615</v>
      </c>
    </row>
    <row r="54" spans="1:6" x14ac:dyDescent="0.25">
      <c r="A54" t="s">
        <v>1917</v>
      </c>
      <c r="B54" s="4">
        <v>34935</v>
      </c>
      <c r="C54" t="s">
        <v>1918</v>
      </c>
      <c r="D54" t="s">
        <v>136</v>
      </c>
      <c r="E54" t="s">
        <v>433</v>
      </c>
      <c r="F54" s="5">
        <v>43456.73</v>
      </c>
    </row>
    <row r="55" spans="1:6" x14ac:dyDescent="0.25">
      <c r="A55" t="s">
        <v>1952</v>
      </c>
      <c r="B55" t="s">
        <v>1953</v>
      </c>
      <c r="C55" t="s">
        <v>1954</v>
      </c>
      <c r="D55" t="s">
        <v>162</v>
      </c>
      <c r="E55" t="s">
        <v>194</v>
      </c>
      <c r="F55" s="5">
        <v>4695</v>
      </c>
    </row>
    <row r="56" spans="1:6" x14ac:dyDescent="0.25">
      <c r="A56" t="s">
        <v>1973</v>
      </c>
      <c r="B56" t="s">
        <v>1974</v>
      </c>
      <c r="C56" t="s">
        <v>1975</v>
      </c>
      <c r="D56" t="s">
        <v>136</v>
      </c>
      <c r="E56" t="s">
        <v>433</v>
      </c>
      <c r="F56" s="5">
        <v>63787.63</v>
      </c>
    </row>
    <row r="57" spans="1:6" x14ac:dyDescent="0.25">
      <c r="A57" t="s">
        <v>2121</v>
      </c>
      <c r="B57" s="4">
        <v>45452</v>
      </c>
      <c r="C57" t="s">
        <v>2122</v>
      </c>
      <c r="D57" t="s">
        <v>136</v>
      </c>
      <c r="E57" t="s">
        <v>433</v>
      </c>
      <c r="F57" s="5">
        <v>38034.22</v>
      </c>
    </row>
    <row r="58" spans="1:6" x14ac:dyDescent="0.25">
      <c r="A58" t="s">
        <v>2316</v>
      </c>
      <c r="B58" s="4" t="s">
        <v>2287</v>
      </c>
      <c r="C58" t="s">
        <v>2317</v>
      </c>
      <c r="D58" t="s">
        <v>162</v>
      </c>
      <c r="E58" t="s">
        <v>194</v>
      </c>
      <c r="F58" s="5">
        <v>4200</v>
      </c>
    </row>
    <row r="59" spans="1:6" x14ac:dyDescent="0.25">
      <c r="A59" t="s">
        <v>2212</v>
      </c>
      <c r="B59" s="4">
        <v>45605</v>
      </c>
      <c r="C59" t="s">
        <v>2213</v>
      </c>
      <c r="D59" t="s">
        <v>45</v>
      </c>
      <c r="E59" t="s">
        <v>54</v>
      </c>
      <c r="F59" s="5">
        <v>6000</v>
      </c>
    </row>
    <row r="60" spans="1:6" x14ac:dyDescent="0.25">
      <c r="A60" t="s">
        <v>2297</v>
      </c>
      <c r="B60" t="s">
        <v>2232</v>
      </c>
      <c r="C60" t="s">
        <v>2298</v>
      </c>
      <c r="D60" t="s">
        <v>136</v>
      </c>
      <c r="E60" t="s">
        <v>433</v>
      </c>
      <c r="F60" s="5">
        <v>53856.71</v>
      </c>
    </row>
    <row r="61" spans="1:6" x14ac:dyDescent="0.25">
      <c r="A61" t="s">
        <v>2297</v>
      </c>
      <c r="B61" s="4">
        <v>45545</v>
      </c>
      <c r="C61" t="s">
        <v>2353</v>
      </c>
      <c r="D61" t="s">
        <v>136</v>
      </c>
      <c r="E61" t="s">
        <v>433</v>
      </c>
      <c r="F61" s="5">
        <v>26944.36</v>
      </c>
    </row>
    <row r="62" spans="1:6" x14ac:dyDescent="0.25">
      <c r="A62" t="s">
        <v>2545</v>
      </c>
      <c r="B62" s="4" t="s">
        <v>2395</v>
      </c>
      <c r="C62" t="s">
        <v>2546</v>
      </c>
      <c r="D62" t="s">
        <v>42</v>
      </c>
      <c r="E62" t="s">
        <v>51</v>
      </c>
      <c r="F62" s="5">
        <v>30000</v>
      </c>
    </row>
    <row r="63" spans="1:6" x14ac:dyDescent="0.25">
      <c r="A63" t="s">
        <v>2397</v>
      </c>
      <c r="B63" t="s">
        <v>2395</v>
      </c>
      <c r="C63" t="s">
        <v>2398</v>
      </c>
      <c r="D63" t="s">
        <v>136</v>
      </c>
      <c r="E63" t="s">
        <v>433</v>
      </c>
      <c r="F63" s="5">
        <v>38089.449999999997</v>
      </c>
    </row>
    <row r="64" spans="1:6" x14ac:dyDescent="0.25">
      <c r="A64" t="s">
        <v>2643</v>
      </c>
    </row>
    <row r="65" spans="1:6" x14ac:dyDescent="0.25">
      <c r="A65" t="s">
        <v>2644</v>
      </c>
    </row>
    <row r="66" spans="1:6" x14ac:dyDescent="0.25">
      <c r="A66" t="s">
        <v>2645</v>
      </c>
    </row>
    <row r="67" spans="1:6" x14ac:dyDescent="0.25">
      <c r="A67" t="s">
        <v>2642</v>
      </c>
      <c r="B67" s="4">
        <v>45454</v>
      </c>
      <c r="C67" t="s">
        <v>2646</v>
      </c>
      <c r="D67" t="s">
        <v>136</v>
      </c>
      <c r="E67" t="s">
        <v>433</v>
      </c>
      <c r="F67" s="5">
        <v>45037.24</v>
      </c>
    </row>
    <row r="68" spans="1:6" x14ac:dyDescent="0.25">
      <c r="A68" t="s">
        <v>2758</v>
      </c>
      <c r="B68" s="4" t="s">
        <v>2759</v>
      </c>
      <c r="C68" t="s">
        <v>2760</v>
      </c>
      <c r="D68" t="s">
        <v>162</v>
      </c>
      <c r="E68" t="s">
        <v>194</v>
      </c>
      <c r="F68" s="5">
        <v>4830</v>
      </c>
    </row>
    <row r="69" spans="1:6" x14ac:dyDescent="0.25">
      <c r="A69" t="s">
        <v>2704</v>
      </c>
      <c r="B69" t="s">
        <v>2703</v>
      </c>
      <c r="C69" t="s">
        <v>2705</v>
      </c>
      <c r="D69" t="s">
        <v>136</v>
      </c>
      <c r="E69" t="s">
        <v>433</v>
      </c>
      <c r="F69" s="5">
        <v>43722.36</v>
      </c>
    </row>
    <row r="70" spans="1:6" x14ac:dyDescent="0.25">
      <c r="A70" t="s">
        <v>2706</v>
      </c>
      <c r="B70" t="s">
        <v>2703</v>
      </c>
      <c r="C70" t="s">
        <v>2707</v>
      </c>
      <c r="D70" t="s">
        <v>800</v>
      </c>
      <c r="E70" t="s">
        <v>804</v>
      </c>
      <c r="F70" s="5">
        <v>2340.39</v>
      </c>
    </row>
    <row r="71" spans="1:6" x14ac:dyDescent="0.25">
      <c r="A71" t="s">
        <v>2867</v>
      </c>
      <c r="B71" s="4">
        <v>45547</v>
      </c>
      <c r="C71" t="s">
        <v>2868</v>
      </c>
      <c r="D71" t="s">
        <v>136</v>
      </c>
      <c r="E71" t="s">
        <v>433</v>
      </c>
      <c r="F71" s="5">
        <v>33403.18</v>
      </c>
    </row>
    <row r="74" spans="1:6" x14ac:dyDescent="0.25">
      <c r="A74" t="s">
        <v>3086</v>
      </c>
      <c r="B74" t="s">
        <v>3083</v>
      </c>
      <c r="C74" t="s">
        <v>3084</v>
      </c>
      <c r="D74" t="s">
        <v>136</v>
      </c>
      <c r="E74" t="s">
        <v>433</v>
      </c>
      <c r="F74" s="26">
        <v>46097.17</v>
      </c>
    </row>
    <row r="75" spans="1:6" x14ac:dyDescent="0.25">
      <c r="A75" t="s">
        <v>3081</v>
      </c>
      <c r="B75" t="s">
        <v>2978</v>
      </c>
      <c r="C75" t="s">
        <v>3079</v>
      </c>
      <c r="D75" t="s">
        <v>800</v>
      </c>
      <c r="E75" t="s">
        <v>2844</v>
      </c>
      <c r="F75" s="26">
        <v>1808.21</v>
      </c>
    </row>
    <row r="76" spans="1:6" x14ac:dyDescent="0.25">
      <c r="A76" t="s">
        <v>3076</v>
      </c>
      <c r="B76" t="s">
        <v>2989</v>
      </c>
      <c r="C76" t="s">
        <v>3075</v>
      </c>
      <c r="D76" t="s">
        <v>162</v>
      </c>
      <c r="E76" t="s">
        <v>194</v>
      </c>
      <c r="F76" s="26">
        <v>4200</v>
      </c>
    </row>
    <row r="77" spans="1:6" x14ac:dyDescent="0.25">
      <c r="A77" t="s">
        <v>2992</v>
      </c>
      <c r="B77" t="s">
        <v>2989</v>
      </c>
      <c r="C77" t="s">
        <v>2993</v>
      </c>
      <c r="D77" t="s">
        <v>261</v>
      </c>
      <c r="E77" t="s">
        <v>262</v>
      </c>
      <c r="F77" s="26">
        <v>4700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C8F5A-14DB-41EB-9F8C-E6514FF28DED}">
  <sheetPr codeName="Sheet4" filterMode="1"/>
  <dimension ref="A2:R500"/>
  <sheetViews>
    <sheetView topLeftCell="A2" workbookViewId="0">
      <pane xSplit="1" ySplit="1" topLeftCell="H480" activePane="bottomRight" state="frozen"/>
      <selection activeCell="A2" sqref="A2"/>
      <selection pane="topRight" activeCell="B2" sqref="B2"/>
      <selection pane="bottomLeft" activeCell="A3" sqref="A3"/>
      <selection pane="bottomRight" activeCell="J502" sqref="J502"/>
    </sheetView>
  </sheetViews>
  <sheetFormatPr defaultRowHeight="15" x14ac:dyDescent="0.25"/>
  <cols>
    <col min="1" max="1" width="36.140625" customWidth="1"/>
    <col min="2" max="2" width="17.42578125" customWidth="1"/>
    <col min="3" max="3" width="16" customWidth="1"/>
    <col min="4" max="4" width="16.5703125" bestFit="1" customWidth="1"/>
    <col min="5" max="5" width="14" customWidth="1"/>
    <col min="6" max="6" width="20.28515625" customWidth="1"/>
    <col min="7" max="7" width="102.5703125" customWidth="1"/>
    <col min="8" max="8" width="16" style="26" customWidth="1"/>
    <col min="9" max="9" width="13.28515625" style="26" customWidth="1"/>
    <col min="10" max="10" width="16.5703125" style="26" customWidth="1"/>
    <col min="11" max="11" width="15.28515625" customWidth="1"/>
    <col min="12" max="12" width="14.28515625" customWidth="1"/>
    <col min="13" max="13" width="14.140625" style="26" customWidth="1"/>
    <col min="14" max="14" width="18.140625" customWidth="1"/>
    <col min="15" max="15" width="23" customWidth="1"/>
    <col min="16" max="17" width="10.7109375" bestFit="1" customWidth="1"/>
  </cols>
  <sheetData>
    <row r="2" spans="1:16" ht="30" x14ac:dyDescent="0.25">
      <c r="A2" s="6" t="s">
        <v>144</v>
      </c>
      <c r="B2" s="6" t="s">
        <v>145</v>
      </c>
      <c r="C2" s="6" t="s">
        <v>146</v>
      </c>
      <c r="D2" s="6" t="s">
        <v>147</v>
      </c>
      <c r="E2" s="6" t="s">
        <v>148</v>
      </c>
      <c r="F2" s="6" t="s">
        <v>149</v>
      </c>
      <c r="G2" s="6" t="s">
        <v>150</v>
      </c>
      <c r="H2" s="83" t="s">
        <v>151</v>
      </c>
      <c r="I2" s="96" t="s">
        <v>3549</v>
      </c>
      <c r="J2" s="83" t="s">
        <v>152</v>
      </c>
      <c r="K2" s="6" t="s">
        <v>153</v>
      </c>
      <c r="L2" s="6" t="s">
        <v>154</v>
      </c>
      <c r="M2" s="83" t="s">
        <v>155</v>
      </c>
      <c r="N2" s="6" t="s">
        <v>156</v>
      </c>
      <c r="O2" s="6" t="s">
        <v>157</v>
      </c>
      <c r="P2" s="6" t="s">
        <v>158</v>
      </c>
    </row>
    <row r="4" spans="1:16" x14ac:dyDescent="0.25">
      <c r="A4" s="9" t="s">
        <v>159</v>
      </c>
      <c r="B4" s="9" t="s">
        <v>113</v>
      </c>
      <c r="C4" s="10" t="s">
        <v>141</v>
      </c>
      <c r="D4" s="9" t="s">
        <v>142</v>
      </c>
      <c r="E4" s="9" t="s">
        <v>141</v>
      </c>
      <c r="F4" s="9" t="s">
        <v>169</v>
      </c>
      <c r="G4" s="9" t="s">
        <v>143</v>
      </c>
      <c r="H4" s="11">
        <v>54430.59</v>
      </c>
      <c r="I4" s="11"/>
      <c r="J4" s="84"/>
      <c r="K4" s="9"/>
      <c r="L4" s="11">
        <v>2915.93</v>
      </c>
      <c r="M4" s="11">
        <v>51514.66</v>
      </c>
      <c r="N4" s="9" t="s">
        <v>53</v>
      </c>
      <c r="O4" s="9" t="s">
        <v>43</v>
      </c>
    </row>
    <row r="5" spans="1:16" x14ac:dyDescent="0.25">
      <c r="C5" s="4"/>
      <c r="D5" s="4"/>
      <c r="H5" s="5"/>
      <c r="I5" s="5"/>
      <c r="L5" s="5"/>
      <c r="M5" s="5"/>
    </row>
    <row r="6" spans="1:16" hidden="1" x14ac:dyDescent="0.25">
      <c r="A6" s="9" t="s">
        <v>159</v>
      </c>
      <c r="B6" s="9" t="s">
        <v>116</v>
      </c>
      <c r="C6" s="10">
        <v>45414</v>
      </c>
      <c r="D6" s="9" t="s">
        <v>167</v>
      </c>
      <c r="E6" s="10">
        <v>45414</v>
      </c>
      <c r="F6" s="9" t="s">
        <v>169</v>
      </c>
      <c r="G6" s="9" t="s">
        <v>168</v>
      </c>
      <c r="H6" s="11">
        <v>46059.8</v>
      </c>
      <c r="I6" s="11"/>
      <c r="J6" s="84"/>
      <c r="K6" s="9"/>
      <c r="L6" s="11">
        <v>2467.4899999999998</v>
      </c>
      <c r="M6" s="11">
        <v>43592.31</v>
      </c>
      <c r="N6" s="9" t="s">
        <v>53</v>
      </c>
      <c r="O6" s="9" t="s">
        <v>43</v>
      </c>
    </row>
    <row r="7" spans="1:16" hidden="1" x14ac:dyDescent="0.25">
      <c r="A7" s="9" t="s">
        <v>175</v>
      </c>
      <c r="B7" s="9" t="s">
        <v>176</v>
      </c>
      <c r="C7" s="10">
        <v>45475</v>
      </c>
      <c r="D7" s="9" t="s">
        <v>177</v>
      </c>
      <c r="E7" s="9" t="s">
        <v>178</v>
      </c>
      <c r="F7" s="9" t="s">
        <v>169</v>
      </c>
      <c r="G7" s="9" t="s">
        <v>185</v>
      </c>
      <c r="H7" s="5">
        <v>11171</v>
      </c>
      <c r="I7" s="5"/>
      <c r="J7" s="5"/>
      <c r="K7" s="5"/>
      <c r="L7" s="5">
        <v>598.47</v>
      </c>
      <c r="M7" s="5">
        <v>10572.53</v>
      </c>
      <c r="N7" t="s">
        <v>180</v>
      </c>
      <c r="O7" t="s">
        <v>179</v>
      </c>
      <c r="P7" t="s">
        <v>192</v>
      </c>
    </row>
    <row r="8" spans="1:16" hidden="1" x14ac:dyDescent="0.25">
      <c r="A8" s="9" t="s">
        <v>186</v>
      </c>
      <c r="B8" s="9" t="s">
        <v>184</v>
      </c>
      <c r="C8" s="10">
        <v>45475</v>
      </c>
      <c r="D8" s="9" t="s">
        <v>177</v>
      </c>
      <c r="E8" s="9" t="s">
        <v>178</v>
      </c>
      <c r="F8" s="9" t="s">
        <v>169</v>
      </c>
      <c r="G8" s="9" t="s">
        <v>185</v>
      </c>
      <c r="H8" s="5">
        <v>16746.599999999999</v>
      </c>
      <c r="I8" s="5"/>
      <c r="J8" s="5"/>
      <c r="K8" s="5"/>
      <c r="L8" s="5">
        <v>897.14</v>
      </c>
      <c r="M8" s="5">
        <v>15849.46</v>
      </c>
      <c r="N8" t="s">
        <v>180</v>
      </c>
      <c r="O8" t="s">
        <v>179</v>
      </c>
      <c r="P8" t="s">
        <v>192</v>
      </c>
    </row>
    <row r="9" spans="1:16" x14ac:dyDescent="0.25">
      <c r="A9" s="9" t="s">
        <v>190</v>
      </c>
      <c r="B9" s="9" t="s">
        <v>114</v>
      </c>
      <c r="C9" s="9" t="s">
        <v>191</v>
      </c>
      <c r="D9" s="9" t="s">
        <v>160</v>
      </c>
      <c r="E9" s="9" t="s">
        <v>141</v>
      </c>
      <c r="F9" s="9" t="s">
        <v>169</v>
      </c>
      <c r="G9" s="9" t="s">
        <v>193</v>
      </c>
      <c r="H9" s="5">
        <v>3780</v>
      </c>
      <c r="I9" s="5"/>
      <c r="J9" s="5"/>
      <c r="K9" s="5"/>
      <c r="L9" s="5">
        <v>151.19999999999999</v>
      </c>
      <c r="M9" s="5">
        <v>3628.8</v>
      </c>
      <c r="N9" t="s">
        <v>194</v>
      </c>
      <c r="O9" t="s">
        <v>162</v>
      </c>
      <c r="P9" t="s">
        <v>192</v>
      </c>
    </row>
    <row r="10" spans="1:16" hidden="1" x14ac:dyDescent="0.25">
      <c r="A10" s="9" t="s">
        <v>196</v>
      </c>
      <c r="G10" s="9" t="s">
        <v>197</v>
      </c>
      <c r="H10" s="5">
        <v>18776.3</v>
      </c>
      <c r="I10" s="5"/>
      <c r="J10" s="5"/>
      <c r="K10" s="5"/>
      <c r="L10" s="5"/>
      <c r="M10" s="5">
        <v>18776.3</v>
      </c>
      <c r="N10" t="s">
        <v>53</v>
      </c>
      <c r="O10" t="s">
        <v>43</v>
      </c>
      <c r="P10" t="s">
        <v>198</v>
      </c>
    </row>
    <row r="11" spans="1:16" hidden="1" x14ac:dyDescent="0.25">
      <c r="A11" s="9" t="s">
        <v>239</v>
      </c>
      <c r="B11" s="9" t="s">
        <v>240</v>
      </c>
      <c r="C11" s="9" t="s">
        <v>198</v>
      </c>
      <c r="D11" s="9" t="s">
        <v>242</v>
      </c>
      <c r="E11" s="10">
        <v>45383</v>
      </c>
      <c r="F11">
        <v>101</v>
      </c>
      <c r="G11" s="9" t="s">
        <v>260</v>
      </c>
      <c r="H11" s="5">
        <v>29100</v>
      </c>
      <c r="I11" s="5"/>
      <c r="J11" s="5"/>
      <c r="K11" s="5"/>
      <c r="L11" s="5">
        <v>1558.93</v>
      </c>
      <c r="M11" s="5">
        <v>27541.07</v>
      </c>
      <c r="N11" t="s">
        <v>262</v>
      </c>
      <c r="O11" t="s">
        <v>261</v>
      </c>
      <c r="P11" s="4">
        <v>45446</v>
      </c>
    </row>
    <row r="12" spans="1:16" hidden="1" x14ac:dyDescent="0.25">
      <c r="A12" s="20" t="s">
        <v>286</v>
      </c>
      <c r="B12" s="20"/>
      <c r="C12" s="20"/>
      <c r="D12" s="20"/>
      <c r="E12" s="20"/>
      <c r="F12" s="20"/>
      <c r="G12" s="20" t="s">
        <v>287</v>
      </c>
      <c r="H12" s="5">
        <v>29409.31</v>
      </c>
      <c r="I12" s="5"/>
      <c r="J12" s="5"/>
      <c r="K12" s="5"/>
      <c r="L12" s="5">
        <v>1838.09</v>
      </c>
      <c r="M12" s="5">
        <v>27571.22</v>
      </c>
      <c r="N12" t="s">
        <v>289</v>
      </c>
      <c r="O12" t="s">
        <v>290</v>
      </c>
      <c r="P12" s="4">
        <v>45446</v>
      </c>
    </row>
    <row r="13" spans="1:16" hidden="1" x14ac:dyDescent="0.25">
      <c r="A13" s="20"/>
      <c r="B13" s="20"/>
      <c r="C13" s="20"/>
      <c r="D13" s="20"/>
      <c r="E13" s="20"/>
      <c r="F13" s="20"/>
      <c r="G13" s="20" t="s">
        <v>288</v>
      </c>
      <c r="H13" s="5"/>
      <c r="I13" s="5"/>
      <c r="J13" s="5"/>
      <c r="K13" s="5"/>
      <c r="L13" s="5"/>
      <c r="M13" s="5"/>
    </row>
    <row r="14" spans="1:16" hidden="1" x14ac:dyDescent="0.25">
      <c r="A14" s="9" t="s">
        <v>199</v>
      </c>
      <c r="B14" s="9" t="s">
        <v>200</v>
      </c>
      <c r="C14" s="10">
        <v>45475</v>
      </c>
      <c r="D14" s="9" t="s">
        <v>201</v>
      </c>
      <c r="E14" s="9" t="s">
        <v>178</v>
      </c>
      <c r="F14" s="9" t="s">
        <v>169</v>
      </c>
      <c r="G14" s="9" t="s">
        <v>202</v>
      </c>
      <c r="H14" s="5">
        <v>43400</v>
      </c>
      <c r="I14" s="5"/>
      <c r="J14" s="5"/>
      <c r="K14" s="5"/>
      <c r="L14" s="5">
        <v>2170</v>
      </c>
      <c r="M14" s="5">
        <v>41230</v>
      </c>
      <c r="N14" s="9" t="s">
        <v>179</v>
      </c>
      <c r="O14" s="9" t="s">
        <v>180</v>
      </c>
      <c r="P14" s="4">
        <v>45629</v>
      </c>
    </row>
    <row r="15" spans="1:16" hidden="1" x14ac:dyDescent="0.25">
      <c r="A15" s="9" t="s">
        <v>239</v>
      </c>
      <c r="B15" s="9" t="s">
        <v>254</v>
      </c>
      <c r="C15" s="9" t="s">
        <v>203</v>
      </c>
      <c r="D15" s="9" t="s">
        <v>255</v>
      </c>
      <c r="E15" s="10">
        <v>45383</v>
      </c>
      <c r="F15">
        <v>101</v>
      </c>
      <c r="G15" s="9" t="s">
        <v>256</v>
      </c>
      <c r="H15" s="5">
        <v>58200</v>
      </c>
      <c r="I15" s="5"/>
      <c r="J15" s="5"/>
      <c r="K15" s="5"/>
      <c r="L15" s="5">
        <v>3117.85</v>
      </c>
      <c r="M15" s="5">
        <v>55082.15</v>
      </c>
      <c r="N15" s="9" t="s">
        <v>257</v>
      </c>
      <c r="O15" s="9" t="s">
        <v>258</v>
      </c>
      <c r="P15" s="4">
        <v>45629</v>
      </c>
    </row>
    <row r="16" spans="1:16" hidden="1" x14ac:dyDescent="0.25">
      <c r="A16" s="9" t="s">
        <v>280</v>
      </c>
      <c r="B16" s="9" t="s">
        <v>270</v>
      </c>
      <c r="C16" s="9" t="s">
        <v>281</v>
      </c>
      <c r="D16" s="9" t="s">
        <v>282</v>
      </c>
      <c r="E16" s="10">
        <v>45383</v>
      </c>
      <c r="F16" s="9" t="s">
        <v>133</v>
      </c>
      <c r="G16" s="9" t="s">
        <v>283</v>
      </c>
      <c r="H16" s="5">
        <v>139250</v>
      </c>
      <c r="I16" s="5"/>
      <c r="J16" s="5"/>
      <c r="K16" s="5"/>
      <c r="L16" s="5">
        <v>7459.82</v>
      </c>
      <c r="M16" s="5">
        <v>131790.18</v>
      </c>
      <c r="N16" t="s">
        <v>132</v>
      </c>
      <c r="O16" t="s">
        <v>133</v>
      </c>
      <c r="P16" t="s">
        <v>318</v>
      </c>
    </row>
    <row r="17" spans="1:17" hidden="1" x14ac:dyDescent="0.25">
      <c r="A17" s="9" t="s">
        <v>344</v>
      </c>
      <c r="B17" s="9" t="s">
        <v>123</v>
      </c>
      <c r="C17" s="9" t="s">
        <v>342</v>
      </c>
      <c r="D17" s="9" t="s">
        <v>341</v>
      </c>
      <c r="E17" s="9" t="s">
        <v>342</v>
      </c>
      <c r="F17" s="9">
        <v>101</v>
      </c>
      <c r="G17" s="9" t="s">
        <v>343</v>
      </c>
      <c r="H17" s="11">
        <v>26619.51</v>
      </c>
      <c r="I17" s="11"/>
      <c r="J17" s="11"/>
      <c r="K17" s="11"/>
      <c r="L17" s="11">
        <v>1426.04</v>
      </c>
      <c r="M17" s="11">
        <v>25193.47</v>
      </c>
      <c r="N17" s="9" t="s">
        <v>43</v>
      </c>
      <c r="O17" s="9" t="s">
        <v>53</v>
      </c>
      <c r="P17" s="9" t="s">
        <v>325</v>
      </c>
      <c r="Q17" t="s">
        <v>345</v>
      </c>
    </row>
    <row r="18" spans="1:17" hidden="1" x14ac:dyDescent="0.25">
      <c r="A18" s="9" t="s">
        <v>230</v>
      </c>
      <c r="B18" s="9" t="s">
        <v>231</v>
      </c>
      <c r="C18" s="10">
        <v>45475</v>
      </c>
      <c r="D18" s="9" t="s">
        <v>232</v>
      </c>
      <c r="E18" s="9" t="s">
        <v>178</v>
      </c>
      <c r="F18">
        <v>101</v>
      </c>
      <c r="G18" s="9" t="s">
        <v>317</v>
      </c>
      <c r="H18" s="5">
        <v>325550</v>
      </c>
      <c r="I18" s="5"/>
      <c r="J18" s="5"/>
      <c r="K18" s="5"/>
      <c r="L18" s="5">
        <v>17440.18</v>
      </c>
      <c r="M18" s="5">
        <v>308109.82</v>
      </c>
      <c r="N18" s="9" t="s">
        <v>179</v>
      </c>
      <c r="O18" s="9" t="s">
        <v>180</v>
      </c>
      <c r="P18" t="s">
        <v>325</v>
      </c>
    </row>
    <row r="19" spans="1:17" hidden="1" x14ac:dyDescent="0.25">
      <c r="A19" s="9" t="s">
        <v>175</v>
      </c>
      <c r="B19" s="9">
        <v>346</v>
      </c>
      <c r="C19" s="9" t="s">
        <v>346</v>
      </c>
      <c r="D19" s="9" t="s">
        <v>347</v>
      </c>
      <c r="E19" s="9" t="s">
        <v>348</v>
      </c>
      <c r="F19" s="9" t="s">
        <v>169</v>
      </c>
      <c r="G19" s="9" t="s">
        <v>349</v>
      </c>
      <c r="H19" s="5">
        <v>78610</v>
      </c>
      <c r="I19" s="5"/>
      <c r="J19" s="5"/>
      <c r="K19" s="5"/>
      <c r="L19" s="5">
        <v>4211.26</v>
      </c>
      <c r="M19" s="5">
        <v>74398.740000000005</v>
      </c>
      <c r="N19" s="9" t="s">
        <v>350</v>
      </c>
      <c r="O19" s="9" t="s">
        <v>351</v>
      </c>
      <c r="P19" t="s">
        <v>325</v>
      </c>
    </row>
    <row r="20" spans="1:17" hidden="1" x14ac:dyDescent="0.25">
      <c r="A20" s="9" t="s">
        <v>230</v>
      </c>
      <c r="B20" s="9" t="s">
        <v>237</v>
      </c>
      <c r="C20" s="9" t="s">
        <v>198</v>
      </c>
      <c r="D20" s="9" t="s">
        <v>241</v>
      </c>
      <c r="E20" s="10">
        <v>45475</v>
      </c>
      <c r="F20">
        <v>101</v>
      </c>
      <c r="G20" s="9" t="s">
        <v>324</v>
      </c>
      <c r="H20" s="5">
        <v>116790</v>
      </c>
      <c r="I20" s="5"/>
      <c r="J20" s="5"/>
      <c r="K20" s="5"/>
      <c r="L20" s="5">
        <v>6256.61</v>
      </c>
      <c r="M20" s="5">
        <v>110533.39</v>
      </c>
      <c r="N20" s="9" t="s">
        <v>179</v>
      </c>
      <c r="O20" s="9" t="s">
        <v>180</v>
      </c>
      <c r="P20" t="s">
        <v>360</v>
      </c>
    </row>
    <row r="21" spans="1:17" hidden="1" x14ac:dyDescent="0.25">
      <c r="A21" s="9" t="s">
        <v>344</v>
      </c>
      <c r="B21" s="9" t="s">
        <v>353</v>
      </c>
      <c r="C21" s="4">
        <v>45630</v>
      </c>
      <c r="D21" t="s">
        <v>340</v>
      </c>
      <c r="F21" t="s">
        <v>169</v>
      </c>
      <c r="G21" s="9" t="s">
        <v>489</v>
      </c>
      <c r="H21" s="5">
        <v>34323.699999999997</v>
      </c>
      <c r="I21" s="5"/>
      <c r="J21" s="5"/>
      <c r="K21" s="5"/>
      <c r="L21" s="5">
        <v>1838.77</v>
      </c>
      <c r="M21" s="5">
        <v>32484.93</v>
      </c>
      <c r="N21" s="9" t="s">
        <v>43</v>
      </c>
      <c r="O21" s="9" t="s">
        <v>53</v>
      </c>
      <c r="P21" s="4">
        <v>45630</v>
      </c>
    </row>
    <row r="22" spans="1:17" x14ac:dyDescent="0.25">
      <c r="A22" s="9" t="s">
        <v>190</v>
      </c>
      <c r="B22" s="9" t="s">
        <v>118</v>
      </c>
      <c r="C22" s="4">
        <v>45294</v>
      </c>
      <c r="D22" s="9" t="s">
        <v>490</v>
      </c>
      <c r="F22" s="9" t="s">
        <v>169</v>
      </c>
      <c r="G22" s="9" t="s">
        <v>416</v>
      </c>
      <c r="H22" s="5">
        <v>4470</v>
      </c>
      <c r="I22" s="5"/>
      <c r="J22" s="5"/>
      <c r="K22" s="5"/>
      <c r="L22" s="5">
        <v>178.8</v>
      </c>
      <c r="M22" s="5">
        <v>4291.2</v>
      </c>
      <c r="N22" s="9" t="s">
        <v>162</v>
      </c>
      <c r="O22" s="9" t="s">
        <v>194</v>
      </c>
      <c r="P22" t="s">
        <v>450</v>
      </c>
    </row>
    <row r="23" spans="1:17" hidden="1" x14ac:dyDescent="0.25">
      <c r="A23" s="9" t="s">
        <v>230</v>
      </c>
      <c r="B23" s="9" t="s">
        <v>237</v>
      </c>
      <c r="C23" s="9" t="s">
        <v>198</v>
      </c>
      <c r="D23" s="9" t="s">
        <v>241</v>
      </c>
      <c r="E23" s="10">
        <v>45475</v>
      </c>
      <c r="F23" s="9" t="s">
        <v>250</v>
      </c>
      <c r="G23" s="9" t="s">
        <v>324</v>
      </c>
      <c r="H23" s="19">
        <v>116790</v>
      </c>
      <c r="I23" s="19"/>
      <c r="J23" s="5"/>
      <c r="K23" s="5"/>
      <c r="L23" s="5"/>
      <c r="M23" s="5"/>
      <c r="N23" s="9" t="s">
        <v>179</v>
      </c>
      <c r="O23" s="9" t="s">
        <v>180</v>
      </c>
      <c r="P23" t="s">
        <v>450</v>
      </c>
    </row>
    <row r="24" spans="1:17" hidden="1" x14ac:dyDescent="0.25">
      <c r="A24" s="9" t="s">
        <v>236</v>
      </c>
      <c r="B24" s="9" t="s">
        <v>238</v>
      </c>
      <c r="C24" s="9" t="s">
        <v>198</v>
      </c>
      <c r="D24" s="9" t="s">
        <v>235</v>
      </c>
      <c r="E24" s="9"/>
      <c r="F24" s="9" t="s">
        <v>251</v>
      </c>
      <c r="G24" s="9" t="s">
        <v>367</v>
      </c>
      <c r="H24" s="5">
        <v>97000</v>
      </c>
      <c r="I24" s="5"/>
      <c r="J24" s="5"/>
      <c r="K24" s="5"/>
      <c r="L24" s="5">
        <v>5196.43</v>
      </c>
      <c r="M24" s="5">
        <v>91803.57</v>
      </c>
      <c r="N24" s="9" t="s">
        <v>315</v>
      </c>
      <c r="O24" s="9" t="s">
        <v>266</v>
      </c>
      <c r="P24" t="s">
        <v>514</v>
      </c>
    </row>
    <row r="25" spans="1:17" hidden="1" x14ac:dyDescent="0.25">
      <c r="A25" s="9" t="s">
        <v>233</v>
      </c>
      <c r="B25" s="9" t="s">
        <v>234</v>
      </c>
      <c r="C25" s="10" t="s">
        <v>195</v>
      </c>
      <c r="D25" s="9" t="s">
        <v>235</v>
      </c>
      <c r="E25" s="9" t="s">
        <v>313</v>
      </c>
      <c r="F25" s="9" t="s">
        <v>251</v>
      </c>
      <c r="G25" s="9" t="s">
        <v>314</v>
      </c>
      <c r="H25" s="5">
        <v>459000</v>
      </c>
      <c r="I25" s="5"/>
      <c r="J25" s="5"/>
      <c r="K25" s="5"/>
      <c r="L25" s="5">
        <v>24589.279999999999</v>
      </c>
      <c r="M25" s="5">
        <v>434410.72</v>
      </c>
      <c r="N25" s="9" t="s">
        <v>315</v>
      </c>
      <c r="O25" s="9" t="s">
        <v>266</v>
      </c>
      <c r="P25" t="s">
        <v>514</v>
      </c>
    </row>
    <row r="26" spans="1:17" hidden="1" x14ac:dyDescent="0.25">
      <c r="A26" s="9" t="s">
        <v>424</v>
      </c>
      <c r="B26" s="9" t="s">
        <v>279</v>
      </c>
      <c r="C26" s="9" t="s">
        <v>419</v>
      </c>
      <c r="D26" s="9" t="s">
        <v>425</v>
      </c>
      <c r="E26" s="9" t="s">
        <v>191</v>
      </c>
      <c r="F26" s="9" t="s">
        <v>250</v>
      </c>
      <c r="G26" s="9" t="s">
        <v>426</v>
      </c>
      <c r="H26" s="5">
        <v>86000</v>
      </c>
      <c r="I26" s="5"/>
      <c r="J26" s="5"/>
      <c r="K26" s="5"/>
      <c r="L26" s="5">
        <v>3440</v>
      </c>
      <c r="M26" s="5">
        <v>82560</v>
      </c>
      <c r="N26" s="9" t="s">
        <v>428</v>
      </c>
      <c r="O26" s="9" t="s">
        <v>429</v>
      </c>
      <c r="P26" t="s">
        <v>514</v>
      </c>
    </row>
    <row r="27" spans="1:17" hidden="1" x14ac:dyDescent="0.25">
      <c r="A27" s="9" t="s">
        <v>199</v>
      </c>
      <c r="B27" s="9" t="s">
        <v>243</v>
      </c>
      <c r="C27" s="9" t="s">
        <v>198</v>
      </c>
      <c r="D27" s="9" t="s">
        <v>244</v>
      </c>
      <c r="E27" s="10">
        <v>45352</v>
      </c>
      <c r="F27" s="9" t="s">
        <v>250</v>
      </c>
      <c r="G27" s="9" t="s">
        <v>263</v>
      </c>
      <c r="H27" s="5">
        <v>43500</v>
      </c>
      <c r="I27" s="5"/>
      <c r="J27" s="5"/>
      <c r="K27" s="5"/>
      <c r="L27" s="5">
        <v>1740</v>
      </c>
      <c r="M27" s="5">
        <v>41760</v>
      </c>
      <c r="N27" s="9" t="s">
        <v>265</v>
      </c>
      <c r="O27" s="9" t="s">
        <v>266</v>
      </c>
      <c r="P27" t="s">
        <v>514</v>
      </c>
    </row>
    <row r="28" spans="1:17" x14ac:dyDescent="0.25">
      <c r="A28" s="9" t="s">
        <v>190</v>
      </c>
      <c r="B28" s="9" t="s">
        <v>354</v>
      </c>
      <c r="C28" s="9" t="s">
        <v>450</v>
      </c>
      <c r="D28" s="9" t="s">
        <v>451</v>
      </c>
      <c r="E28" s="10">
        <v>45355</v>
      </c>
      <c r="F28" s="9" t="s">
        <v>252</v>
      </c>
      <c r="G28" s="9" t="s">
        <v>359</v>
      </c>
      <c r="H28" s="11">
        <v>3990</v>
      </c>
      <c r="I28" s="11"/>
      <c r="J28" s="5"/>
      <c r="K28" s="5"/>
      <c r="L28" s="5">
        <v>151.19999999999999</v>
      </c>
      <c r="M28" s="5">
        <v>3628.8</v>
      </c>
      <c r="N28" s="9" t="s">
        <v>162</v>
      </c>
      <c r="O28" s="9" t="s">
        <v>194</v>
      </c>
      <c r="P28" t="s">
        <v>514</v>
      </c>
    </row>
    <row r="29" spans="1:17" hidden="1" x14ac:dyDescent="0.25">
      <c r="A29" s="9" t="s">
        <v>286</v>
      </c>
      <c r="G29" s="9" t="s">
        <v>515</v>
      </c>
      <c r="H29" s="5">
        <v>8546.83</v>
      </c>
      <c r="I29" s="5"/>
      <c r="J29" s="5"/>
      <c r="K29" s="5"/>
      <c r="L29" s="5">
        <v>534.16999999999996</v>
      </c>
      <c r="M29" s="5">
        <v>8012.66</v>
      </c>
      <c r="N29" s="9" t="s">
        <v>132</v>
      </c>
      <c r="O29" s="9" t="s">
        <v>133</v>
      </c>
      <c r="P29" t="s">
        <v>514</v>
      </c>
    </row>
    <row r="30" spans="1:17" hidden="1" x14ac:dyDescent="0.25">
      <c r="A30" s="9" t="s">
        <v>516</v>
      </c>
      <c r="B30" s="9" t="s">
        <v>461</v>
      </c>
      <c r="C30" s="10">
        <v>45630</v>
      </c>
      <c r="D30" s="9" t="s">
        <v>517</v>
      </c>
      <c r="E30" s="10">
        <v>45599</v>
      </c>
      <c r="F30" s="9" t="s">
        <v>250</v>
      </c>
      <c r="G30" s="9" t="s">
        <v>518</v>
      </c>
      <c r="H30" s="5">
        <v>13800</v>
      </c>
      <c r="I30" s="5"/>
      <c r="J30" s="5"/>
      <c r="K30" s="5"/>
      <c r="L30" s="5">
        <v>739.28</v>
      </c>
      <c r="M30" s="5">
        <v>13060.72</v>
      </c>
      <c r="N30" s="9" t="s">
        <v>179</v>
      </c>
      <c r="O30" s="9" t="s">
        <v>293</v>
      </c>
      <c r="P30" t="s">
        <v>533</v>
      </c>
      <c r="Q30" t="s">
        <v>566</v>
      </c>
    </row>
    <row r="31" spans="1:17" hidden="1" x14ac:dyDescent="0.25">
      <c r="A31" s="9" t="s">
        <v>567</v>
      </c>
      <c r="G31" s="9" t="s">
        <v>568</v>
      </c>
      <c r="H31" s="5">
        <v>469760</v>
      </c>
      <c r="I31" s="5"/>
      <c r="J31" s="5"/>
      <c r="K31" s="5"/>
      <c r="L31" s="5"/>
      <c r="M31" s="5">
        <v>469760</v>
      </c>
      <c r="N31" s="9" t="s">
        <v>43</v>
      </c>
      <c r="O31" s="9" t="s">
        <v>53</v>
      </c>
      <c r="P31" t="s">
        <v>569</v>
      </c>
    </row>
    <row r="32" spans="1:17" hidden="1" x14ac:dyDescent="0.25">
      <c r="A32" s="14" t="s">
        <v>491</v>
      </c>
      <c r="B32" s="14" t="s">
        <v>278</v>
      </c>
      <c r="C32" s="14" t="s">
        <v>419</v>
      </c>
      <c r="D32" s="14" t="s">
        <v>492</v>
      </c>
      <c r="E32" s="14" t="s">
        <v>320</v>
      </c>
      <c r="F32" s="9" t="s">
        <v>250</v>
      </c>
      <c r="G32" s="14" t="s">
        <v>494</v>
      </c>
      <c r="H32" s="5">
        <v>88300</v>
      </c>
      <c r="I32" s="5"/>
      <c r="J32" s="5"/>
      <c r="K32" s="5"/>
      <c r="L32" s="5">
        <v>4730.3500000000004</v>
      </c>
      <c r="M32" s="5">
        <v>83569.649999999994</v>
      </c>
      <c r="N32" s="9" t="s">
        <v>136</v>
      </c>
      <c r="O32" s="9" t="s">
        <v>61</v>
      </c>
      <c r="P32" t="s">
        <v>571</v>
      </c>
      <c r="Q32" t="s">
        <v>566</v>
      </c>
    </row>
    <row r="33" spans="1:17" hidden="1" x14ac:dyDescent="0.25">
      <c r="A33" s="9" t="s">
        <v>227</v>
      </c>
      <c r="B33" s="9" t="s">
        <v>228</v>
      </c>
      <c r="C33" s="10">
        <v>45323</v>
      </c>
      <c r="D33" s="9" t="s">
        <v>229</v>
      </c>
      <c r="E33" s="9" t="s">
        <v>320</v>
      </c>
      <c r="F33" s="9" t="s">
        <v>250</v>
      </c>
      <c r="G33" s="9" t="s">
        <v>321</v>
      </c>
      <c r="H33" s="5">
        <v>10000</v>
      </c>
      <c r="I33" s="5"/>
      <c r="J33" s="5"/>
      <c r="K33" s="5"/>
      <c r="L33" s="5">
        <v>400</v>
      </c>
      <c r="M33" s="5">
        <v>9600</v>
      </c>
      <c r="N33" s="9" t="s">
        <v>257</v>
      </c>
      <c r="O33" s="9" t="s">
        <v>258</v>
      </c>
      <c r="P33" s="4">
        <v>45448</v>
      </c>
    </row>
    <row r="34" spans="1:17" hidden="1" x14ac:dyDescent="0.25">
      <c r="A34" s="14" t="s">
        <v>621</v>
      </c>
      <c r="B34" s="14" t="s">
        <v>622</v>
      </c>
      <c r="C34" s="14"/>
      <c r="D34" s="14" t="s">
        <v>623</v>
      </c>
      <c r="E34" s="14" t="s">
        <v>624</v>
      </c>
      <c r="F34" s="9" t="s">
        <v>250</v>
      </c>
      <c r="G34" s="14" t="s">
        <v>625</v>
      </c>
      <c r="H34" s="5">
        <v>9536</v>
      </c>
      <c r="I34" s="5"/>
      <c r="J34" s="5"/>
      <c r="K34" s="5"/>
      <c r="L34" s="5">
        <v>510.85</v>
      </c>
      <c r="M34" s="5">
        <v>9025.15</v>
      </c>
      <c r="N34" s="9" t="s">
        <v>179</v>
      </c>
      <c r="O34" s="9" t="s">
        <v>180</v>
      </c>
      <c r="P34" s="4">
        <v>45570</v>
      </c>
      <c r="Q34" t="s">
        <v>566</v>
      </c>
    </row>
    <row r="35" spans="1:17" hidden="1" x14ac:dyDescent="0.25">
      <c r="A35" s="9" t="s">
        <v>239</v>
      </c>
      <c r="B35" s="9" t="s">
        <v>466</v>
      </c>
      <c r="C35" s="9" t="s">
        <v>450</v>
      </c>
      <c r="D35" s="9" t="s">
        <v>626</v>
      </c>
      <c r="E35" s="9" t="s">
        <v>192</v>
      </c>
      <c r="F35" s="9" t="s">
        <v>252</v>
      </c>
      <c r="G35" s="9" t="s">
        <v>627</v>
      </c>
      <c r="H35" s="5">
        <v>44460</v>
      </c>
      <c r="I35" s="5"/>
      <c r="J35" s="5"/>
      <c r="K35" s="5"/>
      <c r="L35" s="5">
        <v>2381.7800000000002</v>
      </c>
      <c r="M35" s="5">
        <v>42078.22</v>
      </c>
      <c r="N35" s="9" t="s">
        <v>557</v>
      </c>
      <c r="O35" s="9" t="s">
        <v>558</v>
      </c>
      <c r="P35" s="4">
        <v>45570</v>
      </c>
    </row>
    <row r="36" spans="1:17" hidden="1" x14ac:dyDescent="0.25">
      <c r="A36" s="9" t="s">
        <v>286</v>
      </c>
      <c r="B36" s="9" t="s">
        <v>458</v>
      </c>
      <c r="C36" s="10">
        <v>45630</v>
      </c>
      <c r="D36" s="9" t="s">
        <v>483</v>
      </c>
      <c r="E36" s="9" t="s">
        <v>306</v>
      </c>
      <c r="F36" s="9" t="s">
        <v>252</v>
      </c>
      <c r="G36" s="9" t="s">
        <v>484</v>
      </c>
      <c r="H36" s="5">
        <v>16110</v>
      </c>
      <c r="I36" s="5"/>
      <c r="J36" s="5"/>
      <c r="K36" s="5"/>
      <c r="L36" s="5">
        <v>863.04</v>
      </c>
      <c r="M36" s="5">
        <v>15246.96</v>
      </c>
      <c r="N36" s="9" t="s">
        <v>66</v>
      </c>
      <c r="O36" s="9" t="s">
        <v>67</v>
      </c>
      <c r="P36" s="4">
        <v>45570</v>
      </c>
    </row>
    <row r="37" spans="1:17" hidden="1" x14ac:dyDescent="0.25">
      <c r="A37" s="9" t="s">
        <v>530</v>
      </c>
      <c r="B37" s="9" t="s">
        <v>470</v>
      </c>
      <c r="C37" s="9" t="s">
        <v>450</v>
      </c>
      <c r="D37" s="9" t="s">
        <v>531</v>
      </c>
      <c r="E37" s="10">
        <v>45326</v>
      </c>
      <c r="F37" s="9" t="s">
        <v>250</v>
      </c>
      <c r="G37" s="9" t="s">
        <v>532</v>
      </c>
      <c r="H37" s="5">
        <v>16000</v>
      </c>
      <c r="I37" s="5"/>
      <c r="J37" s="5"/>
      <c r="K37" s="5"/>
      <c r="L37" s="5">
        <v>800</v>
      </c>
      <c r="M37" s="5">
        <v>15200</v>
      </c>
      <c r="N37" s="9" t="s">
        <v>428</v>
      </c>
      <c r="O37" s="9" t="s">
        <v>429</v>
      </c>
      <c r="P37" s="4">
        <v>45570</v>
      </c>
    </row>
    <row r="38" spans="1:17" hidden="1" x14ac:dyDescent="0.25">
      <c r="A38" s="9" t="s">
        <v>430</v>
      </c>
      <c r="B38" s="9" t="s">
        <v>468</v>
      </c>
      <c r="C38" s="9" t="s">
        <v>450</v>
      </c>
      <c r="D38" s="9" t="s">
        <v>563</v>
      </c>
      <c r="E38" s="9" t="s">
        <v>419</v>
      </c>
      <c r="F38" s="9" t="s">
        <v>250</v>
      </c>
      <c r="G38" s="9" t="s">
        <v>564</v>
      </c>
      <c r="H38" s="5">
        <v>29500</v>
      </c>
      <c r="I38" s="5"/>
      <c r="J38" s="5"/>
      <c r="K38" s="5"/>
      <c r="L38" s="5">
        <v>1180</v>
      </c>
      <c r="M38" s="5">
        <v>28320</v>
      </c>
      <c r="N38" s="9" t="s">
        <v>428</v>
      </c>
      <c r="O38" s="9" t="s">
        <v>429</v>
      </c>
      <c r="P38" s="4">
        <v>45570</v>
      </c>
    </row>
    <row r="39" spans="1:17" hidden="1" x14ac:dyDescent="0.25">
      <c r="A39" s="9" t="s">
        <v>520</v>
      </c>
      <c r="B39" s="9" t="s">
        <v>463</v>
      </c>
      <c r="C39" s="10">
        <v>45630</v>
      </c>
      <c r="D39" s="9" t="s">
        <v>142</v>
      </c>
      <c r="E39" s="10">
        <v>45352</v>
      </c>
      <c r="F39" s="9" t="s">
        <v>250</v>
      </c>
      <c r="G39" s="9" t="s">
        <v>521</v>
      </c>
      <c r="H39" s="5">
        <v>55559</v>
      </c>
      <c r="I39" s="5"/>
      <c r="J39" s="5"/>
      <c r="K39" s="5"/>
      <c r="L39" s="5">
        <v>2222.36</v>
      </c>
      <c r="M39" s="5">
        <v>53336.639999999999</v>
      </c>
      <c r="N39" s="9" t="s">
        <v>522</v>
      </c>
      <c r="O39" s="9" t="s">
        <v>523</v>
      </c>
      <c r="P39" s="4">
        <v>45570</v>
      </c>
    </row>
    <row r="40" spans="1:17" hidden="1" x14ac:dyDescent="0.25">
      <c r="A40" s="9" t="s">
        <v>418</v>
      </c>
      <c r="B40" s="9" t="s">
        <v>277</v>
      </c>
      <c r="C40" s="9" t="s">
        <v>419</v>
      </c>
      <c r="D40" s="9" t="s">
        <v>420</v>
      </c>
      <c r="E40" s="9" t="s">
        <v>320</v>
      </c>
      <c r="F40" s="9" t="s">
        <v>251</v>
      </c>
      <c r="G40" s="9" t="s">
        <v>421</v>
      </c>
      <c r="H40" s="5">
        <v>1035000</v>
      </c>
      <c r="I40" s="5"/>
      <c r="J40" s="5">
        <v>10350</v>
      </c>
      <c r="K40" s="5"/>
      <c r="L40" s="5">
        <v>55446.43</v>
      </c>
      <c r="M40" s="5">
        <v>969203.57</v>
      </c>
      <c r="N40" s="9" t="s">
        <v>628</v>
      </c>
      <c r="O40" s="9" t="s">
        <v>289</v>
      </c>
      <c r="P40" s="4">
        <v>45570</v>
      </c>
    </row>
    <row r="41" spans="1:17" hidden="1" x14ac:dyDescent="0.25">
      <c r="A41" s="9" t="s">
        <v>434</v>
      </c>
      <c r="B41" s="9" t="s">
        <v>379</v>
      </c>
      <c r="C41" s="9" t="s">
        <v>419</v>
      </c>
      <c r="D41" s="9" t="s">
        <v>437</v>
      </c>
      <c r="E41" s="9" t="s">
        <v>191</v>
      </c>
      <c r="F41" s="9" t="s">
        <v>250</v>
      </c>
      <c r="G41" s="9" t="s">
        <v>438</v>
      </c>
      <c r="H41" s="5">
        <v>27000</v>
      </c>
      <c r="I41" s="5"/>
      <c r="J41" s="5"/>
      <c r="K41" s="5"/>
      <c r="L41" s="5">
        <v>1446.43</v>
      </c>
      <c r="M41" s="5">
        <v>25553.57</v>
      </c>
      <c r="N41" s="9" t="s">
        <v>428</v>
      </c>
      <c r="O41" s="9" t="s">
        <v>429</v>
      </c>
      <c r="P41" s="4">
        <v>45570</v>
      </c>
    </row>
    <row r="42" spans="1:17" hidden="1" x14ac:dyDescent="0.25">
      <c r="A42" s="9" t="s">
        <v>369</v>
      </c>
      <c r="B42" s="9" t="s">
        <v>275</v>
      </c>
      <c r="C42" s="9" t="s">
        <v>365</v>
      </c>
      <c r="D42" s="9" t="s">
        <v>370</v>
      </c>
      <c r="E42" s="9" t="s">
        <v>191</v>
      </c>
      <c r="F42" s="9" t="s">
        <v>251</v>
      </c>
      <c r="G42" s="9" t="s">
        <v>371</v>
      </c>
      <c r="H42" s="5">
        <v>256000</v>
      </c>
      <c r="I42" s="5"/>
      <c r="J42" s="5"/>
      <c r="K42" s="5"/>
      <c r="L42" s="5">
        <v>13714.28</v>
      </c>
      <c r="M42" s="5">
        <v>242285.72</v>
      </c>
      <c r="N42" s="9" t="s">
        <v>132</v>
      </c>
      <c r="O42" s="9" t="s">
        <v>133</v>
      </c>
      <c r="P42" s="4">
        <v>45570</v>
      </c>
    </row>
    <row r="43" spans="1:17" hidden="1" x14ac:dyDescent="0.25">
      <c r="A43" s="9" t="s">
        <v>661</v>
      </c>
      <c r="B43" s="9"/>
      <c r="C43" s="9"/>
      <c r="D43" s="9"/>
      <c r="E43" s="9"/>
      <c r="F43" s="9"/>
      <c r="G43" s="9" t="s">
        <v>662</v>
      </c>
      <c r="H43" s="5">
        <v>61358.15</v>
      </c>
      <c r="I43" s="5"/>
      <c r="J43" s="5"/>
      <c r="K43" s="5"/>
      <c r="L43" s="5">
        <v>3834.88</v>
      </c>
      <c r="M43" s="5">
        <v>57523.27</v>
      </c>
      <c r="N43" s="9" t="s">
        <v>132</v>
      </c>
      <c r="O43" s="9" t="s">
        <v>133</v>
      </c>
      <c r="P43" t="s">
        <v>663</v>
      </c>
    </row>
    <row r="44" spans="1:17" hidden="1" x14ac:dyDescent="0.25">
      <c r="A44" s="9" t="s">
        <v>664</v>
      </c>
      <c r="B44" s="9" t="s">
        <v>665</v>
      </c>
      <c r="C44" s="9" t="s">
        <v>346</v>
      </c>
      <c r="D44" s="9" t="s">
        <v>347</v>
      </c>
      <c r="E44" s="9" t="s">
        <v>348</v>
      </c>
      <c r="F44" s="9" t="s">
        <v>250</v>
      </c>
      <c r="G44" s="9" t="s">
        <v>666</v>
      </c>
      <c r="H44" s="5">
        <v>38474</v>
      </c>
      <c r="I44" s="5"/>
      <c r="J44" s="5"/>
      <c r="K44" s="5"/>
      <c r="L44" s="5">
        <v>2061.11</v>
      </c>
      <c r="M44" s="5">
        <v>36412.89</v>
      </c>
      <c r="N44" s="9" t="s">
        <v>350</v>
      </c>
      <c r="O44" s="9" t="s">
        <v>351</v>
      </c>
      <c r="P44" t="s">
        <v>663</v>
      </c>
    </row>
    <row r="45" spans="1:17" hidden="1" x14ac:dyDescent="0.25">
      <c r="A45" s="9" t="s">
        <v>667</v>
      </c>
      <c r="B45" s="9"/>
      <c r="C45" s="9"/>
      <c r="D45" s="9"/>
      <c r="E45" s="9"/>
      <c r="F45" s="9"/>
      <c r="G45" s="9" t="s">
        <v>668</v>
      </c>
      <c r="H45" s="5">
        <v>94980</v>
      </c>
      <c r="I45" s="5"/>
      <c r="J45" s="5"/>
      <c r="K45" s="5"/>
      <c r="L45" s="5"/>
      <c r="M45" s="5">
        <v>94980</v>
      </c>
      <c r="N45" s="9" t="s">
        <v>669</v>
      </c>
      <c r="O45" s="9" t="s">
        <v>53</v>
      </c>
      <c r="P45" t="s">
        <v>670</v>
      </c>
    </row>
    <row r="46" spans="1:17" hidden="1" x14ac:dyDescent="0.25">
      <c r="A46" s="9" t="s">
        <v>667</v>
      </c>
      <c r="B46" s="9"/>
      <c r="C46" s="9"/>
      <c r="D46" s="9"/>
      <c r="E46" s="9"/>
      <c r="F46" s="9"/>
      <c r="G46" s="9" t="s">
        <v>671</v>
      </c>
      <c r="H46" s="5">
        <v>59999</v>
      </c>
      <c r="I46" s="5"/>
      <c r="J46" s="5"/>
      <c r="K46" s="5"/>
      <c r="L46" s="5"/>
      <c r="M46" s="5">
        <v>59999</v>
      </c>
      <c r="N46" s="9" t="s">
        <v>669</v>
      </c>
      <c r="O46" s="9" t="s">
        <v>53</v>
      </c>
      <c r="P46" t="s">
        <v>670</v>
      </c>
    </row>
    <row r="47" spans="1:17" hidden="1" x14ac:dyDescent="0.25">
      <c r="A47" s="14" t="s">
        <v>706</v>
      </c>
      <c r="B47" s="14" t="s">
        <v>646</v>
      </c>
      <c r="C47" s="14" t="s">
        <v>707</v>
      </c>
      <c r="D47" s="14" t="s">
        <v>708</v>
      </c>
      <c r="E47" s="14" t="s">
        <v>514</v>
      </c>
      <c r="F47" s="14" t="s">
        <v>252</v>
      </c>
      <c r="G47" s="14" t="s">
        <v>709</v>
      </c>
      <c r="H47" s="5">
        <v>349308.8</v>
      </c>
      <c r="I47" s="5"/>
      <c r="J47" s="5"/>
      <c r="K47" s="5"/>
      <c r="L47" s="5">
        <v>18712.97</v>
      </c>
      <c r="M47" s="5">
        <v>330595.83</v>
      </c>
      <c r="N47" s="14" t="s">
        <v>710</v>
      </c>
      <c r="O47" s="14" t="s">
        <v>711</v>
      </c>
      <c r="P47" t="s">
        <v>714</v>
      </c>
    </row>
    <row r="48" spans="1:17" hidden="1" x14ac:dyDescent="0.25">
      <c r="A48" s="9" t="s">
        <v>530</v>
      </c>
      <c r="B48" s="9" t="s">
        <v>474</v>
      </c>
      <c r="C48" s="9" t="s">
        <v>475</v>
      </c>
      <c r="D48" s="9" t="s">
        <v>672</v>
      </c>
      <c r="E48" s="9" t="s">
        <v>673</v>
      </c>
      <c r="F48" s="9" t="s">
        <v>250</v>
      </c>
      <c r="G48" s="9" t="s">
        <v>674</v>
      </c>
      <c r="H48" s="5">
        <v>20000</v>
      </c>
      <c r="I48" s="5"/>
      <c r="J48" s="5"/>
      <c r="K48" s="5"/>
      <c r="L48" s="5">
        <v>1000</v>
      </c>
      <c r="M48" s="5">
        <v>19000</v>
      </c>
      <c r="N48" s="9" t="s">
        <v>257</v>
      </c>
      <c r="O48" s="9" t="s">
        <v>258</v>
      </c>
      <c r="P48" t="s">
        <v>714</v>
      </c>
    </row>
    <row r="49" spans="1:16" hidden="1" x14ac:dyDescent="0.25">
      <c r="A49" s="9" t="s">
        <v>652</v>
      </c>
      <c r="B49" s="9" t="s">
        <v>634</v>
      </c>
      <c r="C49" s="10">
        <v>45509</v>
      </c>
      <c r="D49" s="9" t="s">
        <v>657</v>
      </c>
      <c r="E49" s="9" t="s">
        <v>513</v>
      </c>
      <c r="F49" s="9" t="s">
        <v>250</v>
      </c>
      <c r="G49" s="9" t="s">
        <v>658</v>
      </c>
      <c r="H49" s="5">
        <v>48000</v>
      </c>
      <c r="I49" s="5"/>
      <c r="J49" s="5"/>
      <c r="K49" s="5"/>
      <c r="L49" s="5">
        <v>1920</v>
      </c>
      <c r="M49" s="5">
        <v>46080</v>
      </c>
      <c r="N49" s="9" t="s">
        <v>261</v>
      </c>
      <c r="O49" s="9" t="s">
        <v>262</v>
      </c>
      <c r="P49" t="s">
        <v>714</v>
      </c>
    </row>
    <row r="50" spans="1:16" hidden="1" x14ac:dyDescent="0.25">
      <c r="A50" s="9" t="s">
        <v>652</v>
      </c>
      <c r="B50" s="9" t="s">
        <v>635</v>
      </c>
      <c r="C50" s="10">
        <v>45570</v>
      </c>
      <c r="D50" s="9" t="s">
        <v>653</v>
      </c>
      <c r="E50" s="9" t="s">
        <v>583</v>
      </c>
      <c r="F50" s="9" t="s">
        <v>250</v>
      </c>
      <c r="G50" s="9" t="s">
        <v>654</v>
      </c>
      <c r="H50" s="5">
        <v>10000</v>
      </c>
      <c r="I50" s="5"/>
      <c r="J50" s="5"/>
      <c r="K50" s="5"/>
      <c r="L50" s="5">
        <v>400</v>
      </c>
      <c r="M50" s="5">
        <v>9600</v>
      </c>
      <c r="N50" s="9" t="s">
        <v>261</v>
      </c>
      <c r="O50" s="9" t="s">
        <v>262</v>
      </c>
      <c r="P50" t="s">
        <v>714</v>
      </c>
    </row>
    <row r="51" spans="1:16" hidden="1" x14ac:dyDescent="0.25">
      <c r="A51" s="9" t="s">
        <v>301</v>
      </c>
      <c r="B51" s="9" t="s">
        <v>269</v>
      </c>
      <c r="C51" s="9" t="s">
        <v>281</v>
      </c>
      <c r="D51" s="9" t="s">
        <v>302</v>
      </c>
      <c r="E51" s="10">
        <v>45352</v>
      </c>
      <c r="F51" s="9" t="s">
        <v>251</v>
      </c>
      <c r="G51" s="9" t="s">
        <v>303</v>
      </c>
      <c r="H51" s="5">
        <v>412800</v>
      </c>
      <c r="I51" s="5"/>
      <c r="J51" s="5"/>
      <c r="K51" s="5">
        <v>13622.4</v>
      </c>
      <c r="L51" s="5">
        <v>22114.28</v>
      </c>
      <c r="M51" s="5">
        <v>377063.32</v>
      </c>
      <c r="N51" s="9" t="s">
        <v>304</v>
      </c>
      <c r="O51" s="9" t="s">
        <v>305</v>
      </c>
      <c r="P51" t="s">
        <v>714</v>
      </c>
    </row>
    <row r="52" spans="1:16" hidden="1" x14ac:dyDescent="0.25">
      <c r="A52" s="9" t="s">
        <v>717</v>
      </c>
      <c r="B52" s="9" t="s">
        <v>718</v>
      </c>
      <c r="C52" s="9" t="s">
        <v>686</v>
      </c>
      <c r="D52" s="9" t="s">
        <v>687</v>
      </c>
      <c r="E52" s="9" t="s">
        <v>688</v>
      </c>
      <c r="F52" s="9" t="s">
        <v>719</v>
      </c>
      <c r="G52" s="9" t="s">
        <v>720</v>
      </c>
      <c r="H52" s="5">
        <v>3000</v>
      </c>
      <c r="I52" s="5"/>
      <c r="J52" s="5"/>
      <c r="K52" s="5"/>
      <c r="L52" s="5"/>
      <c r="M52" s="5">
        <v>3000</v>
      </c>
      <c r="N52" s="9" t="s">
        <v>690</v>
      </c>
      <c r="O52" s="9" t="s">
        <v>721</v>
      </c>
      <c r="P52" t="s">
        <v>722</v>
      </c>
    </row>
    <row r="53" spans="1:16" hidden="1" x14ac:dyDescent="0.25">
      <c r="A53" s="9" t="s">
        <v>618</v>
      </c>
      <c r="B53" s="9" t="s">
        <v>476</v>
      </c>
      <c r="C53" s="9" t="s">
        <v>583</v>
      </c>
      <c r="D53" s="9" t="s">
        <v>619</v>
      </c>
      <c r="E53" s="10">
        <v>45326</v>
      </c>
      <c r="F53" s="9" t="s">
        <v>250</v>
      </c>
      <c r="G53" s="9" t="s">
        <v>620</v>
      </c>
      <c r="H53" s="5">
        <v>92925</v>
      </c>
      <c r="I53" s="5"/>
      <c r="J53" s="5"/>
      <c r="K53" s="5"/>
      <c r="L53" s="5">
        <v>4978.13</v>
      </c>
      <c r="M53" s="5">
        <v>87946.37</v>
      </c>
      <c r="N53" s="9" t="s">
        <v>179</v>
      </c>
      <c r="O53" s="9" t="s">
        <v>604</v>
      </c>
      <c r="P53" t="s">
        <v>722</v>
      </c>
    </row>
    <row r="54" spans="1:16" hidden="1" x14ac:dyDescent="0.25">
      <c r="A54" s="9" t="s">
        <v>702</v>
      </c>
      <c r="B54" s="9" t="s">
        <v>645</v>
      </c>
      <c r="C54" s="9" t="s">
        <v>656</v>
      </c>
      <c r="D54" s="9" t="s">
        <v>703</v>
      </c>
      <c r="E54" s="9" t="s">
        <v>450</v>
      </c>
      <c r="F54" s="9" t="s">
        <v>250</v>
      </c>
      <c r="G54" s="9" t="s">
        <v>704</v>
      </c>
      <c r="H54" s="5">
        <v>55000</v>
      </c>
      <c r="I54" s="5"/>
      <c r="J54" s="5"/>
      <c r="K54" s="5"/>
      <c r="L54" s="5">
        <v>2750</v>
      </c>
      <c r="M54" s="5">
        <v>52250</v>
      </c>
      <c r="N54" s="9" t="s">
        <v>694</v>
      </c>
      <c r="O54" s="9" t="s">
        <v>695</v>
      </c>
      <c r="P54" t="s">
        <v>722</v>
      </c>
    </row>
    <row r="55" spans="1:16" hidden="1" x14ac:dyDescent="0.25">
      <c r="A55" s="9" t="s">
        <v>691</v>
      </c>
      <c r="B55" s="9" t="s">
        <v>641</v>
      </c>
      <c r="C55" s="9" t="s">
        <v>656</v>
      </c>
      <c r="D55" s="9" t="s">
        <v>692</v>
      </c>
      <c r="E55" s="9" t="s">
        <v>571</v>
      </c>
      <c r="F55" s="9" t="s">
        <v>250</v>
      </c>
      <c r="G55" s="9" t="s">
        <v>693</v>
      </c>
      <c r="H55" s="5">
        <v>23700</v>
      </c>
      <c r="I55" s="5"/>
      <c r="J55" s="5"/>
      <c r="K55" s="5"/>
      <c r="L55" s="5">
        <v>1185</v>
      </c>
      <c r="M55" s="5">
        <v>22515</v>
      </c>
      <c r="N55" s="9" t="s">
        <v>694</v>
      </c>
      <c r="O55" s="9" t="s">
        <v>695</v>
      </c>
      <c r="P55" t="s">
        <v>722</v>
      </c>
    </row>
    <row r="56" spans="1:16" hidden="1" x14ac:dyDescent="0.25">
      <c r="A56" s="9" t="s">
        <v>584</v>
      </c>
      <c r="B56" s="9" t="s">
        <v>406</v>
      </c>
      <c r="C56" s="10">
        <v>45600</v>
      </c>
      <c r="D56" s="9" t="s">
        <v>592</v>
      </c>
      <c r="E56" s="9" t="s">
        <v>204</v>
      </c>
      <c r="F56" s="9" t="s">
        <v>253</v>
      </c>
      <c r="G56" s="9" t="s">
        <v>593</v>
      </c>
      <c r="H56" s="5">
        <v>8289</v>
      </c>
      <c r="I56" s="5"/>
      <c r="J56" s="5"/>
      <c r="K56" s="5"/>
      <c r="L56" s="5">
        <v>444.05</v>
      </c>
      <c r="M56" s="5">
        <v>7844.95</v>
      </c>
      <c r="N56" s="9" t="s">
        <v>557</v>
      </c>
      <c r="O56" s="9" t="s">
        <v>558</v>
      </c>
      <c r="P56" t="s">
        <v>722</v>
      </c>
    </row>
    <row r="57" spans="1:16" hidden="1" x14ac:dyDescent="0.25">
      <c r="A57" s="9" t="s">
        <v>382</v>
      </c>
      <c r="B57" s="9" t="s">
        <v>380</v>
      </c>
      <c r="C57" s="9" t="s">
        <v>368</v>
      </c>
      <c r="D57" s="9" t="s">
        <v>383</v>
      </c>
      <c r="E57" s="10">
        <v>45352</v>
      </c>
      <c r="F57" s="9" t="s">
        <v>251</v>
      </c>
      <c r="G57" s="9" t="s">
        <v>384</v>
      </c>
      <c r="H57" s="5">
        <v>702346</v>
      </c>
      <c r="I57" s="5"/>
      <c r="J57" s="5"/>
      <c r="K57" s="5"/>
      <c r="L57" s="5">
        <v>37625.68</v>
      </c>
      <c r="M57" s="5">
        <v>664720.31999999995</v>
      </c>
      <c r="N57" s="9" t="s">
        <v>628</v>
      </c>
      <c r="O57" s="9" t="s">
        <v>289</v>
      </c>
      <c r="P57" t="s">
        <v>722</v>
      </c>
    </row>
    <row r="58" spans="1:16" hidden="1" x14ac:dyDescent="0.25">
      <c r="A58" s="9" t="s">
        <v>408</v>
      </c>
      <c r="B58" s="9" t="s">
        <v>402</v>
      </c>
      <c r="C58" s="10">
        <v>45295</v>
      </c>
      <c r="D58" s="9" t="s">
        <v>409</v>
      </c>
      <c r="E58" s="9" t="s">
        <v>374</v>
      </c>
      <c r="F58" s="9" t="s">
        <v>250</v>
      </c>
      <c r="G58" s="9" t="s">
        <v>410</v>
      </c>
      <c r="H58" s="5">
        <v>112500</v>
      </c>
      <c r="I58" s="5"/>
      <c r="J58" s="5"/>
      <c r="K58" s="5"/>
      <c r="L58" s="5">
        <v>4500</v>
      </c>
      <c r="M58" s="5">
        <v>108000</v>
      </c>
      <c r="N58" s="9" t="s">
        <v>411</v>
      </c>
      <c r="O58" s="9" t="s">
        <v>412</v>
      </c>
      <c r="P58" t="s">
        <v>722</v>
      </c>
    </row>
    <row r="59" spans="1:16" hidden="1" x14ac:dyDescent="0.25">
      <c r="A59" s="9" t="s">
        <v>584</v>
      </c>
      <c r="B59" s="9" t="s">
        <v>467</v>
      </c>
      <c r="C59" s="9" t="s">
        <v>450</v>
      </c>
      <c r="D59" s="9" t="s">
        <v>597</v>
      </c>
      <c r="E59" s="9" t="s">
        <v>598</v>
      </c>
      <c r="F59" s="9" t="s">
        <v>250</v>
      </c>
      <c r="G59" s="9" t="s">
        <v>599</v>
      </c>
      <c r="H59" s="5">
        <v>10640</v>
      </c>
      <c r="I59" s="5"/>
      <c r="J59" s="5"/>
      <c r="K59" s="5"/>
      <c r="L59" s="5">
        <v>570</v>
      </c>
      <c r="M59" s="5">
        <v>10070</v>
      </c>
      <c r="N59" s="9" t="s">
        <v>600</v>
      </c>
      <c r="O59" s="9" t="s">
        <v>601</v>
      </c>
      <c r="P59" t="s">
        <v>722</v>
      </c>
    </row>
    <row r="60" spans="1:16" hidden="1" x14ac:dyDescent="0.25">
      <c r="A60" s="9" t="s">
        <v>584</v>
      </c>
      <c r="B60" s="9" t="s">
        <v>407</v>
      </c>
      <c r="C60" s="10">
        <v>45600</v>
      </c>
      <c r="D60" s="9" t="s">
        <v>590</v>
      </c>
      <c r="E60" s="9" t="s">
        <v>191</v>
      </c>
      <c r="F60" s="9" t="s">
        <v>250</v>
      </c>
      <c r="G60" s="9" t="s">
        <v>591</v>
      </c>
      <c r="H60" s="5">
        <v>30640</v>
      </c>
      <c r="I60" s="5"/>
      <c r="J60" s="5"/>
      <c r="K60" s="5"/>
      <c r="L60" s="5">
        <v>1641.43</v>
      </c>
      <c r="M60" s="5">
        <v>28998.57</v>
      </c>
      <c r="N60" s="9" t="s">
        <v>132</v>
      </c>
      <c r="O60" s="9" t="s">
        <v>815</v>
      </c>
      <c r="P60" s="4">
        <v>45357</v>
      </c>
    </row>
    <row r="61" spans="1:16" hidden="1" x14ac:dyDescent="0.25">
      <c r="A61" s="9" t="s">
        <v>584</v>
      </c>
      <c r="B61" s="9" t="s">
        <v>453</v>
      </c>
      <c r="C61" s="10">
        <v>45600</v>
      </c>
      <c r="D61" s="9" t="s">
        <v>587</v>
      </c>
      <c r="E61" s="9" t="s">
        <v>191</v>
      </c>
      <c r="F61" s="9" t="s">
        <v>250</v>
      </c>
      <c r="G61" s="9" t="s">
        <v>588</v>
      </c>
      <c r="H61" s="5">
        <v>18840</v>
      </c>
      <c r="I61" s="5"/>
      <c r="J61" s="5"/>
      <c r="K61" s="5"/>
      <c r="L61" s="5">
        <v>1009.28</v>
      </c>
      <c r="M61" s="5">
        <v>17830.72</v>
      </c>
      <c r="N61" s="9" t="s">
        <v>132</v>
      </c>
      <c r="O61" s="9" t="s">
        <v>815</v>
      </c>
      <c r="P61" s="4">
        <v>45357</v>
      </c>
    </row>
    <row r="62" spans="1:16" hidden="1" x14ac:dyDescent="0.25">
      <c r="A62" s="9" t="s">
        <v>525</v>
      </c>
      <c r="B62" s="9" t="s">
        <v>462</v>
      </c>
      <c r="C62" s="10">
        <v>45630</v>
      </c>
      <c r="D62" s="9" t="s">
        <v>526</v>
      </c>
      <c r="E62" s="10">
        <v>45352</v>
      </c>
      <c r="F62" s="9" t="s">
        <v>250</v>
      </c>
      <c r="G62" s="9" t="s">
        <v>527</v>
      </c>
      <c r="H62" s="5">
        <v>278000</v>
      </c>
      <c r="I62" s="5"/>
      <c r="J62" s="5"/>
      <c r="K62" s="5"/>
      <c r="L62" s="5">
        <v>14892.85</v>
      </c>
      <c r="M62" s="5">
        <v>263107.15000000002</v>
      </c>
      <c r="N62" s="9" t="s">
        <v>522</v>
      </c>
      <c r="O62" s="9" t="s">
        <v>523</v>
      </c>
      <c r="P62" s="4">
        <v>45357</v>
      </c>
    </row>
    <row r="63" spans="1:16" hidden="1" x14ac:dyDescent="0.25">
      <c r="A63" s="14" t="s">
        <v>706</v>
      </c>
      <c r="B63" s="14" t="s">
        <v>727</v>
      </c>
      <c r="C63" s="14" t="s">
        <v>681</v>
      </c>
      <c r="D63" s="14" t="s">
        <v>823</v>
      </c>
      <c r="E63" s="14" t="s">
        <v>571</v>
      </c>
      <c r="F63" s="14" t="s">
        <v>252</v>
      </c>
      <c r="G63" s="14" t="s">
        <v>828</v>
      </c>
      <c r="H63" s="5">
        <v>34128.14</v>
      </c>
      <c r="I63" s="5"/>
      <c r="J63" s="5"/>
      <c r="K63" s="5"/>
      <c r="L63" s="5">
        <v>1828.3</v>
      </c>
      <c r="M63" s="5">
        <v>32299.84</v>
      </c>
      <c r="N63" s="9" t="s">
        <v>829</v>
      </c>
      <c r="O63" s="9" t="s">
        <v>711</v>
      </c>
      <c r="P63" s="4">
        <v>45418</v>
      </c>
    </row>
    <row r="64" spans="1:16" hidden="1" x14ac:dyDescent="0.25">
      <c r="A64" s="25" t="s">
        <v>496</v>
      </c>
      <c r="B64" s="9" t="s">
        <v>464</v>
      </c>
      <c r="C64" s="10">
        <v>45630</v>
      </c>
      <c r="D64" s="9" t="s">
        <v>497</v>
      </c>
      <c r="E64" s="9" t="s">
        <v>419</v>
      </c>
      <c r="F64" s="9" t="s">
        <v>250</v>
      </c>
      <c r="G64" s="9" t="s">
        <v>498</v>
      </c>
      <c r="H64" s="5">
        <v>69664</v>
      </c>
      <c r="I64" s="5"/>
      <c r="J64" s="5">
        <v>51351.08</v>
      </c>
      <c r="K64" s="5"/>
      <c r="L64" s="5">
        <v>3594.57</v>
      </c>
      <c r="M64" s="5">
        <v>47756.51</v>
      </c>
      <c r="N64" s="9" t="s">
        <v>694</v>
      </c>
      <c r="O64" s="9" t="s">
        <v>695</v>
      </c>
      <c r="P64" s="4" t="s">
        <v>1068</v>
      </c>
    </row>
    <row r="65" spans="1:17" hidden="1" x14ac:dyDescent="0.25">
      <c r="A65" s="9" t="s">
        <v>584</v>
      </c>
      <c r="B65" s="9" t="s">
        <v>454</v>
      </c>
      <c r="C65" s="10">
        <v>45600</v>
      </c>
      <c r="D65" s="9" t="s">
        <v>585</v>
      </c>
      <c r="E65" s="9" t="s">
        <v>191</v>
      </c>
      <c r="F65" s="9" t="s">
        <v>250</v>
      </c>
      <c r="G65" s="9" t="s">
        <v>586</v>
      </c>
      <c r="H65" s="5">
        <v>65770</v>
      </c>
      <c r="I65" s="5"/>
      <c r="J65" s="5"/>
      <c r="K65" s="5"/>
      <c r="L65" s="5">
        <v>3523.39</v>
      </c>
      <c r="M65" s="5">
        <v>62246.61</v>
      </c>
      <c r="N65" s="9" t="s">
        <v>542</v>
      </c>
      <c r="O65" s="9" t="s">
        <v>55</v>
      </c>
      <c r="P65" s="4" t="s">
        <v>1069</v>
      </c>
    </row>
    <row r="66" spans="1:17" hidden="1" x14ac:dyDescent="0.25">
      <c r="A66" s="9" t="s">
        <v>729</v>
      </c>
      <c r="B66" s="9" t="s">
        <v>724</v>
      </c>
      <c r="C66" s="9" t="s">
        <v>730</v>
      </c>
      <c r="D66" s="9" t="s">
        <v>731</v>
      </c>
      <c r="E66" s="10">
        <v>45478</v>
      </c>
      <c r="F66" s="9" t="s">
        <v>250</v>
      </c>
      <c r="G66" s="9" t="s">
        <v>732</v>
      </c>
      <c r="H66" s="5">
        <v>88000</v>
      </c>
      <c r="I66" s="5"/>
      <c r="J66" s="5"/>
      <c r="K66" s="5"/>
      <c r="L66" s="5">
        <v>4400</v>
      </c>
      <c r="M66" s="5">
        <v>83600</v>
      </c>
      <c r="N66" s="9" t="s">
        <v>733</v>
      </c>
      <c r="O66" s="9" t="s">
        <v>695</v>
      </c>
      <c r="P66" s="4">
        <v>45449</v>
      </c>
    </row>
    <row r="67" spans="1:17" hidden="1" x14ac:dyDescent="0.25">
      <c r="A67" s="9" t="s">
        <v>372</v>
      </c>
      <c r="B67" s="9" t="s">
        <v>276</v>
      </c>
      <c r="C67" s="9" t="s">
        <v>365</v>
      </c>
      <c r="D67" s="9" t="s">
        <v>373</v>
      </c>
      <c r="E67" s="9" t="s">
        <v>374</v>
      </c>
      <c r="F67" s="9" t="s">
        <v>252</v>
      </c>
      <c r="G67" s="9" t="s">
        <v>375</v>
      </c>
      <c r="H67" s="5">
        <v>420000</v>
      </c>
      <c r="I67" s="5"/>
      <c r="J67" s="5"/>
      <c r="K67" s="5"/>
      <c r="L67" s="5">
        <v>22500</v>
      </c>
      <c r="M67" s="5">
        <v>397500</v>
      </c>
      <c r="N67" s="9" t="s">
        <v>376</v>
      </c>
      <c r="O67" s="9" t="s">
        <v>377</v>
      </c>
      <c r="P67" s="4">
        <v>45449</v>
      </c>
    </row>
    <row r="68" spans="1:17" hidden="1" x14ac:dyDescent="0.25">
      <c r="A68" s="9" t="s">
        <v>549</v>
      </c>
      <c r="B68" s="9" t="s">
        <v>609</v>
      </c>
      <c r="C68" s="9" t="s">
        <v>450</v>
      </c>
      <c r="D68" s="9" t="s">
        <v>605</v>
      </c>
      <c r="E68" s="10">
        <v>45383</v>
      </c>
      <c r="F68" s="9" t="s">
        <v>250</v>
      </c>
      <c r="G68" s="9" t="s">
        <v>606</v>
      </c>
      <c r="H68" s="5">
        <v>27480</v>
      </c>
      <c r="I68" s="5"/>
      <c r="L68" s="5">
        <v>1472.15</v>
      </c>
      <c r="M68" s="5">
        <v>26007.85</v>
      </c>
      <c r="N68" s="9" t="s">
        <v>607</v>
      </c>
      <c r="O68" s="9" t="s">
        <v>608</v>
      </c>
      <c r="P68" s="4">
        <v>45449</v>
      </c>
    </row>
    <row r="69" spans="1:17" hidden="1" x14ac:dyDescent="0.25">
      <c r="A69" s="9" t="s">
        <v>199</v>
      </c>
      <c r="B69" s="9" t="s">
        <v>381</v>
      </c>
      <c r="C69" s="10">
        <v>45295</v>
      </c>
      <c r="D69" s="9" t="s">
        <v>553</v>
      </c>
      <c r="E69" s="9"/>
      <c r="F69" s="9" t="s">
        <v>250</v>
      </c>
      <c r="G69" s="9" t="s">
        <v>554</v>
      </c>
      <c r="H69" s="5">
        <v>25000</v>
      </c>
      <c r="I69" s="5"/>
      <c r="L69" s="5">
        <v>1000</v>
      </c>
      <c r="M69" s="5">
        <v>24000</v>
      </c>
      <c r="N69" s="9" t="s">
        <v>628</v>
      </c>
      <c r="O69" s="9" t="s">
        <v>289</v>
      </c>
      <c r="P69" s="4">
        <v>45449</v>
      </c>
    </row>
    <row r="70" spans="1:17" hidden="1" x14ac:dyDescent="0.25">
      <c r="A70" s="9" t="s">
        <v>559</v>
      </c>
      <c r="B70" s="9" t="s">
        <v>404</v>
      </c>
      <c r="C70" s="10">
        <v>45326</v>
      </c>
      <c r="D70" s="9" t="s">
        <v>560</v>
      </c>
      <c r="E70" s="9" t="s">
        <v>501</v>
      </c>
      <c r="F70" s="9" t="s">
        <v>250</v>
      </c>
      <c r="G70" s="9" t="s">
        <v>561</v>
      </c>
      <c r="H70" s="5">
        <v>6343.68</v>
      </c>
      <c r="I70" s="5"/>
      <c r="L70" s="5">
        <v>396.48</v>
      </c>
      <c r="M70" s="5">
        <v>5947.2</v>
      </c>
      <c r="N70" s="9" t="s">
        <v>257</v>
      </c>
      <c r="O70" s="9" t="s">
        <v>258</v>
      </c>
      <c r="P70" s="4">
        <v>45449</v>
      </c>
    </row>
    <row r="71" spans="1:17" hidden="1" x14ac:dyDescent="0.25">
      <c r="A71" s="9" t="s">
        <v>286</v>
      </c>
      <c r="B71" s="9"/>
      <c r="C71" s="9"/>
      <c r="D71" s="9"/>
      <c r="E71" s="9"/>
      <c r="F71" s="9" t="s">
        <v>252</v>
      </c>
      <c r="G71" s="9" t="s">
        <v>835</v>
      </c>
      <c r="H71" s="5">
        <v>41128.089999999997</v>
      </c>
      <c r="I71" s="5"/>
      <c r="L71" s="5">
        <v>2695.5</v>
      </c>
      <c r="M71" s="5">
        <v>40432.589999999997</v>
      </c>
      <c r="N71" s="9" t="s">
        <v>628</v>
      </c>
      <c r="O71" s="9" t="s">
        <v>289</v>
      </c>
      <c r="P71" s="4">
        <v>45571</v>
      </c>
    </row>
    <row r="72" spans="1:17" hidden="1" x14ac:dyDescent="0.25">
      <c r="G72" s="9" t="s">
        <v>834</v>
      </c>
    </row>
    <row r="73" spans="1:17" hidden="1" x14ac:dyDescent="0.25">
      <c r="A73" s="9" t="s">
        <v>286</v>
      </c>
      <c r="B73" s="9"/>
      <c r="C73" s="9"/>
      <c r="D73" s="9"/>
      <c r="E73" s="9"/>
      <c r="F73" s="9" t="s">
        <v>252</v>
      </c>
      <c r="G73" s="9" t="s">
        <v>836</v>
      </c>
      <c r="H73" s="5">
        <v>46232.480000000003</v>
      </c>
      <c r="I73" s="5"/>
      <c r="L73" s="5">
        <v>2889.53</v>
      </c>
      <c r="M73" s="5">
        <v>43342.95</v>
      </c>
      <c r="N73" s="9" t="s">
        <v>628</v>
      </c>
      <c r="O73" s="9" t="s">
        <v>289</v>
      </c>
      <c r="P73" s="4">
        <v>45571</v>
      </c>
    </row>
    <row r="74" spans="1:17" hidden="1" x14ac:dyDescent="0.25">
      <c r="G74" s="9" t="s">
        <v>834</v>
      </c>
    </row>
    <row r="75" spans="1:17" hidden="1" x14ac:dyDescent="0.25">
      <c r="A75" s="9" t="s">
        <v>520</v>
      </c>
      <c r="B75" s="9" t="s">
        <v>475</v>
      </c>
      <c r="C75" s="9" t="s">
        <v>576</v>
      </c>
      <c r="D75" s="9" t="s">
        <v>816</v>
      </c>
      <c r="E75" s="9" t="s">
        <v>817</v>
      </c>
      <c r="F75" s="9" t="s">
        <v>250</v>
      </c>
      <c r="G75" s="9" t="s">
        <v>818</v>
      </c>
      <c r="H75" s="5">
        <v>46658</v>
      </c>
      <c r="I75" s="5"/>
      <c r="J75" s="26">
        <v>466.58</v>
      </c>
      <c r="L75" s="5">
        <v>1866.32</v>
      </c>
      <c r="M75" s="5">
        <v>44325.1</v>
      </c>
      <c r="N75" s="9" t="s">
        <v>803</v>
      </c>
      <c r="O75" s="9" t="s">
        <v>804</v>
      </c>
      <c r="P75" t="s">
        <v>907</v>
      </c>
      <c r="Q75" t="s">
        <v>956</v>
      </c>
    </row>
    <row r="76" spans="1:17" hidden="1" x14ac:dyDescent="0.25">
      <c r="A76" s="9" t="s">
        <v>911</v>
      </c>
      <c r="B76" s="9"/>
      <c r="C76" s="9"/>
      <c r="D76" s="9"/>
      <c r="E76" s="9"/>
      <c r="F76" s="9"/>
      <c r="G76" s="9" t="s">
        <v>912</v>
      </c>
      <c r="H76" s="5">
        <v>64741</v>
      </c>
      <c r="I76" s="5"/>
      <c r="J76" s="5"/>
      <c r="K76" s="5"/>
      <c r="L76" s="5">
        <v>4046.31</v>
      </c>
      <c r="M76" s="5">
        <v>60694.69</v>
      </c>
      <c r="N76" t="s">
        <v>132</v>
      </c>
      <c r="O76" t="s">
        <v>133</v>
      </c>
      <c r="P76" t="s">
        <v>907</v>
      </c>
    </row>
    <row r="77" spans="1:17" hidden="1" x14ac:dyDescent="0.25">
      <c r="A77" s="9" t="s">
        <v>678</v>
      </c>
      <c r="B77" s="9" t="s">
        <v>481</v>
      </c>
      <c r="C77" s="10">
        <v>45356</v>
      </c>
      <c r="D77" s="9" t="s">
        <v>750</v>
      </c>
      <c r="E77" s="9" t="s">
        <v>363</v>
      </c>
      <c r="F77" s="9" t="s">
        <v>250</v>
      </c>
      <c r="G77" s="9" t="s">
        <v>751</v>
      </c>
      <c r="H77" s="5">
        <v>9025</v>
      </c>
      <c r="I77" s="5"/>
      <c r="J77" s="5"/>
      <c r="K77" s="5"/>
      <c r="L77" s="5">
        <v>483.48</v>
      </c>
      <c r="M77" s="5">
        <v>8541.52</v>
      </c>
      <c r="N77" s="9" t="s">
        <v>753</v>
      </c>
      <c r="O77" s="9" t="s">
        <v>754</v>
      </c>
      <c r="P77" t="s">
        <v>952</v>
      </c>
    </row>
    <row r="78" spans="1:17" x14ac:dyDescent="0.25">
      <c r="A78" s="9" t="s">
        <v>190</v>
      </c>
      <c r="B78" s="9" t="s">
        <v>354</v>
      </c>
      <c r="C78" s="9" t="s">
        <v>450</v>
      </c>
      <c r="D78" s="9" t="s">
        <v>451</v>
      </c>
      <c r="E78" s="10">
        <v>45355</v>
      </c>
      <c r="F78" s="9" t="s">
        <v>846</v>
      </c>
      <c r="G78" s="9" t="s">
        <v>359</v>
      </c>
      <c r="H78" s="5">
        <v>3990</v>
      </c>
      <c r="I78" s="5"/>
      <c r="J78" s="5"/>
      <c r="K78" s="5"/>
      <c r="L78" s="5">
        <v>159.6</v>
      </c>
      <c r="M78" s="5">
        <v>3830.4</v>
      </c>
      <c r="N78" t="s">
        <v>162</v>
      </c>
      <c r="O78" t="s">
        <v>194</v>
      </c>
      <c r="P78" t="s">
        <v>952</v>
      </c>
    </row>
    <row r="79" spans="1:17" hidden="1" x14ac:dyDescent="0.25">
      <c r="A79" s="9" t="s">
        <v>175</v>
      </c>
      <c r="B79" s="9" t="s">
        <v>472</v>
      </c>
      <c r="C79" s="9" t="s">
        <v>519</v>
      </c>
      <c r="D79" s="9" t="s">
        <v>807</v>
      </c>
      <c r="E79" s="9" t="s">
        <v>365</v>
      </c>
      <c r="F79" s="9" t="s">
        <v>250</v>
      </c>
      <c r="G79" s="9" t="s">
        <v>808</v>
      </c>
      <c r="H79" s="5">
        <v>4500</v>
      </c>
      <c r="I79" s="5"/>
      <c r="J79" s="5"/>
      <c r="K79" s="5"/>
      <c r="L79" s="5">
        <v>241.07</v>
      </c>
      <c r="M79" s="5">
        <v>4258.53</v>
      </c>
      <c r="N79" s="9" t="s">
        <v>179</v>
      </c>
      <c r="O79" s="9" t="s">
        <v>293</v>
      </c>
      <c r="P79" t="s">
        <v>952</v>
      </c>
    </row>
    <row r="80" spans="1:17" hidden="1" x14ac:dyDescent="0.25">
      <c r="A80" s="9" t="s">
        <v>239</v>
      </c>
      <c r="B80" s="9" t="s">
        <v>742</v>
      </c>
      <c r="C80" s="9" t="s">
        <v>681</v>
      </c>
      <c r="D80" s="9" t="s">
        <v>830</v>
      </c>
      <c r="E80" s="9" t="s">
        <v>316</v>
      </c>
      <c r="F80" s="9" t="s">
        <v>252</v>
      </c>
      <c r="G80" s="9" t="s">
        <v>831</v>
      </c>
      <c r="H80" s="5">
        <v>38800</v>
      </c>
      <c r="I80" s="5"/>
      <c r="J80" s="5">
        <v>388</v>
      </c>
      <c r="K80" s="5"/>
      <c r="L80" s="5">
        <v>2078.5700000000002</v>
      </c>
      <c r="M80" s="5">
        <v>36333.43</v>
      </c>
      <c r="N80" s="9" t="s">
        <v>261</v>
      </c>
      <c r="O80" s="9" t="s">
        <v>262</v>
      </c>
      <c r="P80" t="s">
        <v>952</v>
      </c>
    </row>
    <row r="81" spans="1:17" hidden="1" x14ac:dyDescent="0.25">
      <c r="A81" s="9" t="s">
        <v>746</v>
      </c>
      <c r="B81" s="9" t="s">
        <v>745</v>
      </c>
      <c r="C81" s="9" t="s">
        <v>713</v>
      </c>
      <c r="D81" s="9" t="s">
        <v>747</v>
      </c>
      <c r="E81" s="9" t="s">
        <v>707</v>
      </c>
      <c r="F81" s="9" t="s">
        <v>699</v>
      </c>
      <c r="G81" s="9" t="s">
        <v>748</v>
      </c>
      <c r="H81" s="5">
        <v>27257.19</v>
      </c>
      <c r="I81" s="5"/>
      <c r="J81" s="5">
        <v>272.57</v>
      </c>
      <c r="K81" s="5"/>
      <c r="L81" s="5">
        <v>1480.21</v>
      </c>
      <c r="M81" s="5">
        <v>25524.41</v>
      </c>
      <c r="N81" s="9" t="s">
        <v>179</v>
      </c>
      <c r="O81" s="9" t="s">
        <v>293</v>
      </c>
      <c r="P81" t="s">
        <v>952</v>
      </c>
    </row>
    <row r="82" spans="1:17" hidden="1" x14ac:dyDescent="0.25">
      <c r="A82" s="9" t="s">
        <v>361</v>
      </c>
      <c r="B82" s="9" t="s">
        <v>273</v>
      </c>
      <c r="C82" s="9" t="s">
        <v>307</v>
      </c>
      <c r="D82" s="9" t="s">
        <v>362</v>
      </c>
      <c r="E82" s="9" t="s">
        <v>363</v>
      </c>
      <c r="F82" s="9" t="s">
        <v>252</v>
      </c>
      <c r="G82" s="9" t="s">
        <v>364</v>
      </c>
      <c r="H82" s="5">
        <v>279638.28999999998</v>
      </c>
      <c r="I82" s="5"/>
      <c r="J82" s="5">
        <v>2796.38</v>
      </c>
      <c r="K82" s="5"/>
      <c r="L82" s="5">
        <v>17477.39</v>
      </c>
      <c r="M82" s="5">
        <v>259364.52</v>
      </c>
      <c r="N82" s="9" t="s">
        <v>179</v>
      </c>
      <c r="O82" s="9" t="s">
        <v>180</v>
      </c>
      <c r="P82" t="s">
        <v>952</v>
      </c>
    </row>
    <row r="83" spans="1:17" hidden="1" x14ac:dyDescent="0.25">
      <c r="A83" s="14" t="s">
        <v>953</v>
      </c>
      <c r="B83" s="14" t="s">
        <v>785</v>
      </c>
      <c r="C83" s="15">
        <v>45479</v>
      </c>
      <c r="D83" s="14" t="s">
        <v>954</v>
      </c>
      <c r="E83" s="14" t="s">
        <v>696</v>
      </c>
      <c r="F83" s="14" t="s">
        <v>250</v>
      </c>
      <c r="G83" s="14" t="s">
        <v>955</v>
      </c>
      <c r="H83" s="5">
        <v>19600</v>
      </c>
      <c r="I83" s="5"/>
      <c r="J83" s="5">
        <v>196</v>
      </c>
      <c r="K83" s="5"/>
      <c r="L83" s="5">
        <v>1050</v>
      </c>
      <c r="M83" s="5">
        <v>18354</v>
      </c>
      <c r="N83" s="9" t="s">
        <v>136</v>
      </c>
      <c r="O83" s="9" t="s">
        <v>433</v>
      </c>
      <c r="P83" t="s">
        <v>952</v>
      </c>
      <c r="Q83" t="s">
        <v>566</v>
      </c>
    </row>
    <row r="84" spans="1:17" hidden="1" x14ac:dyDescent="0.25">
      <c r="A84" s="9" t="s">
        <v>233</v>
      </c>
      <c r="B84" s="9" t="s">
        <v>477</v>
      </c>
      <c r="C84" s="10">
        <v>45327</v>
      </c>
      <c r="D84" s="9" t="s">
        <v>676</v>
      </c>
      <c r="E84" s="9" t="s">
        <v>365</v>
      </c>
      <c r="F84" s="9" t="s">
        <v>250</v>
      </c>
      <c r="G84" s="9" t="s">
        <v>677</v>
      </c>
      <c r="H84" s="5">
        <v>66400</v>
      </c>
      <c r="I84" s="5"/>
      <c r="J84" s="5"/>
      <c r="K84" s="5"/>
      <c r="L84" s="5">
        <v>3557.15</v>
      </c>
      <c r="M84" s="5">
        <v>62842.85</v>
      </c>
    </row>
    <row r="85" spans="1:17" hidden="1" x14ac:dyDescent="0.25">
      <c r="A85" s="9" t="s">
        <v>516</v>
      </c>
      <c r="B85" s="9" t="s">
        <v>461</v>
      </c>
      <c r="C85" s="10">
        <v>45630</v>
      </c>
      <c r="D85" s="9" t="s">
        <v>517</v>
      </c>
      <c r="E85" s="10">
        <v>45599</v>
      </c>
      <c r="F85" s="9" t="s">
        <v>252</v>
      </c>
      <c r="G85" s="9" t="s">
        <v>518</v>
      </c>
      <c r="H85" s="5">
        <v>13800</v>
      </c>
      <c r="I85" s="5"/>
      <c r="J85" s="5"/>
      <c r="K85" s="5"/>
      <c r="L85" s="5"/>
      <c r="M85" s="5"/>
    </row>
    <row r="86" spans="1:17" hidden="1" x14ac:dyDescent="0.25">
      <c r="A86" s="14" t="s">
        <v>971</v>
      </c>
      <c r="B86" s="14" t="s">
        <v>767</v>
      </c>
      <c r="C86" s="14" t="s">
        <v>713</v>
      </c>
      <c r="D86" s="14" t="s">
        <v>972</v>
      </c>
      <c r="E86" s="14" t="s">
        <v>673</v>
      </c>
      <c r="F86" s="14" t="s">
        <v>250</v>
      </c>
      <c r="G86" s="14" t="s">
        <v>973</v>
      </c>
      <c r="H86" s="5">
        <v>100000</v>
      </c>
      <c r="I86" s="5"/>
      <c r="J86" s="5"/>
      <c r="K86" s="5"/>
      <c r="L86" s="5">
        <v>4000</v>
      </c>
      <c r="M86" s="5">
        <v>96000</v>
      </c>
      <c r="N86" s="9" t="s">
        <v>974</v>
      </c>
      <c r="O86" s="9" t="s">
        <v>848</v>
      </c>
      <c r="P86" t="s">
        <v>956</v>
      </c>
      <c r="Q86" t="s">
        <v>566</v>
      </c>
    </row>
    <row r="87" spans="1:17" hidden="1" x14ac:dyDescent="0.25">
      <c r="A87" s="12" t="s">
        <v>985</v>
      </c>
      <c r="B87" s="12" t="s">
        <v>976</v>
      </c>
      <c r="C87" s="12" t="s">
        <v>983</v>
      </c>
      <c r="D87" s="12" t="s">
        <v>981</v>
      </c>
      <c r="E87" s="12" t="s">
        <v>982</v>
      </c>
      <c r="F87" s="12" t="s">
        <v>252</v>
      </c>
      <c r="G87" s="12" t="s">
        <v>984</v>
      </c>
      <c r="H87" s="5">
        <v>648500</v>
      </c>
      <c r="I87" s="5"/>
      <c r="J87" s="5"/>
      <c r="K87" s="5"/>
      <c r="L87" s="5"/>
      <c r="M87" s="5">
        <v>648500</v>
      </c>
      <c r="N87" s="9" t="s">
        <v>690</v>
      </c>
      <c r="O87" s="9" t="s">
        <v>721</v>
      </c>
      <c r="P87" t="s">
        <v>983</v>
      </c>
      <c r="Q87" t="s">
        <v>566</v>
      </c>
    </row>
    <row r="88" spans="1:17" hidden="1" x14ac:dyDescent="0.25">
      <c r="A88" s="9" t="s">
        <v>899</v>
      </c>
      <c r="B88" s="9" t="s">
        <v>868</v>
      </c>
      <c r="C88" s="10">
        <v>45478</v>
      </c>
      <c r="D88" s="9" t="s">
        <v>870</v>
      </c>
      <c r="E88" s="9" t="s">
        <v>191</v>
      </c>
      <c r="F88" s="9" t="s">
        <v>250</v>
      </c>
      <c r="G88" s="9" t="s">
        <v>900</v>
      </c>
      <c r="H88" s="5">
        <v>4635</v>
      </c>
      <c r="I88" s="5"/>
      <c r="J88" s="5"/>
      <c r="K88" s="5"/>
      <c r="L88" s="5">
        <v>248.3</v>
      </c>
      <c r="M88" s="5">
        <v>4386.7</v>
      </c>
      <c r="N88" s="9" t="s">
        <v>376</v>
      </c>
      <c r="O88" s="9" t="s">
        <v>1002</v>
      </c>
      <c r="P88" s="4">
        <v>45329</v>
      </c>
    </row>
    <row r="89" spans="1:17" hidden="1" x14ac:dyDescent="0.25">
      <c r="A89" s="9" t="s">
        <v>530</v>
      </c>
      <c r="B89" s="9" t="s">
        <v>964</v>
      </c>
      <c r="C89" s="9" t="s">
        <v>916</v>
      </c>
      <c r="D89" s="9" t="s">
        <v>1003</v>
      </c>
      <c r="E89" s="9" t="s">
        <v>714</v>
      </c>
      <c r="F89" s="9" t="s">
        <v>109</v>
      </c>
      <c r="G89" s="9" t="s">
        <v>1004</v>
      </c>
      <c r="H89" s="5">
        <v>430000</v>
      </c>
      <c r="I89" s="5"/>
      <c r="J89" s="5"/>
      <c r="K89" s="5"/>
      <c r="L89" s="5">
        <v>21500</v>
      </c>
      <c r="M89" s="5">
        <v>408500</v>
      </c>
      <c r="N89" s="9" t="s">
        <v>1017</v>
      </c>
      <c r="O89" s="9" t="s">
        <v>969</v>
      </c>
      <c r="P89" s="4">
        <v>45358</v>
      </c>
    </row>
    <row r="90" spans="1:17" hidden="1" x14ac:dyDescent="0.25">
      <c r="A90" s="9" t="s">
        <v>988</v>
      </c>
      <c r="B90" s="9" t="s">
        <v>771</v>
      </c>
      <c r="C90" s="9" t="s">
        <v>686</v>
      </c>
      <c r="D90" s="9" t="s">
        <v>992</v>
      </c>
      <c r="E90" s="9" t="s">
        <v>688</v>
      </c>
      <c r="F90" s="9" t="s">
        <v>993</v>
      </c>
      <c r="G90" s="9" t="s">
        <v>994</v>
      </c>
      <c r="H90" s="5">
        <v>57500</v>
      </c>
      <c r="I90" s="5"/>
      <c r="J90" s="5"/>
      <c r="K90" s="5"/>
      <c r="L90" s="5">
        <v>3080.35</v>
      </c>
      <c r="M90" s="5">
        <v>54419.65</v>
      </c>
      <c r="N90" s="9" t="s">
        <v>1031</v>
      </c>
      <c r="O90" s="9" t="s">
        <v>99</v>
      </c>
      <c r="P90" s="4">
        <v>45358</v>
      </c>
    </row>
    <row r="91" spans="1:17" hidden="1" x14ac:dyDescent="0.25">
      <c r="A91" s="9" t="s">
        <v>434</v>
      </c>
      <c r="B91" s="9" t="s">
        <v>378</v>
      </c>
      <c r="C91" s="9" t="s">
        <v>419</v>
      </c>
      <c r="D91" s="9" t="s">
        <v>435</v>
      </c>
      <c r="E91" s="10">
        <v>45566</v>
      </c>
      <c r="F91" s="9" t="s">
        <v>250</v>
      </c>
      <c r="G91" s="9" t="s">
        <v>436</v>
      </c>
      <c r="H91" s="5">
        <v>9000</v>
      </c>
      <c r="I91" s="5"/>
      <c r="J91" s="5"/>
      <c r="K91" s="5"/>
      <c r="L91" s="5">
        <v>482.15</v>
      </c>
      <c r="M91" s="5">
        <v>8517.85</v>
      </c>
      <c r="N91" s="9" t="s">
        <v>132</v>
      </c>
      <c r="O91" s="9" t="s">
        <v>133</v>
      </c>
      <c r="P91" s="4">
        <v>45389</v>
      </c>
    </row>
    <row r="92" spans="1:17" hidden="1" x14ac:dyDescent="0.25">
      <c r="A92" s="14" t="s">
        <v>1032</v>
      </c>
      <c r="B92" s="14" t="s">
        <v>774</v>
      </c>
      <c r="C92" s="14" t="s">
        <v>761</v>
      </c>
      <c r="D92" s="14" t="s">
        <v>1033</v>
      </c>
      <c r="E92" s="14" t="s">
        <v>673</v>
      </c>
      <c r="F92" s="14" t="s">
        <v>252</v>
      </c>
      <c r="G92" s="14" t="s">
        <v>1034</v>
      </c>
      <c r="H92" s="5">
        <v>58800</v>
      </c>
      <c r="I92" s="5"/>
      <c r="J92" s="5"/>
      <c r="K92" s="5"/>
      <c r="L92" s="5">
        <v>2352</v>
      </c>
      <c r="M92" s="5">
        <v>56448</v>
      </c>
      <c r="N92" s="9" t="s">
        <v>887</v>
      </c>
      <c r="O92" s="9" t="s">
        <v>888</v>
      </c>
      <c r="P92" s="4">
        <v>45511</v>
      </c>
      <c r="Q92" t="s">
        <v>566</v>
      </c>
    </row>
    <row r="93" spans="1:17" hidden="1" x14ac:dyDescent="0.25">
      <c r="A93" t="s">
        <v>530</v>
      </c>
      <c r="B93" s="12" t="s">
        <v>1011</v>
      </c>
      <c r="C93" t="s">
        <v>1036</v>
      </c>
      <c r="D93" t="s">
        <v>1037</v>
      </c>
      <c r="E93" t="s">
        <v>952</v>
      </c>
      <c r="F93" t="s">
        <v>250</v>
      </c>
      <c r="G93" t="s">
        <v>1038</v>
      </c>
      <c r="H93" s="5">
        <v>10000</v>
      </c>
      <c r="I93" s="5"/>
      <c r="J93" s="5"/>
      <c r="K93" s="5"/>
      <c r="L93" s="5">
        <v>5000</v>
      </c>
      <c r="M93" s="5">
        <v>9500</v>
      </c>
      <c r="N93" s="9" t="s">
        <v>1017</v>
      </c>
      <c r="O93" s="9" t="s">
        <v>969</v>
      </c>
      <c r="P93" s="4">
        <v>45511</v>
      </c>
      <c r="Q93" t="s">
        <v>1040</v>
      </c>
    </row>
    <row r="94" spans="1:17" hidden="1" x14ac:dyDescent="0.25">
      <c r="A94" s="9" t="s">
        <v>678</v>
      </c>
      <c r="B94" s="9" t="s">
        <v>482</v>
      </c>
      <c r="C94" s="10">
        <v>45356</v>
      </c>
      <c r="D94" s="9" t="s">
        <v>679</v>
      </c>
      <c r="E94" s="9" t="s">
        <v>306</v>
      </c>
      <c r="F94" s="9" t="s">
        <v>250</v>
      </c>
      <c r="G94" s="9" t="s">
        <v>680</v>
      </c>
      <c r="H94" s="5">
        <v>33490</v>
      </c>
      <c r="I94" s="5"/>
      <c r="J94" s="5">
        <v>334.9</v>
      </c>
      <c r="K94" s="5">
        <v>167.45</v>
      </c>
      <c r="L94" s="5">
        <v>1794.11</v>
      </c>
      <c r="M94" s="5">
        <v>31193.54</v>
      </c>
      <c r="N94" s="9" t="s">
        <v>376</v>
      </c>
      <c r="O94" s="9" t="s">
        <v>695</v>
      </c>
      <c r="P94" s="4">
        <v>45572</v>
      </c>
      <c r="Q94" t="s">
        <v>1041</v>
      </c>
    </row>
    <row r="95" spans="1:17" hidden="1" x14ac:dyDescent="0.25">
      <c r="A95" s="9" t="s">
        <v>175</v>
      </c>
      <c r="B95" s="9" t="s">
        <v>903</v>
      </c>
      <c r="C95" s="9" t="s">
        <v>686</v>
      </c>
      <c r="D95" s="9" t="s">
        <v>892</v>
      </c>
      <c r="E95" s="9" t="s">
        <v>306</v>
      </c>
      <c r="F95" s="9" t="s">
        <v>250</v>
      </c>
      <c r="G95" s="9" t="s">
        <v>893</v>
      </c>
      <c r="H95" s="5">
        <v>20072</v>
      </c>
      <c r="I95" s="5"/>
      <c r="J95" s="5">
        <v>80.290000000000006</v>
      </c>
      <c r="K95" s="5"/>
      <c r="L95" s="5">
        <v>1075.28</v>
      </c>
      <c r="M95" s="5">
        <v>18916.43</v>
      </c>
      <c r="N95" s="9" t="s">
        <v>179</v>
      </c>
      <c r="O95" s="9" t="s">
        <v>293</v>
      </c>
      <c r="P95" s="4">
        <v>45572</v>
      </c>
    </row>
    <row r="96" spans="1:17" hidden="1" x14ac:dyDescent="0.25">
      <c r="A96" s="9" t="s">
        <v>424</v>
      </c>
      <c r="B96" s="9" t="s">
        <v>783</v>
      </c>
      <c r="C96" s="10">
        <v>45388</v>
      </c>
      <c r="D96" s="9" t="s">
        <v>839</v>
      </c>
      <c r="E96" s="9" t="s">
        <v>533</v>
      </c>
      <c r="F96" s="9" t="s">
        <v>250</v>
      </c>
      <c r="G96" s="9" t="s">
        <v>840</v>
      </c>
      <c r="H96" s="5">
        <v>21516</v>
      </c>
      <c r="I96" s="5"/>
      <c r="J96" s="5"/>
      <c r="K96" s="5"/>
      <c r="L96" s="5">
        <v>860.64</v>
      </c>
      <c r="M96" s="5">
        <v>20655.36</v>
      </c>
      <c r="N96" s="9" t="s">
        <v>841</v>
      </c>
      <c r="O96" s="9" t="s">
        <v>1043</v>
      </c>
      <c r="P96" s="4">
        <v>45572</v>
      </c>
    </row>
    <row r="97" spans="1:18" hidden="1" x14ac:dyDescent="0.25">
      <c r="A97" s="9" t="s">
        <v>175</v>
      </c>
      <c r="B97" s="9" t="s">
        <v>775</v>
      </c>
      <c r="C97" s="9" t="s">
        <v>761</v>
      </c>
      <c r="D97" s="9" t="s">
        <v>950</v>
      </c>
      <c r="E97" s="10">
        <v>45629</v>
      </c>
      <c r="F97" s="9" t="s">
        <v>250</v>
      </c>
      <c r="G97" s="9" t="s">
        <v>951</v>
      </c>
      <c r="H97" s="5">
        <v>4808</v>
      </c>
      <c r="I97" s="5"/>
      <c r="J97" s="5"/>
      <c r="K97" s="5"/>
      <c r="L97" s="5">
        <v>257.57</v>
      </c>
      <c r="M97" s="5">
        <v>4550.43</v>
      </c>
      <c r="N97" s="9" t="s">
        <v>179</v>
      </c>
      <c r="O97" s="9" t="s">
        <v>293</v>
      </c>
      <c r="P97" s="4">
        <v>45572</v>
      </c>
    </row>
    <row r="98" spans="1:18" hidden="1" x14ac:dyDescent="0.25">
      <c r="A98" s="9" t="s">
        <v>239</v>
      </c>
      <c r="B98" s="9" t="s">
        <v>728</v>
      </c>
      <c r="C98" s="9" t="s">
        <v>681</v>
      </c>
      <c r="D98" s="9" t="s">
        <v>885</v>
      </c>
      <c r="E98" s="10">
        <v>45600</v>
      </c>
      <c r="F98" s="9" t="s">
        <v>252</v>
      </c>
      <c r="G98" s="9" t="s">
        <v>886</v>
      </c>
      <c r="H98" s="5">
        <v>7132</v>
      </c>
      <c r="I98" s="5"/>
      <c r="J98" s="5">
        <v>71.319999999999993</v>
      </c>
      <c r="K98" s="5">
        <v>7.13</v>
      </c>
      <c r="L98" s="5">
        <v>382.07</v>
      </c>
      <c r="M98" s="5">
        <v>6671.48</v>
      </c>
      <c r="N98" s="9" t="s">
        <v>887</v>
      </c>
      <c r="O98" s="9" t="s">
        <v>888</v>
      </c>
      <c r="P98" s="4">
        <v>45572</v>
      </c>
      <c r="Q98" s="4">
        <v>45390</v>
      </c>
    </row>
    <row r="99" spans="1:18" hidden="1" x14ac:dyDescent="0.25">
      <c r="A99" s="9" t="s">
        <v>239</v>
      </c>
      <c r="B99" s="9" t="s">
        <v>648</v>
      </c>
      <c r="C99" s="9" t="s">
        <v>663</v>
      </c>
      <c r="D99" s="9" t="s">
        <v>875</v>
      </c>
      <c r="E99" s="9" t="s">
        <v>543</v>
      </c>
      <c r="F99" s="9" t="s">
        <v>252</v>
      </c>
      <c r="G99" s="9" t="s">
        <v>876</v>
      </c>
      <c r="H99" s="5">
        <v>29640</v>
      </c>
      <c r="I99" s="5"/>
      <c r="J99" s="5">
        <v>296.39999999999998</v>
      </c>
      <c r="K99" s="5"/>
      <c r="L99" s="5">
        <v>1587.85</v>
      </c>
      <c r="M99" s="5">
        <v>27755.75</v>
      </c>
      <c r="N99" s="9" t="s">
        <v>9</v>
      </c>
      <c r="O99" s="9" t="s">
        <v>60</v>
      </c>
      <c r="P99" t="s">
        <v>1084</v>
      </c>
    </row>
    <row r="100" spans="1:18" hidden="1" x14ac:dyDescent="0.25">
      <c r="A100" s="9" t="s">
        <v>175</v>
      </c>
      <c r="B100" s="9" t="s">
        <v>473</v>
      </c>
      <c r="C100" s="9" t="s">
        <v>519</v>
      </c>
      <c r="D100" s="9" t="s">
        <v>602</v>
      </c>
      <c r="E100" s="9" t="s">
        <v>363</v>
      </c>
      <c r="F100" s="9" t="s">
        <v>250</v>
      </c>
      <c r="G100" s="9" t="s">
        <v>603</v>
      </c>
      <c r="H100" s="5">
        <v>8344</v>
      </c>
      <c r="I100" s="5"/>
      <c r="J100" s="5"/>
      <c r="K100" s="5">
        <v>141.85</v>
      </c>
      <c r="L100" s="5">
        <v>447</v>
      </c>
      <c r="M100" s="5">
        <v>7755.15</v>
      </c>
      <c r="N100" s="9" t="s">
        <v>179</v>
      </c>
      <c r="O100" s="9" t="s">
        <v>604</v>
      </c>
      <c r="P100" t="s">
        <v>1084</v>
      </c>
    </row>
    <row r="101" spans="1:18" hidden="1" x14ac:dyDescent="0.25">
      <c r="A101" s="9" t="s">
        <v>865</v>
      </c>
      <c r="B101" s="9" t="s">
        <v>638</v>
      </c>
      <c r="C101" s="10">
        <v>45570</v>
      </c>
      <c r="D101" s="9" t="s">
        <v>866</v>
      </c>
      <c r="E101" s="10">
        <v>45599</v>
      </c>
      <c r="F101" s="9" t="s">
        <v>250</v>
      </c>
      <c r="G101" s="9" t="s">
        <v>867</v>
      </c>
      <c r="H101" s="5">
        <v>13300</v>
      </c>
      <c r="I101" s="5"/>
      <c r="J101" s="5">
        <v>133</v>
      </c>
      <c r="K101" s="5">
        <v>119.7</v>
      </c>
      <c r="L101" s="5">
        <v>532</v>
      </c>
      <c r="M101" s="5">
        <v>12515.3</v>
      </c>
      <c r="N101" s="9" t="s">
        <v>522</v>
      </c>
      <c r="O101" s="9" t="s">
        <v>523</v>
      </c>
      <c r="P101" t="s">
        <v>1084</v>
      </c>
      <c r="Q101" s="4">
        <v>45512</v>
      </c>
      <c r="R101" t="s">
        <v>1839</v>
      </c>
    </row>
    <row r="102" spans="1:18" hidden="1" x14ac:dyDescent="0.25">
      <c r="A102" s="9" t="s">
        <v>988</v>
      </c>
      <c r="B102" s="9" t="s">
        <v>769</v>
      </c>
      <c r="C102" s="9" t="s">
        <v>937</v>
      </c>
      <c r="D102" s="9" t="s">
        <v>989</v>
      </c>
      <c r="E102" s="9" t="s">
        <v>571</v>
      </c>
      <c r="F102" s="9" t="s">
        <v>759</v>
      </c>
      <c r="G102" s="9" t="s">
        <v>990</v>
      </c>
      <c r="H102" s="5">
        <v>94800</v>
      </c>
      <c r="I102" s="5"/>
      <c r="J102" s="5"/>
      <c r="K102" s="5"/>
      <c r="L102" s="5">
        <v>5925</v>
      </c>
      <c r="M102" s="5">
        <v>88875</v>
      </c>
      <c r="N102" s="9" t="s">
        <v>803</v>
      </c>
      <c r="O102" s="9" t="s">
        <v>804</v>
      </c>
      <c r="P102" t="s">
        <v>1084</v>
      </c>
    </row>
    <row r="103" spans="1:18" hidden="1" x14ac:dyDescent="0.25">
      <c r="A103" s="9" t="s">
        <v>369</v>
      </c>
      <c r="B103" s="9" t="s">
        <v>743</v>
      </c>
      <c r="C103" s="9" t="s">
        <v>686</v>
      </c>
      <c r="D103" s="9" t="s">
        <v>825</v>
      </c>
      <c r="E103" s="10">
        <v>45600</v>
      </c>
      <c r="F103" s="9" t="s">
        <v>252</v>
      </c>
      <c r="G103" s="9" t="s">
        <v>826</v>
      </c>
      <c r="H103" s="5">
        <v>259200</v>
      </c>
      <c r="I103" s="5"/>
      <c r="J103" s="5">
        <v>3592</v>
      </c>
      <c r="K103" s="5"/>
      <c r="L103" s="5">
        <v>19242.849999999999</v>
      </c>
      <c r="M103" s="5">
        <v>336365.15</v>
      </c>
      <c r="N103" s="9" t="s">
        <v>132</v>
      </c>
      <c r="O103" s="9" t="s">
        <v>133</v>
      </c>
      <c r="P103" t="s">
        <v>1084</v>
      </c>
    </row>
    <row r="104" spans="1:18" hidden="1" x14ac:dyDescent="0.25">
      <c r="A104" s="9" t="s">
        <v>280</v>
      </c>
      <c r="B104" s="9" t="s">
        <v>780</v>
      </c>
      <c r="C104" s="10">
        <v>45388</v>
      </c>
      <c r="D104" s="9" t="s">
        <v>930</v>
      </c>
      <c r="E104" s="9" t="s">
        <v>318</v>
      </c>
      <c r="F104" s="9" t="s">
        <v>250</v>
      </c>
      <c r="G104" s="9" t="s">
        <v>931</v>
      </c>
      <c r="H104" s="5">
        <v>49960</v>
      </c>
      <c r="I104" s="5"/>
      <c r="J104" s="5">
        <v>499.5</v>
      </c>
      <c r="K104" s="5"/>
      <c r="L104" s="5">
        <v>2676.43</v>
      </c>
      <c r="M104" s="5">
        <v>46783.97</v>
      </c>
      <c r="N104" s="9" t="s">
        <v>132</v>
      </c>
      <c r="O104" s="9" t="s">
        <v>133</v>
      </c>
      <c r="P104" t="s">
        <v>1084</v>
      </c>
    </row>
    <row r="105" spans="1:18" hidden="1" x14ac:dyDescent="0.25">
      <c r="A105" s="9" t="s">
        <v>520</v>
      </c>
      <c r="B105" s="9" t="s">
        <v>768</v>
      </c>
      <c r="C105" s="9" t="s">
        <v>722</v>
      </c>
      <c r="D105" s="9" t="s">
        <v>849</v>
      </c>
      <c r="E105" s="10">
        <v>45600</v>
      </c>
      <c r="F105" s="9" t="s">
        <v>250</v>
      </c>
      <c r="G105" s="9" t="s">
        <v>850</v>
      </c>
      <c r="H105" s="5">
        <v>28750</v>
      </c>
      <c r="I105" s="5"/>
      <c r="J105" s="5"/>
      <c r="K105" s="5"/>
      <c r="L105" s="5">
        <v>1150</v>
      </c>
      <c r="M105" s="5">
        <v>27600</v>
      </c>
      <c r="N105" s="9" t="s">
        <v>852</v>
      </c>
      <c r="O105" s="9" t="s">
        <v>851</v>
      </c>
      <c r="P105" t="s">
        <v>1084</v>
      </c>
    </row>
    <row r="106" spans="1:18" hidden="1" x14ac:dyDescent="0.25">
      <c r="A106" s="9" t="s">
        <v>239</v>
      </c>
      <c r="B106" s="9" t="s">
        <v>647</v>
      </c>
      <c r="C106" s="9" t="s">
        <v>663</v>
      </c>
      <c r="D106" s="9" t="s">
        <v>881</v>
      </c>
      <c r="E106" s="9" t="s">
        <v>360</v>
      </c>
      <c r="F106" s="9" t="s">
        <v>252</v>
      </c>
      <c r="G106" s="9" t="s">
        <v>882</v>
      </c>
      <c r="H106" s="5">
        <v>35828</v>
      </c>
      <c r="I106" s="5"/>
      <c r="J106" s="5">
        <v>358.28</v>
      </c>
      <c r="K106" s="5">
        <v>71.66</v>
      </c>
      <c r="L106" s="5">
        <v>1919.35</v>
      </c>
      <c r="M106" s="5">
        <v>33478.71</v>
      </c>
      <c r="N106" s="9" t="s">
        <v>883</v>
      </c>
      <c r="O106" s="9" t="s">
        <v>884</v>
      </c>
      <c r="P106" t="s">
        <v>1084</v>
      </c>
    </row>
    <row r="107" spans="1:18" hidden="1" x14ac:dyDescent="0.25">
      <c r="A107" s="9" t="s">
        <v>859</v>
      </c>
      <c r="B107" s="9" t="s">
        <v>858</v>
      </c>
      <c r="C107" s="9" t="s">
        <v>663</v>
      </c>
      <c r="D107" s="9" t="s">
        <v>860</v>
      </c>
      <c r="E107" s="9" t="s">
        <v>306</v>
      </c>
      <c r="F107" s="9" t="s">
        <v>250</v>
      </c>
      <c r="G107" s="9" t="s">
        <v>861</v>
      </c>
      <c r="H107" s="5">
        <v>22620</v>
      </c>
      <c r="I107" s="5"/>
      <c r="J107" s="5"/>
      <c r="K107" s="5"/>
      <c r="L107" s="5">
        <v>1211.78</v>
      </c>
      <c r="M107" s="5">
        <v>21408.22</v>
      </c>
      <c r="N107" s="9" t="s">
        <v>862</v>
      </c>
      <c r="O107" s="9" t="s">
        <v>863</v>
      </c>
      <c r="P107" t="s">
        <v>1084</v>
      </c>
    </row>
    <row r="108" spans="1:18" hidden="1" x14ac:dyDescent="0.25">
      <c r="A108" s="9" t="s">
        <v>239</v>
      </c>
      <c r="B108" s="9" t="s">
        <v>649</v>
      </c>
      <c r="C108" s="9" t="s">
        <v>663</v>
      </c>
      <c r="D108" s="9" t="s">
        <v>877</v>
      </c>
      <c r="E108" s="9" t="s">
        <v>360</v>
      </c>
      <c r="F108" s="9" t="s">
        <v>252</v>
      </c>
      <c r="G108" s="9" t="s">
        <v>878</v>
      </c>
      <c r="H108" s="5">
        <v>14820</v>
      </c>
      <c r="I108" s="5"/>
      <c r="J108" s="5">
        <v>148.19999999999999</v>
      </c>
      <c r="K108" s="5"/>
      <c r="L108" s="5">
        <v>793.93</v>
      </c>
      <c r="M108" s="5">
        <v>13877.87</v>
      </c>
      <c r="N108" s="9" t="s">
        <v>879</v>
      </c>
      <c r="O108" s="9" t="s">
        <v>880</v>
      </c>
      <c r="P108" t="s">
        <v>1084</v>
      </c>
      <c r="Q108" s="4">
        <v>45390</v>
      </c>
    </row>
    <row r="109" spans="1:18" hidden="1" x14ac:dyDescent="0.25">
      <c r="A109" s="9" t="s">
        <v>434</v>
      </c>
      <c r="B109" s="9" t="s">
        <v>779</v>
      </c>
      <c r="C109" s="10">
        <v>45388</v>
      </c>
      <c r="D109" s="9" t="s">
        <v>928</v>
      </c>
      <c r="E109" s="9" t="s">
        <v>533</v>
      </c>
      <c r="F109" s="9" t="s">
        <v>250</v>
      </c>
      <c r="G109" s="9" t="s">
        <v>929</v>
      </c>
      <c r="H109" s="5">
        <v>48250</v>
      </c>
      <c r="I109" s="5"/>
      <c r="J109" s="5">
        <v>482.5</v>
      </c>
      <c r="K109" s="5"/>
      <c r="L109" s="5">
        <v>2584.8200000000002</v>
      </c>
      <c r="M109" s="5">
        <v>45182.68</v>
      </c>
      <c r="N109" s="9" t="s">
        <v>136</v>
      </c>
      <c r="O109" s="9" t="s">
        <v>433</v>
      </c>
      <c r="P109" t="s">
        <v>1084</v>
      </c>
    </row>
    <row r="110" spans="1:18" hidden="1" x14ac:dyDescent="0.25">
      <c r="A110" s="9" t="s">
        <v>516</v>
      </c>
      <c r="B110" s="9" t="s">
        <v>744</v>
      </c>
      <c r="C110" s="9" t="s">
        <v>713</v>
      </c>
      <c r="D110" s="9" t="s">
        <v>913</v>
      </c>
      <c r="E110" s="9"/>
      <c r="F110" s="9" t="s">
        <v>699</v>
      </c>
      <c r="G110" s="9" t="s">
        <v>914</v>
      </c>
      <c r="H110" s="5">
        <v>28000</v>
      </c>
      <c r="I110" s="5"/>
      <c r="J110" s="5">
        <v>280</v>
      </c>
      <c r="K110" s="5"/>
      <c r="L110" s="5">
        <v>1500</v>
      </c>
      <c r="M110" s="5">
        <v>26220</v>
      </c>
      <c r="N110" s="9" t="s">
        <v>350</v>
      </c>
      <c r="O110" s="9" t="s">
        <v>351</v>
      </c>
      <c r="P110" t="s">
        <v>1084</v>
      </c>
      <c r="Q110" s="4">
        <v>45390</v>
      </c>
    </row>
    <row r="111" spans="1:18" hidden="1" x14ac:dyDescent="0.25">
      <c r="A111" s="25" t="s">
        <v>496</v>
      </c>
      <c r="B111" s="9" t="s">
        <v>464</v>
      </c>
      <c r="C111" s="10">
        <v>45630</v>
      </c>
      <c r="D111" s="9" t="s">
        <v>497</v>
      </c>
      <c r="E111" s="9" t="s">
        <v>419</v>
      </c>
      <c r="F111" s="9" t="s">
        <v>250</v>
      </c>
      <c r="G111" s="9" t="s">
        <v>498</v>
      </c>
      <c r="H111" s="5">
        <v>69664</v>
      </c>
      <c r="I111" s="5"/>
      <c r="J111" s="5"/>
      <c r="K111" s="5"/>
      <c r="L111" s="5">
        <v>3209.44</v>
      </c>
      <c r="M111" s="5">
        <v>48141.64</v>
      </c>
      <c r="N111" s="9" t="s">
        <v>694</v>
      </c>
      <c r="O111" s="9" t="s">
        <v>695</v>
      </c>
      <c r="P111" t="s">
        <v>1566</v>
      </c>
    </row>
    <row r="112" spans="1:18" hidden="1" x14ac:dyDescent="0.25">
      <c r="A112" s="9" t="s">
        <v>199</v>
      </c>
      <c r="B112" s="9" t="s">
        <v>639</v>
      </c>
      <c r="C112" s="10">
        <v>45570</v>
      </c>
      <c r="D112" s="9" t="s">
        <v>917</v>
      </c>
      <c r="E112" s="9" t="s">
        <v>569</v>
      </c>
      <c r="F112" s="9" t="s">
        <v>250</v>
      </c>
      <c r="G112" s="9" t="s">
        <v>918</v>
      </c>
      <c r="H112" s="5">
        <v>17250</v>
      </c>
      <c r="I112" s="5"/>
      <c r="J112" s="5"/>
      <c r="K112" s="5"/>
      <c r="L112" s="5">
        <v>690</v>
      </c>
      <c r="M112" s="5">
        <v>16560</v>
      </c>
      <c r="N112" s="9" t="s">
        <v>261</v>
      </c>
      <c r="O112" s="9" t="s">
        <v>262</v>
      </c>
      <c r="P112" t="s">
        <v>1566</v>
      </c>
    </row>
    <row r="113" spans="1:17" hidden="1" x14ac:dyDescent="0.25">
      <c r="A113" s="9" t="s">
        <v>988</v>
      </c>
      <c r="B113" s="9" t="s">
        <v>771</v>
      </c>
      <c r="C113" s="9" t="s">
        <v>686</v>
      </c>
      <c r="D113" s="9" t="s">
        <v>992</v>
      </c>
      <c r="E113" s="9" t="s">
        <v>688</v>
      </c>
      <c r="F113" s="9" t="s">
        <v>993</v>
      </c>
      <c r="G113" s="9" t="s">
        <v>994</v>
      </c>
      <c r="H113" s="13">
        <v>57500</v>
      </c>
      <c r="I113" s="13"/>
      <c r="J113" s="5"/>
      <c r="K113" s="5"/>
      <c r="L113" s="5">
        <v>3593.75</v>
      </c>
      <c r="M113" s="5">
        <v>53906.25</v>
      </c>
      <c r="N113" s="9" t="s">
        <v>98</v>
      </c>
      <c r="O113" s="9" t="s">
        <v>995</v>
      </c>
      <c r="P113" t="s">
        <v>1661</v>
      </c>
    </row>
    <row r="114" spans="1:17" hidden="1" x14ac:dyDescent="0.25">
      <c r="A114" s="9" t="s">
        <v>280</v>
      </c>
      <c r="B114" s="9" t="s">
        <v>650</v>
      </c>
      <c r="C114" s="9" t="s">
        <v>932</v>
      </c>
      <c r="D114" s="9" t="s">
        <v>933</v>
      </c>
      <c r="E114" s="10">
        <v>45629</v>
      </c>
      <c r="F114" s="9" t="s">
        <v>250</v>
      </c>
      <c r="G114" s="9" t="s">
        <v>934</v>
      </c>
      <c r="H114" s="5">
        <v>49810</v>
      </c>
      <c r="I114" s="5"/>
      <c r="J114" s="5">
        <v>498.1</v>
      </c>
      <c r="L114" s="5">
        <v>2668.39</v>
      </c>
      <c r="M114" s="5">
        <v>46643.51</v>
      </c>
      <c r="N114" s="9" t="s">
        <v>935</v>
      </c>
      <c r="O114" s="9" t="s">
        <v>936</v>
      </c>
      <c r="P114" t="s">
        <v>1661</v>
      </c>
      <c r="Q114" s="4">
        <v>45390</v>
      </c>
    </row>
    <row r="115" spans="1:17" x14ac:dyDescent="0.25">
      <c r="A115" s="9"/>
      <c r="B115" s="9"/>
      <c r="C115" s="10"/>
      <c r="D115" s="9"/>
      <c r="E115" s="10"/>
      <c r="F115" s="9"/>
      <c r="G115" s="9"/>
      <c r="H115" s="5"/>
      <c r="I115" s="5"/>
      <c r="L115" s="5"/>
      <c r="M115" s="5"/>
      <c r="N115" s="9"/>
      <c r="O115" s="9"/>
    </row>
    <row r="116" spans="1:17" x14ac:dyDescent="0.25">
      <c r="A116" s="9" t="s">
        <v>1014</v>
      </c>
      <c r="B116" s="9" t="s">
        <v>1013</v>
      </c>
      <c r="C116" s="10">
        <v>45298</v>
      </c>
      <c r="D116" s="9" t="s">
        <v>1015</v>
      </c>
      <c r="E116" s="9" t="s">
        <v>952</v>
      </c>
      <c r="F116" s="9" t="s">
        <v>250</v>
      </c>
      <c r="G116" s="9" t="s">
        <v>1016</v>
      </c>
      <c r="H116" s="5">
        <v>315728</v>
      </c>
      <c r="I116" s="5"/>
      <c r="J116" s="5">
        <v>3157.28</v>
      </c>
      <c r="K116" s="5"/>
      <c r="L116" s="5">
        <v>19733</v>
      </c>
      <c r="M116" s="5">
        <v>292837.71999999997</v>
      </c>
      <c r="N116" s="9" t="s">
        <v>1017</v>
      </c>
      <c r="O116" s="9" t="s">
        <v>969</v>
      </c>
      <c r="P116" s="4">
        <v>45390</v>
      </c>
    </row>
    <row r="117" spans="1:17" x14ac:dyDescent="0.25">
      <c r="A117" s="9" t="s">
        <v>577</v>
      </c>
      <c r="B117" s="9" t="s">
        <v>578</v>
      </c>
      <c r="C117" s="9" t="s">
        <v>325</v>
      </c>
      <c r="D117" s="9" t="s">
        <v>509</v>
      </c>
      <c r="E117" s="10">
        <v>44935</v>
      </c>
      <c r="F117" s="9" t="s">
        <v>251</v>
      </c>
      <c r="G117" s="9" t="s">
        <v>579</v>
      </c>
      <c r="H117" s="5">
        <v>811000</v>
      </c>
      <c r="I117" s="5"/>
      <c r="J117" s="5">
        <v>8110</v>
      </c>
      <c r="K117" s="5"/>
      <c r="L117" s="5">
        <v>43446.43</v>
      </c>
      <c r="M117" s="5">
        <v>759443.57</v>
      </c>
      <c r="N117" s="9" t="s">
        <v>511</v>
      </c>
      <c r="O117" s="9" t="s">
        <v>512</v>
      </c>
      <c r="P117" s="4">
        <v>45390</v>
      </c>
    </row>
    <row r="118" spans="1:17" x14ac:dyDescent="0.25">
      <c r="A118" s="9" t="s">
        <v>430</v>
      </c>
      <c r="B118" s="9" t="s">
        <v>869</v>
      </c>
      <c r="C118" s="10">
        <v>45478</v>
      </c>
      <c r="D118" s="9" t="s">
        <v>870</v>
      </c>
      <c r="E118" s="9" t="s">
        <v>191</v>
      </c>
      <c r="F118" s="9" t="s">
        <v>250</v>
      </c>
      <c r="G118" s="9" t="s">
        <v>871</v>
      </c>
      <c r="H118" s="5">
        <v>875</v>
      </c>
      <c r="I118" s="5"/>
      <c r="J118" s="5">
        <v>8.75</v>
      </c>
      <c r="K118" s="5"/>
      <c r="L118" s="5">
        <v>35</v>
      </c>
      <c r="M118" s="5">
        <v>831.25</v>
      </c>
      <c r="N118" s="9" t="s">
        <v>376</v>
      </c>
      <c r="O118" s="9" t="s">
        <v>221</v>
      </c>
      <c r="P118" s="4">
        <v>45390</v>
      </c>
    </row>
    <row r="119" spans="1:17" x14ac:dyDescent="0.25">
      <c r="A119" s="9" t="s">
        <v>530</v>
      </c>
      <c r="B119" s="9" t="s">
        <v>1600</v>
      </c>
      <c r="C119" s="10">
        <v>45450</v>
      </c>
      <c r="D119" s="9" t="s">
        <v>1601</v>
      </c>
      <c r="E119" s="10">
        <v>45298</v>
      </c>
      <c r="F119" s="9" t="s">
        <v>250</v>
      </c>
      <c r="G119" s="9" t="s">
        <v>1602</v>
      </c>
      <c r="H119" s="5">
        <v>330000</v>
      </c>
      <c r="I119" s="5"/>
      <c r="J119" s="5">
        <v>3300</v>
      </c>
      <c r="K119" s="5"/>
      <c r="L119" s="5">
        <v>16500</v>
      </c>
      <c r="M119" s="5">
        <v>310200</v>
      </c>
      <c r="N119" s="9" t="s">
        <v>1017</v>
      </c>
      <c r="O119" s="9" t="s">
        <v>969</v>
      </c>
      <c r="P119" s="4">
        <v>45390</v>
      </c>
    </row>
    <row r="120" spans="1:17" x14ac:dyDescent="0.25">
      <c r="A120" s="9" t="s">
        <v>199</v>
      </c>
      <c r="B120" s="9" t="s">
        <v>961</v>
      </c>
      <c r="C120" s="9" t="s">
        <v>916</v>
      </c>
      <c r="D120" s="9" t="s">
        <v>986</v>
      </c>
      <c r="E120" s="9" t="s">
        <v>696</v>
      </c>
      <c r="F120" s="9" t="s">
        <v>250</v>
      </c>
      <c r="G120" s="9" t="s">
        <v>987</v>
      </c>
      <c r="H120" s="11">
        <v>52118</v>
      </c>
      <c r="I120" s="11"/>
      <c r="J120" s="11">
        <v>521.17999999999995</v>
      </c>
      <c r="K120" s="5"/>
      <c r="L120" s="5">
        <v>2605.9</v>
      </c>
      <c r="M120" s="5">
        <v>48990.92</v>
      </c>
      <c r="N120" s="9" t="s">
        <v>847</v>
      </c>
      <c r="O120" s="9" t="s">
        <v>848</v>
      </c>
      <c r="P120" s="4">
        <v>45481</v>
      </c>
    </row>
    <row r="121" spans="1:17" x14ac:dyDescent="0.25">
      <c r="A121" s="9" t="s">
        <v>1342</v>
      </c>
      <c r="B121" s="9" t="s">
        <v>1548</v>
      </c>
      <c r="C121" s="10">
        <v>45511</v>
      </c>
      <c r="D121" s="9" t="s">
        <v>1833</v>
      </c>
      <c r="E121" s="9" t="s">
        <v>1645</v>
      </c>
      <c r="F121" s="9" t="s">
        <v>250</v>
      </c>
      <c r="G121" s="9" t="s">
        <v>1834</v>
      </c>
      <c r="H121" s="5">
        <v>209050</v>
      </c>
      <c r="I121" s="5"/>
      <c r="J121" s="5">
        <v>2090.5</v>
      </c>
      <c r="K121" s="5"/>
      <c r="L121" s="5">
        <v>10452.5</v>
      </c>
      <c r="M121" s="5">
        <v>196507</v>
      </c>
      <c r="N121" s="9" t="s">
        <v>1017</v>
      </c>
      <c r="O121" s="9" t="s">
        <v>969</v>
      </c>
      <c r="P121" s="4">
        <v>45481</v>
      </c>
    </row>
    <row r="122" spans="1:17" x14ac:dyDescent="0.25">
      <c r="A122" s="9" t="s">
        <v>988</v>
      </c>
      <c r="B122" s="9" t="s">
        <v>1643</v>
      </c>
      <c r="C122" s="10">
        <v>45450</v>
      </c>
      <c r="D122" s="9" t="s">
        <v>1644</v>
      </c>
      <c r="E122" s="9" t="s">
        <v>1645</v>
      </c>
      <c r="F122" s="9" t="s">
        <v>250</v>
      </c>
      <c r="G122" s="9" t="s">
        <v>1646</v>
      </c>
      <c r="H122" s="5">
        <v>216000</v>
      </c>
      <c r="I122" s="5"/>
      <c r="J122" s="5">
        <v>2160</v>
      </c>
      <c r="K122" s="5"/>
      <c r="L122" s="5">
        <v>13500</v>
      </c>
      <c r="M122" s="5">
        <v>200340</v>
      </c>
      <c r="N122" s="9" t="s">
        <v>1017</v>
      </c>
      <c r="O122" s="9" t="s">
        <v>969</v>
      </c>
      <c r="P122" s="4">
        <v>45512</v>
      </c>
    </row>
    <row r="123" spans="1:17" x14ac:dyDescent="0.25">
      <c r="A123" s="9" t="s">
        <v>530</v>
      </c>
      <c r="B123" s="9" t="s">
        <v>786</v>
      </c>
      <c r="C123" s="9" t="s">
        <v>843</v>
      </c>
      <c r="D123" s="9" t="s">
        <v>1588</v>
      </c>
      <c r="E123" s="9" t="s">
        <v>713</v>
      </c>
      <c r="F123" s="9" t="s">
        <v>250</v>
      </c>
      <c r="G123" s="9" t="s">
        <v>1589</v>
      </c>
      <c r="H123" s="5">
        <v>13000</v>
      </c>
      <c r="I123" s="5"/>
      <c r="J123" s="5">
        <v>130</v>
      </c>
      <c r="K123" s="5"/>
      <c r="L123" s="5">
        <v>650</v>
      </c>
      <c r="M123" s="5">
        <v>12220</v>
      </c>
      <c r="N123" s="9" t="s">
        <v>1590</v>
      </c>
      <c r="O123" s="9" t="s">
        <v>1591</v>
      </c>
      <c r="P123" s="4">
        <v>45512</v>
      </c>
    </row>
    <row r="124" spans="1:17" x14ac:dyDescent="0.25">
      <c r="A124" s="9" t="s">
        <v>572</v>
      </c>
      <c r="B124" s="9" t="s">
        <v>459</v>
      </c>
      <c r="C124" s="10">
        <v>45630</v>
      </c>
      <c r="D124" s="9" t="s">
        <v>573</v>
      </c>
      <c r="E124" s="9" t="s">
        <v>259</v>
      </c>
      <c r="F124" s="9" t="s">
        <v>574</v>
      </c>
      <c r="G124" s="9" t="s">
        <v>575</v>
      </c>
      <c r="H124" s="5">
        <v>69252</v>
      </c>
      <c r="I124" s="5"/>
      <c r="J124" s="5">
        <v>692.52</v>
      </c>
      <c r="K124" s="5">
        <v>2631.58</v>
      </c>
      <c r="L124" s="5">
        <v>3709.93</v>
      </c>
      <c r="M124" s="5">
        <v>62217.97</v>
      </c>
      <c r="N124" s="9" t="s">
        <v>557</v>
      </c>
      <c r="O124" s="9" t="s">
        <v>558</v>
      </c>
      <c r="P124" s="4">
        <v>45512</v>
      </c>
    </row>
    <row r="125" spans="1:17" x14ac:dyDescent="0.25">
      <c r="A125" s="9" t="s">
        <v>434</v>
      </c>
      <c r="B125" s="9" t="s">
        <v>1547</v>
      </c>
      <c r="C125" s="10">
        <v>45511</v>
      </c>
      <c r="D125" s="9" t="s">
        <v>1704</v>
      </c>
      <c r="E125" s="9" t="s">
        <v>1645</v>
      </c>
      <c r="F125" s="9" t="s">
        <v>250</v>
      </c>
      <c r="G125" s="9" t="s">
        <v>1705</v>
      </c>
      <c r="H125" s="5">
        <v>6816</v>
      </c>
      <c r="I125" s="5"/>
      <c r="J125" s="5">
        <v>68.16</v>
      </c>
      <c r="K125" s="5"/>
      <c r="L125" s="5">
        <v>365.15</v>
      </c>
      <c r="M125" s="5">
        <v>6382.69</v>
      </c>
      <c r="N125" s="9" t="s">
        <v>1017</v>
      </c>
      <c r="O125" s="9" t="s">
        <v>969</v>
      </c>
      <c r="P125" s="4">
        <v>45634</v>
      </c>
    </row>
    <row r="126" spans="1:17" x14ac:dyDescent="0.25">
      <c r="A126" s="12"/>
      <c r="B126" s="12"/>
      <c r="C126" s="38"/>
      <c r="D126" s="12"/>
      <c r="E126" s="38"/>
      <c r="F126" s="12"/>
      <c r="G126" s="12"/>
      <c r="H126" s="13"/>
      <c r="I126" s="13"/>
      <c r="J126" s="13"/>
      <c r="K126" s="13"/>
      <c r="L126" s="13"/>
      <c r="M126" s="13"/>
      <c r="N126" s="12"/>
      <c r="O126" s="12"/>
      <c r="P126" s="38"/>
    </row>
    <row r="127" spans="1:17" x14ac:dyDescent="0.25">
      <c r="A127" s="9" t="s">
        <v>1342</v>
      </c>
      <c r="B127" s="9" t="s">
        <v>1545</v>
      </c>
      <c r="C127" s="10">
        <v>45450</v>
      </c>
      <c r="D127" s="9" t="s">
        <v>1692</v>
      </c>
      <c r="E127" s="9" t="s">
        <v>1645</v>
      </c>
      <c r="F127" s="9" t="s">
        <v>250</v>
      </c>
      <c r="G127" s="9" t="s">
        <v>1693</v>
      </c>
      <c r="H127" s="5">
        <v>48850</v>
      </c>
      <c r="I127" s="5"/>
      <c r="J127" s="5">
        <v>488.5</v>
      </c>
      <c r="K127" s="5"/>
      <c r="L127" s="5">
        <v>1954</v>
      </c>
      <c r="M127" s="5">
        <v>46407.5</v>
      </c>
      <c r="N127" s="9" t="s">
        <v>1017</v>
      </c>
      <c r="O127" s="9" t="s">
        <v>969</v>
      </c>
      <c r="P127" s="4">
        <v>45634</v>
      </c>
    </row>
    <row r="128" spans="1:17" x14ac:dyDescent="0.25">
      <c r="A128" s="9" t="s">
        <v>1699</v>
      </c>
      <c r="B128" s="9" t="s">
        <v>1700</v>
      </c>
      <c r="C128" s="10">
        <v>45450</v>
      </c>
      <c r="D128" s="9" t="s">
        <v>1601</v>
      </c>
      <c r="E128" s="10">
        <v>45298</v>
      </c>
      <c r="F128" s="9" t="s">
        <v>250</v>
      </c>
      <c r="G128" s="9" t="s">
        <v>1701</v>
      </c>
      <c r="H128" s="5">
        <v>69400</v>
      </c>
      <c r="I128" s="5"/>
      <c r="J128" s="5">
        <v>694</v>
      </c>
      <c r="K128" s="5"/>
      <c r="L128" s="5">
        <v>3470</v>
      </c>
      <c r="M128" s="5">
        <v>65236</v>
      </c>
      <c r="N128" s="9" t="s">
        <v>1017</v>
      </c>
      <c r="O128" s="9" t="s">
        <v>969</v>
      </c>
      <c r="P128" s="4">
        <v>45634</v>
      </c>
    </row>
    <row r="129" spans="1:17" x14ac:dyDescent="0.25">
      <c r="A129" s="9" t="s">
        <v>520</v>
      </c>
      <c r="B129" s="9" t="s">
        <v>1549</v>
      </c>
      <c r="C129" s="10">
        <v>45511</v>
      </c>
      <c r="D129" s="9" t="s">
        <v>1658</v>
      </c>
      <c r="E129" s="9" t="s">
        <v>1645</v>
      </c>
      <c r="F129" s="9" t="s">
        <v>250</v>
      </c>
      <c r="G129" s="9" t="s">
        <v>1659</v>
      </c>
      <c r="H129" s="5">
        <v>209530</v>
      </c>
      <c r="I129" s="5"/>
      <c r="J129" s="5">
        <v>2095.3000000000002</v>
      </c>
      <c r="K129" s="5"/>
      <c r="L129" s="5">
        <v>8381.2000000000007</v>
      </c>
      <c r="M129" s="5">
        <v>199053.5</v>
      </c>
      <c r="N129" s="9" t="s">
        <v>1017</v>
      </c>
      <c r="O129" s="9" t="s">
        <v>969</v>
      </c>
      <c r="P129" s="4">
        <v>45634</v>
      </c>
    </row>
    <row r="130" spans="1:17" x14ac:dyDescent="0.25">
      <c r="A130" s="9" t="s">
        <v>1735</v>
      </c>
      <c r="B130" s="9" t="s">
        <v>1550</v>
      </c>
      <c r="C130" s="10">
        <v>45511</v>
      </c>
      <c r="D130" s="9" t="s">
        <v>1736</v>
      </c>
      <c r="E130" s="9" t="s">
        <v>1668</v>
      </c>
      <c r="F130" s="9" t="s">
        <v>250</v>
      </c>
      <c r="G130" s="9" t="s">
        <v>1737</v>
      </c>
      <c r="H130" s="5">
        <v>259300</v>
      </c>
      <c r="I130" s="5"/>
      <c r="J130" s="5">
        <v>2593</v>
      </c>
      <c r="K130" s="5"/>
      <c r="L130" s="5">
        <v>13891.07</v>
      </c>
      <c r="M130" s="5">
        <v>242815.93</v>
      </c>
      <c r="N130" s="9" t="s">
        <v>1017</v>
      </c>
      <c r="O130" s="9" t="s">
        <v>969</v>
      </c>
      <c r="P130" s="4">
        <v>45634</v>
      </c>
    </row>
    <row r="131" spans="1:17" x14ac:dyDescent="0.25">
      <c r="A131" s="9" t="s">
        <v>434</v>
      </c>
      <c r="B131" s="9" t="s">
        <v>1078</v>
      </c>
      <c r="C131" s="10">
        <v>45419</v>
      </c>
      <c r="D131" s="9" t="s">
        <v>1081</v>
      </c>
      <c r="E131" s="9" t="s">
        <v>952</v>
      </c>
      <c r="F131" s="9" t="s">
        <v>250</v>
      </c>
      <c r="G131" s="9" t="s">
        <v>1083</v>
      </c>
      <c r="H131" s="5">
        <v>49800</v>
      </c>
      <c r="I131" s="5"/>
      <c r="J131" s="5">
        <v>498</v>
      </c>
      <c r="K131" s="5"/>
      <c r="L131" s="5">
        <v>2667.85</v>
      </c>
      <c r="M131" s="5">
        <v>46634.15</v>
      </c>
      <c r="N131" s="9" t="s">
        <v>1017</v>
      </c>
      <c r="O131" s="9" t="s">
        <v>969</v>
      </c>
      <c r="P131" s="4">
        <v>45634</v>
      </c>
    </row>
    <row r="132" spans="1:17" x14ac:dyDescent="0.25">
      <c r="A132" s="9" t="s">
        <v>997</v>
      </c>
      <c r="B132" s="9" t="s">
        <v>963</v>
      </c>
      <c r="C132" s="9" t="s">
        <v>916</v>
      </c>
      <c r="D132" s="9" t="s">
        <v>998</v>
      </c>
      <c r="E132" s="9" t="s">
        <v>714</v>
      </c>
      <c r="F132" s="9" t="s">
        <v>250</v>
      </c>
      <c r="G132" s="9" t="s">
        <v>999</v>
      </c>
      <c r="H132" s="5">
        <v>34650</v>
      </c>
      <c r="I132" s="5"/>
      <c r="J132" s="5">
        <v>346.5</v>
      </c>
      <c r="L132" s="5">
        <v>1386</v>
      </c>
      <c r="M132" s="5">
        <v>32917.5</v>
      </c>
      <c r="N132" s="9" t="s">
        <v>1000</v>
      </c>
      <c r="O132" s="9" t="s">
        <v>1001</v>
      </c>
      <c r="P132" s="4">
        <v>45634</v>
      </c>
    </row>
    <row r="133" spans="1:17" x14ac:dyDescent="0.25">
      <c r="A133" s="9" t="s">
        <v>286</v>
      </c>
      <c r="B133" s="9"/>
      <c r="C133" s="9"/>
      <c r="D133" s="9"/>
      <c r="E133" s="9"/>
      <c r="F133" s="9" t="s">
        <v>252</v>
      </c>
      <c r="G133" s="9" t="s">
        <v>1867</v>
      </c>
      <c r="H133" s="5">
        <v>56252</v>
      </c>
      <c r="I133" s="5"/>
      <c r="L133" s="5">
        <v>3515.75</v>
      </c>
      <c r="M133" s="5">
        <v>52736.25</v>
      </c>
      <c r="N133" s="9" t="s">
        <v>1869</v>
      </c>
      <c r="O133" s="9" t="s">
        <v>133</v>
      </c>
      <c r="P133" s="4">
        <v>45634</v>
      </c>
    </row>
    <row r="134" spans="1:17" x14ac:dyDescent="0.25">
      <c r="G134" s="9" t="s">
        <v>1868</v>
      </c>
    </row>
    <row r="135" spans="1:17" x14ac:dyDescent="0.25">
      <c r="A135" s="9" t="s">
        <v>286</v>
      </c>
      <c r="B135" s="9"/>
      <c r="C135" s="9"/>
      <c r="D135" s="9"/>
      <c r="E135" s="9"/>
      <c r="F135" s="9" t="s">
        <v>252</v>
      </c>
      <c r="G135" s="9" t="s">
        <v>1871</v>
      </c>
      <c r="H135" s="5">
        <v>5223.3999999999996</v>
      </c>
      <c r="I135" s="5"/>
      <c r="L135" s="5">
        <v>326.47000000000003</v>
      </c>
      <c r="M135" s="5">
        <v>4896.93</v>
      </c>
      <c r="N135" s="9" t="s">
        <v>1869</v>
      </c>
      <c r="O135" s="9" t="s">
        <v>133</v>
      </c>
      <c r="P135" s="4">
        <v>45634</v>
      </c>
    </row>
    <row r="136" spans="1:17" x14ac:dyDescent="0.25">
      <c r="G136" s="9" t="s">
        <v>1870</v>
      </c>
    </row>
    <row r="137" spans="1:17" x14ac:dyDescent="0.25">
      <c r="A137" s="9" t="s">
        <v>678</v>
      </c>
      <c r="B137" s="9" t="s">
        <v>632</v>
      </c>
      <c r="C137" s="10">
        <v>45356</v>
      </c>
      <c r="D137" s="9" t="s">
        <v>763</v>
      </c>
      <c r="E137" s="10">
        <v>45476</v>
      </c>
      <c r="F137" s="9" t="s">
        <v>250</v>
      </c>
      <c r="G137" s="9" t="s">
        <v>764</v>
      </c>
      <c r="H137" s="5">
        <v>14100</v>
      </c>
      <c r="I137" s="5"/>
      <c r="J137" s="5">
        <v>141</v>
      </c>
      <c r="K137" s="5"/>
      <c r="L137" s="5">
        <v>755.35</v>
      </c>
      <c r="M137" s="5">
        <v>13203.65</v>
      </c>
      <c r="N137" s="9" t="s">
        <v>43</v>
      </c>
      <c r="O137" s="9" t="s">
        <v>53</v>
      </c>
      <c r="P137" s="4" t="s">
        <v>1067</v>
      </c>
    </row>
    <row r="138" spans="1:17" x14ac:dyDescent="0.25">
      <c r="A138" s="9" t="s">
        <v>528</v>
      </c>
      <c r="B138" s="9" t="s">
        <v>529</v>
      </c>
      <c r="C138" s="9" t="s">
        <v>365</v>
      </c>
      <c r="D138" s="9" t="s">
        <v>387</v>
      </c>
      <c r="E138" s="10">
        <v>45056</v>
      </c>
      <c r="F138" s="9" t="s">
        <v>251</v>
      </c>
      <c r="G138" s="9" t="s">
        <v>388</v>
      </c>
      <c r="H138" s="26">
        <v>792000</v>
      </c>
      <c r="J138" s="5">
        <v>7920</v>
      </c>
      <c r="K138" s="5"/>
      <c r="L138" s="5">
        <v>42428.57</v>
      </c>
      <c r="M138" s="5">
        <v>741651.43</v>
      </c>
      <c r="N138" s="9" t="s">
        <v>389</v>
      </c>
      <c r="O138" s="9" t="s">
        <v>390</v>
      </c>
      <c r="P138" t="s">
        <v>1901</v>
      </c>
    </row>
    <row r="139" spans="1:17" x14ac:dyDescent="0.25">
      <c r="A139" s="9" t="s">
        <v>1699</v>
      </c>
      <c r="B139" s="9" t="s">
        <v>1700</v>
      </c>
      <c r="C139" s="10">
        <v>45450</v>
      </c>
      <c r="D139" s="9" t="s">
        <v>1601</v>
      </c>
      <c r="E139" s="10">
        <v>45298</v>
      </c>
      <c r="F139" s="9" t="s">
        <v>250</v>
      </c>
      <c r="G139" s="9" t="s">
        <v>1701</v>
      </c>
      <c r="H139" s="5">
        <v>69400</v>
      </c>
      <c r="I139" s="5"/>
      <c r="J139" s="5">
        <v>694</v>
      </c>
      <c r="K139" s="5"/>
      <c r="L139" s="5">
        <v>3470</v>
      </c>
      <c r="M139" s="5">
        <v>65236</v>
      </c>
      <c r="N139" s="9" t="s">
        <v>1017</v>
      </c>
      <c r="O139" s="9" t="s">
        <v>969</v>
      </c>
      <c r="P139" t="s">
        <v>1921</v>
      </c>
      <c r="Q139" t="s">
        <v>1067</v>
      </c>
    </row>
    <row r="140" spans="1:17" x14ac:dyDescent="0.25">
      <c r="A140" s="9" t="s">
        <v>549</v>
      </c>
      <c r="B140" s="9" t="s">
        <v>480</v>
      </c>
      <c r="C140" s="10">
        <v>45356</v>
      </c>
      <c r="D140" s="9" t="s">
        <v>945</v>
      </c>
      <c r="E140" s="9" t="s">
        <v>191</v>
      </c>
      <c r="F140" s="9" t="s">
        <v>250</v>
      </c>
      <c r="G140" s="9" t="s">
        <v>946</v>
      </c>
      <c r="H140" s="5">
        <v>13000</v>
      </c>
      <c r="I140" s="5"/>
      <c r="J140" s="5">
        <v>130</v>
      </c>
      <c r="K140" s="5"/>
      <c r="L140" s="5">
        <v>696.43</v>
      </c>
      <c r="M140" s="5">
        <v>12173.57</v>
      </c>
      <c r="N140" s="9" t="s">
        <v>136</v>
      </c>
      <c r="O140" s="9" t="s">
        <v>433</v>
      </c>
      <c r="P140" t="s">
        <v>1921</v>
      </c>
    </row>
    <row r="141" spans="1:17" x14ac:dyDescent="0.25">
      <c r="A141" s="9" t="s">
        <v>1050</v>
      </c>
      <c r="B141" s="9" t="s">
        <v>980</v>
      </c>
      <c r="C141" s="10">
        <v>45543</v>
      </c>
      <c r="D141" s="9" t="s">
        <v>1919</v>
      </c>
      <c r="E141" s="10">
        <v>45451</v>
      </c>
      <c r="F141" s="9" t="s">
        <v>252</v>
      </c>
      <c r="G141" s="9" t="s">
        <v>1918</v>
      </c>
      <c r="H141" s="5">
        <v>4120</v>
      </c>
      <c r="I141" s="5"/>
      <c r="J141" s="5"/>
      <c r="K141" s="5"/>
      <c r="L141" s="5">
        <v>164.8</v>
      </c>
      <c r="M141" s="5">
        <v>3955.2</v>
      </c>
      <c r="N141" s="9" t="s">
        <v>162</v>
      </c>
      <c r="O141" s="9" t="s">
        <v>194</v>
      </c>
      <c r="P141" t="s">
        <v>1921</v>
      </c>
    </row>
    <row r="142" spans="1:17" x14ac:dyDescent="0.25">
      <c r="A142" s="9" t="s">
        <v>239</v>
      </c>
      <c r="B142" s="9" t="s">
        <v>776</v>
      </c>
      <c r="C142" s="9" t="s">
        <v>761</v>
      </c>
      <c r="D142" s="9" t="s">
        <v>872</v>
      </c>
      <c r="E142" s="9" t="s">
        <v>571</v>
      </c>
      <c r="F142" s="9" t="s">
        <v>252</v>
      </c>
      <c r="G142" s="9" t="s">
        <v>873</v>
      </c>
      <c r="H142" s="5">
        <v>13535</v>
      </c>
      <c r="I142" s="5"/>
      <c r="J142" s="5">
        <v>135.35</v>
      </c>
      <c r="K142" s="5"/>
      <c r="L142" s="5">
        <v>725.09</v>
      </c>
      <c r="M142" s="5">
        <v>12674.56</v>
      </c>
      <c r="N142" s="9" t="s">
        <v>874</v>
      </c>
      <c r="O142" s="9" t="s">
        <v>57</v>
      </c>
      <c r="P142" t="s">
        <v>1921</v>
      </c>
    </row>
    <row r="143" spans="1:17" x14ac:dyDescent="0.25">
      <c r="A143" s="9" t="s">
        <v>1050</v>
      </c>
      <c r="B143" s="9" t="s">
        <v>784</v>
      </c>
      <c r="C143" s="10">
        <v>45388</v>
      </c>
      <c r="D143" s="9" t="s">
        <v>1051</v>
      </c>
      <c r="E143" s="9" t="s">
        <v>307</v>
      </c>
      <c r="F143" s="9" t="s">
        <v>250</v>
      </c>
      <c r="G143" s="9" t="s">
        <v>1052</v>
      </c>
      <c r="H143" s="5">
        <v>211434</v>
      </c>
      <c r="I143" s="5"/>
      <c r="J143" s="5">
        <v>2114.34</v>
      </c>
      <c r="K143" s="5"/>
      <c r="L143" s="5">
        <v>11326.82</v>
      </c>
      <c r="M143" s="5">
        <v>197992.84</v>
      </c>
      <c r="N143" s="9" t="s">
        <v>800</v>
      </c>
      <c r="O143" s="9" t="s">
        <v>390</v>
      </c>
      <c r="P143" t="s">
        <v>1921</v>
      </c>
    </row>
    <row r="144" spans="1:17" x14ac:dyDescent="0.25">
      <c r="A144" s="9" t="s">
        <v>819</v>
      </c>
      <c r="B144" s="9" t="s">
        <v>820</v>
      </c>
      <c r="C144" s="9" t="s">
        <v>675</v>
      </c>
      <c r="D144" s="9" t="s">
        <v>798</v>
      </c>
      <c r="E144" s="9" t="s">
        <v>316</v>
      </c>
      <c r="F144" s="9" t="s">
        <v>250</v>
      </c>
      <c r="G144" s="9" t="s">
        <v>822</v>
      </c>
      <c r="H144" s="5">
        <v>161455</v>
      </c>
      <c r="I144" s="5"/>
      <c r="J144" s="5">
        <v>1614.55</v>
      </c>
      <c r="K144" s="5"/>
      <c r="L144" s="5">
        <v>6458.2</v>
      </c>
      <c r="M144" s="5">
        <v>153382.25</v>
      </c>
      <c r="N144" s="9" t="s">
        <v>800</v>
      </c>
      <c r="O144" s="10" t="s">
        <v>390</v>
      </c>
      <c r="P144" t="s">
        <v>1921</v>
      </c>
    </row>
    <row r="145" spans="1:18" x14ac:dyDescent="0.25">
      <c r="A145" s="9" t="s">
        <v>661</v>
      </c>
      <c r="B145" s="9" t="s">
        <v>465</v>
      </c>
      <c r="C145" s="9" t="s">
        <v>707</v>
      </c>
      <c r="D145" s="9" t="s">
        <v>737</v>
      </c>
      <c r="E145" s="9" t="s">
        <v>598</v>
      </c>
      <c r="F145" s="9" t="s">
        <v>252</v>
      </c>
      <c r="G145" s="9" t="s">
        <v>738</v>
      </c>
      <c r="H145" s="5">
        <v>12000</v>
      </c>
      <c r="I145" s="5"/>
      <c r="J145" s="5">
        <v>120</v>
      </c>
      <c r="K145" s="5"/>
      <c r="L145" s="5">
        <v>642.85</v>
      </c>
      <c r="M145" s="5">
        <v>11237.15</v>
      </c>
      <c r="N145" s="9" t="s">
        <v>132</v>
      </c>
      <c r="O145" s="9" t="s">
        <v>589</v>
      </c>
      <c r="P145" t="s">
        <v>1921</v>
      </c>
    </row>
    <row r="146" spans="1:18" x14ac:dyDescent="0.25">
      <c r="A146" s="9" t="s">
        <v>520</v>
      </c>
      <c r="B146" s="9" t="s">
        <v>778</v>
      </c>
      <c r="C146" s="10">
        <v>45388</v>
      </c>
      <c r="D146" s="9" t="s">
        <v>844</v>
      </c>
      <c r="E146" s="9" t="s">
        <v>450</v>
      </c>
      <c r="F146" s="9" t="s">
        <v>250</v>
      </c>
      <c r="G146" s="9" t="s">
        <v>845</v>
      </c>
      <c r="H146" s="5">
        <v>28975</v>
      </c>
      <c r="I146" s="5"/>
      <c r="J146" s="5">
        <v>289.75</v>
      </c>
      <c r="K146" s="5"/>
      <c r="L146" s="5">
        <v>1159</v>
      </c>
      <c r="M146" s="5">
        <v>27526.25</v>
      </c>
      <c r="N146" s="9" t="s">
        <v>847</v>
      </c>
      <c r="O146" s="9" t="s">
        <v>848</v>
      </c>
      <c r="P146" t="s">
        <v>1921</v>
      </c>
    </row>
    <row r="147" spans="1:18" x14ac:dyDescent="0.25">
      <c r="A147" s="9" t="s">
        <v>584</v>
      </c>
      <c r="B147" s="9" t="s">
        <v>455</v>
      </c>
      <c r="C147" s="10">
        <v>45600</v>
      </c>
      <c r="D147" s="9" t="s">
        <v>594</v>
      </c>
      <c r="E147" s="9" t="s">
        <v>595</v>
      </c>
      <c r="F147" s="9" t="s">
        <v>250</v>
      </c>
      <c r="G147" s="9" t="s">
        <v>596</v>
      </c>
      <c r="H147" s="5">
        <v>376090</v>
      </c>
      <c r="I147" s="5"/>
      <c r="J147" s="5">
        <v>3760.9</v>
      </c>
      <c r="K147" s="5">
        <v>87</v>
      </c>
      <c r="L147" s="5">
        <v>20147.68</v>
      </c>
      <c r="M147" s="5">
        <v>352094.42</v>
      </c>
      <c r="N147" s="9" t="s">
        <v>136</v>
      </c>
      <c r="O147" s="9" t="s">
        <v>433</v>
      </c>
      <c r="P147" t="s">
        <v>1928</v>
      </c>
      <c r="Q147" s="38"/>
      <c r="R147" s="10" t="s">
        <v>1927</v>
      </c>
    </row>
    <row r="148" spans="1:18" x14ac:dyDescent="0.25">
      <c r="A148" s="9" t="s">
        <v>286</v>
      </c>
      <c r="B148" s="9" t="s">
        <v>457</v>
      </c>
      <c r="C148" s="10">
        <v>45630</v>
      </c>
      <c r="D148" s="9" t="s">
        <v>486</v>
      </c>
      <c r="E148" s="9" t="s">
        <v>191</v>
      </c>
      <c r="F148" s="9" t="s">
        <v>252</v>
      </c>
      <c r="G148" s="9" t="s">
        <v>487</v>
      </c>
      <c r="H148" s="5">
        <v>134000</v>
      </c>
      <c r="I148" s="5"/>
      <c r="J148" s="5">
        <v>1340</v>
      </c>
      <c r="K148" s="5">
        <v>1501.5</v>
      </c>
      <c r="L148" s="5">
        <v>7178.57</v>
      </c>
      <c r="M148" s="5">
        <v>123979.93</v>
      </c>
      <c r="N148" s="9" t="s">
        <v>488</v>
      </c>
      <c r="O148" s="9" t="s">
        <v>67</v>
      </c>
      <c r="P148" t="s">
        <v>1928</v>
      </c>
      <c r="R148" t="s">
        <v>2386</v>
      </c>
    </row>
    <row r="149" spans="1:18" x14ac:dyDescent="0.25">
      <c r="A149" s="9" t="s">
        <v>159</v>
      </c>
      <c r="B149" s="9" t="s">
        <v>980</v>
      </c>
      <c r="C149" s="10">
        <v>45543</v>
      </c>
      <c r="D149" s="9" t="s">
        <v>1919</v>
      </c>
      <c r="E149" s="10">
        <v>45451</v>
      </c>
      <c r="F149" s="9" t="s">
        <v>252</v>
      </c>
      <c r="G149" s="9" t="s">
        <v>1918</v>
      </c>
      <c r="H149" s="5">
        <v>43456.73</v>
      </c>
      <c r="I149" s="5"/>
      <c r="J149" s="5"/>
      <c r="K149" s="5"/>
      <c r="L149" s="5">
        <v>2328.04</v>
      </c>
      <c r="M149" s="5">
        <v>41128.69</v>
      </c>
      <c r="N149" s="9" t="s">
        <v>136</v>
      </c>
      <c r="O149" s="9" t="s">
        <v>433</v>
      </c>
      <c r="P149" t="s">
        <v>1944</v>
      </c>
    </row>
    <row r="150" spans="1:18" x14ac:dyDescent="0.25">
      <c r="A150" s="9" t="s">
        <v>233</v>
      </c>
      <c r="B150" s="9" t="s">
        <v>1613</v>
      </c>
      <c r="C150" s="9" t="s">
        <v>1072</v>
      </c>
      <c r="D150" s="9" t="s">
        <v>1669</v>
      </c>
      <c r="E150" s="10">
        <v>45327</v>
      </c>
      <c r="F150" s="9" t="s">
        <v>250</v>
      </c>
      <c r="G150" s="9" t="s">
        <v>1670</v>
      </c>
      <c r="H150" s="5">
        <v>35000</v>
      </c>
      <c r="I150" s="5"/>
      <c r="J150" s="5">
        <v>350</v>
      </c>
      <c r="K150" s="5"/>
      <c r="L150" s="5">
        <v>1875</v>
      </c>
      <c r="M150" s="5">
        <v>32775</v>
      </c>
      <c r="N150" s="9" t="s">
        <v>733</v>
      </c>
      <c r="O150" s="9" t="s">
        <v>1671</v>
      </c>
      <c r="P150" t="s">
        <v>1951</v>
      </c>
    </row>
    <row r="151" spans="1:18" x14ac:dyDescent="0.25">
      <c r="A151" s="9" t="s">
        <v>286</v>
      </c>
      <c r="B151" s="9"/>
      <c r="C151" s="9"/>
      <c r="D151" s="9"/>
      <c r="E151" s="9"/>
      <c r="F151" s="9" t="s">
        <v>252</v>
      </c>
      <c r="G151" s="9" t="s">
        <v>1955</v>
      </c>
      <c r="H151" s="5">
        <v>81136</v>
      </c>
      <c r="I151" s="5"/>
      <c r="J151" s="5"/>
      <c r="K151" s="5"/>
      <c r="L151" s="5">
        <v>5071.04</v>
      </c>
      <c r="M151" s="5">
        <v>76065.61</v>
      </c>
      <c r="N151" s="9" t="s">
        <v>290</v>
      </c>
      <c r="O151" t="s">
        <v>289</v>
      </c>
      <c r="P151" t="s">
        <v>1951</v>
      </c>
    </row>
    <row r="152" spans="1:18" x14ac:dyDescent="0.25">
      <c r="A152" s="9"/>
      <c r="B152" s="9"/>
      <c r="C152" s="9"/>
      <c r="D152" s="9"/>
      <c r="E152" s="9"/>
      <c r="F152" s="9"/>
      <c r="G152" s="9" t="s">
        <v>1956</v>
      </c>
      <c r="H152" s="5"/>
      <c r="I152" s="5"/>
      <c r="J152" s="5"/>
      <c r="K152" s="5"/>
      <c r="L152" s="5"/>
      <c r="M152" s="5"/>
    </row>
    <row r="153" spans="1:18" x14ac:dyDescent="0.25">
      <c r="A153" s="9" t="s">
        <v>953</v>
      </c>
      <c r="B153" s="9" t="s">
        <v>1847</v>
      </c>
      <c r="C153" s="10">
        <v>45299</v>
      </c>
      <c r="D153" s="9" t="s">
        <v>1935</v>
      </c>
      <c r="E153" s="9" t="s">
        <v>1045</v>
      </c>
      <c r="F153" s="9" t="s">
        <v>250</v>
      </c>
      <c r="G153" s="9" t="s">
        <v>1958</v>
      </c>
      <c r="H153" s="5">
        <v>17500</v>
      </c>
      <c r="I153" s="5"/>
      <c r="J153" s="5">
        <v>175</v>
      </c>
      <c r="K153" s="5"/>
      <c r="L153" s="5">
        <v>937.5</v>
      </c>
      <c r="M153" s="5">
        <v>16387.5</v>
      </c>
      <c r="N153" s="12" t="s">
        <v>136</v>
      </c>
      <c r="O153" s="12" t="s">
        <v>61</v>
      </c>
      <c r="P153" t="s">
        <v>1951</v>
      </c>
    </row>
    <row r="154" spans="1:18" x14ac:dyDescent="0.25">
      <c r="A154" s="9" t="s">
        <v>424</v>
      </c>
      <c r="B154" s="9" t="s">
        <v>1546</v>
      </c>
      <c r="C154" s="10">
        <v>45450</v>
      </c>
      <c r="D154" s="9" t="s">
        <v>1697</v>
      </c>
      <c r="E154" s="9" t="s">
        <v>956</v>
      </c>
      <c r="F154" s="9" t="s">
        <v>250</v>
      </c>
      <c r="G154" s="9" t="s">
        <v>1698</v>
      </c>
      <c r="H154" s="11">
        <v>305700</v>
      </c>
      <c r="I154" s="11"/>
      <c r="J154" s="11">
        <v>3057</v>
      </c>
      <c r="K154" s="11"/>
      <c r="L154" s="11">
        <v>12228</v>
      </c>
      <c r="M154" s="11">
        <v>290415</v>
      </c>
      <c r="N154" s="9" t="s">
        <v>1017</v>
      </c>
      <c r="O154" s="9" t="s">
        <v>969</v>
      </c>
      <c r="P154" s="9" t="s">
        <v>1983</v>
      </c>
    </row>
    <row r="155" spans="1:18" x14ac:dyDescent="0.25">
      <c r="A155" s="9" t="s">
        <v>739</v>
      </c>
      <c r="B155" s="9" t="s">
        <v>640</v>
      </c>
      <c r="C155" s="10">
        <v>45570</v>
      </c>
      <c r="D155" s="9" t="s">
        <v>740</v>
      </c>
      <c r="E155" s="10">
        <v>45476</v>
      </c>
      <c r="F155" s="9" t="s">
        <v>250</v>
      </c>
      <c r="G155" s="9" t="s">
        <v>741</v>
      </c>
      <c r="H155" s="5">
        <v>510000</v>
      </c>
      <c r="I155" s="5"/>
      <c r="J155" s="5">
        <v>5100</v>
      </c>
      <c r="K155" s="5"/>
      <c r="L155" s="5">
        <v>27321.43</v>
      </c>
      <c r="M155" s="5">
        <v>477578.57</v>
      </c>
      <c r="N155" s="9" t="s">
        <v>1985</v>
      </c>
      <c r="O155" t="s">
        <v>133</v>
      </c>
      <c r="P155" t="s">
        <v>1986</v>
      </c>
    </row>
    <row r="156" spans="1:18" x14ac:dyDescent="0.25">
      <c r="A156" s="9" t="s">
        <v>1941</v>
      </c>
      <c r="B156" s="9" t="s">
        <v>1683</v>
      </c>
      <c r="C156" s="9" t="s">
        <v>1566</v>
      </c>
      <c r="D156" s="9" t="s">
        <v>1942</v>
      </c>
      <c r="E156" s="9" t="s">
        <v>1645</v>
      </c>
      <c r="F156" s="9" t="s">
        <v>250</v>
      </c>
      <c r="G156" s="9" t="s">
        <v>1943</v>
      </c>
      <c r="H156" s="5">
        <v>24500</v>
      </c>
      <c r="I156" s="5"/>
      <c r="J156" s="5"/>
      <c r="K156" s="5"/>
      <c r="L156" s="5">
        <v>1225</v>
      </c>
      <c r="M156" s="5">
        <v>23275</v>
      </c>
      <c r="N156" s="9" t="s">
        <v>733</v>
      </c>
      <c r="O156" s="9" t="s">
        <v>1671</v>
      </c>
      <c r="P156" t="s">
        <v>1986</v>
      </c>
    </row>
    <row r="157" spans="1:18" x14ac:dyDescent="0.25">
      <c r="A157" s="9" t="s">
        <v>853</v>
      </c>
      <c r="B157" s="9" t="s">
        <v>633</v>
      </c>
      <c r="C157" s="10">
        <v>45448</v>
      </c>
      <c r="D157" s="9" t="s">
        <v>854</v>
      </c>
      <c r="E157" s="10">
        <v>45446</v>
      </c>
      <c r="F157" s="9" t="s">
        <v>250</v>
      </c>
      <c r="G157" s="9" t="s">
        <v>855</v>
      </c>
      <c r="H157" s="5">
        <v>90000</v>
      </c>
      <c r="I157" s="5"/>
      <c r="J157" s="5"/>
      <c r="K157" s="5"/>
      <c r="L157" s="5">
        <v>5625</v>
      </c>
      <c r="M157" s="5">
        <v>84375</v>
      </c>
      <c r="N157" s="9" t="s">
        <v>136</v>
      </c>
      <c r="O157" s="9" t="s">
        <v>433</v>
      </c>
      <c r="P157" t="s">
        <v>1986</v>
      </c>
    </row>
    <row r="158" spans="1:18" x14ac:dyDescent="0.25">
      <c r="A158" s="9" t="s">
        <v>1050</v>
      </c>
      <c r="B158" s="9" t="s">
        <v>979</v>
      </c>
      <c r="C158" s="9" t="s">
        <v>1599</v>
      </c>
      <c r="D158" s="9" t="s">
        <v>1596</v>
      </c>
      <c r="E158" s="9" t="s">
        <v>1597</v>
      </c>
      <c r="F158" s="9" t="s">
        <v>252</v>
      </c>
      <c r="G158" s="9" t="s">
        <v>1598</v>
      </c>
      <c r="H158" s="5">
        <v>3615</v>
      </c>
      <c r="I158" s="5"/>
      <c r="J158" s="5"/>
      <c r="K158" s="5"/>
      <c r="L158" s="5">
        <v>144.6</v>
      </c>
      <c r="M158" s="5">
        <v>3470.4</v>
      </c>
      <c r="N158" s="9" t="s">
        <v>162</v>
      </c>
      <c r="O158" s="9" t="s">
        <v>194</v>
      </c>
      <c r="P158" t="s">
        <v>1986</v>
      </c>
    </row>
    <row r="159" spans="1:18" x14ac:dyDescent="0.25">
      <c r="A159" s="9" t="s">
        <v>408</v>
      </c>
      <c r="B159" s="9" t="s">
        <v>1558</v>
      </c>
      <c r="C159" s="10">
        <v>45603</v>
      </c>
      <c r="D159" s="9" t="s">
        <v>1908</v>
      </c>
      <c r="E159" s="10">
        <v>45602</v>
      </c>
      <c r="F159" s="9" t="s">
        <v>250</v>
      </c>
      <c r="G159" s="9" t="s">
        <v>1909</v>
      </c>
      <c r="H159" s="5">
        <v>20000</v>
      </c>
      <c r="I159" s="5"/>
      <c r="J159" s="5"/>
      <c r="K159" s="5"/>
      <c r="L159" s="5">
        <v>800</v>
      </c>
      <c r="M159" s="5">
        <v>19200</v>
      </c>
      <c r="N159" s="9" t="s">
        <v>803</v>
      </c>
      <c r="O159" s="9" t="s">
        <v>804</v>
      </c>
      <c r="P159" t="s">
        <v>1986</v>
      </c>
      <c r="Q159" t="s">
        <v>566</v>
      </c>
    </row>
    <row r="160" spans="1:18" x14ac:dyDescent="0.25">
      <c r="A160" s="9" t="s">
        <v>1027</v>
      </c>
      <c r="B160" s="9" t="s">
        <v>794</v>
      </c>
      <c r="C160" s="9" t="s">
        <v>916</v>
      </c>
      <c r="D160" s="9" t="s">
        <v>1028</v>
      </c>
      <c r="E160" s="10">
        <v>45357</v>
      </c>
      <c r="F160" s="9" t="s">
        <v>250</v>
      </c>
      <c r="G160" s="9" t="s">
        <v>1029</v>
      </c>
      <c r="H160" s="5">
        <v>265500</v>
      </c>
      <c r="I160" s="5"/>
      <c r="J160" s="5"/>
      <c r="K160" s="5"/>
      <c r="L160" s="5">
        <v>9825.6200000000008</v>
      </c>
      <c r="M160" s="5">
        <v>147384.38</v>
      </c>
      <c r="N160" s="9" t="s">
        <v>1017</v>
      </c>
      <c r="O160" s="9" t="s">
        <v>969</v>
      </c>
      <c r="P160" t="s">
        <v>2023</v>
      </c>
    </row>
    <row r="161" spans="1:17" x14ac:dyDescent="0.25">
      <c r="A161" s="9" t="s">
        <v>1979</v>
      </c>
      <c r="B161" s="9" t="s">
        <v>1619</v>
      </c>
      <c r="C161" s="9" t="s">
        <v>1541</v>
      </c>
      <c r="D161" s="9" t="s">
        <v>1980</v>
      </c>
      <c r="E161" s="10">
        <v>45599</v>
      </c>
      <c r="F161" s="9" t="s">
        <v>252</v>
      </c>
      <c r="G161" s="9" t="s">
        <v>2022</v>
      </c>
      <c r="H161" s="5">
        <v>73000</v>
      </c>
      <c r="I161" s="5"/>
      <c r="J161" s="5">
        <v>730</v>
      </c>
      <c r="K161" s="5"/>
      <c r="L161" s="5">
        <v>4562.5</v>
      </c>
      <c r="M161" s="5">
        <v>67707.5</v>
      </c>
      <c r="N161" s="9" t="s">
        <v>874</v>
      </c>
      <c r="O161" s="9" t="s">
        <v>1982</v>
      </c>
      <c r="P161" t="s">
        <v>2023</v>
      </c>
      <c r="Q161" t="s">
        <v>566</v>
      </c>
    </row>
    <row r="162" spans="1:17" x14ac:dyDescent="0.25">
      <c r="A162" s="9" t="s">
        <v>584</v>
      </c>
      <c r="B162" s="9" t="s">
        <v>2024</v>
      </c>
      <c r="C162" s="9" t="s">
        <v>2025</v>
      </c>
      <c r="D162" s="9" t="s">
        <v>2026</v>
      </c>
      <c r="E162" s="9" t="s">
        <v>2027</v>
      </c>
      <c r="F162" s="9" t="s">
        <v>250</v>
      </c>
      <c r="G162" s="9" t="s">
        <v>2028</v>
      </c>
      <c r="H162" s="5">
        <v>113160</v>
      </c>
      <c r="I162" s="5"/>
      <c r="J162" s="5">
        <v>1131.5999999999999</v>
      </c>
      <c r="K162" s="5"/>
      <c r="L162" s="5">
        <v>6062.15</v>
      </c>
      <c r="M162" s="5">
        <v>105966.25</v>
      </c>
      <c r="N162" s="9" t="s">
        <v>1306</v>
      </c>
      <c r="O162" s="9" t="s">
        <v>55</v>
      </c>
      <c r="P162" t="s">
        <v>2023</v>
      </c>
    </row>
    <row r="163" spans="1:17" x14ac:dyDescent="0.25">
      <c r="A163" s="9" t="s">
        <v>549</v>
      </c>
      <c r="B163" s="9" t="s">
        <v>636</v>
      </c>
      <c r="C163" s="10">
        <v>45570</v>
      </c>
      <c r="D163" s="9" t="s">
        <v>940</v>
      </c>
      <c r="E163" s="10">
        <v>45599</v>
      </c>
      <c r="F163" s="9" t="s">
        <v>250</v>
      </c>
      <c r="G163" s="9" t="s">
        <v>941</v>
      </c>
      <c r="H163" s="5">
        <v>67970</v>
      </c>
      <c r="I163" s="5"/>
      <c r="J163" s="5">
        <v>679.7</v>
      </c>
      <c r="K163" s="5"/>
      <c r="L163" s="5">
        <v>3641.26</v>
      </c>
      <c r="M163" s="5">
        <v>63649.04</v>
      </c>
      <c r="N163" s="9" t="s">
        <v>2031</v>
      </c>
      <c r="O163" s="9" t="s">
        <v>944</v>
      </c>
      <c r="P163" t="s">
        <v>2023</v>
      </c>
    </row>
    <row r="164" spans="1:17" x14ac:dyDescent="0.25">
      <c r="A164" s="9" t="s">
        <v>1342</v>
      </c>
      <c r="B164" s="9" t="s">
        <v>1080</v>
      </c>
      <c r="C164" s="10">
        <v>45450</v>
      </c>
      <c r="D164" s="9" t="s">
        <v>1694</v>
      </c>
      <c r="E164" s="10">
        <v>45298</v>
      </c>
      <c r="F164" s="9" t="s">
        <v>250</v>
      </c>
      <c r="G164" s="9" t="s">
        <v>1695</v>
      </c>
      <c r="H164" s="5">
        <v>19400</v>
      </c>
      <c r="I164" s="5"/>
      <c r="J164" s="5">
        <v>194</v>
      </c>
      <c r="K164" s="5"/>
      <c r="L164" s="5">
        <v>776</v>
      </c>
      <c r="M164" s="5">
        <v>18430</v>
      </c>
      <c r="N164" s="9" t="s">
        <v>1017</v>
      </c>
      <c r="O164" s="9" t="s">
        <v>969</v>
      </c>
      <c r="P164" t="s">
        <v>2023</v>
      </c>
    </row>
    <row r="165" spans="1:17" x14ac:dyDescent="0.25">
      <c r="A165" s="9" t="s">
        <v>408</v>
      </c>
      <c r="B165" s="9" t="s">
        <v>1542</v>
      </c>
      <c r="C165" s="10">
        <v>45419</v>
      </c>
      <c r="D165" s="9" t="s">
        <v>1015</v>
      </c>
      <c r="E165" s="9" t="s">
        <v>952</v>
      </c>
      <c r="F165" s="9" t="s">
        <v>250</v>
      </c>
      <c r="G165" s="9" t="s">
        <v>1044</v>
      </c>
      <c r="H165" s="11">
        <v>18000</v>
      </c>
      <c r="I165" s="11"/>
      <c r="J165" s="5">
        <v>180</v>
      </c>
      <c r="K165" s="5"/>
      <c r="L165" s="5">
        <v>720</v>
      </c>
      <c r="M165" s="5">
        <v>17100</v>
      </c>
      <c r="N165" s="9" t="s">
        <v>1017</v>
      </c>
      <c r="O165" s="9" t="s">
        <v>969</v>
      </c>
      <c r="P165" t="s">
        <v>2023</v>
      </c>
    </row>
    <row r="166" spans="1:17" x14ac:dyDescent="0.25">
      <c r="A166" s="9" t="s">
        <v>434</v>
      </c>
      <c r="B166" s="9" t="s">
        <v>1078</v>
      </c>
      <c r="C166" s="10">
        <v>45419</v>
      </c>
      <c r="D166" s="9" t="s">
        <v>1081</v>
      </c>
      <c r="E166" s="9" t="s">
        <v>952</v>
      </c>
      <c r="F166" s="9" t="s">
        <v>250</v>
      </c>
      <c r="G166" s="9" t="s">
        <v>1083</v>
      </c>
      <c r="H166" s="5">
        <v>49800</v>
      </c>
      <c r="I166" s="5"/>
      <c r="J166" s="5">
        <v>498</v>
      </c>
      <c r="K166" s="5"/>
      <c r="L166" s="5">
        <v>2667.85</v>
      </c>
      <c r="M166" s="5">
        <v>46634.15</v>
      </c>
      <c r="N166" s="9" t="s">
        <v>1017</v>
      </c>
      <c r="O166" s="9" t="s">
        <v>969</v>
      </c>
      <c r="P166" t="s">
        <v>2023</v>
      </c>
    </row>
    <row r="167" spans="1:17" x14ac:dyDescent="0.25">
      <c r="A167" s="9" t="s">
        <v>580</v>
      </c>
      <c r="B167" s="9">
        <v>81</v>
      </c>
      <c r="C167" s="10">
        <v>43011</v>
      </c>
      <c r="D167" s="9" t="s">
        <v>2032</v>
      </c>
      <c r="E167" s="9" t="s">
        <v>2033</v>
      </c>
      <c r="F167" s="9" t="s">
        <v>251</v>
      </c>
      <c r="G167" s="9" t="s">
        <v>2034</v>
      </c>
      <c r="H167" s="5">
        <v>1670000</v>
      </c>
      <c r="I167" s="5"/>
      <c r="J167" s="5">
        <v>16700</v>
      </c>
      <c r="K167" s="5">
        <v>71810</v>
      </c>
      <c r="L167" s="5">
        <v>89464.28</v>
      </c>
      <c r="M167" s="5">
        <v>1492025.72</v>
      </c>
      <c r="N167" s="9" t="s">
        <v>874</v>
      </c>
      <c r="O167" s="9" t="s">
        <v>57</v>
      </c>
      <c r="P167" t="s">
        <v>2023</v>
      </c>
    </row>
    <row r="168" spans="1:17" x14ac:dyDescent="0.25">
      <c r="A168" s="9" t="s">
        <v>434</v>
      </c>
      <c r="B168" s="9" t="s">
        <v>644</v>
      </c>
      <c r="C168" s="9" t="s">
        <v>656</v>
      </c>
      <c r="D168" s="9" t="s">
        <v>698</v>
      </c>
      <c r="E168" s="9" t="s">
        <v>656</v>
      </c>
      <c r="F168" s="9" t="s">
        <v>699</v>
      </c>
      <c r="G168" s="9" t="s">
        <v>2076</v>
      </c>
      <c r="H168" s="5">
        <v>8250</v>
      </c>
      <c r="I168" s="5"/>
      <c r="J168" s="5"/>
      <c r="K168" s="5"/>
      <c r="L168" s="5">
        <v>441.96</v>
      </c>
      <c r="M168" s="5">
        <v>7808.04</v>
      </c>
      <c r="N168" s="9" t="s">
        <v>179</v>
      </c>
      <c r="O168" s="9" t="s">
        <v>293</v>
      </c>
      <c r="P168" s="4">
        <v>45360</v>
      </c>
    </row>
    <row r="169" spans="1:17" x14ac:dyDescent="0.25">
      <c r="A169" s="9" t="s">
        <v>678</v>
      </c>
      <c r="B169" s="9" t="s">
        <v>642</v>
      </c>
      <c r="C169" s="9" t="s">
        <v>656</v>
      </c>
      <c r="D169" s="9" t="s">
        <v>897</v>
      </c>
      <c r="E169" s="9" t="s">
        <v>198</v>
      </c>
      <c r="F169" s="9" t="s">
        <v>251</v>
      </c>
      <c r="G169" s="9" t="s">
        <v>898</v>
      </c>
      <c r="H169" s="5">
        <v>1309937.7</v>
      </c>
      <c r="I169" s="5"/>
      <c r="J169" s="5">
        <v>13099.38</v>
      </c>
      <c r="K169" s="5"/>
      <c r="L169" s="5">
        <v>70175.23</v>
      </c>
      <c r="M169" s="5">
        <v>1226663.0900000001</v>
      </c>
      <c r="N169" s="9" t="s">
        <v>43</v>
      </c>
      <c r="O169" s="9" t="s">
        <v>53</v>
      </c>
      <c r="P169" s="4">
        <v>45452</v>
      </c>
    </row>
    <row r="170" spans="1:17" x14ac:dyDescent="0.25">
      <c r="A170" s="9" t="s">
        <v>549</v>
      </c>
      <c r="B170" s="9" t="s">
        <v>1618</v>
      </c>
      <c r="C170" s="9" t="s">
        <v>1541</v>
      </c>
      <c r="D170" s="9" t="s">
        <v>1840</v>
      </c>
      <c r="E170" s="9" t="s">
        <v>192</v>
      </c>
      <c r="F170" s="9" t="s">
        <v>250</v>
      </c>
      <c r="G170" s="9" t="s">
        <v>1841</v>
      </c>
      <c r="H170" s="5">
        <v>64681</v>
      </c>
      <c r="I170" s="5"/>
      <c r="J170" s="5">
        <v>646.80999999999995</v>
      </c>
      <c r="K170" s="5"/>
      <c r="L170" s="5">
        <v>3465.05</v>
      </c>
      <c r="M170" s="5">
        <v>60569.14</v>
      </c>
      <c r="N170" s="9" t="s">
        <v>803</v>
      </c>
      <c r="O170" s="9" t="s">
        <v>804</v>
      </c>
      <c r="P170" s="4">
        <v>45544</v>
      </c>
    </row>
    <row r="171" spans="1:17" x14ac:dyDescent="0.25">
      <c r="A171" s="10" t="s">
        <v>1864</v>
      </c>
      <c r="B171" s="9" t="s">
        <v>1862</v>
      </c>
      <c r="C171" s="10">
        <v>45543</v>
      </c>
      <c r="D171" s="9" t="s">
        <v>1865</v>
      </c>
      <c r="E171" s="10">
        <v>45451</v>
      </c>
      <c r="F171" s="9" t="s">
        <v>250</v>
      </c>
      <c r="G171" s="9" t="s">
        <v>1866</v>
      </c>
      <c r="H171" s="5">
        <v>21048</v>
      </c>
      <c r="I171" s="5"/>
      <c r="J171" s="5">
        <v>210.48</v>
      </c>
      <c r="K171" s="5"/>
      <c r="L171" s="5">
        <v>1127.57</v>
      </c>
      <c r="M171" s="5">
        <v>19709.95</v>
      </c>
      <c r="N171" s="9" t="s">
        <v>261</v>
      </c>
      <c r="O171" s="9" t="s">
        <v>262</v>
      </c>
      <c r="P171" s="4">
        <v>45544</v>
      </c>
    </row>
    <row r="172" spans="1:17" x14ac:dyDescent="0.25">
      <c r="A172" s="14" t="s">
        <v>971</v>
      </c>
      <c r="B172" s="14" t="s">
        <v>2056</v>
      </c>
      <c r="C172" s="14" t="s">
        <v>2006</v>
      </c>
      <c r="D172" s="14" t="s">
        <v>2058</v>
      </c>
      <c r="E172" s="14" t="s">
        <v>956</v>
      </c>
      <c r="F172" s="14" t="s">
        <v>250</v>
      </c>
      <c r="G172" s="14" t="s">
        <v>2059</v>
      </c>
      <c r="H172" s="5">
        <v>200000</v>
      </c>
      <c r="I172" s="5"/>
      <c r="J172" s="5">
        <v>2000</v>
      </c>
      <c r="K172" s="5"/>
      <c r="L172" s="5">
        <v>8000</v>
      </c>
      <c r="M172" s="5">
        <v>190000</v>
      </c>
      <c r="N172" s="14" t="s">
        <v>847</v>
      </c>
      <c r="O172" s="14" t="s">
        <v>848</v>
      </c>
      <c r="P172" s="4">
        <v>45574</v>
      </c>
      <c r="Q172" t="s">
        <v>566</v>
      </c>
    </row>
    <row r="173" spans="1:17" x14ac:dyDescent="0.25">
      <c r="A173" s="9" t="s">
        <v>2150</v>
      </c>
      <c r="B173" s="9" t="s">
        <v>268</v>
      </c>
      <c r="C173" s="9" t="s">
        <v>722</v>
      </c>
      <c r="D173" s="9" t="s">
        <v>2151</v>
      </c>
      <c r="E173" s="10">
        <v>45507</v>
      </c>
      <c r="F173" s="9" t="s">
        <v>169</v>
      </c>
      <c r="G173" s="9" t="s">
        <v>2153</v>
      </c>
      <c r="H173" s="5">
        <v>750000</v>
      </c>
      <c r="I173" s="5"/>
      <c r="J173" s="5">
        <v>7500</v>
      </c>
      <c r="K173" s="5"/>
      <c r="L173" s="5">
        <v>46872</v>
      </c>
      <c r="M173" s="5">
        <v>695625</v>
      </c>
      <c r="N173" s="9" t="s">
        <v>162</v>
      </c>
      <c r="O173" s="9" t="s">
        <v>194</v>
      </c>
      <c r="P173" s="4">
        <v>45605</v>
      </c>
    </row>
    <row r="174" spans="1:17" x14ac:dyDescent="0.25">
      <c r="A174" s="14" t="s">
        <v>286</v>
      </c>
      <c r="B174" s="14" t="s">
        <v>1677</v>
      </c>
      <c r="C174" s="14" t="s">
        <v>2069</v>
      </c>
      <c r="D174" s="14" t="s">
        <v>2070</v>
      </c>
      <c r="E174" s="14" t="s">
        <v>681</v>
      </c>
      <c r="F174" s="14" t="s">
        <v>252</v>
      </c>
      <c r="G174" s="14" t="s">
        <v>2071</v>
      </c>
      <c r="H174" s="5">
        <v>13350</v>
      </c>
      <c r="I174" s="5"/>
      <c r="J174" s="5">
        <v>133.5</v>
      </c>
      <c r="K174" s="5"/>
      <c r="L174" s="5">
        <v>715.18</v>
      </c>
      <c r="M174" s="5">
        <v>12501.32</v>
      </c>
      <c r="N174" s="9" t="s">
        <v>2155</v>
      </c>
      <c r="O174" s="9" t="s">
        <v>558</v>
      </c>
      <c r="P174" s="4">
        <v>45605</v>
      </c>
      <c r="Q174" t="s">
        <v>566</v>
      </c>
    </row>
    <row r="175" spans="1:17" x14ac:dyDescent="0.25">
      <c r="A175" s="9" t="s">
        <v>286</v>
      </c>
      <c r="B175" s="9"/>
      <c r="C175" s="9"/>
      <c r="D175" s="9"/>
      <c r="E175" s="9"/>
      <c r="F175" s="9" t="s">
        <v>252</v>
      </c>
      <c r="G175" s="9" t="s">
        <v>2156</v>
      </c>
      <c r="H175" s="5">
        <v>20178.2</v>
      </c>
      <c r="I175" s="5"/>
      <c r="J175" s="5"/>
      <c r="K175" s="5"/>
      <c r="L175" s="5">
        <v>1261.1400000000001</v>
      </c>
      <c r="M175" s="5">
        <v>18917.060000000001</v>
      </c>
      <c r="N175" s="9" t="s">
        <v>1985</v>
      </c>
      <c r="O175" s="9" t="s">
        <v>133</v>
      </c>
      <c r="P175" s="4">
        <v>45605</v>
      </c>
    </row>
    <row r="176" spans="1:17" x14ac:dyDescent="0.25">
      <c r="G176" s="9" t="s">
        <v>1868</v>
      </c>
    </row>
    <row r="177" spans="1:17" x14ac:dyDescent="0.25">
      <c r="A177" s="9" t="s">
        <v>286</v>
      </c>
      <c r="B177" s="9"/>
      <c r="C177" s="9"/>
      <c r="D177" s="9"/>
      <c r="E177" s="9"/>
      <c r="F177" s="9" t="s">
        <v>252</v>
      </c>
      <c r="G177" s="9" t="s">
        <v>2156</v>
      </c>
      <c r="H177" s="5">
        <v>3955.28</v>
      </c>
      <c r="I177" s="5"/>
      <c r="L177" s="5">
        <v>247.21</v>
      </c>
      <c r="M177" s="5">
        <v>3708.07</v>
      </c>
      <c r="N177" s="9" t="s">
        <v>1985</v>
      </c>
      <c r="O177" s="9" t="s">
        <v>133</v>
      </c>
      <c r="P177" s="4">
        <v>45605</v>
      </c>
    </row>
    <row r="178" spans="1:17" x14ac:dyDescent="0.25">
      <c r="G178" s="9" t="s">
        <v>1870</v>
      </c>
    </row>
    <row r="179" spans="1:17" x14ac:dyDescent="0.25">
      <c r="A179" s="9" t="s">
        <v>965</v>
      </c>
      <c r="B179" s="9" t="s">
        <v>962</v>
      </c>
      <c r="C179" s="9" t="s">
        <v>916</v>
      </c>
      <c r="D179" s="9" t="s">
        <v>966</v>
      </c>
      <c r="E179" s="9" t="s">
        <v>714</v>
      </c>
      <c r="F179" s="9" t="s">
        <v>250</v>
      </c>
      <c r="G179" s="9" t="s">
        <v>967</v>
      </c>
      <c r="H179" s="5">
        <v>20000</v>
      </c>
      <c r="I179" s="5"/>
      <c r="J179" s="5">
        <v>2000</v>
      </c>
      <c r="L179" s="5">
        <v>800</v>
      </c>
      <c r="M179" s="5">
        <v>19200</v>
      </c>
      <c r="N179" s="9" t="s">
        <v>968</v>
      </c>
      <c r="O179" s="9" t="s">
        <v>969</v>
      </c>
      <c r="P179" s="4">
        <v>45605</v>
      </c>
    </row>
    <row r="180" spans="1:17" x14ac:dyDescent="0.25">
      <c r="A180" s="12" t="s">
        <v>199</v>
      </c>
      <c r="B180" s="12" t="s">
        <v>793</v>
      </c>
      <c r="C180" s="12" t="s">
        <v>907</v>
      </c>
      <c r="D180" s="12" t="s">
        <v>957</v>
      </c>
      <c r="E180" s="12" t="s">
        <v>501</v>
      </c>
      <c r="F180" s="12" t="s">
        <v>250</v>
      </c>
      <c r="G180" s="12" t="s">
        <v>958</v>
      </c>
      <c r="H180" s="13">
        <v>200000</v>
      </c>
      <c r="I180" s="13"/>
      <c r="J180" s="13">
        <v>2000</v>
      </c>
      <c r="K180" s="13"/>
      <c r="L180" s="13">
        <v>8000</v>
      </c>
      <c r="M180" s="5">
        <v>190000</v>
      </c>
      <c r="N180" s="9" t="s">
        <v>968</v>
      </c>
      <c r="O180" s="9" t="s">
        <v>969</v>
      </c>
      <c r="P180" s="4" t="s">
        <v>2172</v>
      </c>
    </row>
    <row r="181" spans="1:17" x14ac:dyDescent="0.25">
      <c r="A181" s="9" t="s">
        <v>175</v>
      </c>
      <c r="B181" s="9" t="s">
        <v>791</v>
      </c>
      <c r="C181" s="9" t="s">
        <v>907</v>
      </c>
      <c r="D181" s="9" t="s">
        <v>1047</v>
      </c>
      <c r="E181" s="10">
        <v>45416</v>
      </c>
      <c r="F181" s="9" t="s">
        <v>250</v>
      </c>
      <c r="G181" s="9" t="s">
        <v>1048</v>
      </c>
      <c r="H181" s="5">
        <v>1860</v>
      </c>
      <c r="I181" s="5"/>
      <c r="J181" s="5"/>
      <c r="K181" s="5"/>
      <c r="L181" s="5">
        <v>99.65</v>
      </c>
      <c r="M181" s="5">
        <v>1760.35</v>
      </c>
      <c r="N181" s="9" t="s">
        <v>522</v>
      </c>
      <c r="O181" s="9" t="s">
        <v>523</v>
      </c>
      <c r="P181" s="4" t="s">
        <v>2172</v>
      </c>
    </row>
    <row r="182" spans="1:17" x14ac:dyDescent="0.25">
      <c r="A182" s="9" t="s">
        <v>678</v>
      </c>
      <c r="B182" s="9" t="s">
        <v>637</v>
      </c>
      <c r="C182" s="10">
        <v>45570</v>
      </c>
      <c r="D182" s="9" t="s">
        <v>757</v>
      </c>
      <c r="E182" s="10">
        <v>45599</v>
      </c>
      <c r="F182" s="9" t="s">
        <v>250</v>
      </c>
      <c r="G182" s="9" t="s">
        <v>758</v>
      </c>
      <c r="H182" s="5">
        <v>63475</v>
      </c>
      <c r="I182" s="5"/>
      <c r="J182" s="5">
        <v>634.75</v>
      </c>
      <c r="K182" s="5"/>
      <c r="L182" s="5">
        <v>3400.45</v>
      </c>
      <c r="M182" s="5">
        <v>59439.8</v>
      </c>
      <c r="N182" s="9" t="s">
        <v>760</v>
      </c>
      <c r="O182" s="9" t="s">
        <v>221</v>
      </c>
      <c r="P182" s="4" t="s">
        <v>2172</v>
      </c>
    </row>
    <row r="183" spans="1:17" x14ac:dyDescent="0.25">
      <c r="A183" s="9" t="s">
        <v>661</v>
      </c>
      <c r="B183" s="9" t="s">
        <v>643</v>
      </c>
      <c r="C183" s="9" t="s">
        <v>656</v>
      </c>
      <c r="D183" s="9" t="s">
        <v>2173</v>
      </c>
      <c r="E183" s="9" t="s">
        <v>363</v>
      </c>
      <c r="F183" s="9" t="s">
        <v>252</v>
      </c>
      <c r="G183" s="9" t="s">
        <v>2174</v>
      </c>
      <c r="H183" s="11">
        <v>23500</v>
      </c>
      <c r="I183" s="11"/>
      <c r="J183" s="5">
        <v>235</v>
      </c>
      <c r="K183" s="5"/>
      <c r="L183" s="5">
        <v>1258.93</v>
      </c>
      <c r="M183" s="5">
        <v>22006.07</v>
      </c>
      <c r="N183" s="9" t="s">
        <v>2175</v>
      </c>
      <c r="O183" s="9" t="s">
        <v>2176</v>
      </c>
      <c r="P183" s="4" t="s">
        <v>2172</v>
      </c>
    </row>
    <row r="184" spans="1:17" x14ac:dyDescent="0.25">
      <c r="A184" s="9" t="s">
        <v>1339</v>
      </c>
      <c r="B184" s="9" t="s">
        <v>2178</v>
      </c>
      <c r="C184" s="10">
        <v>44964</v>
      </c>
      <c r="D184" s="9" t="s">
        <v>1332</v>
      </c>
      <c r="E184" s="10">
        <v>45109</v>
      </c>
      <c r="F184" s="9" t="s">
        <v>251</v>
      </c>
      <c r="G184" s="9" t="s">
        <v>2179</v>
      </c>
      <c r="H184" s="5">
        <v>100000</v>
      </c>
      <c r="I184" s="5"/>
      <c r="J184" s="5">
        <v>1000</v>
      </c>
      <c r="K184" s="5">
        <v>1900</v>
      </c>
      <c r="L184" s="5">
        <v>5357.15</v>
      </c>
      <c r="M184" s="5">
        <v>91742.86</v>
      </c>
      <c r="N184" s="9" t="s">
        <v>557</v>
      </c>
      <c r="O184" s="9" t="s">
        <v>558</v>
      </c>
      <c r="P184" s="4" t="s">
        <v>2172</v>
      </c>
      <c r="Q184" t="s">
        <v>1067</v>
      </c>
    </row>
    <row r="185" spans="1:17" x14ac:dyDescent="0.25">
      <c r="A185" s="9" t="s">
        <v>544</v>
      </c>
      <c r="B185" s="9" t="s">
        <v>452</v>
      </c>
      <c r="C185" s="10">
        <v>45600</v>
      </c>
      <c r="D185" s="9" t="s">
        <v>555</v>
      </c>
      <c r="E185" s="9" t="s">
        <v>204</v>
      </c>
      <c r="F185" s="9" t="s">
        <v>250</v>
      </c>
      <c r="G185" s="9" t="s">
        <v>556</v>
      </c>
      <c r="H185" s="5">
        <v>65314.7</v>
      </c>
      <c r="I185" s="5"/>
      <c r="J185" s="5">
        <v>653.15</v>
      </c>
      <c r="K185" s="5">
        <v>739.44</v>
      </c>
      <c r="L185" s="5">
        <v>3499</v>
      </c>
      <c r="M185" s="5">
        <v>60423.11</v>
      </c>
      <c r="N185" s="9" t="s">
        <v>557</v>
      </c>
      <c r="O185" s="9" t="s">
        <v>558</v>
      </c>
      <c r="P185" s="4" t="s">
        <v>2172</v>
      </c>
      <c r="Q185" t="s">
        <v>2181</v>
      </c>
    </row>
    <row r="186" spans="1:17" x14ac:dyDescent="0.25">
      <c r="A186" s="9" t="s">
        <v>520</v>
      </c>
      <c r="B186" s="9" t="s">
        <v>1612</v>
      </c>
      <c r="C186" s="9" t="s">
        <v>1072</v>
      </c>
      <c r="D186" s="9" t="s">
        <v>1906</v>
      </c>
      <c r="E186" s="10">
        <v>45629</v>
      </c>
      <c r="F186" s="9" t="s">
        <v>250</v>
      </c>
      <c r="G186" s="9" t="s">
        <v>1907</v>
      </c>
      <c r="H186" s="5">
        <v>95783</v>
      </c>
      <c r="I186" s="5"/>
      <c r="J186" s="5">
        <v>957.83</v>
      </c>
      <c r="K186" s="5"/>
      <c r="L186" s="5">
        <v>3831.32</v>
      </c>
      <c r="M186" s="5">
        <v>90993.85</v>
      </c>
      <c r="N186" s="9" t="s">
        <v>522</v>
      </c>
      <c r="O186" s="9" t="s">
        <v>523</v>
      </c>
      <c r="P186" s="4" t="s">
        <v>2172</v>
      </c>
    </row>
    <row r="187" spans="1:17" x14ac:dyDescent="0.25">
      <c r="A187" s="9" t="s">
        <v>1662</v>
      </c>
      <c r="B187" s="9" t="s">
        <v>1010</v>
      </c>
      <c r="C187" s="9" t="s">
        <v>1663</v>
      </c>
      <c r="D187" s="9" t="s">
        <v>1664</v>
      </c>
      <c r="E187" s="9" t="s">
        <v>713</v>
      </c>
      <c r="F187" s="9" t="s">
        <v>250</v>
      </c>
      <c r="G187" s="9" t="s">
        <v>1665</v>
      </c>
      <c r="H187" s="5">
        <v>207128</v>
      </c>
      <c r="I187" s="5"/>
      <c r="J187" s="5">
        <v>2071.2800000000002</v>
      </c>
      <c r="K187" s="5"/>
      <c r="L187" s="5">
        <v>12945.5</v>
      </c>
      <c r="M187" s="5">
        <v>192111.22</v>
      </c>
      <c r="N187" s="9" t="s">
        <v>1666</v>
      </c>
      <c r="O187" s="9" t="s">
        <v>804</v>
      </c>
      <c r="P187" s="4" t="s">
        <v>2172</v>
      </c>
    </row>
    <row r="188" spans="1:17" x14ac:dyDescent="0.25">
      <c r="A188" s="9" t="s">
        <v>1604</v>
      </c>
      <c r="B188" s="9" t="s">
        <v>1562</v>
      </c>
      <c r="C188" s="10">
        <v>45633</v>
      </c>
      <c r="D188" s="9" t="s">
        <v>1605</v>
      </c>
      <c r="E188" s="10">
        <v>45416</v>
      </c>
      <c r="F188" s="9" t="s">
        <v>250</v>
      </c>
      <c r="G188" s="9" t="s">
        <v>1606</v>
      </c>
      <c r="H188" s="5">
        <v>54000</v>
      </c>
      <c r="I188" s="5"/>
      <c r="J188" s="5">
        <v>540</v>
      </c>
      <c r="K188" s="5"/>
      <c r="L188" s="5">
        <v>2892.85</v>
      </c>
      <c r="M188" s="5">
        <v>50567.15</v>
      </c>
      <c r="N188" s="9" t="s">
        <v>800</v>
      </c>
      <c r="O188" s="9" t="s">
        <v>390</v>
      </c>
      <c r="P188" s="4" t="s">
        <v>2184</v>
      </c>
    </row>
    <row r="189" spans="1:17" x14ac:dyDescent="0.25">
      <c r="A189" s="9" t="s">
        <v>1058</v>
      </c>
      <c r="B189" s="9" t="s">
        <v>789</v>
      </c>
      <c r="C189" s="9" t="s">
        <v>907</v>
      </c>
      <c r="D189" s="9" t="s">
        <v>1064</v>
      </c>
      <c r="E189" s="9" t="s">
        <v>514</v>
      </c>
      <c r="F189" s="9" t="s">
        <v>250</v>
      </c>
      <c r="G189" s="9" t="s">
        <v>1065</v>
      </c>
      <c r="H189" s="5">
        <v>23990</v>
      </c>
      <c r="I189" s="5"/>
      <c r="J189" s="5">
        <v>239.9</v>
      </c>
      <c r="K189" s="5"/>
      <c r="L189" s="5">
        <v>1285.18</v>
      </c>
      <c r="M189" s="5">
        <v>22464.82</v>
      </c>
      <c r="N189" s="9" t="s">
        <v>42</v>
      </c>
      <c r="O189" s="9" t="s">
        <v>1066</v>
      </c>
      <c r="P189" s="4" t="s">
        <v>2206</v>
      </c>
    </row>
    <row r="190" spans="1:17" x14ac:dyDescent="0.25">
      <c r="A190" s="9" t="s">
        <v>1027</v>
      </c>
      <c r="B190" s="9" t="s">
        <v>1734</v>
      </c>
      <c r="C190" s="10">
        <v>45450</v>
      </c>
      <c r="D190" s="9" t="s">
        <v>1644</v>
      </c>
      <c r="E190" s="9" t="s">
        <v>1645</v>
      </c>
      <c r="F190" s="9" t="s">
        <v>250</v>
      </c>
      <c r="G190" s="9" t="s">
        <v>1733</v>
      </c>
      <c r="H190" s="5">
        <v>321000</v>
      </c>
      <c r="I190" s="5"/>
      <c r="J190" s="5">
        <v>3210</v>
      </c>
      <c r="K190" s="5"/>
      <c r="L190" s="5">
        <v>20062.5</v>
      </c>
      <c r="M190" s="5">
        <v>297727.5</v>
      </c>
      <c r="N190" s="9" t="s">
        <v>968</v>
      </c>
      <c r="O190" s="9" t="s">
        <v>969</v>
      </c>
      <c r="P190" s="4" t="s">
        <v>2206</v>
      </c>
    </row>
    <row r="191" spans="1:17" x14ac:dyDescent="0.25">
      <c r="A191" s="9" t="s">
        <v>520</v>
      </c>
      <c r="B191" s="9" t="s">
        <v>1621</v>
      </c>
      <c r="C191" s="9" t="s">
        <v>1541</v>
      </c>
      <c r="D191" s="9" t="s">
        <v>1904</v>
      </c>
      <c r="E191" s="9" t="s">
        <v>318</v>
      </c>
      <c r="F191" s="9" t="s">
        <v>250</v>
      </c>
      <c r="G191" s="9" t="s">
        <v>1905</v>
      </c>
      <c r="H191" s="5">
        <v>17981</v>
      </c>
      <c r="I191" s="5"/>
      <c r="J191" s="5">
        <v>179.8</v>
      </c>
      <c r="K191" s="5"/>
      <c r="L191" s="5">
        <v>719.24</v>
      </c>
      <c r="M191" s="5">
        <v>17081.95</v>
      </c>
      <c r="N191" s="9" t="s">
        <v>800</v>
      </c>
      <c r="O191" s="9" t="s">
        <v>390</v>
      </c>
      <c r="P191" s="4" t="s">
        <v>2206</v>
      </c>
    </row>
    <row r="192" spans="1:17" x14ac:dyDescent="0.25">
      <c r="A192" s="9" t="s">
        <v>1058</v>
      </c>
      <c r="B192" s="9" t="s">
        <v>790</v>
      </c>
      <c r="C192" s="9" t="s">
        <v>907</v>
      </c>
      <c r="D192" s="9" t="s">
        <v>1061</v>
      </c>
      <c r="E192" s="9" t="s">
        <v>450</v>
      </c>
      <c r="F192" s="9" t="s">
        <v>250</v>
      </c>
      <c r="G192" s="9" t="s">
        <v>1062</v>
      </c>
      <c r="H192" s="5">
        <v>15170</v>
      </c>
      <c r="I192" s="5"/>
      <c r="J192" s="5">
        <v>151.69999999999999</v>
      </c>
      <c r="K192" s="5"/>
      <c r="L192" s="5">
        <v>812.68</v>
      </c>
      <c r="M192" s="5">
        <v>14205.62</v>
      </c>
      <c r="N192" s="9" t="s">
        <v>1063</v>
      </c>
      <c r="O192" s="9" t="s">
        <v>57</v>
      </c>
      <c r="P192" s="4" t="s">
        <v>2206</v>
      </c>
    </row>
    <row r="193" spans="1:16" x14ac:dyDescent="0.25">
      <c r="A193" s="9" t="s">
        <v>286</v>
      </c>
      <c r="B193" s="9" t="s">
        <v>772</v>
      </c>
      <c r="C193" s="9" t="s">
        <v>722</v>
      </c>
      <c r="D193" s="9" t="s">
        <v>920</v>
      </c>
      <c r="E193" s="10">
        <v>45536</v>
      </c>
      <c r="F193" s="9" t="s">
        <v>251</v>
      </c>
      <c r="G193" s="9" t="s">
        <v>921</v>
      </c>
      <c r="H193" s="5">
        <v>510000</v>
      </c>
      <c r="I193" s="5"/>
      <c r="J193" s="5">
        <v>5100</v>
      </c>
      <c r="K193" s="5"/>
      <c r="L193" s="5">
        <v>27321.43</v>
      </c>
      <c r="M193" s="5">
        <v>477578.57</v>
      </c>
      <c r="N193" s="9" t="s">
        <v>290</v>
      </c>
      <c r="O193" s="9" t="s">
        <v>289</v>
      </c>
      <c r="P193" s="4" t="s">
        <v>2206</v>
      </c>
    </row>
    <row r="194" spans="1:16" x14ac:dyDescent="0.25">
      <c r="A194" s="9" t="s">
        <v>186</v>
      </c>
      <c r="B194" s="9" t="s">
        <v>1860</v>
      </c>
      <c r="C194" s="10">
        <v>45451</v>
      </c>
      <c r="D194" s="9" t="s">
        <v>2061</v>
      </c>
      <c r="E194" s="10">
        <v>45416</v>
      </c>
      <c r="F194" s="9" t="s">
        <v>250</v>
      </c>
      <c r="G194" s="9" t="s">
        <v>2062</v>
      </c>
      <c r="H194" s="5">
        <v>68592.5</v>
      </c>
      <c r="I194" s="5"/>
      <c r="J194" s="5">
        <v>685.93</v>
      </c>
      <c r="K194" s="5"/>
      <c r="L194" s="5">
        <v>3674.6</v>
      </c>
      <c r="M194" s="5">
        <v>64230.97</v>
      </c>
      <c r="N194" s="9" t="s">
        <v>179</v>
      </c>
      <c r="O194" s="9" t="s">
        <v>293</v>
      </c>
      <c r="P194" s="4" t="s">
        <v>2206</v>
      </c>
    </row>
    <row r="195" spans="1:16" x14ac:dyDescent="0.25">
      <c r="A195" s="9" t="s">
        <v>186</v>
      </c>
      <c r="B195" s="9" t="s">
        <v>1859</v>
      </c>
      <c r="C195" s="10">
        <v>45451</v>
      </c>
      <c r="D195" s="9" t="s">
        <v>1996</v>
      </c>
      <c r="E195" s="9" t="s">
        <v>722</v>
      </c>
      <c r="F195" s="9" t="s">
        <v>250</v>
      </c>
      <c r="G195" s="9" t="s">
        <v>1997</v>
      </c>
      <c r="H195" s="5">
        <v>143381.70000000001</v>
      </c>
      <c r="I195" s="5"/>
      <c r="J195" s="5">
        <v>1433.82</v>
      </c>
      <c r="K195" s="5"/>
      <c r="L195" s="5">
        <v>7681.16</v>
      </c>
      <c r="M195" s="5">
        <v>134266.72</v>
      </c>
      <c r="N195" s="9" t="s">
        <v>179</v>
      </c>
      <c r="O195" s="9" t="s">
        <v>293</v>
      </c>
      <c r="P195" s="4" t="s">
        <v>2206</v>
      </c>
    </row>
    <row r="196" spans="1:16" x14ac:dyDescent="0.25">
      <c r="A196" s="9" t="s">
        <v>1946</v>
      </c>
      <c r="B196" s="9" t="s">
        <v>1617</v>
      </c>
      <c r="C196" s="9" t="s">
        <v>1541</v>
      </c>
      <c r="D196" s="9" t="s">
        <v>1947</v>
      </c>
      <c r="E196" s="9" t="s">
        <v>198</v>
      </c>
      <c r="F196" s="9" t="s">
        <v>250</v>
      </c>
      <c r="G196" s="9" t="s">
        <v>1948</v>
      </c>
      <c r="H196" s="5">
        <v>611880</v>
      </c>
      <c r="I196" s="5"/>
      <c r="J196" s="5">
        <v>6118.8</v>
      </c>
      <c r="K196" s="5"/>
      <c r="L196" s="5">
        <v>24475.200000000001</v>
      </c>
      <c r="M196" s="5">
        <v>581286</v>
      </c>
      <c r="N196" s="9" t="s">
        <v>162</v>
      </c>
      <c r="O196" s="9" t="s">
        <v>194</v>
      </c>
      <c r="P196" s="4" t="s">
        <v>2206</v>
      </c>
    </row>
    <row r="197" spans="1:16" x14ac:dyDescent="0.25">
      <c r="A197" s="9" t="s">
        <v>584</v>
      </c>
      <c r="B197" s="9" t="s">
        <v>1008</v>
      </c>
      <c r="C197" s="9" t="s">
        <v>916</v>
      </c>
      <c r="D197" s="9" t="s">
        <v>1054</v>
      </c>
      <c r="E197" s="9" t="s">
        <v>325</v>
      </c>
      <c r="F197" s="9" t="s">
        <v>250</v>
      </c>
      <c r="G197" s="9" t="s">
        <v>1055</v>
      </c>
      <c r="H197" s="5">
        <v>18640</v>
      </c>
      <c r="I197" s="5"/>
      <c r="J197" s="5">
        <v>186.4</v>
      </c>
      <c r="K197" s="5"/>
      <c r="L197" s="5">
        <v>998.57</v>
      </c>
      <c r="M197" s="5">
        <v>17455.03</v>
      </c>
      <c r="N197" s="9" t="s">
        <v>1057</v>
      </c>
      <c r="O197" s="9" t="s">
        <v>390</v>
      </c>
      <c r="P197" s="4" t="s">
        <v>2206</v>
      </c>
    </row>
    <row r="198" spans="1:16" x14ac:dyDescent="0.25">
      <c r="A198" s="9" t="s">
        <v>520</v>
      </c>
      <c r="B198" s="9" t="s">
        <v>1829</v>
      </c>
      <c r="C198" s="9" t="s">
        <v>1830</v>
      </c>
      <c r="D198" s="9" t="s">
        <v>1831</v>
      </c>
      <c r="E198" s="9" t="s">
        <v>342</v>
      </c>
      <c r="F198" s="9" t="s">
        <v>250</v>
      </c>
      <c r="G198" s="9" t="s">
        <v>1832</v>
      </c>
      <c r="H198" s="5">
        <v>18923</v>
      </c>
      <c r="I198" s="5"/>
      <c r="J198" s="5">
        <v>189.23</v>
      </c>
      <c r="K198" s="5"/>
      <c r="L198" s="5">
        <v>756.92</v>
      </c>
      <c r="M198" s="5">
        <v>17976.849999999999</v>
      </c>
      <c r="N198" s="9" t="s">
        <v>1057</v>
      </c>
      <c r="O198" s="9" t="s">
        <v>390</v>
      </c>
      <c r="P198" s="4" t="s">
        <v>2206</v>
      </c>
    </row>
    <row r="199" spans="1:16" x14ac:dyDescent="0.25">
      <c r="A199" s="9" t="s">
        <v>1738</v>
      </c>
      <c r="B199" s="9" t="s">
        <v>1560</v>
      </c>
      <c r="C199" s="10">
        <v>45298</v>
      </c>
      <c r="D199" s="9" t="s">
        <v>1739</v>
      </c>
      <c r="E199" s="10">
        <v>45416</v>
      </c>
      <c r="F199" s="9" t="s">
        <v>250</v>
      </c>
      <c r="G199" s="9" t="s">
        <v>1740</v>
      </c>
      <c r="H199" s="5">
        <v>13500</v>
      </c>
      <c r="I199" s="5"/>
      <c r="J199" s="5">
        <v>135</v>
      </c>
      <c r="K199" s="5"/>
      <c r="L199" s="5">
        <v>723.22</v>
      </c>
      <c r="M199" s="5">
        <v>12641.78</v>
      </c>
      <c r="N199" s="9" t="s">
        <v>800</v>
      </c>
      <c r="O199" s="9" t="s">
        <v>390</v>
      </c>
      <c r="P199" s="4" t="s">
        <v>2206</v>
      </c>
    </row>
    <row r="200" spans="1:16" x14ac:dyDescent="0.25">
      <c r="A200" s="9" t="s">
        <v>678</v>
      </c>
      <c r="B200" s="9" t="s">
        <v>1855</v>
      </c>
      <c r="C200" s="10">
        <v>45451</v>
      </c>
      <c r="D200" s="9" t="s">
        <v>2007</v>
      </c>
      <c r="E200" s="9" t="s">
        <v>1668</v>
      </c>
      <c r="F200" s="9" t="s">
        <v>250</v>
      </c>
      <c r="G200" s="9" t="s">
        <v>2008</v>
      </c>
      <c r="H200" s="5">
        <v>18500</v>
      </c>
      <c r="I200" s="5"/>
      <c r="J200" s="5">
        <v>185</v>
      </c>
      <c r="K200" s="5"/>
      <c r="L200" s="5">
        <v>991.07</v>
      </c>
      <c r="M200" s="5">
        <v>17323.93</v>
      </c>
      <c r="N200" s="9" t="s">
        <v>1985</v>
      </c>
      <c r="O200" s="9" t="s">
        <v>133</v>
      </c>
      <c r="P200" s="4" t="s">
        <v>2206</v>
      </c>
    </row>
    <row r="201" spans="1:16" x14ac:dyDescent="0.25">
      <c r="A201" s="9" t="s">
        <v>1058</v>
      </c>
      <c r="B201" s="9" t="s">
        <v>1006</v>
      </c>
      <c r="C201" s="9" t="s">
        <v>916</v>
      </c>
      <c r="D201" s="9" t="s">
        <v>1059</v>
      </c>
      <c r="E201" s="9" t="s">
        <v>325</v>
      </c>
      <c r="F201" s="9" t="s">
        <v>250</v>
      </c>
      <c r="G201" s="9" t="s">
        <v>1060</v>
      </c>
      <c r="H201" s="5">
        <v>11995</v>
      </c>
      <c r="I201" s="5"/>
      <c r="J201" s="5">
        <v>119.95</v>
      </c>
      <c r="K201" s="5"/>
      <c r="L201" s="5">
        <v>642.59</v>
      </c>
      <c r="M201" s="5">
        <v>11232.46</v>
      </c>
      <c r="N201" s="9" t="s">
        <v>1057</v>
      </c>
      <c r="O201" s="9" t="s">
        <v>390</v>
      </c>
      <c r="P201" s="4" t="s">
        <v>2206</v>
      </c>
    </row>
    <row r="202" spans="1:16" x14ac:dyDescent="0.25">
      <c r="A202" s="9" t="s">
        <v>286</v>
      </c>
      <c r="B202" s="9"/>
      <c r="C202" s="9"/>
      <c r="D202" s="9"/>
      <c r="E202" s="9"/>
      <c r="F202" s="9" t="s">
        <v>252</v>
      </c>
      <c r="G202" s="9" t="s">
        <v>2210</v>
      </c>
      <c r="H202" s="5">
        <v>55144.36</v>
      </c>
      <c r="I202" s="5"/>
      <c r="J202" s="5"/>
      <c r="K202" s="5"/>
      <c r="L202" s="5">
        <v>3446.52</v>
      </c>
      <c r="M202" s="5">
        <v>51697.84</v>
      </c>
      <c r="N202" s="9" t="s">
        <v>1985</v>
      </c>
      <c r="O202" s="9" t="s">
        <v>133</v>
      </c>
      <c r="P202" s="4" t="s">
        <v>2206</v>
      </c>
    </row>
    <row r="203" spans="1:16" x14ac:dyDescent="0.25">
      <c r="G203" s="9" t="s">
        <v>1870</v>
      </c>
      <c r="H203" s="5"/>
      <c r="I203" s="5"/>
      <c r="J203" s="5"/>
      <c r="K203" s="5"/>
      <c r="L203" s="5"/>
      <c r="M203" s="5"/>
    </row>
    <row r="204" spans="1:16" x14ac:dyDescent="0.25">
      <c r="A204" s="9" t="s">
        <v>286</v>
      </c>
      <c r="B204" s="9"/>
      <c r="C204" s="9"/>
      <c r="D204" s="9"/>
      <c r="E204" s="9"/>
      <c r="F204" s="9" t="s">
        <v>252</v>
      </c>
      <c r="G204" s="9" t="s">
        <v>2211</v>
      </c>
      <c r="H204" s="5">
        <v>25033.61</v>
      </c>
      <c r="I204" s="5"/>
      <c r="J204" s="5"/>
      <c r="K204" s="5"/>
      <c r="L204" s="5">
        <v>1564.6</v>
      </c>
      <c r="M204" s="5">
        <v>23469.01</v>
      </c>
      <c r="N204" s="9" t="s">
        <v>1985</v>
      </c>
      <c r="O204" s="9" t="s">
        <v>133</v>
      </c>
      <c r="P204" s="4" t="s">
        <v>2206</v>
      </c>
    </row>
    <row r="205" spans="1:16" x14ac:dyDescent="0.25">
      <c r="G205" s="9" t="s">
        <v>1870</v>
      </c>
      <c r="H205" s="5"/>
      <c r="I205" s="5"/>
      <c r="J205" s="5"/>
      <c r="K205" s="5"/>
      <c r="L205" s="5"/>
      <c r="M205" s="5"/>
    </row>
    <row r="206" spans="1:16" x14ac:dyDescent="0.25">
      <c r="A206" s="9" t="s">
        <v>2215</v>
      </c>
      <c r="B206" s="9" t="s">
        <v>2148</v>
      </c>
      <c r="C206" s="10">
        <v>45574</v>
      </c>
      <c r="D206" s="9" t="s">
        <v>2146</v>
      </c>
      <c r="E206" s="10">
        <v>45634</v>
      </c>
      <c r="F206" s="9" t="s">
        <v>252</v>
      </c>
      <c r="G206" s="9" t="s">
        <v>2147</v>
      </c>
      <c r="H206" s="5">
        <v>142104.21</v>
      </c>
      <c r="I206" s="5"/>
      <c r="J206" s="5"/>
      <c r="K206" s="5"/>
      <c r="L206" s="5"/>
      <c r="M206" s="5">
        <v>142104.21</v>
      </c>
      <c r="N206" s="9" t="s">
        <v>43</v>
      </c>
      <c r="O206" s="9" t="s">
        <v>53</v>
      </c>
      <c r="P206" s="4" t="s">
        <v>2206</v>
      </c>
    </row>
    <row r="207" spans="1:16" x14ac:dyDescent="0.25">
      <c r="A207" s="9" t="s">
        <v>286</v>
      </c>
      <c r="B207" s="9"/>
      <c r="C207" s="9"/>
      <c r="D207" s="9"/>
      <c r="E207" s="9"/>
      <c r="F207" s="9" t="s">
        <v>252</v>
      </c>
      <c r="G207" s="9" t="s">
        <v>1867</v>
      </c>
      <c r="H207" s="5">
        <v>68617.399999999994</v>
      </c>
      <c r="I207" s="5"/>
      <c r="J207" s="5"/>
      <c r="K207" s="5"/>
      <c r="L207" s="5">
        <v>4288.59</v>
      </c>
      <c r="M207" s="5">
        <v>64328.81</v>
      </c>
      <c r="N207" t="s">
        <v>290</v>
      </c>
      <c r="O207" t="s">
        <v>289</v>
      </c>
      <c r="P207" t="s">
        <v>2206</v>
      </c>
    </row>
    <row r="208" spans="1:16" x14ac:dyDescent="0.25">
      <c r="G208" s="9" t="s">
        <v>834</v>
      </c>
      <c r="H208" s="5"/>
      <c r="I208" s="5"/>
      <c r="J208" s="5"/>
      <c r="K208" s="5"/>
      <c r="L208" s="5"/>
      <c r="M208" s="5"/>
    </row>
    <row r="209" spans="1:17" x14ac:dyDescent="0.25">
      <c r="A209" s="9" t="s">
        <v>286</v>
      </c>
      <c r="B209" s="9"/>
      <c r="C209" s="9"/>
      <c r="D209" s="9"/>
      <c r="E209" s="9"/>
      <c r="F209" s="9" t="s">
        <v>252</v>
      </c>
      <c r="G209" s="9" t="s">
        <v>2217</v>
      </c>
      <c r="H209" s="5">
        <v>5565.91</v>
      </c>
      <c r="I209" s="5"/>
      <c r="J209" s="5"/>
      <c r="K209" s="5"/>
      <c r="L209" s="5">
        <v>347.87</v>
      </c>
      <c r="M209" s="5">
        <v>5218.04</v>
      </c>
      <c r="N209" t="s">
        <v>290</v>
      </c>
      <c r="O209" t="s">
        <v>289</v>
      </c>
      <c r="P209" t="s">
        <v>2206</v>
      </c>
    </row>
    <row r="210" spans="1:17" x14ac:dyDescent="0.25">
      <c r="G210" s="9" t="s">
        <v>834</v>
      </c>
      <c r="H210" s="5"/>
      <c r="I210" s="5"/>
      <c r="J210" s="5"/>
      <c r="K210" s="5"/>
      <c r="L210" s="5"/>
      <c r="M210" s="5"/>
    </row>
    <row r="211" spans="1:17" x14ac:dyDescent="0.25">
      <c r="A211" s="9" t="s">
        <v>286</v>
      </c>
      <c r="B211" s="9"/>
      <c r="C211" s="9"/>
      <c r="D211" s="9"/>
      <c r="E211" s="9"/>
      <c r="F211" s="9" t="s">
        <v>252</v>
      </c>
      <c r="G211" s="9" t="s">
        <v>1867</v>
      </c>
      <c r="H211" s="5">
        <v>63867.58</v>
      </c>
      <c r="I211" s="5"/>
      <c r="J211" s="5"/>
      <c r="K211" s="5"/>
      <c r="L211" s="5">
        <v>3991.72</v>
      </c>
      <c r="M211" s="5">
        <v>59875.86</v>
      </c>
      <c r="N211" t="s">
        <v>290</v>
      </c>
      <c r="O211" t="s">
        <v>289</v>
      </c>
      <c r="P211" t="s">
        <v>2206</v>
      </c>
    </row>
    <row r="212" spans="1:17" x14ac:dyDescent="0.25">
      <c r="G212" s="9" t="s">
        <v>2218</v>
      </c>
      <c r="H212" s="5"/>
      <c r="I212" s="5"/>
      <c r="J212" s="5"/>
      <c r="K212" s="5"/>
      <c r="L212" s="5"/>
      <c r="M212" s="5"/>
    </row>
    <row r="213" spans="1:17" x14ac:dyDescent="0.25">
      <c r="A213" t="s">
        <v>159</v>
      </c>
      <c r="B213" t="s">
        <v>2149</v>
      </c>
      <c r="C213" s="4">
        <v>45574</v>
      </c>
      <c r="D213" t="s">
        <v>2212</v>
      </c>
      <c r="E213" s="4">
        <v>45605</v>
      </c>
      <c r="F213" t="s">
        <v>249</v>
      </c>
      <c r="G213" t="s">
        <v>2122</v>
      </c>
      <c r="H213" s="5">
        <v>38034.22</v>
      </c>
      <c r="I213" s="5"/>
      <c r="J213" s="5"/>
      <c r="K213" s="5"/>
      <c r="L213" s="5">
        <v>2037.44</v>
      </c>
      <c r="M213" s="5">
        <v>35996.78</v>
      </c>
      <c r="N213" t="s">
        <v>136</v>
      </c>
      <c r="O213" t="s">
        <v>433</v>
      </c>
      <c r="P213" t="s">
        <v>2206</v>
      </c>
    </row>
    <row r="214" spans="1:17" x14ac:dyDescent="0.25">
      <c r="A214" s="14" t="s">
        <v>239</v>
      </c>
      <c r="B214" s="14" t="s">
        <v>2040</v>
      </c>
      <c r="C214" s="14" t="s">
        <v>1953</v>
      </c>
      <c r="D214" s="14" t="s">
        <v>2219</v>
      </c>
      <c r="E214" s="14" t="s">
        <v>1045</v>
      </c>
      <c r="F214" s="14" t="s">
        <v>252</v>
      </c>
      <c r="G214" s="14" t="s">
        <v>2220</v>
      </c>
      <c r="H214" s="16">
        <v>9552</v>
      </c>
      <c r="I214" s="16"/>
      <c r="J214" s="5">
        <v>95.52</v>
      </c>
      <c r="K214" s="5"/>
      <c r="L214" s="5">
        <v>511.72</v>
      </c>
      <c r="M214" s="5">
        <v>8944.76</v>
      </c>
      <c r="N214" t="s">
        <v>42</v>
      </c>
      <c r="O214" t="s">
        <v>51</v>
      </c>
      <c r="P214" t="s">
        <v>2233</v>
      </c>
      <c r="Q214" t="s">
        <v>566</v>
      </c>
    </row>
    <row r="215" spans="1:17" x14ac:dyDescent="0.25">
      <c r="A215" s="9" t="s">
        <v>618</v>
      </c>
      <c r="B215" s="9" t="s">
        <v>1703</v>
      </c>
      <c r="C215" s="10">
        <v>45542</v>
      </c>
      <c r="D215" s="9" t="s">
        <v>1570</v>
      </c>
      <c r="E215" s="9" t="s">
        <v>318</v>
      </c>
      <c r="F215" s="9" t="s">
        <v>250</v>
      </c>
      <c r="G215" s="9" t="s">
        <v>1571</v>
      </c>
      <c r="H215" s="5">
        <v>29315</v>
      </c>
      <c r="I215" s="5"/>
      <c r="J215" s="5">
        <v>293.14999999999998</v>
      </c>
      <c r="K215" s="5"/>
      <c r="L215" s="5">
        <v>1570.45</v>
      </c>
      <c r="M215" s="5">
        <v>27451.4</v>
      </c>
      <c r="N215" s="9" t="s">
        <v>800</v>
      </c>
      <c r="O215" s="9" t="s">
        <v>390</v>
      </c>
      <c r="P215" t="s">
        <v>2234</v>
      </c>
    </row>
    <row r="216" spans="1:17" x14ac:dyDescent="0.25">
      <c r="A216" s="9" t="s">
        <v>584</v>
      </c>
      <c r="B216" s="9" t="s">
        <v>1024</v>
      </c>
      <c r="C216" s="9" t="s">
        <v>916</v>
      </c>
      <c r="D216" s="9" t="s">
        <v>1025</v>
      </c>
      <c r="E216" s="9" t="s">
        <v>365</v>
      </c>
      <c r="F216" s="9" t="s">
        <v>250</v>
      </c>
      <c r="G216" s="9" t="s">
        <v>1026</v>
      </c>
      <c r="H216" s="5">
        <v>10880</v>
      </c>
      <c r="I216" s="5"/>
      <c r="J216" s="5">
        <v>108.8</v>
      </c>
      <c r="K216" s="5"/>
      <c r="L216" s="5">
        <v>582.85</v>
      </c>
      <c r="M216" s="5">
        <v>10188.35</v>
      </c>
      <c r="N216" s="9" t="s">
        <v>710</v>
      </c>
      <c r="O216" s="9" t="s">
        <v>711</v>
      </c>
      <c r="P216" t="s">
        <v>2234</v>
      </c>
    </row>
    <row r="217" spans="1:17" x14ac:dyDescent="0.25">
      <c r="A217" s="9" t="s">
        <v>186</v>
      </c>
      <c r="B217" s="9" t="s">
        <v>1569</v>
      </c>
      <c r="C217" s="10">
        <v>45542</v>
      </c>
      <c r="D217" s="9" t="s">
        <v>1570</v>
      </c>
      <c r="E217" s="9" t="s">
        <v>318</v>
      </c>
      <c r="F217" s="9" t="s">
        <v>250</v>
      </c>
      <c r="G217" s="9" t="s">
        <v>1571</v>
      </c>
      <c r="H217" s="5">
        <v>14414.5</v>
      </c>
      <c r="I217" s="5"/>
      <c r="J217" s="5">
        <v>144.15</v>
      </c>
      <c r="L217" s="5">
        <v>772.2</v>
      </c>
      <c r="M217" s="5">
        <v>13498.15</v>
      </c>
      <c r="N217" s="9" t="s">
        <v>800</v>
      </c>
      <c r="O217" s="9" t="s">
        <v>390</v>
      </c>
      <c r="P217" t="s">
        <v>2234</v>
      </c>
    </row>
    <row r="218" spans="1:17" x14ac:dyDescent="0.25">
      <c r="A218" s="14" t="s">
        <v>239</v>
      </c>
      <c r="B218" s="14" t="s">
        <v>2221</v>
      </c>
      <c r="C218" s="14" t="s">
        <v>1915</v>
      </c>
      <c r="D218" s="14" t="s">
        <v>2222</v>
      </c>
      <c r="E218" s="14" t="s">
        <v>1599</v>
      </c>
      <c r="F218" s="14" t="s">
        <v>252</v>
      </c>
      <c r="G218" s="14" t="s">
        <v>2223</v>
      </c>
      <c r="H218" s="5">
        <v>38800</v>
      </c>
      <c r="I218" s="5"/>
      <c r="J218" s="5">
        <v>388</v>
      </c>
      <c r="L218" s="5">
        <v>2076.5700000000002</v>
      </c>
      <c r="M218" s="5">
        <v>36333.43</v>
      </c>
      <c r="N218" s="14" t="s">
        <v>887</v>
      </c>
      <c r="O218" s="14" t="s">
        <v>1141</v>
      </c>
      <c r="P218" t="s">
        <v>2234</v>
      </c>
      <c r="Q218" t="s">
        <v>566</v>
      </c>
    </row>
    <row r="219" spans="1:17" x14ac:dyDescent="0.25">
      <c r="A219" s="9" t="s">
        <v>386</v>
      </c>
      <c r="B219" s="9">
        <v>392</v>
      </c>
      <c r="C219" s="10">
        <v>44866</v>
      </c>
      <c r="D219" s="9" t="s">
        <v>2235</v>
      </c>
      <c r="E219" s="9" t="s">
        <v>2236</v>
      </c>
      <c r="F219" s="9" t="s">
        <v>250</v>
      </c>
      <c r="G219" s="39" t="s">
        <v>2237</v>
      </c>
      <c r="H219" s="5">
        <v>63610</v>
      </c>
      <c r="I219" s="5"/>
      <c r="J219" s="5">
        <v>636.1</v>
      </c>
      <c r="L219" s="5">
        <v>3407.68</v>
      </c>
      <c r="M219" s="5">
        <v>59566.22</v>
      </c>
      <c r="N219" s="9" t="s">
        <v>389</v>
      </c>
      <c r="O219" s="9" t="s">
        <v>390</v>
      </c>
      <c r="P219" t="s">
        <v>2234</v>
      </c>
    </row>
    <row r="220" spans="1:17" x14ac:dyDescent="0.25">
      <c r="A220" s="9" t="s">
        <v>1384</v>
      </c>
      <c r="B220" s="9" t="s">
        <v>1477</v>
      </c>
      <c r="C220" s="9" t="s">
        <v>178</v>
      </c>
      <c r="D220" s="9" t="s">
        <v>1478</v>
      </c>
      <c r="E220" s="10">
        <v>45149</v>
      </c>
      <c r="F220" s="9" t="s">
        <v>250</v>
      </c>
      <c r="G220" s="9" t="s">
        <v>2285</v>
      </c>
      <c r="H220" s="85">
        <v>7000</v>
      </c>
      <c r="I220" s="85"/>
      <c r="J220" s="5">
        <v>70</v>
      </c>
      <c r="L220" s="5">
        <v>375</v>
      </c>
      <c r="M220" s="5">
        <v>6555</v>
      </c>
      <c r="N220" s="9" t="s">
        <v>800</v>
      </c>
      <c r="O220" s="9" t="s">
        <v>390</v>
      </c>
      <c r="P220" t="s">
        <v>2234</v>
      </c>
    </row>
    <row r="221" spans="1:17" x14ac:dyDescent="0.25">
      <c r="A221" s="9" t="s">
        <v>175</v>
      </c>
      <c r="B221" s="9" t="s">
        <v>471</v>
      </c>
      <c r="C221" s="9" t="s">
        <v>519</v>
      </c>
      <c r="D221" s="9" t="s">
        <v>805</v>
      </c>
      <c r="E221" s="10">
        <v>45507</v>
      </c>
      <c r="F221" s="9" t="s">
        <v>250</v>
      </c>
      <c r="G221" s="9" t="s">
        <v>806</v>
      </c>
      <c r="H221" s="85">
        <v>22500</v>
      </c>
      <c r="I221" s="85"/>
      <c r="J221" s="5">
        <v>225</v>
      </c>
      <c r="K221" s="5">
        <v>675</v>
      </c>
      <c r="L221" s="5">
        <v>1205.3499999999999</v>
      </c>
      <c r="M221" s="5">
        <v>20394.650000000001</v>
      </c>
      <c r="N221" s="9" t="s">
        <v>179</v>
      </c>
      <c r="O221" s="9" t="s">
        <v>293</v>
      </c>
      <c r="P221" t="s">
        <v>2234</v>
      </c>
    </row>
    <row r="222" spans="1:17" x14ac:dyDescent="0.25">
      <c r="A222" s="9" t="s">
        <v>1342</v>
      </c>
      <c r="B222" s="9" t="s">
        <v>1543</v>
      </c>
      <c r="C222" s="10">
        <v>45419</v>
      </c>
      <c r="D222" s="9" t="s">
        <v>1015</v>
      </c>
      <c r="E222" s="9" t="s">
        <v>952</v>
      </c>
      <c r="F222" s="9" t="s">
        <v>250</v>
      </c>
      <c r="G222" s="9" t="s">
        <v>1544</v>
      </c>
      <c r="H222" s="11">
        <v>20000</v>
      </c>
      <c r="I222" s="11"/>
      <c r="J222" s="5">
        <v>200</v>
      </c>
      <c r="L222" s="5">
        <v>800</v>
      </c>
      <c r="M222" s="5">
        <v>19000</v>
      </c>
      <c r="N222" s="9" t="s">
        <v>1017</v>
      </c>
      <c r="O222" s="9" t="s">
        <v>969</v>
      </c>
      <c r="P222" t="s">
        <v>2287</v>
      </c>
    </row>
    <row r="223" spans="1:17" x14ac:dyDescent="0.25">
      <c r="A223" s="9" t="s">
        <v>618</v>
      </c>
      <c r="B223" s="9" t="s">
        <v>1636</v>
      </c>
      <c r="C223" s="10">
        <v>45511</v>
      </c>
      <c r="D223" s="9" t="s">
        <v>1638</v>
      </c>
      <c r="E223" s="9" t="s">
        <v>595</v>
      </c>
      <c r="F223" s="9" t="s">
        <v>250</v>
      </c>
      <c r="G223" s="9" t="s">
        <v>1702</v>
      </c>
      <c r="H223" s="85">
        <v>63700</v>
      </c>
      <c r="I223" s="85"/>
      <c r="J223" s="5">
        <v>637</v>
      </c>
      <c r="L223" s="5">
        <v>3412.5</v>
      </c>
      <c r="M223" s="5">
        <v>69650.5</v>
      </c>
      <c r="N223" s="9" t="s">
        <v>136</v>
      </c>
      <c r="O223" s="9" t="s">
        <v>433</v>
      </c>
      <c r="P223" t="s">
        <v>2287</v>
      </c>
    </row>
    <row r="224" spans="1:17" x14ac:dyDescent="0.25">
      <c r="A224" s="9" t="s">
        <v>520</v>
      </c>
      <c r="B224" s="9" t="s">
        <v>1007</v>
      </c>
      <c r="C224" s="9" t="s">
        <v>916</v>
      </c>
      <c r="D224" s="9" t="s">
        <v>1021</v>
      </c>
      <c r="E224" s="10">
        <v>45326</v>
      </c>
      <c r="F224" s="9" t="s">
        <v>250</v>
      </c>
      <c r="G224" s="9" t="s">
        <v>1022</v>
      </c>
      <c r="H224" s="85">
        <v>38160</v>
      </c>
      <c r="I224" s="85"/>
      <c r="J224" s="5">
        <v>381.6</v>
      </c>
      <c r="L224" s="5">
        <v>1526.4</v>
      </c>
      <c r="M224" s="5">
        <v>36252</v>
      </c>
      <c r="N224" s="9" t="s">
        <v>694</v>
      </c>
      <c r="O224" s="9" t="s">
        <v>695</v>
      </c>
      <c r="P224" t="s">
        <v>2287</v>
      </c>
    </row>
    <row r="225" spans="1:17" x14ac:dyDescent="0.25">
      <c r="A225" s="9" t="s">
        <v>520</v>
      </c>
      <c r="B225" s="9" t="s">
        <v>1976</v>
      </c>
      <c r="C225" s="10">
        <v>45481</v>
      </c>
      <c r="D225" s="9" t="s">
        <v>1977</v>
      </c>
      <c r="E225" s="9" t="s">
        <v>513</v>
      </c>
      <c r="F225" s="9" t="s">
        <v>250</v>
      </c>
      <c r="G225" s="9" t="s">
        <v>1978</v>
      </c>
      <c r="H225" s="85">
        <v>36995</v>
      </c>
      <c r="I225" s="85"/>
      <c r="J225" s="5">
        <v>369.95</v>
      </c>
      <c r="L225" s="5">
        <v>1479.8</v>
      </c>
      <c r="M225" s="5">
        <v>35145.25</v>
      </c>
      <c r="N225" s="9" t="s">
        <v>847</v>
      </c>
      <c r="O225" s="9" t="s">
        <v>848</v>
      </c>
      <c r="P225" t="s">
        <v>2287</v>
      </c>
    </row>
    <row r="226" spans="1:17" x14ac:dyDescent="0.25">
      <c r="A226" s="20" t="s">
        <v>2194</v>
      </c>
      <c r="B226" s="20" t="s">
        <v>2041</v>
      </c>
      <c r="C226" s="20" t="s">
        <v>1953</v>
      </c>
      <c r="D226" s="20" t="s">
        <v>2195</v>
      </c>
      <c r="E226" s="40">
        <v>45631</v>
      </c>
      <c r="F226" s="20" t="s">
        <v>250</v>
      </c>
      <c r="G226" s="20" t="s">
        <v>2196</v>
      </c>
      <c r="H226" s="24">
        <v>12000</v>
      </c>
      <c r="I226" s="24"/>
      <c r="J226" s="24">
        <v>120</v>
      </c>
      <c r="K226" s="20"/>
      <c r="L226" s="24">
        <v>642.85</v>
      </c>
      <c r="M226" s="24">
        <v>11237.15</v>
      </c>
      <c r="N226" s="20" t="s">
        <v>800</v>
      </c>
      <c r="O226" s="20" t="s">
        <v>390</v>
      </c>
      <c r="P226" s="20" t="s">
        <v>2287</v>
      </c>
      <c r="Q226" s="20" t="s">
        <v>566</v>
      </c>
    </row>
    <row r="227" spans="1:17" x14ac:dyDescent="0.25">
      <c r="A227" s="9" t="s">
        <v>584</v>
      </c>
      <c r="B227" s="9" t="s">
        <v>1553</v>
      </c>
      <c r="C227" s="10">
        <v>45511</v>
      </c>
      <c r="D227" s="9" t="s">
        <v>1626</v>
      </c>
      <c r="E227" s="10">
        <v>45599</v>
      </c>
      <c r="F227" s="9" t="s">
        <v>250</v>
      </c>
      <c r="G227" s="9" t="s">
        <v>1627</v>
      </c>
      <c r="H227" s="85">
        <v>44640</v>
      </c>
      <c r="I227" s="85"/>
      <c r="J227" s="5">
        <v>446.4</v>
      </c>
      <c r="L227" s="5">
        <v>2391.4299999999998</v>
      </c>
      <c r="M227" s="5">
        <v>41802.17</v>
      </c>
      <c r="N227" s="9" t="s">
        <v>522</v>
      </c>
      <c r="O227" s="9" t="s">
        <v>523</v>
      </c>
      <c r="P227" t="s">
        <v>2292</v>
      </c>
    </row>
    <row r="228" spans="1:17" x14ac:dyDescent="0.25">
      <c r="A228" s="9" t="s">
        <v>1748</v>
      </c>
      <c r="B228" s="9" t="s">
        <v>1073</v>
      </c>
      <c r="C228" s="10">
        <v>45419</v>
      </c>
      <c r="D228" s="9" t="s">
        <v>1749</v>
      </c>
      <c r="E228" s="9" t="s">
        <v>307</v>
      </c>
      <c r="F228" s="9" t="s">
        <v>251</v>
      </c>
      <c r="G228" s="9" t="s">
        <v>1750</v>
      </c>
      <c r="H228" s="85">
        <v>830000</v>
      </c>
      <c r="I228" s="85"/>
      <c r="J228" s="5">
        <v>8300</v>
      </c>
      <c r="L228" s="5">
        <v>44464.28</v>
      </c>
      <c r="M228" s="5">
        <v>777235.72</v>
      </c>
      <c r="N228" s="9" t="s">
        <v>800</v>
      </c>
      <c r="O228" s="9" t="s">
        <v>390</v>
      </c>
      <c r="P228" t="s">
        <v>2292</v>
      </c>
    </row>
    <row r="229" spans="1:17" x14ac:dyDescent="0.25">
      <c r="A229" s="9" t="s">
        <v>965</v>
      </c>
      <c r="B229" s="9" t="s">
        <v>1964</v>
      </c>
      <c r="C229" s="9" t="s">
        <v>1901</v>
      </c>
      <c r="D229" s="9" t="s">
        <v>2203</v>
      </c>
      <c r="E229" s="10">
        <v>45449</v>
      </c>
      <c r="F229" s="9" t="s">
        <v>250</v>
      </c>
      <c r="G229" s="9" t="s">
        <v>2204</v>
      </c>
      <c r="H229" s="85">
        <v>77500</v>
      </c>
      <c r="I229" s="85"/>
      <c r="J229" s="5">
        <v>775</v>
      </c>
      <c r="L229" s="5">
        <v>3100</v>
      </c>
      <c r="M229" s="5">
        <v>73625</v>
      </c>
      <c r="N229" s="9" t="s">
        <v>1808</v>
      </c>
      <c r="O229" s="9" t="s">
        <v>2205</v>
      </c>
      <c r="P229" t="s">
        <v>2292</v>
      </c>
    </row>
    <row r="230" spans="1:17" x14ac:dyDescent="0.25">
      <c r="A230" s="9" t="s">
        <v>661</v>
      </c>
      <c r="B230" s="9" t="s">
        <v>1851</v>
      </c>
      <c r="C230" s="10">
        <v>45299</v>
      </c>
      <c r="D230" s="9" t="s">
        <v>2186</v>
      </c>
      <c r="E230" s="10">
        <v>45566</v>
      </c>
      <c r="F230" s="9" t="s">
        <v>2187</v>
      </c>
      <c r="G230" s="9" t="s">
        <v>2188</v>
      </c>
      <c r="H230" s="11">
        <v>40000</v>
      </c>
      <c r="I230" s="11"/>
      <c r="J230" s="5">
        <v>400</v>
      </c>
      <c r="L230" s="5">
        <v>2142.85</v>
      </c>
      <c r="M230" s="5">
        <v>37457.15</v>
      </c>
      <c r="N230" s="9" t="s">
        <v>1634</v>
      </c>
      <c r="O230" s="9" t="s">
        <v>1635</v>
      </c>
      <c r="P230" t="s">
        <v>2292</v>
      </c>
    </row>
    <row r="231" spans="1:17" x14ac:dyDescent="0.25">
      <c r="A231" s="9" t="s">
        <v>2294</v>
      </c>
      <c r="B231" s="9" t="s">
        <v>2214</v>
      </c>
      <c r="C231" s="9" t="s">
        <v>2189</v>
      </c>
      <c r="D231" s="9" t="s">
        <v>2212</v>
      </c>
      <c r="E231" s="10">
        <v>45605</v>
      </c>
      <c r="F231" s="9" t="s">
        <v>249</v>
      </c>
      <c r="G231" s="9" t="s">
        <v>2289</v>
      </c>
      <c r="H231" s="85">
        <v>3000</v>
      </c>
      <c r="I231" s="85"/>
      <c r="M231" s="5">
        <v>3000</v>
      </c>
      <c r="N231" s="9" t="s">
        <v>690</v>
      </c>
      <c r="O231" s="9" t="s">
        <v>721</v>
      </c>
      <c r="P231" t="s">
        <v>2295</v>
      </c>
    </row>
    <row r="232" spans="1:17" x14ac:dyDescent="0.25">
      <c r="A232" s="9" t="s">
        <v>2182</v>
      </c>
      <c r="B232" s="9" t="s">
        <v>1852</v>
      </c>
      <c r="C232" s="10">
        <v>45511</v>
      </c>
      <c r="D232" s="9" t="s">
        <v>2183</v>
      </c>
      <c r="E232" s="10">
        <v>45419</v>
      </c>
      <c r="F232" s="9" t="s">
        <v>252</v>
      </c>
      <c r="G232" s="9" t="s">
        <v>2185</v>
      </c>
      <c r="H232" s="85">
        <v>178500</v>
      </c>
      <c r="I232" s="85"/>
      <c r="J232" s="5">
        <v>1785</v>
      </c>
      <c r="L232" s="5">
        <v>11156.25</v>
      </c>
      <c r="M232" s="5">
        <v>165558.75</v>
      </c>
      <c r="N232" s="9" t="s">
        <v>968</v>
      </c>
      <c r="O232" s="9" t="s">
        <v>969</v>
      </c>
      <c r="P232" t="s">
        <v>2295</v>
      </c>
    </row>
    <row r="233" spans="1:17" x14ac:dyDescent="0.25">
      <c r="A233" s="9" t="s">
        <v>1160</v>
      </c>
      <c r="B233" s="9" t="s">
        <v>1161</v>
      </c>
      <c r="C233" s="10">
        <v>45413</v>
      </c>
      <c r="D233" s="9" t="s">
        <v>1162</v>
      </c>
      <c r="E233" s="10">
        <v>45267</v>
      </c>
      <c r="F233" s="9" t="s">
        <v>251</v>
      </c>
      <c r="G233" s="9" t="s">
        <v>1163</v>
      </c>
      <c r="H233" s="85">
        <v>1400000</v>
      </c>
      <c r="I233" s="85"/>
      <c r="J233" s="5">
        <v>14000</v>
      </c>
      <c r="K233" s="5">
        <v>23004.13</v>
      </c>
      <c r="L233" s="5">
        <v>87500</v>
      </c>
      <c r="M233" s="5">
        <v>1275495.8700000001</v>
      </c>
      <c r="N233" s="9" t="s">
        <v>1164</v>
      </c>
      <c r="O233" s="9" t="s">
        <v>1147</v>
      </c>
      <c r="P233" t="s">
        <v>2295</v>
      </c>
      <c r="Q233" t="s">
        <v>2300</v>
      </c>
    </row>
    <row r="234" spans="1:17" x14ac:dyDescent="0.25">
      <c r="A234" s="9" t="s">
        <v>500</v>
      </c>
      <c r="B234" s="9" t="s">
        <v>274</v>
      </c>
      <c r="C234" s="9" t="s">
        <v>501</v>
      </c>
      <c r="D234" s="9" t="s">
        <v>502</v>
      </c>
      <c r="E234" s="9" t="s">
        <v>503</v>
      </c>
      <c r="F234" s="9" t="s">
        <v>251</v>
      </c>
      <c r="G234" s="9" t="s">
        <v>504</v>
      </c>
      <c r="H234" s="85">
        <v>9880000</v>
      </c>
      <c r="I234" s="85"/>
      <c r="J234" s="5">
        <v>98800</v>
      </c>
      <c r="L234" s="5">
        <v>529282.72</v>
      </c>
      <c r="M234" s="5">
        <v>9251917.2799999993</v>
      </c>
      <c r="N234" s="9" t="s">
        <v>2301</v>
      </c>
      <c r="O234" s="9" t="s">
        <v>959</v>
      </c>
      <c r="P234" t="s">
        <v>2295</v>
      </c>
    </row>
    <row r="235" spans="1:17" x14ac:dyDescent="0.25">
      <c r="A235" s="9" t="s">
        <v>1330</v>
      </c>
      <c r="B235" s="9" t="s">
        <v>1427</v>
      </c>
      <c r="C235" s="9" t="s">
        <v>1422</v>
      </c>
      <c r="D235" s="9" t="s">
        <v>1423</v>
      </c>
      <c r="E235" s="9" t="s">
        <v>1424</v>
      </c>
      <c r="F235" s="9" t="s">
        <v>251</v>
      </c>
      <c r="G235" s="9" t="s">
        <v>1425</v>
      </c>
      <c r="H235" s="85">
        <v>8020000</v>
      </c>
      <c r="I235" s="85"/>
      <c r="J235" s="5">
        <v>80200</v>
      </c>
      <c r="L235" s="5">
        <v>429642.85</v>
      </c>
      <c r="M235" s="5">
        <v>7510157.1500000004</v>
      </c>
      <c r="N235" s="9" t="s">
        <v>542</v>
      </c>
      <c r="O235" s="9" t="s">
        <v>55</v>
      </c>
      <c r="P235" t="s">
        <v>2295</v>
      </c>
    </row>
    <row r="236" spans="1:17" x14ac:dyDescent="0.25">
      <c r="A236" s="9" t="s">
        <v>1027</v>
      </c>
      <c r="B236" s="9" t="s">
        <v>1079</v>
      </c>
      <c r="C236" s="10">
        <v>45450</v>
      </c>
      <c r="D236" s="9" t="s">
        <v>1728</v>
      </c>
      <c r="E236" s="9" t="s">
        <v>956</v>
      </c>
      <c r="F236" s="9" t="s">
        <v>250</v>
      </c>
      <c r="G236" s="9" t="s">
        <v>1729</v>
      </c>
      <c r="H236" s="85">
        <v>940800</v>
      </c>
      <c r="I236" s="85"/>
      <c r="J236" s="5">
        <v>9408</v>
      </c>
      <c r="L236" s="5">
        <v>58800</v>
      </c>
      <c r="M236" s="5">
        <v>872592</v>
      </c>
      <c r="N236" s="9" t="s">
        <v>968</v>
      </c>
      <c r="O236" s="9" t="s">
        <v>969</v>
      </c>
      <c r="P236" s="4">
        <v>45301</v>
      </c>
    </row>
    <row r="237" spans="1:17" x14ac:dyDescent="0.25">
      <c r="A237" s="9" t="s">
        <v>1673</v>
      </c>
      <c r="B237" s="9" t="s">
        <v>1559</v>
      </c>
      <c r="C237" s="10">
        <v>45603</v>
      </c>
      <c r="D237" s="9" t="s">
        <v>1674</v>
      </c>
      <c r="E237" s="9" t="s">
        <v>722</v>
      </c>
      <c r="F237" s="9" t="s">
        <v>252</v>
      </c>
      <c r="G237" s="9" t="s">
        <v>1675</v>
      </c>
      <c r="H237" s="11">
        <v>7072</v>
      </c>
      <c r="I237" s="11"/>
      <c r="J237" s="5">
        <v>70.72</v>
      </c>
      <c r="L237" s="5">
        <v>378.85</v>
      </c>
      <c r="M237" s="5">
        <v>6622.43</v>
      </c>
      <c r="N237" s="9" t="s">
        <v>132</v>
      </c>
      <c r="O237" s="9" t="s">
        <v>133</v>
      </c>
      <c r="P237" s="4">
        <v>45332</v>
      </c>
    </row>
    <row r="238" spans="1:17" x14ac:dyDescent="0.25">
      <c r="A238" s="9" t="s">
        <v>239</v>
      </c>
      <c r="B238" s="9" t="s">
        <v>2221</v>
      </c>
      <c r="C238" s="9" t="s">
        <v>1915</v>
      </c>
      <c r="D238" s="9" t="s">
        <v>2222</v>
      </c>
      <c r="E238" s="9" t="s">
        <v>1599</v>
      </c>
      <c r="F238" s="9" t="s">
        <v>252</v>
      </c>
      <c r="G238" s="9" t="s">
        <v>2223</v>
      </c>
      <c r="H238" s="85">
        <v>38800</v>
      </c>
      <c r="I238" s="85"/>
      <c r="J238" s="5">
        <v>388</v>
      </c>
      <c r="L238" s="5">
        <v>2078.5700000000002</v>
      </c>
      <c r="M238" s="5">
        <v>36333.43</v>
      </c>
      <c r="N238" s="9" t="s">
        <v>887</v>
      </c>
      <c r="O238" s="9" t="s">
        <v>1141</v>
      </c>
      <c r="P238" s="4">
        <v>45332</v>
      </c>
    </row>
    <row r="239" spans="1:17" x14ac:dyDescent="0.25">
      <c r="A239" s="9" t="s">
        <v>159</v>
      </c>
      <c r="B239" s="9" t="s">
        <v>2299</v>
      </c>
      <c r="C239" s="9" t="s">
        <v>2295</v>
      </c>
      <c r="D239" s="9" t="s">
        <v>2297</v>
      </c>
      <c r="E239" s="9" t="s">
        <v>2232</v>
      </c>
      <c r="F239" s="9" t="s">
        <v>252</v>
      </c>
      <c r="G239" s="9" t="s">
        <v>2298</v>
      </c>
      <c r="H239" s="85">
        <v>53856.71</v>
      </c>
      <c r="I239" s="85"/>
      <c r="L239" s="5">
        <v>2885.18</v>
      </c>
      <c r="M239" s="5">
        <v>50971.53</v>
      </c>
      <c r="N239" s="9" t="s">
        <v>136</v>
      </c>
      <c r="O239" s="9" t="s">
        <v>433</v>
      </c>
      <c r="P239" s="4">
        <v>45332</v>
      </c>
    </row>
    <row r="240" spans="1:17" x14ac:dyDescent="0.25">
      <c r="A240" s="9" t="s">
        <v>1050</v>
      </c>
      <c r="B240" s="9" t="s">
        <v>2102</v>
      </c>
      <c r="C240" s="10">
        <v>45634</v>
      </c>
      <c r="D240" s="9" t="s">
        <v>2120</v>
      </c>
      <c r="E240" s="9" t="s">
        <v>864</v>
      </c>
      <c r="F240" s="9" t="s">
        <v>250</v>
      </c>
      <c r="G240" s="9" t="s">
        <v>2124</v>
      </c>
      <c r="H240" s="85">
        <v>108696</v>
      </c>
      <c r="I240" s="85"/>
      <c r="J240" s="5">
        <v>1086.96</v>
      </c>
      <c r="L240" s="5">
        <v>5823</v>
      </c>
      <c r="M240" s="5">
        <v>101786.04</v>
      </c>
      <c r="N240" s="9" t="s">
        <v>350</v>
      </c>
      <c r="P240" s="4">
        <v>45332</v>
      </c>
    </row>
    <row r="241" spans="1:17" x14ac:dyDescent="0.25">
      <c r="A241" s="9" t="s">
        <v>661</v>
      </c>
      <c r="B241" s="9"/>
      <c r="C241" s="9"/>
      <c r="D241" s="9"/>
      <c r="E241" s="9"/>
      <c r="F241" s="9" t="s">
        <v>252</v>
      </c>
      <c r="G241" s="9" t="s">
        <v>2319</v>
      </c>
      <c r="H241" s="85">
        <v>21660.05</v>
      </c>
      <c r="I241" s="85"/>
      <c r="L241" s="5">
        <v>1353.76</v>
      </c>
      <c r="M241" s="5">
        <v>20306.29</v>
      </c>
      <c r="N241" s="9" t="s">
        <v>1985</v>
      </c>
      <c r="O241" s="9" t="s">
        <v>133</v>
      </c>
      <c r="P241" s="4">
        <v>45332</v>
      </c>
    </row>
    <row r="242" spans="1:17" x14ac:dyDescent="0.25">
      <c r="G242" s="9" t="s">
        <v>2320</v>
      </c>
    </row>
    <row r="243" spans="1:17" x14ac:dyDescent="0.25">
      <c r="A243" s="9" t="s">
        <v>544</v>
      </c>
      <c r="B243" s="9" t="s">
        <v>456</v>
      </c>
      <c r="C243" s="10">
        <v>45600</v>
      </c>
      <c r="D243" s="9" t="s">
        <v>545</v>
      </c>
      <c r="E243" s="9" t="s">
        <v>546</v>
      </c>
      <c r="F243" s="9" t="s">
        <v>250</v>
      </c>
      <c r="G243" s="9" t="s">
        <v>547</v>
      </c>
      <c r="H243" s="85">
        <v>72235</v>
      </c>
      <c r="I243" s="85"/>
      <c r="J243" s="26">
        <v>722.35</v>
      </c>
      <c r="K243">
        <v>0.38</v>
      </c>
      <c r="L243" s="5">
        <v>3869.74</v>
      </c>
      <c r="M243" s="5">
        <v>67642.53</v>
      </c>
      <c r="N243" s="9" t="s">
        <v>548</v>
      </c>
      <c r="O243" s="9" t="s">
        <v>429</v>
      </c>
      <c r="P243" s="4">
        <v>45361</v>
      </c>
    </row>
    <row r="244" spans="1:17" x14ac:dyDescent="0.25">
      <c r="A244" s="9" t="s">
        <v>1652</v>
      </c>
      <c r="B244" s="9" t="s">
        <v>1610</v>
      </c>
      <c r="C244" s="9" t="s">
        <v>1072</v>
      </c>
      <c r="D244" s="9" t="s">
        <v>1655</v>
      </c>
      <c r="E244" s="10">
        <v>45327</v>
      </c>
      <c r="F244" s="9" t="s">
        <v>250</v>
      </c>
      <c r="G244" s="9" t="s">
        <v>1656</v>
      </c>
      <c r="H244" s="85">
        <v>42398.400000000001</v>
      </c>
      <c r="I244" s="85"/>
      <c r="J244" s="26">
        <v>423.98</v>
      </c>
      <c r="L244" s="5">
        <v>2271.35</v>
      </c>
      <c r="M244" s="5">
        <v>39703.07</v>
      </c>
      <c r="N244" s="9" t="s">
        <v>733</v>
      </c>
      <c r="O244" s="9" t="s">
        <v>57</v>
      </c>
      <c r="P244" s="4">
        <v>45361</v>
      </c>
    </row>
    <row r="245" spans="1:17" x14ac:dyDescent="0.25">
      <c r="A245" s="20" t="s">
        <v>2321</v>
      </c>
      <c r="B245" s="20" t="s">
        <v>2259</v>
      </c>
      <c r="C245" s="20" t="s">
        <v>2206</v>
      </c>
      <c r="D245" s="20" t="s">
        <v>2322</v>
      </c>
      <c r="E245" s="20" t="s">
        <v>1983</v>
      </c>
      <c r="F245" s="20" t="s">
        <v>250</v>
      </c>
      <c r="G245" s="20" t="s">
        <v>2323</v>
      </c>
      <c r="H245" s="86">
        <v>43695</v>
      </c>
      <c r="I245" s="86"/>
      <c r="J245" s="81">
        <v>436.95</v>
      </c>
      <c r="K245" s="20"/>
      <c r="L245" s="24">
        <v>2340.8000000000002</v>
      </c>
      <c r="M245" s="24">
        <v>40917.25</v>
      </c>
      <c r="N245" s="20" t="s">
        <v>2326</v>
      </c>
      <c r="O245" s="20" t="s">
        <v>433</v>
      </c>
      <c r="P245" s="40">
        <v>45361</v>
      </c>
      <c r="Q245" s="20" t="s">
        <v>566</v>
      </c>
    </row>
    <row r="246" spans="1:17" x14ac:dyDescent="0.25">
      <c r="A246" s="9" t="s">
        <v>2116</v>
      </c>
      <c r="B246" s="9" t="s">
        <v>1678</v>
      </c>
      <c r="C246" s="9" t="s">
        <v>1566</v>
      </c>
      <c r="D246" s="9" t="s">
        <v>2117</v>
      </c>
      <c r="E246" s="10">
        <v>45633</v>
      </c>
      <c r="F246" s="9" t="s">
        <v>250</v>
      </c>
      <c r="G246" s="9" t="s">
        <v>2118</v>
      </c>
      <c r="H246" s="11">
        <v>25000</v>
      </c>
      <c r="I246" s="11"/>
      <c r="J246" s="5">
        <v>250</v>
      </c>
      <c r="K246" s="5"/>
      <c r="L246" s="5">
        <v>1250</v>
      </c>
      <c r="M246" s="5">
        <v>23500</v>
      </c>
      <c r="N246" s="9" t="s">
        <v>733</v>
      </c>
      <c r="O246" s="9" t="s">
        <v>1671</v>
      </c>
      <c r="P246" s="4">
        <v>45361</v>
      </c>
    </row>
    <row r="247" spans="1:17" x14ac:dyDescent="0.25">
      <c r="A247" s="9" t="s">
        <v>1246</v>
      </c>
      <c r="B247" s="9" t="s">
        <v>1247</v>
      </c>
      <c r="C247" s="10">
        <v>45597</v>
      </c>
      <c r="D247" s="9" t="s">
        <v>1248</v>
      </c>
      <c r="E247" s="9" t="s">
        <v>624</v>
      </c>
      <c r="F247" s="9" t="s">
        <v>250</v>
      </c>
      <c r="G247" s="9" t="s">
        <v>2328</v>
      </c>
      <c r="H247" s="5">
        <v>200000</v>
      </c>
      <c r="I247" s="5"/>
      <c r="J247" s="5"/>
      <c r="K247" s="5"/>
      <c r="L247" s="5">
        <v>10000</v>
      </c>
      <c r="M247" s="5">
        <v>190000</v>
      </c>
      <c r="N247" s="9" t="s">
        <v>2326</v>
      </c>
      <c r="O247" s="9" t="s">
        <v>433</v>
      </c>
      <c r="P247" s="4">
        <v>45361</v>
      </c>
    </row>
    <row r="248" spans="1:17" x14ac:dyDescent="0.25">
      <c r="A248" s="9" t="s">
        <v>1652</v>
      </c>
      <c r="B248" s="9" t="s">
        <v>1609</v>
      </c>
      <c r="C248" s="9" t="s">
        <v>1072</v>
      </c>
      <c r="D248" s="9" t="s">
        <v>1653</v>
      </c>
      <c r="E248" s="9" t="s">
        <v>365</v>
      </c>
      <c r="F248" s="9" t="s">
        <v>250</v>
      </c>
      <c r="G248" s="9" t="s">
        <v>1654</v>
      </c>
      <c r="H248" s="5">
        <v>193785</v>
      </c>
      <c r="I248" s="5"/>
      <c r="J248" s="5">
        <v>1937.85</v>
      </c>
      <c r="K248" s="5"/>
      <c r="L248" s="5">
        <v>10381.34</v>
      </c>
      <c r="M248" s="5">
        <v>181465.81</v>
      </c>
      <c r="N248" s="9" t="s">
        <v>13</v>
      </c>
      <c r="O248" s="9" t="s">
        <v>52</v>
      </c>
      <c r="P248" s="4">
        <v>45361</v>
      </c>
    </row>
    <row r="249" spans="1:17" x14ac:dyDescent="0.25">
      <c r="A249" s="20" t="s">
        <v>2330</v>
      </c>
      <c r="B249" s="20" t="s">
        <v>2258</v>
      </c>
      <c r="C249" s="20" t="s">
        <v>2206</v>
      </c>
      <c r="D249" s="20" t="s">
        <v>2331</v>
      </c>
      <c r="E249" s="20"/>
      <c r="F249" s="20" t="s">
        <v>250</v>
      </c>
      <c r="G249" s="20" t="s">
        <v>2332</v>
      </c>
      <c r="H249" s="24">
        <v>14695</v>
      </c>
      <c r="I249" s="24"/>
      <c r="J249" s="24">
        <v>146.94999999999999</v>
      </c>
      <c r="K249" s="24"/>
      <c r="L249" s="24">
        <v>918.44</v>
      </c>
      <c r="M249" s="24">
        <v>13629.61</v>
      </c>
      <c r="N249" s="20" t="s">
        <v>179</v>
      </c>
      <c r="O249" s="20" t="s">
        <v>293</v>
      </c>
      <c r="P249" s="40">
        <v>45483</v>
      </c>
      <c r="Q249" t="s">
        <v>566</v>
      </c>
    </row>
    <row r="250" spans="1:17" x14ac:dyDescent="0.25">
      <c r="A250" s="9" t="s">
        <v>408</v>
      </c>
      <c r="B250" s="9" t="s">
        <v>2255</v>
      </c>
      <c r="C250" s="10">
        <v>45635</v>
      </c>
      <c r="D250" s="9" t="s">
        <v>2268</v>
      </c>
      <c r="E250" s="10">
        <v>45543</v>
      </c>
      <c r="F250" s="9" t="s">
        <v>250</v>
      </c>
      <c r="G250" s="9" t="s">
        <v>2269</v>
      </c>
      <c r="H250" s="11">
        <v>68000</v>
      </c>
      <c r="I250" s="11"/>
      <c r="J250" s="11">
        <v>680</v>
      </c>
      <c r="K250" s="11"/>
      <c r="L250" s="11">
        <v>3400</v>
      </c>
      <c r="M250" s="11">
        <v>63920</v>
      </c>
      <c r="N250" s="9" t="s">
        <v>2270</v>
      </c>
      <c r="O250" s="9" t="s">
        <v>804</v>
      </c>
      <c r="P250" s="4">
        <v>45483</v>
      </c>
    </row>
    <row r="251" spans="1:17" x14ac:dyDescent="0.25">
      <c r="A251" s="9" t="s">
        <v>2333</v>
      </c>
      <c r="B251" s="9" t="s">
        <v>2055</v>
      </c>
      <c r="C251" s="9" t="s">
        <v>2006</v>
      </c>
      <c r="D251" s="9" t="s">
        <v>2112</v>
      </c>
      <c r="E251" s="10">
        <v>45633</v>
      </c>
      <c r="F251" s="9" t="s">
        <v>250</v>
      </c>
      <c r="G251" s="9" t="s">
        <v>2113</v>
      </c>
      <c r="H251" s="5">
        <v>11400</v>
      </c>
      <c r="I251" s="5"/>
      <c r="J251" s="5">
        <v>114</v>
      </c>
      <c r="K251" s="5"/>
      <c r="L251" s="5">
        <v>570</v>
      </c>
      <c r="M251" s="5">
        <v>10716</v>
      </c>
      <c r="N251" s="9" t="s">
        <v>2114</v>
      </c>
      <c r="O251" s="9" t="s">
        <v>99</v>
      </c>
      <c r="P251" s="4">
        <v>45483</v>
      </c>
    </row>
    <row r="252" spans="1:17" x14ac:dyDescent="0.25">
      <c r="A252" s="9" t="s">
        <v>1649</v>
      </c>
      <c r="B252" s="9" t="s">
        <v>1648</v>
      </c>
      <c r="C252" s="10">
        <v>45633</v>
      </c>
      <c r="D252" s="9" t="s">
        <v>1650</v>
      </c>
      <c r="E252" s="9" t="s">
        <v>316</v>
      </c>
      <c r="F252" s="9" t="s">
        <v>250</v>
      </c>
      <c r="G252" s="9" t="s">
        <v>1651</v>
      </c>
      <c r="H252" s="5">
        <v>30550</v>
      </c>
      <c r="I252" s="5"/>
      <c r="J252" s="5">
        <v>305.5</v>
      </c>
      <c r="K252" s="5">
        <v>152.75</v>
      </c>
      <c r="L252" s="5">
        <v>1636.61</v>
      </c>
      <c r="M252" s="5">
        <v>28455.14</v>
      </c>
      <c r="N252" s="9" t="s">
        <v>800</v>
      </c>
      <c r="O252" s="9" t="s">
        <v>390</v>
      </c>
      <c r="P252" s="4">
        <v>45483</v>
      </c>
      <c r="Q252" t="s">
        <v>1041</v>
      </c>
    </row>
    <row r="253" spans="1:17" x14ac:dyDescent="0.25">
      <c r="A253" s="9" t="s">
        <v>1050</v>
      </c>
      <c r="B253" s="9" t="s">
        <v>1863</v>
      </c>
      <c r="C253" s="10">
        <v>45634</v>
      </c>
      <c r="D253" s="9" t="s">
        <v>2103</v>
      </c>
      <c r="E253" s="9" t="s">
        <v>864</v>
      </c>
      <c r="F253" s="9" t="s">
        <v>250</v>
      </c>
      <c r="G253" s="9" t="s">
        <v>2123</v>
      </c>
      <c r="H253" s="5">
        <v>221748</v>
      </c>
      <c r="I253" s="5"/>
      <c r="J253" s="5">
        <v>2217.48</v>
      </c>
      <c r="K253" s="5"/>
      <c r="L253" s="5">
        <v>11879.35</v>
      </c>
      <c r="M253" s="5">
        <v>207651.17</v>
      </c>
      <c r="N253" s="9" t="s">
        <v>179</v>
      </c>
      <c r="O253" s="9" t="s">
        <v>293</v>
      </c>
      <c r="P253" s="4">
        <v>45483</v>
      </c>
    </row>
    <row r="254" spans="1:17" x14ac:dyDescent="0.25">
      <c r="A254" s="9" t="s">
        <v>618</v>
      </c>
      <c r="B254" s="9" t="s">
        <v>781</v>
      </c>
      <c r="C254" s="10">
        <v>45388</v>
      </c>
      <c r="D254" s="9" t="s">
        <v>1019</v>
      </c>
      <c r="E254" s="10">
        <v>45416</v>
      </c>
      <c r="F254" s="9" t="s">
        <v>250</v>
      </c>
      <c r="G254" s="9" t="s">
        <v>1020</v>
      </c>
      <c r="H254" s="5">
        <v>14200</v>
      </c>
      <c r="I254" s="5"/>
      <c r="J254" s="5">
        <v>142</v>
      </c>
      <c r="K254" s="5"/>
      <c r="L254" s="5">
        <v>760.72</v>
      </c>
      <c r="M254" s="5">
        <v>13297.28</v>
      </c>
      <c r="N254" s="9" t="s">
        <v>800</v>
      </c>
      <c r="O254" s="9" t="s">
        <v>390</v>
      </c>
      <c r="P254" s="4">
        <v>45483</v>
      </c>
    </row>
    <row r="255" spans="1:17" x14ac:dyDescent="0.25">
      <c r="A255" s="9" t="s">
        <v>434</v>
      </c>
      <c r="B255" s="9" t="s">
        <v>765</v>
      </c>
      <c r="C255" s="9" t="s">
        <v>713</v>
      </c>
      <c r="D255" s="9" t="s">
        <v>926</v>
      </c>
      <c r="E255" s="9" t="s">
        <v>191</v>
      </c>
      <c r="F255" s="9" t="s">
        <v>250</v>
      </c>
      <c r="G255" s="9" t="s">
        <v>927</v>
      </c>
      <c r="H255" s="11">
        <v>2416.12</v>
      </c>
      <c r="I255" s="11"/>
      <c r="J255" s="5">
        <v>24.16</v>
      </c>
      <c r="K255" s="5"/>
      <c r="L255" s="5">
        <v>129.43</v>
      </c>
      <c r="M255" s="5">
        <v>2262.41</v>
      </c>
      <c r="N255" s="9" t="s">
        <v>136</v>
      </c>
      <c r="O255" s="9" t="s">
        <v>433</v>
      </c>
      <c r="P255" s="4">
        <v>45483</v>
      </c>
    </row>
    <row r="256" spans="1:17" x14ac:dyDescent="0.25">
      <c r="A256" s="9" t="s">
        <v>408</v>
      </c>
      <c r="B256" s="9" t="s">
        <v>2256</v>
      </c>
      <c r="C256" s="9" t="s">
        <v>2189</v>
      </c>
      <c r="D256" s="9" t="s">
        <v>2271</v>
      </c>
      <c r="E256" s="10">
        <v>45543</v>
      </c>
      <c r="F256" s="9" t="s">
        <v>250</v>
      </c>
      <c r="G256" s="9" t="s">
        <v>2272</v>
      </c>
      <c r="H256" s="11">
        <v>37500</v>
      </c>
      <c r="I256" s="11"/>
      <c r="J256" s="5">
        <v>375</v>
      </c>
      <c r="K256" s="5"/>
      <c r="L256" s="5">
        <v>1875</v>
      </c>
      <c r="M256" s="5">
        <v>35250</v>
      </c>
      <c r="N256" s="9" t="s">
        <v>2270</v>
      </c>
      <c r="O256" s="9" t="s">
        <v>804</v>
      </c>
      <c r="P256" s="4">
        <v>45483</v>
      </c>
    </row>
    <row r="257" spans="1:17" x14ac:dyDescent="0.25">
      <c r="A257" s="9" t="s">
        <v>1215</v>
      </c>
      <c r="B257" s="9" t="s">
        <v>1299</v>
      </c>
      <c r="C257" s="9" t="s">
        <v>320</v>
      </c>
      <c r="D257" s="9" t="s">
        <v>1300</v>
      </c>
      <c r="E257" s="10">
        <v>44993</v>
      </c>
      <c r="F257" s="9" t="s">
        <v>250</v>
      </c>
      <c r="G257" s="9" t="s">
        <v>1301</v>
      </c>
      <c r="H257" s="5">
        <v>107500</v>
      </c>
      <c r="I257" s="5"/>
      <c r="J257" s="5">
        <v>1075</v>
      </c>
      <c r="K257" s="5">
        <v>10427.5</v>
      </c>
      <c r="L257" s="5">
        <v>4300</v>
      </c>
      <c r="M257" s="5">
        <v>91697.5</v>
      </c>
      <c r="N257" s="9" t="s">
        <v>179</v>
      </c>
      <c r="O257" s="9" t="s">
        <v>180</v>
      </c>
      <c r="P257" s="4">
        <v>45483</v>
      </c>
      <c r="Q257" t="s">
        <v>2347</v>
      </c>
    </row>
    <row r="258" spans="1:17" x14ac:dyDescent="0.25">
      <c r="A258" s="9" t="s">
        <v>2072</v>
      </c>
      <c r="B258" s="9" t="s">
        <v>1965</v>
      </c>
      <c r="C258" s="9" t="s">
        <v>1901</v>
      </c>
      <c r="D258" s="9" t="s">
        <v>2073</v>
      </c>
      <c r="E258" s="10">
        <v>45511</v>
      </c>
      <c r="F258" s="9" t="s">
        <v>250</v>
      </c>
      <c r="G258" s="9" t="s">
        <v>2074</v>
      </c>
      <c r="H258" s="11">
        <v>90000</v>
      </c>
      <c r="I258" s="11"/>
      <c r="J258" s="5">
        <v>900</v>
      </c>
      <c r="K258" s="5"/>
      <c r="L258" s="5">
        <v>4821.43</v>
      </c>
      <c r="M258" s="5">
        <v>84278.57</v>
      </c>
      <c r="N258" s="9" t="s">
        <v>2350</v>
      </c>
      <c r="O258" s="9" t="s">
        <v>2351</v>
      </c>
      <c r="P258" s="4">
        <v>45483</v>
      </c>
    </row>
    <row r="259" spans="1:17" x14ac:dyDescent="0.25">
      <c r="A259" s="9" t="s">
        <v>2354</v>
      </c>
      <c r="B259" s="9" t="s">
        <v>1861</v>
      </c>
      <c r="C259" s="10">
        <v>45481</v>
      </c>
      <c r="D259" s="9" t="s">
        <v>2355</v>
      </c>
      <c r="E259" s="9"/>
      <c r="F259" s="9" t="s">
        <v>250</v>
      </c>
      <c r="G259" s="9" t="s">
        <v>2356</v>
      </c>
      <c r="H259" s="5">
        <v>289700</v>
      </c>
      <c r="I259" s="5"/>
      <c r="J259" s="5">
        <v>2897</v>
      </c>
      <c r="K259" s="5"/>
      <c r="L259" s="5">
        <v>15519.65</v>
      </c>
      <c r="M259" s="5">
        <v>271283.34999999998</v>
      </c>
      <c r="N259" s="9" t="s">
        <v>800</v>
      </c>
      <c r="O259" s="9" t="s">
        <v>390</v>
      </c>
      <c r="P259" s="4">
        <v>45483</v>
      </c>
    </row>
    <row r="260" spans="1:17" x14ac:dyDescent="0.25">
      <c r="A260" s="9" t="s">
        <v>1924</v>
      </c>
      <c r="B260" s="9" t="s">
        <v>2365</v>
      </c>
      <c r="C260" s="9" t="s">
        <v>1462</v>
      </c>
      <c r="D260" s="9" t="s">
        <v>2366</v>
      </c>
      <c r="E260" s="10">
        <v>45206</v>
      </c>
      <c r="F260" s="9" t="s">
        <v>250</v>
      </c>
      <c r="G260" s="9" t="s">
        <v>2367</v>
      </c>
      <c r="H260" s="5">
        <v>111859</v>
      </c>
      <c r="I260" s="5"/>
      <c r="J260" s="5">
        <v>1118.5899999999999</v>
      </c>
      <c r="K260" s="5">
        <v>1132.23</v>
      </c>
      <c r="L260" s="5">
        <v>4474.3599999999997</v>
      </c>
      <c r="M260" s="5">
        <v>105133.82</v>
      </c>
      <c r="N260" s="9" t="s">
        <v>1057</v>
      </c>
      <c r="O260" s="9" t="s">
        <v>390</v>
      </c>
      <c r="P260" s="4">
        <v>45606</v>
      </c>
      <c r="Q260" t="s">
        <v>2368</v>
      </c>
    </row>
    <row r="261" spans="1:17" x14ac:dyDescent="0.25">
      <c r="A261" s="9" t="s">
        <v>678</v>
      </c>
      <c r="B261" s="9" t="s">
        <v>2369</v>
      </c>
      <c r="C261" s="9" t="s">
        <v>1494</v>
      </c>
      <c r="D261" s="9" t="s">
        <v>2370</v>
      </c>
      <c r="E261" s="9" t="s">
        <v>2371</v>
      </c>
      <c r="F261" s="9" t="s">
        <v>250</v>
      </c>
      <c r="G261" s="9" t="s">
        <v>2372</v>
      </c>
      <c r="H261" s="5">
        <v>21250</v>
      </c>
      <c r="I261" s="5"/>
      <c r="J261" s="5">
        <v>212.5</v>
      </c>
      <c r="K261" s="5"/>
      <c r="L261" s="5">
        <v>1138.3900000000001</v>
      </c>
      <c r="M261" s="5">
        <v>19899.11</v>
      </c>
      <c r="N261" s="9" t="s">
        <v>1306</v>
      </c>
      <c r="O261" s="9" t="s">
        <v>2373</v>
      </c>
      <c r="P261" s="4">
        <v>45606</v>
      </c>
    </row>
    <row r="262" spans="1:17" x14ac:dyDescent="0.25">
      <c r="A262" s="9" t="s">
        <v>434</v>
      </c>
      <c r="B262" s="9" t="s">
        <v>1572</v>
      </c>
      <c r="C262" s="10">
        <v>45542</v>
      </c>
      <c r="D262" s="9" t="s">
        <v>1570</v>
      </c>
      <c r="E262" s="9" t="s">
        <v>318</v>
      </c>
      <c r="F262" s="9" t="s">
        <v>250</v>
      </c>
      <c r="G262" s="9" t="s">
        <v>1573</v>
      </c>
      <c r="H262" s="5">
        <v>3500</v>
      </c>
      <c r="I262" s="5"/>
      <c r="J262" s="5">
        <v>35</v>
      </c>
      <c r="L262" s="5">
        <v>187.5</v>
      </c>
      <c r="M262" s="5">
        <v>3277.5</v>
      </c>
      <c r="N262" s="9" t="s">
        <v>694</v>
      </c>
      <c r="O262" s="9" t="s">
        <v>441</v>
      </c>
      <c r="P262" s="4">
        <v>45606</v>
      </c>
    </row>
    <row r="263" spans="1:17" x14ac:dyDescent="0.25">
      <c r="A263" s="9" t="s">
        <v>520</v>
      </c>
      <c r="B263" s="9" t="s">
        <v>1620</v>
      </c>
      <c r="C263" s="9" t="s">
        <v>1566</v>
      </c>
      <c r="D263" s="9" t="s">
        <v>1902</v>
      </c>
      <c r="E263" s="10">
        <v>45357</v>
      </c>
      <c r="F263" s="9" t="s">
        <v>250</v>
      </c>
      <c r="G263" s="9" t="s">
        <v>1903</v>
      </c>
      <c r="H263" s="5">
        <v>5795</v>
      </c>
      <c r="I263" s="5"/>
      <c r="J263" s="5">
        <v>57.95</v>
      </c>
      <c r="L263" s="5">
        <v>231.8</v>
      </c>
      <c r="M263" s="5">
        <v>5505.25</v>
      </c>
      <c r="N263" s="9" t="s">
        <v>557</v>
      </c>
      <c r="O263" s="9" t="s">
        <v>558</v>
      </c>
      <c r="P263" s="4">
        <v>45606</v>
      </c>
    </row>
    <row r="264" spans="1:17" x14ac:dyDescent="0.25">
      <c r="A264" s="9" t="s">
        <v>584</v>
      </c>
      <c r="B264" s="9" t="s">
        <v>1250</v>
      </c>
      <c r="C264" s="10">
        <v>45566</v>
      </c>
      <c r="D264" s="9" t="s">
        <v>1251</v>
      </c>
      <c r="E264" s="9" t="s">
        <v>1252</v>
      </c>
      <c r="F264" s="9" t="s">
        <v>250</v>
      </c>
      <c r="G264" s="9" t="s">
        <v>1253</v>
      </c>
      <c r="H264" s="5">
        <v>15255</v>
      </c>
      <c r="I264" s="5"/>
      <c r="J264" s="5">
        <v>152.55000000000001</v>
      </c>
      <c r="L264" s="5">
        <v>817.24</v>
      </c>
      <c r="M264" s="5">
        <v>14285.21</v>
      </c>
      <c r="N264" s="9" t="s">
        <v>1254</v>
      </c>
      <c r="O264" s="9" t="s">
        <v>1255</v>
      </c>
      <c r="P264" t="s">
        <v>2381</v>
      </c>
    </row>
    <row r="265" spans="1:17" x14ac:dyDescent="0.25">
      <c r="A265" s="9" t="s">
        <v>286</v>
      </c>
      <c r="B265" s="9"/>
      <c r="C265" s="9"/>
      <c r="D265" s="9"/>
      <c r="E265" s="9"/>
      <c r="F265" s="9" t="s">
        <v>252</v>
      </c>
      <c r="G265" s="9" t="s">
        <v>2383</v>
      </c>
      <c r="H265" s="5">
        <v>36123.78</v>
      </c>
      <c r="I265" s="5"/>
      <c r="L265" s="5">
        <v>2257.7399999999998</v>
      </c>
      <c r="M265" s="5">
        <v>33866.04</v>
      </c>
      <c r="N265" s="9" t="s">
        <v>1985</v>
      </c>
      <c r="O265" s="9" t="s">
        <v>133</v>
      </c>
      <c r="P265" t="s">
        <v>2381</v>
      </c>
    </row>
    <row r="266" spans="1:17" x14ac:dyDescent="0.25">
      <c r="G266" s="9" t="s">
        <v>1868</v>
      </c>
    </row>
    <row r="267" spans="1:17" x14ac:dyDescent="0.25">
      <c r="A267" s="9" t="s">
        <v>286</v>
      </c>
      <c r="B267" s="9"/>
      <c r="C267" s="9"/>
      <c r="D267" s="9"/>
      <c r="E267" s="9"/>
      <c r="F267" s="9" t="s">
        <v>252</v>
      </c>
      <c r="G267" s="9" t="s">
        <v>2384</v>
      </c>
      <c r="H267" s="5">
        <v>529.94000000000005</v>
      </c>
      <c r="I267" s="5"/>
      <c r="L267" s="5">
        <v>33.119999999999997</v>
      </c>
      <c r="M267" s="5">
        <v>496.82</v>
      </c>
      <c r="N267" s="9" t="s">
        <v>1985</v>
      </c>
      <c r="O267" s="9" t="s">
        <v>133</v>
      </c>
      <c r="P267" t="s">
        <v>2381</v>
      </c>
    </row>
    <row r="268" spans="1:17" x14ac:dyDescent="0.25">
      <c r="G268" s="9" t="s">
        <v>1870</v>
      </c>
    </row>
    <row r="269" spans="1:17" x14ac:dyDescent="0.25">
      <c r="A269" s="9" t="s">
        <v>286</v>
      </c>
      <c r="B269" s="9"/>
      <c r="C269" s="9"/>
      <c r="D269" s="9"/>
      <c r="E269" s="9"/>
      <c r="F269" s="9" t="s">
        <v>252</v>
      </c>
      <c r="G269" s="9" t="s">
        <v>2385</v>
      </c>
      <c r="H269" s="5">
        <v>26563.88</v>
      </c>
      <c r="I269" s="5"/>
      <c r="L269" s="5">
        <v>1660.25</v>
      </c>
      <c r="M269" s="5">
        <v>24903.63</v>
      </c>
      <c r="N269" s="9" t="s">
        <v>290</v>
      </c>
      <c r="O269" s="9" t="s">
        <v>289</v>
      </c>
      <c r="P269" t="s">
        <v>2381</v>
      </c>
    </row>
    <row r="270" spans="1:17" x14ac:dyDescent="0.25">
      <c r="G270" s="9" t="s">
        <v>2218</v>
      </c>
    </row>
    <row r="271" spans="1:17" x14ac:dyDescent="0.25">
      <c r="A271" s="9" t="s">
        <v>286</v>
      </c>
      <c r="B271" s="9"/>
      <c r="C271" s="9"/>
      <c r="D271" s="9"/>
      <c r="E271" s="9"/>
      <c r="F271" s="9" t="s">
        <v>252</v>
      </c>
      <c r="G271" s="9" t="s">
        <v>2385</v>
      </c>
      <c r="H271" s="5">
        <v>5934.15</v>
      </c>
      <c r="I271" s="5"/>
      <c r="J271" s="5"/>
      <c r="K271" s="5"/>
      <c r="L271" s="5">
        <v>370.89</v>
      </c>
      <c r="M271" s="5">
        <v>5563.26</v>
      </c>
      <c r="N271" s="9" t="s">
        <v>290</v>
      </c>
      <c r="O271" s="9" t="s">
        <v>289</v>
      </c>
      <c r="P271" t="s">
        <v>2381</v>
      </c>
    </row>
    <row r="272" spans="1:17" x14ac:dyDescent="0.25">
      <c r="G272" s="9" t="s">
        <v>834</v>
      </c>
      <c r="H272" s="5"/>
      <c r="I272" s="5"/>
      <c r="J272" s="5"/>
      <c r="K272" s="5"/>
      <c r="L272" s="5"/>
      <c r="M272" s="5"/>
    </row>
    <row r="273" spans="1:16" x14ac:dyDescent="0.25">
      <c r="A273" s="9" t="s">
        <v>434</v>
      </c>
      <c r="B273" s="9" t="s">
        <v>2042</v>
      </c>
      <c r="C273" s="9" t="s">
        <v>1953</v>
      </c>
      <c r="D273" s="9" t="s">
        <v>2093</v>
      </c>
      <c r="E273" s="9" t="s">
        <v>983</v>
      </c>
      <c r="F273" s="9" t="s">
        <v>250</v>
      </c>
      <c r="G273" s="9" t="s">
        <v>2094</v>
      </c>
      <c r="H273" s="5">
        <v>19300</v>
      </c>
      <c r="I273" s="5"/>
      <c r="J273" s="5">
        <v>193</v>
      </c>
      <c r="K273" s="5"/>
      <c r="L273" s="5">
        <v>1033.93</v>
      </c>
      <c r="M273" s="5">
        <v>18073.07</v>
      </c>
      <c r="N273" s="9" t="s">
        <v>179</v>
      </c>
      <c r="O273" s="9" t="s">
        <v>293</v>
      </c>
      <c r="P273" t="s">
        <v>2387</v>
      </c>
    </row>
    <row r="274" spans="1:16" x14ac:dyDescent="0.25">
      <c r="A274" s="9" t="s">
        <v>1941</v>
      </c>
      <c r="B274" s="9" t="s">
        <v>2264</v>
      </c>
      <c r="C274" s="9" t="s">
        <v>2287</v>
      </c>
      <c r="D274" s="9" t="s">
        <v>2374</v>
      </c>
      <c r="E274" s="10">
        <v>45574</v>
      </c>
      <c r="F274" s="9" t="s">
        <v>250</v>
      </c>
      <c r="G274" s="9" t="s">
        <v>2375</v>
      </c>
      <c r="H274" s="5">
        <v>14800</v>
      </c>
      <c r="I274" s="5"/>
      <c r="J274" s="5"/>
      <c r="K274" s="5"/>
      <c r="L274" s="5">
        <v>740</v>
      </c>
      <c r="M274" s="5">
        <v>14060</v>
      </c>
      <c r="N274" s="9" t="s">
        <v>694</v>
      </c>
      <c r="O274" s="9" t="s">
        <v>695</v>
      </c>
      <c r="P274" t="s">
        <v>2387</v>
      </c>
    </row>
    <row r="275" spans="1:16" x14ac:dyDescent="0.25">
      <c r="A275" s="9" t="s">
        <v>530</v>
      </c>
      <c r="B275" s="9" t="s">
        <v>2254</v>
      </c>
      <c r="C275" s="10">
        <v>45360</v>
      </c>
      <c r="D275" s="9" t="s">
        <v>2358</v>
      </c>
      <c r="E275" s="9" t="s">
        <v>1983</v>
      </c>
      <c r="F275" s="9" t="s">
        <v>250</v>
      </c>
      <c r="G275" s="9" t="s">
        <v>2359</v>
      </c>
      <c r="H275" s="11">
        <v>50000</v>
      </c>
      <c r="I275" s="11"/>
      <c r="J275" s="5"/>
      <c r="K275" s="5"/>
      <c r="L275" s="5">
        <v>2500</v>
      </c>
      <c r="M275" s="5">
        <v>47500</v>
      </c>
      <c r="N275" s="9" t="s">
        <v>1017</v>
      </c>
      <c r="O275" s="9" t="s">
        <v>969</v>
      </c>
      <c r="P275" t="s">
        <v>2387</v>
      </c>
    </row>
    <row r="276" spans="1:16" x14ac:dyDescent="0.25">
      <c r="A276" s="9" t="s">
        <v>434</v>
      </c>
      <c r="B276" s="9" t="s">
        <v>1998</v>
      </c>
      <c r="C276" s="10">
        <v>45451</v>
      </c>
      <c r="D276" s="9" t="s">
        <v>2000</v>
      </c>
      <c r="E276" s="10">
        <v>45388</v>
      </c>
      <c r="F276" s="9" t="s">
        <v>250</v>
      </c>
      <c r="G276" s="9" t="s">
        <v>2017</v>
      </c>
      <c r="H276" s="5">
        <v>9000</v>
      </c>
      <c r="I276" s="5"/>
      <c r="J276" s="5">
        <v>90</v>
      </c>
      <c r="K276" s="5"/>
      <c r="L276" s="5">
        <v>482.15</v>
      </c>
      <c r="M276" s="5">
        <v>8427.85</v>
      </c>
      <c r="N276" s="9" t="s">
        <v>376</v>
      </c>
      <c r="O276" s="9" t="s">
        <v>221</v>
      </c>
      <c r="P276" t="s">
        <v>2387</v>
      </c>
    </row>
    <row r="277" spans="1:16" x14ac:dyDescent="0.25">
      <c r="A277" s="9" t="s">
        <v>434</v>
      </c>
      <c r="B277" s="9" t="s">
        <v>2047</v>
      </c>
      <c r="C277" s="9" t="s">
        <v>1928</v>
      </c>
      <c r="D277" s="9" t="s">
        <v>2192</v>
      </c>
      <c r="E277" s="10">
        <v>45329</v>
      </c>
      <c r="F277" s="9" t="s">
        <v>250</v>
      </c>
      <c r="G277" s="9" t="s">
        <v>2193</v>
      </c>
      <c r="H277" s="5">
        <v>10000</v>
      </c>
      <c r="I277" s="5"/>
      <c r="J277" s="5">
        <v>100</v>
      </c>
      <c r="K277" s="5"/>
      <c r="L277" s="5">
        <v>535.72</v>
      </c>
      <c r="M277" s="5">
        <v>9364.2800000000007</v>
      </c>
      <c r="N277" s="9" t="s">
        <v>883</v>
      </c>
      <c r="O277" s="9" t="s">
        <v>884</v>
      </c>
      <c r="P277" t="s">
        <v>2387</v>
      </c>
    </row>
    <row r="278" spans="1:16" x14ac:dyDescent="0.25">
      <c r="A278" s="9" t="s">
        <v>236</v>
      </c>
      <c r="B278" s="9" t="s">
        <v>1856</v>
      </c>
      <c r="C278" s="10">
        <v>45451</v>
      </c>
      <c r="D278" s="9" t="s">
        <v>2064</v>
      </c>
      <c r="E278" s="9" t="s">
        <v>817</v>
      </c>
      <c r="F278" s="9" t="s">
        <v>250</v>
      </c>
      <c r="G278" s="9" t="s">
        <v>2065</v>
      </c>
      <c r="H278" s="5">
        <v>119990</v>
      </c>
      <c r="I278" s="5"/>
      <c r="J278" s="5">
        <v>1199.9000000000001</v>
      </c>
      <c r="K278" s="5"/>
      <c r="L278" s="5">
        <v>6428.04</v>
      </c>
      <c r="M278" s="5">
        <v>112362.06</v>
      </c>
      <c r="N278" s="9" t="s">
        <v>2066</v>
      </c>
      <c r="O278" s="9" t="s">
        <v>804</v>
      </c>
      <c r="P278" t="s">
        <v>2387</v>
      </c>
    </row>
    <row r="279" spans="1:16" x14ac:dyDescent="0.25">
      <c r="A279" s="9" t="s">
        <v>2098</v>
      </c>
      <c r="B279" s="9" t="s">
        <v>2049</v>
      </c>
      <c r="C279" s="9" t="s">
        <v>1944</v>
      </c>
      <c r="D279" s="9" t="s">
        <v>2099</v>
      </c>
      <c r="E279" s="9" t="s">
        <v>192</v>
      </c>
      <c r="F279" s="9" t="s">
        <v>250</v>
      </c>
      <c r="G279" s="9" t="s">
        <v>2100</v>
      </c>
      <c r="H279" s="5">
        <v>154879</v>
      </c>
      <c r="I279" s="5"/>
      <c r="J279" s="5">
        <v>1548.79</v>
      </c>
      <c r="K279" s="5"/>
      <c r="L279" s="5">
        <v>8297.09</v>
      </c>
      <c r="M279" s="5">
        <v>145033.12</v>
      </c>
      <c r="N279" s="9" t="s">
        <v>1933</v>
      </c>
      <c r="O279" s="9" t="s">
        <v>2101</v>
      </c>
      <c r="P279" t="s">
        <v>2387</v>
      </c>
    </row>
    <row r="280" spans="1:16" x14ac:dyDescent="0.25">
      <c r="A280" s="9" t="s">
        <v>236</v>
      </c>
      <c r="B280" s="9" t="s">
        <v>725</v>
      </c>
      <c r="C280" s="9" t="s">
        <v>749</v>
      </c>
      <c r="D280" s="9" t="s">
        <v>904</v>
      </c>
      <c r="E280" s="9" t="s">
        <v>817</v>
      </c>
      <c r="F280" s="9" t="s">
        <v>251</v>
      </c>
      <c r="G280" s="9" t="s">
        <v>905</v>
      </c>
      <c r="H280" s="5">
        <v>249220</v>
      </c>
      <c r="I280" s="5"/>
      <c r="J280" s="5">
        <v>2492.1999999999998</v>
      </c>
      <c r="K280" s="5"/>
      <c r="L280" s="5">
        <v>13351.07</v>
      </c>
      <c r="M280" s="5">
        <v>233376.73</v>
      </c>
      <c r="N280" s="9" t="s">
        <v>1933</v>
      </c>
      <c r="O280" s="9" t="s">
        <v>2101</v>
      </c>
      <c r="P280" t="s">
        <v>2387</v>
      </c>
    </row>
    <row r="281" spans="1:16" x14ac:dyDescent="0.25">
      <c r="A281" s="9" t="s">
        <v>899</v>
      </c>
      <c r="B281" s="9" t="s">
        <v>2245</v>
      </c>
      <c r="C281" s="9" t="s">
        <v>1951</v>
      </c>
      <c r="D281" s="9" t="s">
        <v>2246</v>
      </c>
      <c r="E281" s="9" t="s">
        <v>571</v>
      </c>
      <c r="F281" s="9" t="s">
        <v>250</v>
      </c>
      <c r="G281" s="9" t="s">
        <v>2247</v>
      </c>
      <c r="H281" s="5">
        <v>5576</v>
      </c>
      <c r="I281" s="5"/>
      <c r="J281" s="5">
        <v>55.76</v>
      </c>
      <c r="K281" s="5"/>
      <c r="L281" s="5">
        <v>298.72000000000003</v>
      </c>
      <c r="M281" s="5">
        <v>5221.5200000000004</v>
      </c>
      <c r="N281" s="9" t="s">
        <v>162</v>
      </c>
      <c r="O281" s="9" t="s">
        <v>194</v>
      </c>
      <c r="P281" t="s">
        <v>2387</v>
      </c>
    </row>
    <row r="282" spans="1:16" x14ac:dyDescent="0.25">
      <c r="A282" s="9" t="s">
        <v>434</v>
      </c>
      <c r="B282" s="9" t="s">
        <v>2137</v>
      </c>
      <c r="C282" s="10">
        <v>45360</v>
      </c>
      <c r="D282" s="9" t="s">
        <v>2157</v>
      </c>
      <c r="E282" s="10">
        <v>45389</v>
      </c>
      <c r="F282" s="9" t="s">
        <v>250</v>
      </c>
      <c r="G282" s="9" t="s">
        <v>2158</v>
      </c>
      <c r="H282" s="5">
        <v>31920</v>
      </c>
      <c r="I282" s="5"/>
      <c r="J282" s="5">
        <v>319.2</v>
      </c>
      <c r="K282" s="5"/>
      <c r="L282" s="5">
        <v>1710</v>
      </c>
      <c r="M282" s="5">
        <v>29890</v>
      </c>
      <c r="N282" s="9" t="s">
        <v>800</v>
      </c>
      <c r="O282" s="9" t="s">
        <v>390</v>
      </c>
      <c r="P282" t="s">
        <v>2387</v>
      </c>
    </row>
    <row r="283" spans="1:16" x14ac:dyDescent="0.25">
      <c r="A283" s="9" t="s">
        <v>1067</v>
      </c>
      <c r="B283" s="9" t="s">
        <v>2360</v>
      </c>
      <c r="C283" s="9" t="s">
        <v>2006</v>
      </c>
      <c r="D283" s="9" t="s">
        <v>2361</v>
      </c>
      <c r="E283" s="9" t="s">
        <v>2362</v>
      </c>
      <c r="F283" s="9" t="s">
        <v>250</v>
      </c>
      <c r="G283" s="9" t="s">
        <v>2363</v>
      </c>
      <c r="H283" s="11">
        <v>85530</v>
      </c>
      <c r="I283" s="11"/>
      <c r="J283" s="11">
        <v>855.3</v>
      </c>
      <c r="K283" s="11"/>
      <c r="L283" s="11">
        <v>4581.96</v>
      </c>
      <c r="M283" s="11">
        <v>80092.740000000005</v>
      </c>
      <c r="N283" s="9" t="s">
        <v>813</v>
      </c>
      <c r="O283" s="9" t="s">
        <v>814</v>
      </c>
      <c r="P283" t="s">
        <v>2432</v>
      </c>
    </row>
    <row r="284" spans="1:16" x14ac:dyDescent="0.25">
      <c r="A284" s="9" t="s">
        <v>2442</v>
      </c>
      <c r="B284" s="9" t="s">
        <v>2441</v>
      </c>
      <c r="C284" s="9" t="s">
        <v>2006</v>
      </c>
      <c r="D284" s="9" t="s">
        <v>2361</v>
      </c>
      <c r="E284" s="9" t="s">
        <v>2362</v>
      </c>
      <c r="F284" s="9" t="s">
        <v>250</v>
      </c>
      <c r="G284" s="9" t="s">
        <v>2363</v>
      </c>
      <c r="H284" s="11">
        <v>26405</v>
      </c>
      <c r="I284" s="11"/>
      <c r="J284" s="11">
        <v>264.05</v>
      </c>
      <c r="K284" s="11"/>
      <c r="L284" s="11">
        <v>1414.55</v>
      </c>
      <c r="M284" s="11">
        <v>24276.400000000001</v>
      </c>
      <c r="N284" s="9" t="s">
        <v>813</v>
      </c>
      <c r="O284" s="9" t="s">
        <v>814</v>
      </c>
      <c r="P284" t="s">
        <v>2436</v>
      </c>
    </row>
    <row r="285" spans="1:16" x14ac:dyDescent="0.25">
      <c r="A285" s="9" t="s">
        <v>948</v>
      </c>
      <c r="B285" s="9" t="s">
        <v>947</v>
      </c>
      <c r="C285" s="9" t="s">
        <v>519</v>
      </c>
      <c r="D285" s="9" t="s">
        <v>811</v>
      </c>
      <c r="E285" s="10">
        <v>45628</v>
      </c>
      <c r="F285" s="9" t="s">
        <v>250</v>
      </c>
      <c r="G285" s="9" t="s">
        <v>949</v>
      </c>
      <c r="H285" s="11">
        <v>133210</v>
      </c>
      <c r="I285" s="11"/>
      <c r="J285" s="11">
        <v>1332.1</v>
      </c>
      <c r="K285" s="11">
        <v>3612.35</v>
      </c>
      <c r="L285" s="11">
        <v>7136.26</v>
      </c>
      <c r="M285" s="11">
        <v>121129.29</v>
      </c>
      <c r="N285" s="9" t="s">
        <v>813</v>
      </c>
      <c r="O285" s="9" t="s">
        <v>814</v>
      </c>
      <c r="P285" s="4">
        <v>45423</v>
      </c>
    </row>
    <row r="286" spans="1:16" x14ac:dyDescent="0.25">
      <c r="A286" s="9" t="s">
        <v>159</v>
      </c>
      <c r="B286" s="9" t="s">
        <v>2537</v>
      </c>
      <c r="C286" s="10">
        <v>45393</v>
      </c>
      <c r="D286" s="9" t="s">
        <v>2297</v>
      </c>
      <c r="E286" s="10">
        <v>45545</v>
      </c>
      <c r="F286" s="9" t="s">
        <v>252</v>
      </c>
      <c r="G286" s="9" t="s">
        <v>2353</v>
      </c>
      <c r="H286" s="11">
        <v>26944.36</v>
      </c>
      <c r="I286" s="11"/>
      <c r="J286" s="11"/>
      <c r="K286" s="11"/>
      <c r="L286" s="11">
        <v>1443.44</v>
      </c>
      <c r="M286" s="11">
        <v>25500.92</v>
      </c>
      <c r="N286" s="9" t="s">
        <v>136</v>
      </c>
      <c r="O286" s="9" t="s">
        <v>433</v>
      </c>
      <c r="P286" s="4">
        <v>45423</v>
      </c>
    </row>
    <row r="287" spans="1:16" x14ac:dyDescent="0.25">
      <c r="A287" s="9" t="s">
        <v>1519</v>
      </c>
      <c r="B287" s="9" t="s">
        <v>1520</v>
      </c>
      <c r="C287" s="10">
        <v>45414</v>
      </c>
      <c r="D287" s="9" t="s">
        <v>1515</v>
      </c>
      <c r="E287" s="10">
        <v>45361</v>
      </c>
      <c r="F287" s="9" t="s">
        <v>250</v>
      </c>
      <c r="G287" s="9" t="s">
        <v>1521</v>
      </c>
      <c r="H287" s="5">
        <v>168400</v>
      </c>
      <c r="I287" s="5"/>
      <c r="J287" s="5">
        <v>1684</v>
      </c>
      <c r="K287" s="5"/>
      <c r="L287" s="5">
        <v>9021.43</v>
      </c>
      <c r="M287" s="5">
        <v>157694.57</v>
      </c>
      <c r="N287" s="9" t="s">
        <v>389</v>
      </c>
      <c r="O287" s="9" t="s">
        <v>390</v>
      </c>
      <c r="P287" s="4">
        <v>45423</v>
      </c>
    </row>
    <row r="288" spans="1:16" x14ac:dyDescent="0.25">
      <c r="A288" s="9" t="s">
        <v>819</v>
      </c>
      <c r="B288" s="9" t="s">
        <v>1853</v>
      </c>
      <c r="C288" s="10">
        <v>45420</v>
      </c>
      <c r="D288" s="9" t="s">
        <v>2009</v>
      </c>
      <c r="E288" s="9" t="s">
        <v>675</v>
      </c>
      <c r="F288" s="9" t="s">
        <v>250</v>
      </c>
      <c r="G288" s="9" t="s">
        <v>2010</v>
      </c>
      <c r="H288" s="5">
        <v>232790</v>
      </c>
      <c r="I288" s="5"/>
      <c r="J288" s="5">
        <v>2327.9</v>
      </c>
      <c r="K288" s="5"/>
      <c r="L288" s="5">
        <v>9311.6</v>
      </c>
      <c r="M288" s="5">
        <v>221150.5</v>
      </c>
      <c r="N288" s="9" t="s">
        <v>2012</v>
      </c>
      <c r="O288" s="9" t="s">
        <v>390</v>
      </c>
      <c r="P288" s="4">
        <v>45423</v>
      </c>
    </row>
    <row r="289" spans="1:17" x14ac:dyDescent="0.25">
      <c r="A289" s="9" t="s">
        <v>2116</v>
      </c>
      <c r="B289" s="9" t="s">
        <v>2260</v>
      </c>
      <c r="C289" s="9" t="s">
        <v>2206</v>
      </c>
      <c r="D289" s="9" t="s">
        <v>2348</v>
      </c>
      <c r="E289" s="9"/>
      <c r="F289" s="9" t="s">
        <v>250</v>
      </c>
      <c r="G289" s="9" t="s">
        <v>2539</v>
      </c>
      <c r="H289" s="5">
        <v>105000</v>
      </c>
      <c r="I289" s="5"/>
      <c r="J289" s="5">
        <v>1050</v>
      </c>
      <c r="K289" s="5"/>
      <c r="L289" s="5">
        <v>5250</v>
      </c>
      <c r="M289" s="5">
        <v>98700</v>
      </c>
      <c r="N289" s="9" t="s">
        <v>428</v>
      </c>
      <c r="O289" s="9" t="s">
        <v>429</v>
      </c>
      <c r="P289" s="4">
        <v>45423</v>
      </c>
    </row>
    <row r="290" spans="1:17" x14ac:dyDescent="0.25">
      <c r="A290" s="9" t="s">
        <v>584</v>
      </c>
      <c r="B290" s="9" t="s">
        <v>1250</v>
      </c>
      <c r="C290" s="10">
        <v>45566</v>
      </c>
      <c r="D290" s="9" t="s">
        <v>1251</v>
      </c>
      <c r="E290" s="9" t="s">
        <v>1252</v>
      </c>
      <c r="F290" s="9" t="s">
        <v>250</v>
      </c>
      <c r="G290" s="9" t="s">
        <v>1253</v>
      </c>
      <c r="H290" s="5">
        <v>15255</v>
      </c>
      <c r="I290" s="5"/>
      <c r="J290" s="5">
        <v>152.55000000000001</v>
      </c>
      <c r="K290" s="5"/>
      <c r="L290" s="5">
        <v>817.24</v>
      </c>
      <c r="M290" s="5">
        <v>14056.81</v>
      </c>
      <c r="N290" s="9" t="s">
        <v>1254</v>
      </c>
      <c r="O290" s="9" t="s">
        <v>1255</v>
      </c>
      <c r="P290" s="4">
        <v>45423</v>
      </c>
    </row>
    <row r="291" spans="1:17" x14ac:dyDescent="0.25">
      <c r="A291" s="9" t="s">
        <v>186</v>
      </c>
      <c r="B291" s="9"/>
      <c r="C291" s="9"/>
      <c r="D291" s="9"/>
      <c r="E291" s="9"/>
      <c r="F291" s="9"/>
      <c r="G291" s="9" t="s">
        <v>2574</v>
      </c>
      <c r="H291" s="5">
        <v>28293.17</v>
      </c>
      <c r="I291" s="5"/>
      <c r="J291" s="5"/>
      <c r="K291" s="5"/>
      <c r="L291" s="5"/>
      <c r="M291" s="5">
        <v>28293.17</v>
      </c>
      <c r="N291" s="9" t="s">
        <v>43</v>
      </c>
      <c r="O291" s="9" t="s">
        <v>53</v>
      </c>
      <c r="P291" s="4">
        <v>45454</v>
      </c>
    </row>
    <row r="292" spans="1:17" x14ac:dyDescent="0.25">
      <c r="A292" s="9" t="s">
        <v>2575</v>
      </c>
      <c r="B292" s="9"/>
      <c r="C292" s="9"/>
      <c r="D292" s="9"/>
      <c r="E292" s="9"/>
      <c r="F292" s="9"/>
      <c r="G292" s="9" t="s">
        <v>2576</v>
      </c>
      <c r="H292" s="5">
        <v>4208606.82</v>
      </c>
      <c r="I292" s="5"/>
      <c r="J292" s="5"/>
      <c r="K292" s="5"/>
      <c r="L292" s="5"/>
      <c r="M292" s="5">
        <v>4208606.82</v>
      </c>
      <c r="N292" s="9" t="s">
        <v>43</v>
      </c>
      <c r="O292" s="9" t="s">
        <v>53</v>
      </c>
      <c r="P292" s="4">
        <v>45515</v>
      </c>
    </row>
    <row r="293" spans="1:17" x14ac:dyDescent="0.25">
      <c r="A293" s="9" t="s">
        <v>286</v>
      </c>
      <c r="B293" s="9"/>
      <c r="C293" s="9"/>
      <c r="D293" s="9"/>
      <c r="E293" s="9"/>
      <c r="F293" s="9" t="s">
        <v>252</v>
      </c>
      <c r="G293" s="9" t="s">
        <v>2577</v>
      </c>
      <c r="H293" s="5">
        <v>24512.74</v>
      </c>
      <c r="I293" s="5"/>
      <c r="L293" s="5">
        <v>1532.05</v>
      </c>
      <c r="M293" s="5">
        <v>22980.69</v>
      </c>
      <c r="N293" s="9" t="s">
        <v>290</v>
      </c>
      <c r="O293" s="9" t="s">
        <v>289</v>
      </c>
      <c r="P293" s="4">
        <v>45515</v>
      </c>
    </row>
    <row r="294" spans="1:17" x14ac:dyDescent="0.25">
      <c r="G294" s="9" t="s">
        <v>2218</v>
      </c>
    </row>
    <row r="295" spans="1:17" x14ac:dyDescent="0.25">
      <c r="A295" s="9" t="s">
        <v>286</v>
      </c>
      <c r="B295" s="9"/>
      <c r="C295" s="9"/>
      <c r="D295" s="9"/>
      <c r="E295" s="9"/>
      <c r="F295" s="9" t="s">
        <v>252</v>
      </c>
      <c r="G295" s="9" t="s">
        <v>2577</v>
      </c>
      <c r="H295" s="5">
        <v>7592.8</v>
      </c>
      <c r="I295" s="5"/>
      <c r="L295">
        <v>474.55</v>
      </c>
      <c r="M295" s="5">
        <v>7118.25</v>
      </c>
      <c r="N295" s="9" t="s">
        <v>290</v>
      </c>
      <c r="O295" s="9" t="s">
        <v>289</v>
      </c>
      <c r="P295" s="4">
        <v>45515</v>
      </c>
    </row>
    <row r="296" spans="1:17" x14ac:dyDescent="0.25">
      <c r="G296" s="9" t="s">
        <v>834</v>
      </c>
    </row>
    <row r="297" spans="1:17" x14ac:dyDescent="0.25">
      <c r="A297" s="9" t="s">
        <v>239</v>
      </c>
      <c r="G297" s="9" t="s">
        <v>2764</v>
      </c>
      <c r="H297" s="5">
        <v>903.92</v>
      </c>
      <c r="I297" s="5"/>
      <c r="M297" s="5">
        <v>903.92</v>
      </c>
      <c r="N297" s="9" t="s">
        <v>43</v>
      </c>
      <c r="O297" s="9" t="s">
        <v>53</v>
      </c>
      <c r="P297" s="4" t="s">
        <v>2762</v>
      </c>
    </row>
    <row r="298" spans="1:17" x14ac:dyDescent="0.25">
      <c r="A298" t="s">
        <v>280</v>
      </c>
      <c r="G298" s="9" t="s">
        <v>2578</v>
      </c>
      <c r="H298" s="5">
        <v>10849.6</v>
      </c>
      <c r="I298" s="5"/>
      <c r="J298" s="5"/>
      <c r="K298" s="5"/>
      <c r="L298" s="5"/>
      <c r="M298" s="5">
        <v>10849.6</v>
      </c>
      <c r="N298" s="9" t="s">
        <v>43</v>
      </c>
      <c r="O298" s="9" t="s">
        <v>53</v>
      </c>
      <c r="P298" s="4">
        <v>45515</v>
      </c>
    </row>
    <row r="299" spans="1:17" x14ac:dyDescent="0.25">
      <c r="A299" s="9" t="s">
        <v>1050</v>
      </c>
      <c r="B299" s="9" t="s">
        <v>2570</v>
      </c>
      <c r="C299" s="10">
        <v>45634</v>
      </c>
      <c r="D299" s="9" t="s">
        <v>2571</v>
      </c>
      <c r="E299" s="10">
        <v>45332</v>
      </c>
      <c r="F299" s="9" t="s">
        <v>250</v>
      </c>
      <c r="G299" s="9" t="s">
        <v>2572</v>
      </c>
      <c r="H299" s="5">
        <v>526000</v>
      </c>
      <c r="I299" s="5"/>
      <c r="J299" s="5">
        <v>5260</v>
      </c>
      <c r="K299" s="5"/>
      <c r="L299" s="5">
        <v>28178.57</v>
      </c>
      <c r="M299" s="5">
        <v>492561.43</v>
      </c>
      <c r="N299" s="9" t="s">
        <v>2651</v>
      </c>
      <c r="O299" s="9" t="s">
        <v>1001</v>
      </c>
      <c r="P299" s="4">
        <v>45637</v>
      </c>
    </row>
    <row r="300" spans="1:17" x14ac:dyDescent="0.25">
      <c r="A300" s="20" t="s">
        <v>2593</v>
      </c>
      <c r="B300" s="20" t="s">
        <v>2341</v>
      </c>
      <c r="C300" s="40">
        <v>45514</v>
      </c>
      <c r="D300" s="20" t="s">
        <v>2597</v>
      </c>
      <c r="E300" s="20" t="s">
        <v>569</v>
      </c>
      <c r="F300" s="20" t="s">
        <v>250</v>
      </c>
      <c r="G300" s="20" t="s">
        <v>2598</v>
      </c>
      <c r="H300" s="24">
        <v>12950</v>
      </c>
      <c r="I300" s="24"/>
      <c r="J300" s="24">
        <v>129.5</v>
      </c>
      <c r="K300" s="24"/>
      <c r="L300" s="24">
        <v>693.76</v>
      </c>
      <c r="M300" s="24">
        <v>12126.74</v>
      </c>
      <c r="N300" s="20" t="s">
        <v>290</v>
      </c>
      <c r="O300" s="20" t="s">
        <v>289</v>
      </c>
      <c r="P300" s="40">
        <v>45637</v>
      </c>
      <c r="Q300" s="20" t="s">
        <v>566</v>
      </c>
    </row>
    <row r="301" spans="1:17" x14ac:dyDescent="0.25">
      <c r="A301" s="20" t="s">
        <v>2593</v>
      </c>
      <c r="B301" s="20" t="s">
        <v>1608</v>
      </c>
      <c r="C301" s="20" t="s">
        <v>1625</v>
      </c>
      <c r="D301" s="20" t="s">
        <v>2592</v>
      </c>
      <c r="E301" s="40">
        <v>45478</v>
      </c>
      <c r="F301" s="20" t="s">
        <v>250</v>
      </c>
      <c r="G301" s="20" t="s">
        <v>2594</v>
      </c>
      <c r="H301" s="24">
        <v>13950</v>
      </c>
      <c r="I301" s="24"/>
      <c r="J301" s="24">
        <v>139.5</v>
      </c>
      <c r="K301" s="24"/>
      <c r="L301" s="24">
        <v>747.32</v>
      </c>
      <c r="M301" s="24">
        <v>13063.18</v>
      </c>
      <c r="N301" s="20" t="s">
        <v>2595</v>
      </c>
      <c r="O301" s="20" t="s">
        <v>695</v>
      </c>
      <c r="P301" s="40">
        <v>45637</v>
      </c>
      <c r="Q301" s="20" t="s">
        <v>566</v>
      </c>
    </row>
    <row r="302" spans="1:17" x14ac:dyDescent="0.25">
      <c r="A302" s="9" t="s">
        <v>286</v>
      </c>
      <c r="B302" s="9"/>
      <c r="C302" s="9"/>
      <c r="D302" s="9"/>
      <c r="E302" s="9"/>
      <c r="F302" s="9" t="s">
        <v>252</v>
      </c>
      <c r="G302" s="9" t="s">
        <v>2653</v>
      </c>
      <c r="H302" s="5">
        <v>47736.78</v>
      </c>
      <c r="I302" s="5"/>
      <c r="J302" s="5"/>
      <c r="K302" s="5"/>
      <c r="L302" s="5">
        <v>2983.55</v>
      </c>
      <c r="M302" s="5">
        <v>44753.23</v>
      </c>
      <c r="N302" s="9" t="s">
        <v>1985</v>
      </c>
      <c r="O302" s="9" t="s">
        <v>133</v>
      </c>
      <c r="P302" s="4">
        <v>45637</v>
      </c>
    </row>
    <row r="303" spans="1:17" x14ac:dyDescent="0.25">
      <c r="G303" s="9" t="s">
        <v>1868</v>
      </c>
      <c r="H303" s="5"/>
      <c r="I303" s="5"/>
      <c r="J303" s="5"/>
      <c r="K303" s="5"/>
      <c r="L303" s="5"/>
      <c r="M303" s="5"/>
    </row>
    <row r="304" spans="1:17" x14ac:dyDescent="0.25">
      <c r="A304" s="9" t="s">
        <v>678</v>
      </c>
      <c r="B304" s="9" t="s">
        <v>2045</v>
      </c>
      <c r="C304" s="9" t="s">
        <v>1921</v>
      </c>
      <c r="D304" s="9" t="s">
        <v>2406</v>
      </c>
      <c r="E304" s="9" t="s">
        <v>569</v>
      </c>
      <c r="F304" s="9" t="s">
        <v>251</v>
      </c>
      <c r="G304" s="9" t="s">
        <v>2407</v>
      </c>
      <c r="H304" s="5">
        <v>432725</v>
      </c>
      <c r="I304" s="5"/>
      <c r="J304" s="5">
        <v>4327.25</v>
      </c>
      <c r="K304" s="5"/>
      <c r="L304" s="5">
        <v>23181.7</v>
      </c>
      <c r="M304" s="5">
        <v>405216.05</v>
      </c>
      <c r="N304" t="s">
        <v>290</v>
      </c>
      <c r="O304" t="s">
        <v>289</v>
      </c>
      <c r="P304" t="s">
        <v>2662</v>
      </c>
    </row>
    <row r="305" spans="1:17" x14ac:dyDescent="0.25">
      <c r="A305" s="9" t="s">
        <v>186</v>
      </c>
      <c r="B305" s="9" t="s">
        <v>2345</v>
      </c>
      <c r="C305" s="10">
        <v>45575</v>
      </c>
      <c r="D305" s="9" t="s">
        <v>2391</v>
      </c>
      <c r="E305" s="9" t="s">
        <v>1884</v>
      </c>
      <c r="F305" s="9" t="s">
        <v>250</v>
      </c>
      <c r="G305" s="9" t="s">
        <v>2392</v>
      </c>
      <c r="H305" s="5">
        <v>81376.5</v>
      </c>
      <c r="I305" s="5"/>
      <c r="J305" s="5">
        <v>813.77</v>
      </c>
      <c r="K305" s="5"/>
      <c r="L305" s="5">
        <v>4359.46</v>
      </c>
      <c r="M305" s="5">
        <v>76203.27</v>
      </c>
      <c r="N305" t="s">
        <v>2667</v>
      </c>
      <c r="O305" t="s">
        <v>512</v>
      </c>
      <c r="P305" t="s">
        <v>2662</v>
      </c>
    </row>
    <row r="306" spans="1:17" x14ac:dyDescent="0.25">
      <c r="A306" s="9" t="s">
        <v>1893</v>
      </c>
      <c r="B306" s="9" t="s">
        <v>2144</v>
      </c>
      <c r="C306" s="10">
        <v>45420</v>
      </c>
      <c r="D306" s="9" t="s">
        <v>1650</v>
      </c>
      <c r="E306" s="9" t="s">
        <v>316</v>
      </c>
      <c r="F306" s="9" t="s">
        <v>250</v>
      </c>
      <c r="G306" s="9" t="s">
        <v>2145</v>
      </c>
      <c r="H306" s="5">
        <v>18710</v>
      </c>
      <c r="I306" s="5"/>
      <c r="J306" s="5">
        <v>187.1</v>
      </c>
      <c r="K306" s="5"/>
      <c r="L306" s="5">
        <v>1002.32</v>
      </c>
      <c r="M306" s="5">
        <v>17520.580000000002</v>
      </c>
      <c r="N306" s="9" t="s">
        <v>800</v>
      </c>
      <c r="O306" s="9" t="s">
        <v>390</v>
      </c>
      <c r="P306" t="s">
        <v>2662</v>
      </c>
    </row>
    <row r="307" spans="1:17" x14ac:dyDescent="0.25">
      <c r="A307" s="20" t="s">
        <v>2665</v>
      </c>
      <c r="B307" s="20" t="s">
        <v>2553</v>
      </c>
      <c r="C307" s="20" t="s">
        <v>2553</v>
      </c>
      <c r="D307" s="20" t="s">
        <v>2663</v>
      </c>
      <c r="E307" s="40">
        <v>45574</v>
      </c>
      <c r="F307" s="20" t="s">
        <v>252</v>
      </c>
      <c r="G307" s="20" t="s">
        <v>2666</v>
      </c>
      <c r="H307" s="24">
        <v>38645</v>
      </c>
      <c r="I307" s="24"/>
      <c r="J307" s="24">
        <v>386.45</v>
      </c>
      <c r="K307" s="24"/>
      <c r="L307" s="24">
        <v>2070.2600000000002</v>
      </c>
      <c r="M307" s="24">
        <v>36188.29</v>
      </c>
      <c r="N307" s="20" t="s">
        <v>136</v>
      </c>
      <c r="O307" s="20" t="s">
        <v>433</v>
      </c>
      <c r="P307" s="20" t="s">
        <v>2662</v>
      </c>
      <c r="Q307" s="20" t="s">
        <v>566</v>
      </c>
    </row>
    <row r="308" spans="1:17" x14ac:dyDescent="0.25">
      <c r="A308" s="20" t="s">
        <v>2675</v>
      </c>
      <c r="B308" s="20" t="s">
        <v>2655</v>
      </c>
      <c r="C308" s="40">
        <v>45515</v>
      </c>
      <c r="D308" s="20" t="s">
        <v>2661</v>
      </c>
      <c r="E308" s="40">
        <v>45483</v>
      </c>
      <c r="F308" s="20" t="s">
        <v>252</v>
      </c>
      <c r="G308" s="20" t="s">
        <v>2664</v>
      </c>
      <c r="H308" s="24">
        <v>187602.7</v>
      </c>
      <c r="I308" s="24"/>
      <c r="J308" s="24">
        <v>1876.03</v>
      </c>
      <c r="K308" s="24"/>
      <c r="L308" s="24">
        <v>11725.17</v>
      </c>
      <c r="M308" s="24">
        <v>174001.5</v>
      </c>
      <c r="N308" s="20" t="s">
        <v>136</v>
      </c>
      <c r="O308" s="20" t="s">
        <v>433</v>
      </c>
      <c r="P308" s="20" t="s">
        <v>2662</v>
      </c>
      <c r="Q308" s="20" t="s">
        <v>566</v>
      </c>
    </row>
    <row r="309" spans="1:17" x14ac:dyDescent="0.25">
      <c r="A309" s="9" t="s">
        <v>2680</v>
      </c>
      <c r="G309" s="9" t="s">
        <v>2681</v>
      </c>
      <c r="H309" s="5">
        <v>106680</v>
      </c>
      <c r="I309" s="5"/>
      <c r="J309" s="5"/>
      <c r="K309" s="5"/>
      <c r="L309" s="5"/>
      <c r="M309" s="5">
        <v>106680</v>
      </c>
      <c r="N309" t="s">
        <v>43</v>
      </c>
      <c r="O309" t="s">
        <v>53</v>
      </c>
      <c r="P309" t="s">
        <v>2679</v>
      </c>
    </row>
    <row r="310" spans="1:17" x14ac:dyDescent="0.25">
      <c r="A310" s="9" t="s">
        <v>2680</v>
      </c>
      <c r="G310" s="9" t="s">
        <v>2682</v>
      </c>
      <c r="H310" s="5">
        <v>127980</v>
      </c>
      <c r="I310" s="5"/>
      <c r="J310" s="5"/>
      <c r="K310" s="5"/>
      <c r="L310" s="5"/>
      <c r="M310" s="5">
        <v>127980</v>
      </c>
      <c r="N310" t="s">
        <v>43</v>
      </c>
      <c r="O310" t="s">
        <v>53</v>
      </c>
      <c r="P310" t="s">
        <v>2679</v>
      </c>
    </row>
    <row r="311" spans="1:17" x14ac:dyDescent="0.25">
      <c r="A311" s="9" t="s">
        <v>1058</v>
      </c>
      <c r="G311" s="9" t="s">
        <v>2683</v>
      </c>
      <c r="H311" s="5">
        <v>391.6</v>
      </c>
      <c r="I311" s="5"/>
      <c r="J311" s="5"/>
      <c r="K311" s="5"/>
      <c r="L311" s="5"/>
      <c r="M311" s="5">
        <v>391.6</v>
      </c>
      <c r="N311" t="s">
        <v>43</v>
      </c>
      <c r="O311" t="s">
        <v>53</v>
      </c>
      <c r="P311" t="s">
        <v>2679</v>
      </c>
    </row>
    <row r="312" spans="1:17" x14ac:dyDescent="0.25">
      <c r="A312" s="9" t="s">
        <v>1058</v>
      </c>
      <c r="G312" s="9" t="s">
        <v>2684</v>
      </c>
      <c r="H312" s="5">
        <v>119.95</v>
      </c>
      <c r="I312" s="5"/>
      <c r="J312" s="5"/>
      <c r="K312" s="5"/>
      <c r="L312" s="5"/>
      <c r="M312" s="5">
        <v>119.95</v>
      </c>
      <c r="N312" t="s">
        <v>43</v>
      </c>
      <c r="O312" t="s">
        <v>53</v>
      </c>
      <c r="P312" t="s">
        <v>2679</v>
      </c>
    </row>
    <row r="313" spans="1:17" x14ac:dyDescent="0.25">
      <c r="A313" s="9" t="s">
        <v>280</v>
      </c>
      <c r="G313" s="9" t="s">
        <v>2685</v>
      </c>
      <c r="H313" s="5">
        <v>10350</v>
      </c>
      <c r="I313" s="5"/>
      <c r="J313" s="5"/>
      <c r="K313" s="5"/>
      <c r="L313" s="5"/>
      <c r="M313" s="5">
        <v>10350</v>
      </c>
      <c r="N313" t="s">
        <v>43</v>
      </c>
      <c r="O313" t="s">
        <v>53</v>
      </c>
      <c r="P313" t="s">
        <v>2679</v>
      </c>
    </row>
    <row r="314" spans="1:17" x14ac:dyDescent="0.25">
      <c r="A314" s="9" t="s">
        <v>280</v>
      </c>
      <c r="G314" s="9" t="s">
        <v>2686</v>
      </c>
      <c r="H314" s="5">
        <v>499.6</v>
      </c>
      <c r="I314" s="5"/>
      <c r="J314" s="5"/>
      <c r="K314" s="5"/>
      <c r="L314" s="5"/>
      <c r="M314" s="5">
        <v>499.6</v>
      </c>
      <c r="N314" t="s">
        <v>43</v>
      </c>
      <c r="O314" t="s">
        <v>53</v>
      </c>
      <c r="P314" t="s">
        <v>2679</v>
      </c>
    </row>
    <row r="315" spans="1:17" x14ac:dyDescent="0.25">
      <c r="A315" s="9" t="s">
        <v>236</v>
      </c>
      <c r="B315" s="9" t="s">
        <v>1554</v>
      </c>
      <c r="C315" s="10">
        <v>45542</v>
      </c>
      <c r="D315" s="9" t="s">
        <v>1583</v>
      </c>
      <c r="E315" s="9" t="s">
        <v>307</v>
      </c>
      <c r="F315" s="9" t="s">
        <v>250</v>
      </c>
      <c r="G315" s="9" t="s">
        <v>1584</v>
      </c>
      <c r="H315" s="5">
        <v>55990</v>
      </c>
      <c r="I315" s="5"/>
      <c r="J315" s="5">
        <v>559.9</v>
      </c>
      <c r="K315" s="5"/>
      <c r="L315" s="5">
        <v>2994.46</v>
      </c>
      <c r="M315" s="5">
        <v>52430.64</v>
      </c>
      <c r="N315" s="9" t="s">
        <v>800</v>
      </c>
      <c r="O315" s="9" t="s">
        <v>390</v>
      </c>
      <c r="P315" t="s">
        <v>2687</v>
      </c>
    </row>
    <row r="316" spans="1:17" x14ac:dyDescent="0.25">
      <c r="A316" s="9" t="s">
        <v>899</v>
      </c>
      <c r="B316" s="9" t="s">
        <v>2257</v>
      </c>
      <c r="C316" s="9" t="s">
        <v>2184</v>
      </c>
      <c r="D316" s="9" t="s">
        <v>2404</v>
      </c>
      <c r="E316" s="9" t="s">
        <v>1599</v>
      </c>
      <c r="F316" s="9" t="s">
        <v>250</v>
      </c>
      <c r="G316" s="9" t="s">
        <v>2405</v>
      </c>
      <c r="H316" s="11">
        <v>15600</v>
      </c>
      <c r="I316" s="11"/>
      <c r="J316" s="5">
        <v>156</v>
      </c>
      <c r="K316" s="5"/>
      <c r="L316" s="5">
        <v>835.72</v>
      </c>
      <c r="M316" s="5">
        <v>14608.28</v>
      </c>
      <c r="N316" s="9" t="s">
        <v>887</v>
      </c>
      <c r="O316" s="9" t="s">
        <v>1141</v>
      </c>
      <c r="P316" t="s">
        <v>2687</v>
      </c>
      <c r="Q316" t="s">
        <v>2755</v>
      </c>
    </row>
    <row r="317" spans="1:17" x14ac:dyDescent="0.25">
      <c r="A317" s="9" t="s">
        <v>1050</v>
      </c>
      <c r="B317" s="9" t="s">
        <v>2318</v>
      </c>
      <c r="C317" s="10">
        <v>45301</v>
      </c>
      <c r="D317" s="9" t="s">
        <v>2316</v>
      </c>
      <c r="E317" s="10" t="s">
        <v>2287</v>
      </c>
      <c r="F317" s="9" t="s">
        <v>252</v>
      </c>
      <c r="G317" s="9" t="s">
        <v>2317</v>
      </c>
      <c r="H317" s="5">
        <v>4200</v>
      </c>
      <c r="I317" s="5"/>
      <c r="L317" s="5">
        <v>168</v>
      </c>
      <c r="M317" s="5">
        <v>4032</v>
      </c>
      <c r="N317" t="s">
        <v>162</v>
      </c>
      <c r="O317" t="s">
        <v>194</v>
      </c>
      <c r="P317" t="s">
        <v>2687</v>
      </c>
    </row>
    <row r="318" spans="1:17" x14ac:dyDescent="0.25">
      <c r="A318" s="9" t="s">
        <v>508</v>
      </c>
      <c r="B318" s="9" t="s">
        <v>507</v>
      </c>
      <c r="C318" s="9" t="s">
        <v>325</v>
      </c>
      <c r="D318" s="9" t="s">
        <v>509</v>
      </c>
      <c r="E318" s="10">
        <v>44935</v>
      </c>
      <c r="F318" s="9" t="s">
        <v>251</v>
      </c>
      <c r="G318" s="9" t="s">
        <v>510</v>
      </c>
      <c r="H318" s="5">
        <v>3009000</v>
      </c>
      <c r="I318" s="5"/>
      <c r="J318" s="5">
        <v>30090</v>
      </c>
      <c r="K318" s="5">
        <v>52395</v>
      </c>
      <c r="L318" s="5">
        <v>161196.43</v>
      </c>
      <c r="M318" s="5">
        <v>2765318.57</v>
      </c>
      <c r="N318" s="9" t="s">
        <v>511</v>
      </c>
      <c r="O318" s="9" t="s">
        <v>512</v>
      </c>
      <c r="P318" t="s">
        <v>2687</v>
      </c>
    </row>
    <row r="319" spans="1:17" x14ac:dyDescent="0.25">
      <c r="A319" s="9" t="s">
        <v>159</v>
      </c>
      <c r="B319" s="9" t="s">
        <v>2532</v>
      </c>
      <c r="C319" s="10">
        <v>45392</v>
      </c>
      <c r="D319" s="9" t="s">
        <v>2702</v>
      </c>
      <c r="E319" s="9" t="s">
        <v>2395</v>
      </c>
      <c r="F319" s="9" t="s">
        <v>252</v>
      </c>
      <c r="G319" s="9" t="s">
        <v>2398</v>
      </c>
      <c r="H319" s="5">
        <v>38089.449999999997</v>
      </c>
      <c r="I319" s="5"/>
      <c r="J319" s="5"/>
      <c r="K319" s="5"/>
      <c r="L319" s="5">
        <v>2040.5</v>
      </c>
      <c r="M319" s="5">
        <v>36048.949999999997</v>
      </c>
      <c r="N319" s="9" t="s">
        <v>136</v>
      </c>
      <c r="O319" s="9" t="s">
        <v>433</v>
      </c>
      <c r="P319" t="s">
        <v>2703</v>
      </c>
    </row>
    <row r="320" spans="1:17" x14ac:dyDescent="0.25">
      <c r="A320" s="9" t="s">
        <v>159</v>
      </c>
      <c r="B320" s="9" t="s">
        <v>2534</v>
      </c>
      <c r="C320" s="10">
        <v>45454</v>
      </c>
      <c r="D320" s="9" t="s">
        <v>2642</v>
      </c>
      <c r="E320" s="10">
        <v>45454</v>
      </c>
      <c r="F320" s="9" t="s">
        <v>252</v>
      </c>
      <c r="G320" s="9" t="s">
        <v>2646</v>
      </c>
      <c r="H320" s="5">
        <v>45037.24</v>
      </c>
      <c r="I320" s="5"/>
      <c r="J320" s="5"/>
      <c r="K320" s="5"/>
      <c r="L320" s="5">
        <v>2412.71</v>
      </c>
      <c r="M320" s="5">
        <v>42624.53</v>
      </c>
      <c r="N320" s="9" t="s">
        <v>136</v>
      </c>
      <c r="O320" s="9" t="s">
        <v>433</v>
      </c>
      <c r="P320" t="s">
        <v>2703</v>
      </c>
    </row>
    <row r="321" spans="1:17" x14ac:dyDescent="0.25">
      <c r="A321" s="9" t="s">
        <v>175</v>
      </c>
      <c r="B321" s="9" t="s">
        <v>2198</v>
      </c>
      <c r="C321" s="9" t="s">
        <v>1915</v>
      </c>
      <c r="D321" s="10">
        <v>305519</v>
      </c>
      <c r="E321" s="10">
        <v>45602</v>
      </c>
      <c r="F321" s="9" t="s">
        <v>250</v>
      </c>
      <c r="G321" s="9" t="s">
        <v>2199</v>
      </c>
      <c r="H321" s="5">
        <v>1336.5</v>
      </c>
      <c r="I321" s="5"/>
      <c r="J321" s="5">
        <v>13.37</v>
      </c>
      <c r="K321" s="5"/>
      <c r="L321" s="5">
        <v>71.599999999999994</v>
      </c>
      <c r="M321" s="5">
        <v>1251.53</v>
      </c>
      <c r="N321" s="9" t="s">
        <v>179</v>
      </c>
      <c r="O321" s="9" t="s">
        <v>293</v>
      </c>
      <c r="P321" t="s">
        <v>2708</v>
      </c>
    </row>
    <row r="322" spans="1:17" x14ac:dyDescent="0.25">
      <c r="A322" s="9" t="s">
        <v>424</v>
      </c>
      <c r="B322" s="9" t="s">
        <v>2338</v>
      </c>
      <c r="C322" s="10">
        <v>45332</v>
      </c>
      <c r="D322" s="9" t="s">
        <v>2428</v>
      </c>
      <c r="E322" s="10">
        <v>45360</v>
      </c>
      <c r="F322" s="9" t="s">
        <v>250</v>
      </c>
      <c r="G322" s="9" t="s">
        <v>2429</v>
      </c>
      <c r="H322" s="11">
        <v>17120</v>
      </c>
      <c r="I322" s="11"/>
      <c r="J322" s="5">
        <v>171.2</v>
      </c>
      <c r="K322" s="5"/>
      <c r="L322" s="5">
        <v>684.8</v>
      </c>
      <c r="M322" s="5">
        <v>16264</v>
      </c>
      <c r="N322" s="9" t="s">
        <v>261</v>
      </c>
      <c r="O322" s="9" t="s">
        <v>262</v>
      </c>
      <c r="P322" t="s">
        <v>2708</v>
      </c>
    </row>
    <row r="323" spans="1:17" x14ac:dyDescent="0.25">
      <c r="A323" s="9" t="s">
        <v>2709</v>
      </c>
      <c r="B323" s="9" t="s">
        <v>2533</v>
      </c>
      <c r="C323" s="10">
        <v>45423</v>
      </c>
      <c r="D323" s="9" t="s">
        <v>2545</v>
      </c>
      <c r="E323" s="10" t="s">
        <v>2395</v>
      </c>
      <c r="F323" s="9" t="s">
        <v>249</v>
      </c>
      <c r="G323" s="9" t="s">
        <v>2546</v>
      </c>
      <c r="H323" s="5">
        <v>30000</v>
      </c>
      <c r="I323" s="5"/>
      <c r="J323" s="5"/>
      <c r="K323" s="5"/>
      <c r="L323" s="5"/>
      <c r="M323" s="5">
        <v>30000</v>
      </c>
      <c r="N323" s="9" t="s">
        <v>42</v>
      </c>
      <c r="O323" s="9" t="s">
        <v>2710</v>
      </c>
      <c r="P323" t="s">
        <v>2708</v>
      </c>
    </row>
    <row r="324" spans="1:17" x14ac:dyDescent="0.25">
      <c r="A324" s="9" t="s">
        <v>853</v>
      </c>
      <c r="B324" s="9" t="s">
        <v>2548</v>
      </c>
      <c r="C324" s="9" t="s">
        <v>2436</v>
      </c>
      <c r="D324" s="9" t="s">
        <v>2676</v>
      </c>
      <c r="E324" s="10">
        <v>45452</v>
      </c>
      <c r="F324" s="9" t="s">
        <v>250</v>
      </c>
      <c r="G324" s="9" t="s">
        <v>2677</v>
      </c>
      <c r="H324" s="11">
        <v>13500</v>
      </c>
      <c r="I324" s="11"/>
      <c r="J324" s="5">
        <v>135</v>
      </c>
      <c r="K324" s="5"/>
      <c r="L324" s="5">
        <v>843.75</v>
      </c>
      <c r="M324" s="5">
        <v>12521.25</v>
      </c>
      <c r="N324" s="9" t="s">
        <v>136</v>
      </c>
      <c r="O324" s="9" t="s">
        <v>433</v>
      </c>
      <c r="P324" t="s">
        <v>2708</v>
      </c>
    </row>
    <row r="325" spans="1:17" x14ac:dyDescent="0.25">
      <c r="A325" s="9" t="s">
        <v>186</v>
      </c>
      <c r="B325" s="9" t="s">
        <v>2197</v>
      </c>
      <c r="C325" s="9" t="s">
        <v>1915</v>
      </c>
      <c r="D325" s="9" t="s">
        <v>2168</v>
      </c>
      <c r="E325" s="10">
        <v>45602</v>
      </c>
      <c r="F325" s="9" t="s">
        <v>250</v>
      </c>
      <c r="G325" s="9" t="s">
        <v>2200</v>
      </c>
      <c r="H325" s="5">
        <v>4155.3900000000003</v>
      </c>
      <c r="I325" s="5"/>
      <c r="J325" s="5">
        <v>41.55</v>
      </c>
      <c r="K325" s="5"/>
      <c r="L325" s="5">
        <v>222.61</v>
      </c>
      <c r="M325" s="5">
        <v>3891.23</v>
      </c>
      <c r="N325" s="9" t="s">
        <v>179</v>
      </c>
      <c r="O325" s="9" t="s">
        <v>293</v>
      </c>
      <c r="P325" t="s">
        <v>2708</v>
      </c>
    </row>
    <row r="326" spans="1:17" x14ac:dyDescent="0.25">
      <c r="A326" s="9" t="s">
        <v>661</v>
      </c>
      <c r="B326" s="9" t="s">
        <v>1563</v>
      </c>
      <c r="C326" s="10">
        <v>45542</v>
      </c>
      <c r="D326" s="9" t="s">
        <v>1564</v>
      </c>
      <c r="E326" s="9" t="s">
        <v>360</v>
      </c>
      <c r="F326" s="9" t="s">
        <v>250</v>
      </c>
      <c r="G326" s="9" t="s">
        <v>1565</v>
      </c>
      <c r="H326" s="11">
        <v>16600</v>
      </c>
      <c r="I326" s="11"/>
      <c r="J326" s="5">
        <v>166</v>
      </c>
      <c r="K326" s="5"/>
      <c r="L326" s="5">
        <v>889.28</v>
      </c>
      <c r="M326" s="5">
        <v>15544.72</v>
      </c>
      <c r="N326" s="9" t="s">
        <v>694</v>
      </c>
      <c r="O326" s="9" t="s">
        <v>441</v>
      </c>
      <c r="P326" t="s">
        <v>2708</v>
      </c>
    </row>
    <row r="327" spans="1:17" x14ac:dyDescent="0.25">
      <c r="A327" s="20" t="s">
        <v>2581</v>
      </c>
      <c r="B327" s="20" t="s">
        <v>2343</v>
      </c>
      <c r="C327" s="40">
        <v>45514</v>
      </c>
      <c r="D327" s="20" t="s">
        <v>2582</v>
      </c>
      <c r="E327" s="20" t="s">
        <v>983</v>
      </c>
      <c r="F327" s="20" t="s">
        <v>699</v>
      </c>
      <c r="G327" s="20" t="s">
        <v>2583</v>
      </c>
      <c r="H327" s="24">
        <v>24500</v>
      </c>
      <c r="I327" s="24"/>
      <c r="J327" s="24"/>
      <c r="K327" s="24"/>
      <c r="L327" s="24"/>
      <c r="M327" s="24">
        <v>24500</v>
      </c>
      <c r="N327" s="20" t="s">
        <v>1057</v>
      </c>
      <c r="O327" s="20" t="s">
        <v>390</v>
      </c>
      <c r="P327" s="20" t="s">
        <v>2708</v>
      </c>
      <c r="Q327" s="20" t="s">
        <v>566</v>
      </c>
    </row>
    <row r="328" spans="1:17" x14ac:dyDescent="0.25">
      <c r="A328" s="9" t="s">
        <v>424</v>
      </c>
      <c r="B328" s="9" t="s">
        <v>2251</v>
      </c>
      <c r="C328" s="10">
        <v>45545</v>
      </c>
      <c r="D328" s="9" t="s">
        <v>2425</v>
      </c>
      <c r="E328" s="9" t="s">
        <v>1983</v>
      </c>
      <c r="F328" s="9" t="s">
        <v>250</v>
      </c>
      <c r="G328" s="9" t="s">
        <v>2426</v>
      </c>
      <c r="H328" s="5">
        <v>36000</v>
      </c>
      <c r="I328" s="5"/>
      <c r="J328" s="5">
        <v>360</v>
      </c>
      <c r="K328" s="5"/>
      <c r="L328" s="5">
        <v>1800</v>
      </c>
      <c r="M328" s="5">
        <v>33840</v>
      </c>
      <c r="N328" s="9" t="s">
        <v>261</v>
      </c>
      <c r="O328" s="9" t="s">
        <v>262</v>
      </c>
      <c r="P328" t="s">
        <v>2714</v>
      </c>
    </row>
    <row r="329" spans="1:17" x14ac:dyDescent="0.25">
      <c r="A329" s="9">
        <v>0</v>
      </c>
      <c r="B329" s="9" t="s">
        <v>2167</v>
      </c>
      <c r="C329" s="9" t="s">
        <v>1915</v>
      </c>
      <c r="D329" s="9" t="s">
        <v>2168</v>
      </c>
      <c r="E329" s="10">
        <v>45602</v>
      </c>
      <c r="F329" s="9" t="s">
        <v>250</v>
      </c>
      <c r="G329" s="9" t="s">
        <v>2169</v>
      </c>
      <c r="H329" s="5">
        <v>2360</v>
      </c>
      <c r="I329" s="5"/>
      <c r="J329" s="5">
        <v>23.6</v>
      </c>
      <c r="K329" s="5"/>
      <c r="L329" s="5">
        <v>126.43</v>
      </c>
      <c r="M329" s="5">
        <v>2209.9699999999998</v>
      </c>
      <c r="N329" s="9" t="s">
        <v>179</v>
      </c>
      <c r="O329" s="9" t="s">
        <v>293</v>
      </c>
      <c r="P329" t="s">
        <v>2714</v>
      </c>
    </row>
    <row r="330" spans="1:17" x14ac:dyDescent="0.25">
      <c r="A330" s="9" t="s">
        <v>175</v>
      </c>
      <c r="B330" s="9" t="s">
        <v>2084</v>
      </c>
      <c r="C330" s="9" t="s">
        <v>1901</v>
      </c>
      <c r="D330" s="9" t="s">
        <v>2082</v>
      </c>
      <c r="E330" s="9" t="s">
        <v>843</v>
      </c>
      <c r="F330" s="9" t="s">
        <v>250</v>
      </c>
      <c r="G330" s="9" t="s">
        <v>2085</v>
      </c>
      <c r="H330" s="5">
        <v>290</v>
      </c>
      <c r="I330" s="5"/>
      <c r="J330" s="5"/>
      <c r="K330" s="5"/>
      <c r="L330" s="5"/>
      <c r="M330" s="5">
        <v>290</v>
      </c>
      <c r="N330" s="9" t="s">
        <v>179</v>
      </c>
      <c r="O330" s="9" t="s">
        <v>293</v>
      </c>
      <c r="P330" t="s">
        <v>2714</v>
      </c>
    </row>
    <row r="331" spans="1:17" x14ac:dyDescent="0.25">
      <c r="A331" s="9" t="s">
        <v>186</v>
      </c>
      <c r="B331" s="9" t="s">
        <v>1961</v>
      </c>
      <c r="C331" s="10">
        <v>45634</v>
      </c>
      <c r="D331" s="9" t="s">
        <v>2310</v>
      </c>
      <c r="E331" s="9" t="s">
        <v>864</v>
      </c>
      <c r="F331" s="9" t="s">
        <v>250</v>
      </c>
      <c r="G331" s="9" t="s">
        <v>2311</v>
      </c>
      <c r="H331" s="5">
        <v>76990.350000000006</v>
      </c>
      <c r="I331" s="5"/>
      <c r="J331" s="5">
        <v>769.9</v>
      </c>
      <c r="K331" s="5"/>
      <c r="L331" s="5">
        <v>4124.4799999999996</v>
      </c>
      <c r="M331" s="5">
        <v>72095.97</v>
      </c>
      <c r="N331" s="9" t="s">
        <v>179</v>
      </c>
      <c r="O331" s="9" t="s">
        <v>293</v>
      </c>
      <c r="P331" t="s">
        <v>2714</v>
      </c>
    </row>
    <row r="332" spans="1:17" x14ac:dyDescent="0.25">
      <c r="A332" s="9" t="s">
        <v>911</v>
      </c>
      <c r="B332" s="9"/>
      <c r="C332" s="9"/>
      <c r="D332" s="9"/>
      <c r="E332" s="9"/>
      <c r="F332" s="9"/>
      <c r="G332" s="9" t="s">
        <v>2754</v>
      </c>
      <c r="H332" s="5">
        <v>3496.5</v>
      </c>
      <c r="I332" s="5"/>
      <c r="J332" s="5"/>
      <c r="K332" s="5"/>
      <c r="L332" s="5">
        <v>218.53</v>
      </c>
      <c r="M332" s="5">
        <v>3277.97</v>
      </c>
      <c r="N332" s="9" t="s">
        <v>1985</v>
      </c>
      <c r="O332" s="9" t="s">
        <v>133</v>
      </c>
      <c r="P332" t="s">
        <v>2755</v>
      </c>
    </row>
    <row r="333" spans="1:17" x14ac:dyDescent="0.25">
      <c r="A333" s="9" t="s">
        <v>911</v>
      </c>
      <c r="B333" s="9"/>
      <c r="C333" s="9"/>
      <c r="D333" s="9"/>
      <c r="E333" s="9"/>
      <c r="F333" s="9"/>
      <c r="G333" s="9" t="s">
        <v>2756</v>
      </c>
      <c r="H333" s="5">
        <v>21372</v>
      </c>
      <c r="I333" s="5"/>
      <c r="J333" s="5"/>
      <c r="K333" s="5"/>
      <c r="L333" s="5">
        <v>1335.75</v>
      </c>
      <c r="M333" s="5">
        <v>20036.25</v>
      </c>
      <c r="N333" s="9" t="s">
        <v>1985</v>
      </c>
      <c r="O333" s="9" t="s">
        <v>133</v>
      </c>
      <c r="P333" t="s">
        <v>2755</v>
      </c>
    </row>
    <row r="334" spans="1:17" x14ac:dyDescent="0.25">
      <c r="A334" s="9" t="s">
        <v>911</v>
      </c>
      <c r="B334" s="9"/>
      <c r="C334" s="9"/>
      <c r="D334" s="9"/>
      <c r="E334" s="9"/>
      <c r="F334" s="9"/>
      <c r="G334" s="9" t="s">
        <v>2757</v>
      </c>
      <c r="H334" s="5">
        <v>28896.5</v>
      </c>
      <c r="I334" s="5"/>
      <c r="J334" s="5"/>
      <c r="K334" s="5"/>
      <c r="L334" s="5">
        <v>1806.03</v>
      </c>
      <c r="M334" s="5">
        <v>27090.47</v>
      </c>
      <c r="N334" s="9" t="s">
        <v>1985</v>
      </c>
      <c r="O334" s="9" t="s">
        <v>133</v>
      </c>
      <c r="P334" t="s">
        <v>2755</v>
      </c>
    </row>
    <row r="335" spans="1:17" x14ac:dyDescent="0.25">
      <c r="A335" s="9" t="s">
        <v>239</v>
      </c>
      <c r="G335" s="9" t="s">
        <v>2765</v>
      </c>
      <c r="H335" s="5">
        <v>135.35</v>
      </c>
      <c r="I335" s="5"/>
      <c r="J335" s="5"/>
      <c r="K335" s="5"/>
      <c r="L335" s="5"/>
      <c r="M335" s="5">
        <v>135.35</v>
      </c>
      <c r="N335" s="9" t="s">
        <v>43</v>
      </c>
      <c r="O335" s="9" t="s">
        <v>53</v>
      </c>
      <c r="P335" t="s">
        <v>2762</v>
      </c>
    </row>
    <row r="336" spans="1:17" x14ac:dyDescent="0.25">
      <c r="A336" s="9" t="s">
        <v>1058</v>
      </c>
      <c r="G336" s="9" t="s">
        <v>2769</v>
      </c>
      <c r="H336" s="5">
        <v>55.76</v>
      </c>
      <c r="I336" s="5"/>
      <c r="J336" s="5"/>
      <c r="K336" s="5"/>
      <c r="L336" s="5"/>
      <c r="M336" s="5">
        <v>55.76</v>
      </c>
      <c r="N336" s="9" t="s">
        <v>43</v>
      </c>
      <c r="O336" s="9" t="s">
        <v>53</v>
      </c>
      <c r="P336" t="s">
        <v>2762</v>
      </c>
    </row>
    <row r="337" spans="1:16" x14ac:dyDescent="0.25">
      <c r="A337" s="9" t="s">
        <v>2770</v>
      </c>
      <c r="B337" s="9" t="s">
        <v>2267</v>
      </c>
      <c r="C337" s="10">
        <v>45332</v>
      </c>
      <c r="D337" s="9" t="s">
        <v>2771</v>
      </c>
      <c r="E337" s="9"/>
      <c r="F337" s="9" t="s">
        <v>250</v>
      </c>
      <c r="G337" s="9" t="s">
        <v>2772</v>
      </c>
      <c r="H337" s="5">
        <v>45700</v>
      </c>
      <c r="I337" s="5"/>
      <c r="J337" s="5">
        <v>457</v>
      </c>
      <c r="K337" s="5"/>
      <c r="L337" s="5">
        <v>2856.25</v>
      </c>
      <c r="M337" s="5">
        <v>42386.75</v>
      </c>
      <c r="N337" s="9" t="s">
        <v>428</v>
      </c>
      <c r="O337" s="9" t="s">
        <v>429</v>
      </c>
      <c r="P337" t="s">
        <v>2762</v>
      </c>
    </row>
    <row r="338" spans="1:16" x14ac:dyDescent="0.25">
      <c r="A338" s="9" t="s">
        <v>424</v>
      </c>
      <c r="B338" t="s">
        <v>2057</v>
      </c>
      <c r="C338" t="s">
        <v>2006</v>
      </c>
      <c r="D338" t="s">
        <v>2540</v>
      </c>
      <c r="E338" s="4">
        <v>45510</v>
      </c>
      <c r="F338" t="s">
        <v>250</v>
      </c>
      <c r="G338" s="9" t="s">
        <v>2780</v>
      </c>
      <c r="H338" s="5">
        <v>180000</v>
      </c>
      <c r="I338" s="5"/>
      <c r="J338" s="5">
        <f>H338*1%</f>
        <v>1800</v>
      </c>
      <c r="K338" s="5"/>
      <c r="L338" s="5"/>
      <c r="M338" s="5"/>
    </row>
    <row r="339" spans="1:16" x14ac:dyDescent="0.25">
      <c r="A339" s="9" t="s">
        <v>549</v>
      </c>
      <c r="B339" t="s">
        <v>726</v>
      </c>
      <c r="C339" t="s">
        <v>937</v>
      </c>
      <c r="D339" t="s">
        <v>938</v>
      </c>
      <c r="E339" t="s">
        <v>598</v>
      </c>
      <c r="F339" t="s">
        <v>250</v>
      </c>
      <c r="G339" s="9" t="s">
        <v>2781</v>
      </c>
      <c r="H339" s="5">
        <v>41800</v>
      </c>
      <c r="I339" s="5"/>
      <c r="J339" s="5">
        <f>H339*1%</f>
        <v>418</v>
      </c>
    </row>
    <row r="340" spans="1:16" x14ac:dyDescent="0.25">
      <c r="A340" s="9" t="s">
        <v>2782</v>
      </c>
      <c r="B340" t="s">
        <v>1071</v>
      </c>
      <c r="C340" t="s">
        <v>663</v>
      </c>
      <c r="D340" t="s">
        <v>860</v>
      </c>
      <c r="E340" t="s">
        <v>306</v>
      </c>
      <c r="F340" t="s">
        <v>250</v>
      </c>
      <c r="G340" s="9" t="s">
        <v>2783</v>
      </c>
      <c r="H340" s="5">
        <v>11935</v>
      </c>
      <c r="I340" s="5"/>
      <c r="J340" s="5">
        <f>H340*1%</f>
        <v>119.35000000000001</v>
      </c>
    </row>
    <row r="341" spans="1:16" x14ac:dyDescent="0.25">
      <c r="A341" s="9" t="s">
        <v>1050</v>
      </c>
      <c r="B341" t="s">
        <v>2416</v>
      </c>
      <c r="C341" t="s">
        <v>2189</v>
      </c>
      <c r="D341" t="s">
        <v>2417</v>
      </c>
      <c r="E341" t="s">
        <v>1541</v>
      </c>
      <c r="F341" t="s">
        <v>250</v>
      </c>
      <c r="G341" s="9" t="s">
        <v>2789</v>
      </c>
      <c r="H341" s="5">
        <v>660</v>
      </c>
      <c r="I341" s="5"/>
      <c r="J341" s="5"/>
    </row>
    <row r="342" spans="1:16" x14ac:dyDescent="0.25">
      <c r="A342" s="9" t="s">
        <v>2790</v>
      </c>
      <c r="B342" t="s">
        <v>2304</v>
      </c>
      <c r="C342" s="4">
        <v>45331</v>
      </c>
      <c r="D342" t="s">
        <v>2246</v>
      </c>
      <c r="E342" t="s">
        <v>571</v>
      </c>
      <c r="F342" t="s">
        <v>250</v>
      </c>
      <c r="G342" s="9" t="s">
        <v>2791</v>
      </c>
      <c r="H342" s="5">
        <v>635</v>
      </c>
      <c r="I342" s="5"/>
      <c r="J342" s="5"/>
    </row>
    <row r="343" spans="1:16" x14ac:dyDescent="0.25">
      <c r="A343" s="9" t="s">
        <v>236</v>
      </c>
      <c r="B343" t="s">
        <v>1966</v>
      </c>
      <c r="C343" t="s">
        <v>1953</v>
      </c>
      <c r="D343" t="s">
        <v>2109</v>
      </c>
      <c r="E343" t="s">
        <v>316</v>
      </c>
      <c r="F343" t="s">
        <v>251</v>
      </c>
      <c r="G343" s="9" t="s">
        <v>2792</v>
      </c>
      <c r="H343" s="5">
        <v>135000</v>
      </c>
      <c r="I343" s="5"/>
      <c r="J343" s="5">
        <f>H343*1%</f>
        <v>1350</v>
      </c>
    </row>
    <row r="344" spans="1:16" x14ac:dyDescent="0.25">
      <c r="A344" s="9" t="s">
        <v>2793</v>
      </c>
      <c r="B344" t="s">
        <v>2139</v>
      </c>
      <c r="C344" s="4">
        <v>45452</v>
      </c>
      <c r="D344" t="s">
        <v>2794</v>
      </c>
      <c r="E344" s="4">
        <v>45329</v>
      </c>
      <c r="F344" t="s">
        <v>250</v>
      </c>
      <c r="G344" s="9" t="s">
        <v>2795</v>
      </c>
      <c r="H344" s="5">
        <v>4250</v>
      </c>
      <c r="I344" s="5"/>
      <c r="J344" s="5">
        <f>H344*1%</f>
        <v>42.5</v>
      </c>
    </row>
    <row r="345" spans="1:16" x14ac:dyDescent="0.25">
      <c r="A345" s="9" t="s">
        <v>2796</v>
      </c>
      <c r="B345" t="s">
        <v>1075</v>
      </c>
      <c r="C345" s="4">
        <v>45419</v>
      </c>
      <c r="D345" t="s">
        <v>1574</v>
      </c>
      <c r="E345" s="4">
        <v>45386</v>
      </c>
      <c r="F345" t="s">
        <v>250</v>
      </c>
      <c r="G345" s="9" t="s">
        <v>2797</v>
      </c>
      <c r="H345" s="5"/>
      <c r="I345" s="5"/>
      <c r="J345" s="5"/>
    </row>
    <row r="346" spans="1:16" x14ac:dyDescent="0.25">
      <c r="A346" s="9" t="s">
        <v>2798</v>
      </c>
      <c r="B346" t="s">
        <v>1611</v>
      </c>
      <c r="C346" t="s">
        <v>1072</v>
      </c>
      <c r="D346" t="s">
        <v>1690</v>
      </c>
      <c r="E346" t="s">
        <v>569</v>
      </c>
      <c r="F346" t="s">
        <v>250</v>
      </c>
      <c r="G346" s="9" t="s">
        <v>2799</v>
      </c>
      <c r="H346" s="5">
        <v>85642</v>
      </c>
      <c r="I346" s="5"/>
      <c r="J346" s="5">
        <f t="shared" ref="J346:J357" si="0">H346*1%</f>
        <v>856.42000000000007</v>
      </c>
    </row>
    <row r="347" spans="1:16" x14ac:dyDescent="0.25">
      <c r="A347" s="9" t="s">
        <v>2827</v>
      </c>
      <c r="B347" t="s">
        <v>1999</v>
      </c>
      <c r="C347" s="4">
        <v>45451</v>
      </c>
      <c r="D347" t="s">
        <v>2000</v>
      </c>
      <c r="E347" s="4">
        <v>45388</v>
      </c>
      <c r="F347" t="s">
        <v>250</v>
      </c>
      <c r="G347" s="9" t="s">
        <v>2828</v>
      </c>
      <c r="H347" s="5">
        <f>2000+4000</f>
        <v>6000</v>
      </c>
      <c r="I347" s="5"/>
      <c r="J347" s="5">
        <f t="shared" si="0"/>
        <v>60</v>
      </c>
    </row>
    <row r="348" spans="1:16" x14ac:dyDescent="0.25">
      <c r="A348" s="9" t="s">
        <v>520</v>
      </c>
      <c r="B348" t="s">
        <v>2344</v>
      </c>
      <c r="C348" s="4">
        <v>45514</v>
      </c>
      <c r="D348" t="s">
        <v>2420</v>
      </c>
      <c r="E348" t="s">
        <v>2829</v>
      </c>
      <c r="F348" t="s">
        <v>250</v>
      </c>
      <c r="G348" s="9" t="s">
        <v>2830</v>
      </c>
      <c r="H348" s="5">
        <v>44998</v>
      </c>
      <c r="I348" s="5"/>
      <c r="J348" s="5">
        <f t="shared" si="0"/>
        <v>449.98</v>
      </c>
    </row>
    <row r="349" spans="1:16" x14ac:dyDescent="0.25">
      <c r="A349" s="9" t="s">
        <v>2800</v>
      </c>
      <c r="B349" t="s">
        <v>2054</v>
      </c>
      <c r="C349" t="s">
        <v>2930</v>
      </c>
      <c r="D349" t="s">
        <v>2274</v>
      </c>
      <c r="E349" t="s">
        <v>1884</v>
      </c>
      <c r="F349" t="s">
        <v>250</v>
      </c>
      <c r="G349" t="s">
        <v>2275</v>
      </c>
      <c r="H349" s="5">
        <v>46000</v>
      </c>
      <c r="I349" s="5"/>
      <c r="J349" s="5">
        <f t="shared" si="0"/>
        <v>460</v>
      </c>
      <c r="N349" t="s">
        <v>1985</v>
      </c>
      <c r="O349" t="s">
        <v>133</v>
      </c>
      <c r="P349" s="4">
        <v>45608</v>
      </c>
    </row>
    <row r="350" spans="1:16" x14ac:dyDescent="0.25">
      <c r="A350" s="9" t="s">
        <v>236</v>
      </c>
      <c r="B350" t="s">
        <v>2334</v>
      </c>
      <c r="C350" s="4">
        <v>45301</v>
      </c>
      <c r="D350" t="s">
        <v>2587</v>
      </c>
      <c r="E350" t="s">
        <v>907</v>
      </c>
      <c r="F350" t="s">
        <v>250</v>
      </c>
      <c r="G350" t="s">
        <v>2588</v>
      </c>
      <c r="H350" s="5">
        <v>99500</v>
      </c>
      <c r="I350" s="5"/>
      <c r="J350" s="5">
        <f t="shared" si="0"/>
        <v>995</v>
      </c>
      <c r="N350" t="s">
        <v>389</v>
      </c>
      <c r="O350" t="s">
        <v>390</v>
      </c>
      <c r="P350" s="4">
        <v>45608</v>
      </c>
    </row>
    <row r="351" spans="1:16" x14ac:dyDescent="0.25">
      <c r="A351" s="9" t="s">
        <v>544</v>
      </c>
      <c r="B351" t="s">
        <v>777</v>
      </c>
      <c r="C351" t="s">
        <v>761</v>
      </c>
      <c r="D351" t="s">
        <v>924</v>
      </c>
      <c r="E351" t="s">
        <v>307</v>
      </c>
      <c r="F351" t="s">
        <v>250</v>
      </c>
      <c r="G351" t="s">
        <v>925</v>
      </c>
      <c r="H351" s="5">
        <v>22200.25</v>
      </c>
      <c r="I351" s="5"/>
      <c r="J351" s="5">
        <f t="shared" si="0"/>
        <v>222.0025</v>
      </c>
      <c r="N351" t="s">
        <v>398</v>
      </c>
      <c r="O351" t="s">
        <v>390</v>
      </c>
      <c r="P351" s="4">
        <v>45608</v>
      </c>
    </row>
    <row r="352" spans="1:16" x14ac:dyDescent="0.25">
      <c r="A352" s="9" t="s">
        <v>544</v>
      </c>
      <c r="B352" t="s">
        <v>782</v>
      </c>
      <c r="C352" s="4">
        <v>45388</v>
      </c>
      <c r="D352" t="s">
        <v>922</v>
      </c>
      <c r="E352" t="s">
        <v>307</v>
      </c>
      <c r="F352" t="s">
        <v>250</v>
      </c>
      <c r="G352" t="s">
        <v>923</v>
      </c>
      <c r="H352" s="5">
        <v>23340</v>
      </c>
      <c r="I352" s="5"/>
      <c r="J352" s="5">
        <f t="shared" si="0"/>
        <v>233.4</v>
      </c>
      <c r="N352" t="s">
        <v>398</v>
      </c>
      <c r="O352" t="s">
        <v>390</v>
      </c>
      <c r="P352" s="4">
        <v>45608</v>
      </c>
    </row>
    <row r="353" spans="1:16" x14ac:dyDescent="0.25">
      <c r="A353" s="9" t="s">
        <v>948</v>
      </c>
      <c r="B353" t="s">
        <v>1962</v>
      </c>
      <c r="C353" s="4">
        <v>45634</v>
      </c>
      <c r="D353" t="s">
        <v>2165</v>
      </c>
      <c r="E353" t="s">
        <v>681</v>
      </c>
      <c r="F353" t="s">
        <v>250</v>
      </c>
      <c r="G353" t="s">
        <v>2166</v>
      </c>
      <c r="H353" s="5">
        <v>93920</v>
      </c>
      <c r="I353" s="5"/>
      <c r="J353" s="5">
        <f t="shared" si="0"/>
        <v>939.2</v>
      </c>
      <c r="K353" s="26"/>
      <c r="L353" s="26"/>
      <c r="M353" s="26">
        <v>87761.53</v>
      </c>
      <c r="N353" t="s">
        <v>557</v>
      </c>
      <c r="O353" t="s">
        <v>558</v>
      </c>
      <c r="P353" s="4">
        <v>45608</v>
      </c>
    </row>
    <row r="354" spans="1:16" x14ac:dyDescent="0.25">
      <c r="A354" s="9" t="s">
        <v>544</v>
      </c>
      <c r="B354" t="s">
        <v>1684</v>
      </c>
      <c r="C354" t="s">
        <v>1730</v>
      </c>
      <c r="D354" t="s">
        <v>1971</v>
      </c>
      <c r="E354" t="s">
        <v>688</v>
      </c>
      <c r="F354" t="s">
        <v>250</v>
      </c>
      <c r="G354" t="s">
        <v>1972</v>
      </c>
      <c r="H354" s="5">
        <v>10494</v>
      </c>
      <c r="I354" s="5"/>
      <c r="J354" s="5">
        <f t="shared" si="0"/>
        <v>104.94</v>
      </c>
      <c r="K354" s="26">
        <f>(1/10*1%*H354*5)</f>
        <v>52.47</v>
      </c>
      <c r="L354" s="26"/>
      <c r="M354" s="26">
        <v>9774.41</v>
      </c>
      <c r="N354" t="s">
        <v>557</v>
      </c>
      <c r="O354" t="s">
        <v>558</v>
      </c>
      <c r="P354" s="4">
        <v>45608</v>
      </c>
    </row>
    <row r="355" spans="1:16" x14ac:dyDescent="0.25">
      <c r="A355" s="9" t="s">
        <v>520</v>
      </c>
      <c r="B355" t="s">
        <v>2250</v>
      </c>
      <c r="C355" s="4">
        <v>45544</v>
      </c>
      <c r="D355" t="s">
        <v>2290</v>
      </c>
      <c r="E355" t="s">
        <v>1884</v>
      </c>
      <c r="F355" t="s">
        <v>250</v>
      </c>
      <c r="G355" t="s">
        <v>2291</v>
      </c>
      <c r="H355" s="5">
        <v>10995</v>
      </c>
      <c r="I355" s="5"/>
      <c r="J355" s="5">
        <f t="shared" si="0"/>
        <v>109.95</v>
      </c>
      <c r="M355" s="26">
        <v>10445.25</v>
      </c>
      <c r="N355" t="s">
        <v>733</v>
      </c>
      <c r="O355" t="s">
        <v>1671</v>
      </c>
      <c r="P355" s="4">
        <v>45608</v>
      </c>
    </row>
    <row r="356" spans="1:16" x14ac:dyDescent="0.25">
      <c r="A356" s="9" t="s">
        <v>544</v>
      </c>
      <c r="B356" t="s">
        <v>766</v>
      </c>
      <c r="C356" t="s">
        <v>713</v>
      </c>
      <c r="D356" t="s">
        <v>796</v>
      </c>
      <c r="E356" s="4">
        <v>45383</v>
      </c>
      <c r="F356" t="s">
        <v>251</v>
      </c>
      <c r="G356" t="s">
        <v>2935</v>
      </c>
      <c r="H356" s="5">
        <v>94895</v>
      </c>
      <c r="I356" s="5"/>
      <c r="J356" s="5">
        <f t="shared" si="0"/>
        <v>948.95</v>
      </c>
      <c r="M356" s="26">
        <v>88394.99</v>
      </c>
      <c r="N356" t="s">
        <v>733</v>
      </c>
      <c r="O356" t="s">
        <v>57</v>
      </c>
      <c r="P356" s="4">
        <v>45608</v>
      </c>
    </row>
    <row r="357" spans="1:16" x14ac:dyDescent="0.25">
      <c r="A357" s="9" t="s">
        <v>544</v>
      </c>
      <c r="B357" t="s">
        <v>1850</v>
      </c>
      <c r="C357" s="4">
        <v>45299</v>
      </c>
      <c r="D357" t="s">
        <v>1959</v>
      </c>
      <c r="E357" t="s">
        <v>688</v>
      </c>
      <c r="F357" t="s">
        <v>250</v>
      </c>
      <c r="G357" t="s">
        <v>1960</v>
      </c>
      <c r="H357" s="5">
        <v>42260</v>
      </c>
      <c r="I357" s="5"/>
      <c r="J357" s="5">
        <f t="shared" si="0"/>
        <v>422.6</v>
      </c>
      <c r="M357" s="26">
        <v>39573.47</v>
      </c>
      <c r="N357" t="s">
        <v>522</v>
      </c>
      <c r="O357" t="s">
        <v>523</v>
      </c>
      <c r="P357" s="4">
        <v>45608</v>
      </c>
    </row>
    <row r="358" spans="1:16" x14ac:dyDescent="0.25">
      <c r="A358" t="s">
        <v>239</v>
      </c>
      <c r="B358" t="s">
        <v>2565</v>
      </c>
      <c r="C358" s="4">
        <v>45393</v>
      </c>
      <c r="D358" t="s">
        <v>2649</v>
      </c>
      <c r="E358" t="s">
        <v>2287</v>
      </c>
      <c r="F358" t="s">
        <v>252</v>
      </c>
      <c r="G358" t="s">
        <v>2650</v>
      </c>
      <c r="H358" s="5">
        <v>8231</v>
      </c>
      <c r="I358" s="5"/>
      <c r="J358" s="5"/>
      <c r="M358" s="26">
        <v>7790.05</v>
      </c>
      <c r="N358" t="s">
        <v>42</v>
      </c>
      <c r="O358" t="s">
        <v>51</v>
      </c>
      <c r="P358" s="4">
        <v>45608</v>
      </c>
    </row>
    <row r="359" spans="1:16" x14ac:dyDescent="0.25">
      <c r="A359" s="9" t="s">
        <v>544</v>
      </c>
      <c r="B359" t="s">
        <v>1615</v>
      </c>
      <c r="C359" t="s">
        <v>1072</v>
      </c>
      <c r="D359" t="s">
        <v>1622</v>
      </c>
      <c r="E359" t="s">
        <v>342</v>
      </c>
      <c r="F359" t="s">
        <v>250</v>
      </c>
      <c r="G359" t="s">
        <v>1623</v>
      </c>
      <c r="H359" s="5">
        <v>3620</v>
      </c>
      <c r="I359" s="5"/>
      <c r="J359" s="5">
        <f>H359*1%</f>
        <v>36.200000000000003</v>
      </c>
      <c r="K359" s="26">
        <f>(1/10*1%*H359*11)</f>
        <v>39.82</v>
      </c>
      <c r="L359" s="26"/>
      <c r="M359" s="26">
        <v>3350.05</v>
      </c>
      <c r="N359" t="s">
        <v>1057</v>
      </c>
      <c r="O359" t="s">
        <v>390</v>
      </c>
      <c r="P359" t="s">
        <v>2959</v>
      </c>
    </row>
    <row r="360" spans="1:16" x14ac:dyDescent="0.25">
      <c r="A360" s="9" t="s">
        <v>1160</v>
      </c>
      <c r="B360">
        <v>398</v>
      </c>
      <c r="G360" t="s">
        <v>2958</v>
      </c>
      <c r="H360" s="5">
        <v>52000</v>
      </c>
      <c r="I360" s="5"/>
      <c r="J360" s="5"/>
      <c r="M360" s="26">
        <v>52000</v>
      </c>
      <c r="P360" t="s">
        <v>2959</v>
      </c>
    </row>
    <row r="361" spans="1:16" x14ac:dyDescent="0.25">
      <c r="A361" s="9" t="s">
        <v>2960</v>
      </c>
      <c r="B361" t="s">
        <v>2043</v>
      </c>
      <c r="C361" t="s">
        <v>2043</v>
      </c>
      <c r="D361" t="s">
        <v>2128</v>
      </c>
      <c r="E361" t="s">
        <v>2961</v>
      </c>
      <c r="F361" t="s">
        <v>250</v>
      </c>
      <c r="G361" t="s">
        <v>2129</v>
      </c>
      <c r="H361" s="5">
        <v>45000</v>
      </c>
      <c r="I361" s="5"/>
      <c r="J361" s="5"/>
      <c r="L361" s="26">
        <f>(H361*1%)+(H361*3%)</f>
        <v>1800</v>
      </c>
      <c r="M361" s="26">
        <f>H361-L361</f>
        <v>43200</v>
      </c>
      <c r="N361" t="s">
        <v>2012</v>
      </c>
      <c r="O361" t="s">
        <v>390</v>
      </c>
      <c r="P361" t="s">
        <v>2959</v>
      </c>
    </row>
    <row r="362" spans="1:16" x14ac:dyDescent="0.25">
      <c r="A362" s="9" t="s">
        <v>2963</v>
      </c>
      <c r="B362" t="s">
        <v>1076</v>
      </c>
      <c r="C362" s="4">
        <v>45419</v>
      </c>
      <c r="D362" t="s">
        <v>1567</v>
      </c>
      <c r="E362" s="4">
        <v>45566</v>
      </c>
      <c r="F362" t="s">
        <v>250</v>
      </c>
      <c r="G362" t="s">
        <v>1568</v>
      </c>
      <c r="H362" s="26">
        <v>90000</v>
      </c>
      <c r="J362" s="5">
        <f>H362*1%</f>
        <v>900</v>
      </c>
      <c r="L362" s="26">
        <f>((H362*1%)/1.12)+((H362*5%)/1.12)</f>
        <v>4821.4285714285706</v>
      </c>
      <c r="M362" s="26">
        <f>H362-J362-L362</f>
        <v>84278.571428571435</v>
      </c>
      <c r="N362" t="s">
        <v>1202</v>
      </c>
      <c r="O362" t="s">
        <v>1203</v>
      </c>
      <c r="P362" t="s">
        <v>2959</v>
      </c>
    </row>
    <row r="363" spans="1:16" x14ac:dyDescent="0.25">
      <c r="A363" s="9" t="s">
        <v>2965</v>
      </c>
      <c r="B363" t="s">
        <v>2104</v>
      </c>
      <c r="C363" s="4">
        <v>45634</v>
      </c>
      <c r="D363" t="s">
        <v>1977</v>
      </c>
      <c r="E363" t="s">
        <v>513</v>
      </c>
      <c r="F363" t="s">
        <v>250</v>
      </c>
      <c r="G363" t="s">
        <v>2105</v>
      </c>
      <c r="H363" s="26">
        <v>15370</v>
      </c>
      <c r="J363" s="5">
        <f>H363*1%</f>
        <v>153.70000000000002</v>
      </c>
      <c r="L363" s="26">
        <f>((H363*1%)/1.12)+((H363*5%)/1.12)</f>
        <v>823.39285714285711</v>
      </c>
      <c r="M363" s="26">
        <f>H363-J363-L363</f>
        <v>14392.907142857142</v>
      </c>
      <c r="N363" t="s">
        <v>847</v>
      </c>
      <c r="O363" t="s">
        <v>848</v>
      </c>
      <c r="P363" t="s">
        <v>2959</v>
      </c>
    </row>
    <row r="364" spans="1:16" x14ac:dyDescent="0.25">
      <c r="A364" s="9" t="s">
        <v>2827</v>
      </c>
      <c r="B364" t="s">
        <v>2659</v>
      </c>
      <c r="C364" s="4">
        <v>45607</v>
      </c>
      <c r="D364" t="s">
        <v>2692</v>
      </c>
      <c r="E364" t="s">
        <v>1072</v>
      </c>
      <c r="F364" t="s">
        <v>250</v>
      </c>
      <c r="G364" t="s">
        <v>2693</v>
      </c>
      <c r="H364" s="26">
        <v>54556.7</v>
      </c>
      <c r="J364" s="5">
        <f>H364*1%</f>
        <v>545.56700000000001</v>
      </c>
      <c r="L364" s="26">
        <f>((H364*1%)/1.12)+((H364*5%)/1.12)</f>
        <v>2922.6803571428572</v>
      </c>
      <c r="M364" s="26">
        <f t="shared" ref="M364:M395" si="1">H364-J364-K364-L364</f>
        <v>51088.452642857141</v>
      </c>
      <c r="N364" t="s">
        <v>376</v>
      </c>
      <c r="O364" t="s">
        <v>221</v>
      </c>
      <c r="P364" t="s">
        <v>2959</v>
      </c>
    </row>
    <row r="365" spans="1:16" x14ac:dyDescent="0.25">
      <c r="A365" s="9" t="s">
        <v>1926</v>
      </c>
      <c r="B365" t="s">
        <v>2048</v>
      </c>
      <c r="C365" t="s">
        <v>1928</v>
      </c>
      <c r="D365" t="s">
        <v>2091</v>
      </c>
      <c r="E365" t="s">
        <v>907</v>
      </c>
      <c r="F365" t="s">
        <v>250</v>
      </c>
      <c r="G365" t="s">
        <v>2092</v>
      </c>
      <c r="H365" s="26">
        <v>3779</v>
      </c>
      <c r="J365" s="5"/>
      <c r="L365" s="26">
        <f>((H365*1%)/1.12)+((H365*5%)/1.12)</f>
        <v>202.44642857142856</v>
      </c>
      <c r="M365" s="26">
        <f t="shared" si="1"/>
        <v>3576.5535714285716</v>
      </c>
      <c r="N365" t="s">
        <v>760</v>
      </c>
      <c r="O365" t="s">
        <v>221</v>
      </c>
      <c r="P365" t="s">
        <v>2959</v>
      </c>
    </row>
    <row r="366" spans="1:16" x14ac:dyDescent="0.25">
      <c r="A366" s="9" t="s">
        <v>2966</v>
      </c>
      <c r="B366" t="s">
        <v>2585</v>
      </c>
      <c r="C366" s="4">
        <v>45545</v>
      </c>
      <c r="D366" t="s">
        <v>2378</v>
      </c>
      <c r="E366" t="s">
        <v>1884</v>
      </c>
      <c r="F366" t="s">
        <v>250</v>
      </c>
      <c r="G366" t="s">
        <v>2586</v>
      </c>
      <c r="H366" s="26">
        <v>27562</v>
      </c>
      <c r="J366" s="5">
        <f>H366*1%</f>
        <v>275.62</v>
      </c>
      <c r="K366" s="26">
        <f>((H366*1%)/10)*10</f>
        <v>275.62</v>
      </c>
      <c r="L366" s="26">
        <f>((H366*1%)/1.12)+((H366*5%)/1.12)</f>
        <v>1476.5357142857144</v>
      </c>
      <c r="M366" s="26">
        <f t="shared" si="1"/>
        <v>25534.224285714288</v>
      </c>
      <c r="N366" t="s">
        <v>2380</v>
      </c>
      <c r="O366" t="s">
        <v>1411</v>
      </c>
      <c r="P366" t="s">
        <v>2959</v>
      </c>
    </row>
    <row r="367" spans="1:16" x14ac:dyDescent="0.25">
      <c r="A367" s="9" t="s">
        <v>520</v>
      </c>
      <c r="B367" t="s">
        <v>2377</v>
      </c>
      <c r="C367" s="4">
        <v>45574</v>
      </c>
      <c r="D367" t="s">
        <v>2378</v>
      </c>
      <c r="E367" t="s">
        <v>1884</v>
      </c>
      <c r="F367" t="s">
        <v>250</v>
      </c>
      <c r="G367" t="s">
        <v>2379</v>
      </c>
      <c r="H367" s="26">
        <v>19493</v>
      </c>
      <c r="J367" s="5">
        <f>H367*1%</f>
        <v>194.93</v>
      </c>
      <c r="L367" s="26">
        <f>(H367*1%)+(H367*3%)</f>
        <v>779.72</v>
      </c>
      <c r="M367" s="26">
        <f t="shared" si="1"/>
        <v>18518.349999999999</v>
      </c>
      <c r="N367" t="s">
        <v>2380</v>
      </c>
      <c r="O367" t="s">
        <v>1411</v>
      </c>
      <c r="P367" t="s">
        <v>2959</v>
      </c>
    </row>
    <row r="368" spans="1:16" x14ac:dyDescent="0.25">
      <c r="A368" s="9" t="s">
        <v>2853</v>
      </c>
      <c r="B368" t="s">
        <v>2262</v>
      </c>
      <c r="C368" t="s">
        <v>2233</v>
      </c>
      <c r="D368" t="s">
        <v>2411</v>
      </c>
      <c r="E368" t="s">
        <v>1566</v>
      </c>
      <c r="F368" t="s">
        <v>250</v>
      </c>
      <c r="G368" t="s">
        <v>2412</v>
      </c>
      <c r="H368" s="26">
        <v>92000</v>
      </c>
      <c r="J368" s="5">
        <f>H368*1%</f>
        <v>920</v>
      </c>
      <c r="L368" s="26">
        <f>((H368*1%)/1.12)+((H368*5%)/1.12)</f>
        <v>4928.5714285714284</v>
      </c>
      <c r="M368" s="26">
        <f t="shared" si="1"/>
        <v>86151.428571428565</v>
      </c>
      <c r="N368" t="s">
        <v>1985</v>
      </c>
      <c r="O368" t="s">
        <v>133</v>
      </c>
      <c r="P368" t="s">
        <v>2959</v>
      </c>
    </row>
    <row r="369" spans="1:16" x14ac:dyDescent="0.25">
      <c r="A369" s="9" t="s">
        <v>2853</v>
      </c>
      <c r="B369" t="s">
        <v>1858</v>
      </c>
      <c r="C369" s="4">
        <v>45451</v>
      </c>
      <c r="D369" t="s">
        <v>2014</v>
      </c>
      <c r="E369" t="s">
        <v>325</v>
      </c>
      <c r="F369" t="s">
        <v>250</v>
      </c>
      <c r="G369" t="s">
        <v>2015</v>
      </c>
      <c r="H369" s="26">
        <v>10750</v>
      </c>
      <c r="J369" s="5">
        <f>H369*1%</f>
        <v>107.5</v>
      </c>
      <c r="K369" s="26">
        <f>((H369*1%)/10)*7</f>
        <v>75.25</v>
      </c>
      <c r="L369" s="26">
        <f>((H369*1%)/1.12)+((H369*5%)/1.12)</f>
        <v>575.89285714285711</v>
      </c>
      <c r="M369" s="26">
        <f t="shared" si="1"/>
        <v>9991.3571428571431</v>
      </c>
      <c r="N369" t="s">
        <v>1057</v>
      </c>
      <c r="O369" t="s">
        <v>390</v>
      </c>
      <c r="P369" t="s">
        <v>2959</v>
      </c>
    </row>
    <row r="370" spans="1:16" x14ac:dyDescent="0.25">
      <c r="A370" s="9" t="s">
        <v>2969</v>
      </c>
      <c r="B370" t="s">
        <v>2647</v>
      </c>
      <c r="C370" s="4">
        <v>45301</v>
      </c>
      <c r="D370" t="s">
        <v>2278</v>
      </c>
      <c r="E370" s="4">
        <v>45543</v>
      </c>
      <c r="F370" t="s">
        <v>250</v>
      </c>
      <c r="G370" t="s">
        <v>2648</v>
      </c>
      <c r="H370" s="26">
        <v>1200</v>
      </c>
      <c r="L370" s="26">
        <f>((H370*1%)/1.12)+((H370*5%)/1.12)</f>
        <v>64.285714285714278</v>
      </c>
      <c r="M370" s="26">
        <f t="shared" si="1"/>
        <v>1135.7142857142858</v>
      </c>
      <c r="N370" t="s">
        <v>2270</v>
      </c>
      <c r="O370" t="s">
        <v>804</v>
      </c>
      <c r="P370" t="s">
        <v>2959</v>
      </c>
    </row>
    <row r="371" spans="1:16" x14ac:dyDescent="0.25">
      <c r="A371" t="s">
        <v>706</v>
      </c>
      <c r="B371" t="s">
        <v>2735</v>
      </c>
      <c r="C371" t="s">
        <v>2861</v>
      </c>
      <c r="D371" t="s">
        <v>2862</v>
      </c>
      <c r="E371" t="s">
        <v>2863</v>
      </c>
      <c r="F371" t="s">
        <v>252</v>
      </c>
      <c r="G371" t="s">
        <v>2864</v>
      </c>
      <c r="H371" s="26">
        <v>127062.1</v>
      </c>
      <c r="J371" s="5">
        <f>H371*1%</f>
        <v>1270.6210000000001</v>
      </c>
      <c r="L371" s="26">
        <f>((H371*1%)/1.12)+((H371*5%)/1.12)</f>
        <v>6806.8982142857139</v>
      </c>
      <c r="M371" s="26">
        <f t="shared" si="1"/>
        <v>118984.58078571429</v>
      </c>
      <c r="N371" t="s">
        <v>710</v>
      </c>
      <c r="O371" t="s">
        <v>711</v>
      </c>
      <c r="P371" t="s">
        <v>2959</v>
      </c>
    </row>
    <row r="372" spans="1:16" x14ac:dyDescent="0.25">
      <c r="A372" t="s">
        <v>2953</v>
      </c>
      <c r="B372" t="s">
        <v>2733</v>
      </c>
      <c r="C372" t="s">
        <v>2861</v>
      </c>
      <c r="D372" t="s">
        <v>2954</v>
      </c>
      <c r="E372" s="4">
        <v>45483</v>
      </c>
      <c r="F372" t="s">
        <v>250</v>
      </c>
      <c r="G372" t="s">
        <v>2955</v>
      </c>
      <c r="H372" s="26">
        <v>31150</v>
      </c>
      <c r="L372" s="26">
        <f>(H372*1%)+(H372*3%)</f>
        <v>1246</v>
      </c>
      <c r="M372" s="26">
        <f t="shared" si="1"/>
        <v>29904</v>
      </c>
      <c r="N372" t="s">
        <v>261</v>
      </c>
      <c r="O372" t="s">
        <v>262</v>
      </c>
      <c r="P372" t="s">
        <v>2959</v>
      </c>
    </row>
    <row r="373" spans="1:16" x14ac:dyDescent="0.25">
      <c r="A373" t="s">
        <v>2312</v>
      </c>
      <c r="B373" t="s">
        <v>2266</v>
      </c>
      <c r="C373" t="s">
        <v>2295</v>
      </c>
      <c r="D373" t="s">
        <v>2313</v>
      </c>
      <c r="E373" t="s">
        <v>2023</v>
      </c>
      <c r="F373" t="s">
        <v>252</v>
      </c>
      <c r="G373" t="s">
        <v>2314</v>
      </c>
      <c r="H373" s="26">
        <v>20000</v>
      </c>
      <c r="J373" s="5"/>
      <c r="L373" s="26">
        <f>(H373*1%)+(H373*3%)</f>
        <v>800</v>
      </c>
      <c r="M373" s="26">
        <f t="shared" si="1"/>
        <v>19200</v>
      </c>
      <c r="N373" t="s">
        <v>943</v>
      </c>
      <c r="O373" t="s">
        <v>944</v>
      </c>
      <c r="P373" t="s">
        <v>2970</v>
      </c>
    </row>
    <row r="374" spans="1:16" x14ac:dyDescent="0.25">
      <c r="A374" t="s">
        <v>1342</v>
      </c>
      <c r="B374" t="s">
        <v>2089</v>
      </c>
      <c r="C374" t="s">
        <v>1901</v>
      </c>
      <c r="D374" t="s">
        <v>2073</v>
      </c>
      <c r="E374" s="4">
        <v>45511</v>
      </c>
      <c r="F374" t="s">
        <v>250</v>
      </c>
      <c r="G374" t="s">
        <v>2090</v>
      </c>
      <c r="H374" s="26">
        <v>135320</v>
      </c>
      <c r="J374" s="5">
        <f t="shared" ref="J374:J381" si="2">H374*1%</f>
        <v>1353.2</v>
      </c>
      <c r="L374" s="26">
        <f>(H374*2%)+(H374*3%)</f>
        <v>6766</v>
      </c>
      <c r="M374" s="26">
        <f t="shared" si="1"/>
        <v>127200.79999999999</v>
      </c>
      <c r="N374" t="s">
        <v>2075</v>
      </c>
      <c r="O374" t="s">
        <v>60</v>
      </c>
      <c r="P374" t="s">
        <v>2970</v>
      </c>
    </row>
    <row r="375" spans="1:16" x14ac:dyDescent="0.25">
      <c r="A375" t="s">
        <v>584</v>
      </c>
      <c r="B375" t="s">
        <v>1681</v>
      </c>
      <c r="C375" t="s">
        <v>1730</v>
      </c>
      <c r="D375" t="s">
        <v>1990</v>
      </c>
      <c r="E375" t="s">
        <v>688</v>
      </c>
      <c r="F375" t="s">
        <v>253</v>
      </c>
      <c r="G375" t="s">
        <v>1991</v>
      </c>
      <c r="H375" s="26">
        <v>46998</v>
      </c>
      <c r="J375" s="5">
        <f t="shared" si="2"/>
        <v>469.98</v>
      </c>
      <c r="L375" s="26">
        <f>((H375*1%)/1.12)+((H375*5%)/1.12)</f>
        <v>2517.75</v>
      </c>
      <c r="M375" s="26">
        <f t="shared" si="1"/>
        <v>44010.27</v>
      </c>
      <c r="N375" t="s">
        <v>557</v>
      </c>
      <c r="O375" t="s">
        <v>558</v>
      </c>
      <c r="P375" t="s">
        <v>2970</v>
      </c>
    </row>
    <row r="376" spans="1:16" x14ac:dyDescent="0.25">
      <c r="A376" t="s">
        <v>2354</v>
      </c>
      <c r="B376" t="s">
        <v>2335</v>
      </c>
      <c r="C376" s="4">
        <v>45301</v>
      </c>
      <c r="D376" t="s">
        <v>2950</v>
      </c>
      <c r="E376" s="4">
        <v>45451</v>
      </c>
      <c r="F376" t="s">
        <v>250</v>
      </c>
      <c r="G376" t="s">
        <v>2951</v>
      </c>
      <c r="H376" s="26">
        <v>583002</v>
      </c>
      <c r="J376" s="5">
        <f t="shared" si="2"/>
        <v>5830.02</v>
      </c>
      <c r="L376" s="26">
        <f>((H376*2%)/1.12)+((H376*5%)/1.12)</f>
        <v>36437.625</v>
      </c>
      <c r="M376" s="26">
        <f t="shared" si="1"/>
        <v>540734.35499999998</v>
      </c>
      <c r="N376" t="s">
        <v>2952</v>
      </c>
      <c r="O376" t="s">
        <v>1446</v>
      </c>
      <c r="P376" t="s">
        <v>2970</v>
      </c>
    </row>
    <row r="377" spans="1:16" x14ac:dyDescent="0.25">
      <c r="A377" t="s">
        <v>948</v>
      </c>
      <c r="B377" t="s">
        <v>2161</v>
      </c>
      <c r="C377" s="4">
        <v>45634</v>
      </c>
      <c r="D377" t="s">
        <v>2162</v>
      </c>
      <c r="E377" t="s">
        <v>843</v>
      </c>
      <c r="F377" t="s">
        <v>250</v>
      </c>
      <c r="G377" t="s">
        <v>2163</v>
      </c>
      <c r="H377" s="26">
        <v>26550</v>
      </c>
      <c r="J377" s="5">
        <f t="shared" si="2"/>
        <v>265.5</v>
      </c>
      <c r="L377" s="26">
        <f>((H377*1%)/1.12)+((H377*5%)/1.12)</f>
        <v>1422.3214285714284</v>
      </c>
      <c r="M377" s="26">
        <f t="shared" si="1"/>
        <v>24862.178571428572</v>
      </c>
      <c r="N377" t="s">
        <v>813</v>
      </c>
      <c r="O377" t="s">
        <v>2164</v>
      </c>
      <c r="P377" t="s">
        <v>2970</v>
      </c>
    </row>
    <row r="378" spans="1:16" x14ac:dyDescent="0.25">
      <c r="A378" t="s">
        <v>1342</v>
      </c>
      <c r="B378" t="s">
        <v>2878</v>
      </c>
      <c r="C378" t="s">
        <v>2820</v>
      </c>
      <c r="D378" t="s">
        <v>2888</v>
      </c>
      <c r="E378" t="s">
        <v>2889</v>
      </c>
      <c r="F378" t="s">
        <v>250</v>
      </c>
      <c r="G378" t="s">
        <v>2890</v>
      </c>
      <c r="H378" s="26">
        <v>36393</v>
      </c>
      <c r="J378" s="5">
        <f t="shared" si="2"/>
        <v>363.93</v>
      </c>
      <c r="L378" s="26">
        <f>(H378*2%)+(H378*3%)</f>
        <v>1819.65</v>
      </c>
      <c r="M378" s="26">
        <f t="shared" si="1"/>
        <v>34209.42</v>
      </c>
      <c r="N378" t="s">
        <v>2891</v>
      </c>
      <c r="O378" t="s">
        <v>60</v>
      </c>
      <c r="P378" t="s">
        <v>2970</v>
      </c>
    </row>
    <row r="379" spans="1:16" x14ac:dyDescent="0.25">
      <c r="A379" t="s">
        <v>236</v>
      </c>
      <c r="B379" t="s">
        <v>1310</v>
      </c>
      <c r="C379" t="s">
        <v>2979</v>
      </c>
      <c r="D379" t="s">
        <v>1304</v>
      </c>
      <c r="E379">
        <v>45175</v>
      </c>
      <c r="F379" t="s">
        <v>251</v>
      </c>
      <c r="G379" t="s">
        <v>2980</v>
      </c>
      <c r="H379" s="26">
        <v>399400</v>
      </c>
      <c r="J379" s="5">
        <f t="shared" si="2"/>
        <v>3994</v>
      </c>
      <c r="K379" s="26">
        <f>(1/10)*1%*11*360000</f>
        <v>3959.9999999999995</v>
      </c>
      <c r="L379" s="26">
        <f>((H379*1%)/1.12)+((H379*5%)/1.12)</f>
        <v>21396.428571428569</v>
      </c>
      <c r="M379" s="26">
        <f t="shared" si="1"/>
        <v>370049.57142857142</v>
      </c>
      <c r="N379" t="s">
        <v>1634</v>
      </c>
      <c r="O379" t="s">
        <v>2981</v>
      </c>
      <c r="P379" t="s">
        <v>2970</v>
      </c>
    </row>
    <row r="380" spans="1:16" x14ac:dyDescent="0.25">
      <c r="A380" t="s">
        <v>2827</v>
      </c>
      <c r="B380" t="s">
        <v>2248</v>
      </c>
      <c r="C380" s="4">
        <v>45544</v>
      </c>
      <c r="D380" t="s">
        <v>2399</v>
      </c>
      <c r="E380" t="s">
        <v>686</v>
      </c>
      <c r="F380" t="s">
        <v>250</v>
      </c>
      <c r="G380" t="s">
        <v>2400</v>
      </c>
      <c r="H380" s="26">
        <v>297000</v>
      </c>
      <c r="J380" s="5">
        <f t="shared" si="2"/>
        <v>2970</v>
      </c>
      <c r="L380" s="26">
        <f>((H380*1%)/1.12)+((H380*5%)/1.12)</f>
        <v>15910.714285714284</v>
      </c>
      <c r="M380" s="26">
        <f t="shared" si="1"/>
        <v>278119.28571428574</v>
      </c>
      <c r="N380" t="s">
        <v>2309</v>
      </c>
      <c r="O380" t="s">
        <v>1532</v>
      </c>
      <c r="P380" t="s">
        <v>2970</v>
      </c>
    </row>
    <row r="381" spans="1:16" x14ac:dyDescent="0.25">
      <c r="A381" t="s">
        <v>236</v>
      </c>
      <c r="B381" t="s">
        <v>1929</v>
      </c>
      <c r="C381" s="4">
        <v>45572</v>
      </c>
      <c r="D381" t="s">
        <v>1745</v>
      </c>
      <c r="E381" t="s">
        <v>342</v>
      </c>
      <c r="F381" t="s">
        <v>251</v>
      </c>
      <c r="G381" t="s">
        <v>1934</v>
      </c>
      <c r="H381" s="26">
        <v>199980</v>
      </c>
      <c r="J381" s="5">
        <f t="shared" si="2"/>
        <v>1999.8</v>
      </c>
      <c r="L381" s="26">
        <f>((H381*1%)/1.12)+((H381*5%)/1.12)</f>
        <v>10713.214285714284</v>
      </c>
      <c r="M381" s="26">
        <f t="shared" si="1"/>
        <v>187266.98571428572</v>
      </c>
      <c r="N381" t="s">
        <v>1933</v>
      </c>
      <c r="O381" t="s">
        <v>804</v>
      </c>
      <c r="P381" t="s">
        <v>2970</v>
      </c>
    </row>
    <row r="382" spans="1:16" x14ac:dyDescent="0.25">
      <c r="A382" t="s">
        <v>1835</v>
      </c>
      <c r="B382" t="s">
        <v>2053</v>
      </c>
      <c r="C382" t="s">
        <v>1974</v>
      </c>
      <c r="D382" t="s">
        <v>2699</v>
      </c>
      <c r="E382" t="s">
        <v>1625</v>
      </c>
      <c r="F382" t="s">
        <v>250</v>
      </c>
      <c r="G382" t="s">
        <v>2700</v>
      </c>
      <c r="H382" s="26">
        <v>216000</v>
      </c>
      <c r="L382" s="26">
        <f>(H382*2%)+(H382*3%)</f>
        <v>10800</v>
      </c>
      <c r="M382" s="26">
        <f t="shared" si="1"/>
        <v>205200</v>
      </c>
      <c r="N382" t="s">
        <v>1000</v>
      </c>
      <c r="O382" t="s">
        <v>1001</v>
      </c>
      <c r="P382" t="s">
        <v>2970</v>
      </c>
    </row>
    <row r="383" spans="1:16" x14ac:dyDescent="0.25">
      <c r="A383" t="s">
        <v>1384</v>
      </c>
      <c r="B383" t="s">
        <v>2858</v>
      </c>
      <c r="C383" s="4">
        <v>45332</v>
      </c>
      <c r="D383" t="s">
        <v>2859</v>
      </c>
      <c r="E383" s="4">
        <v>45326</v>
      </c>
      <c r="F383" t="s">
        <v>250</v>
      </c>
      <c r="G383" t="s">
        <v>2860</v>
      </c>
      <c r="H383" s="26">
        <v>37275</v>
      </c>
      <c r="J383" s="5">
        <f>H383*1%</f>
        <v>372.75</v>
      </c>
      <c r="L383" s="26">
        <f>((H383*1%)/1.12)+((H383*5%)/1.12)</f>
        <v>1996.8749999999998</v>
      </c>
      <c r="M383" s="26">
        <f t="shared" si="1"/>
        <v>34905.375</v>
      </c>
      <c r="N383" t="s">
        <v>1063</v>
      </c>
      <c r="O383" t="s">
        <v>57</v>
      </c>
      <c r="P383" t="s">
        <v>2986</v>
      </c>
    </row>
    <row r="384" spans="1:16" x14ac:dyDescent="0.25">
      <c r="A384" t="s">
        <v>2987</v>
      </c>
      <c r="B384" t="s">
        <v>1295</v>
      </c>
      <c r="C384" t="s">
        <v>2979</v>
      </c>
      <c r="D384" t="s">
        <v>1296</v>
      </c>
      <c r="E384" t="s">
        <v>2988</v>
      </c>
      <c r="F384" t="s">
        <v>250</v>
      </c>
      <c r="G384" t="s">
        <v>2836</v>
      </c>
      <c r="H384" s="26">
        <v>2635.5</v>
      </c>
      <c r="L384" s="26">
        <f>((H384*1%)/1.12)+((H384*5%)/1.12)</f>
        <v>141.1875</v>
      </c>
      <c r="M384" s="26">
        <f t="shared" si="1"/>
        <v>2494.3125</v>
      </c>
      <c r="N384" t="s">
        <v>179</v>
      </c>
      <c r="O384" t="s">
        <v>915</v>
      </c>
      <c r="P384" t="s">
        <v>2986</v>
      </c>
    </row>
    <row r="385" spans="1:16" x14ac:dyDescent="0.25">
      <c r="A385" t="s">
        <v>186</v>
      </c>
      <c r="B385" t="s">
        <v>478</v>
      </c>
      <c r="C385" s="4">
        <v>45356</v>
      </c>
      <c r="D385" t="s">
        <v>895</v>
      </c>
      <c r="E385" s="4">
        <v>45476</v>
      </c>
      <c r="F385" t="s">
        <v>250</v>
      </c>
      <c r="G385" t="s">
        <v>896</v>
      </c>
      <c r="H385" s="26">
        <v>10695</v>
      </c>
      <c r="J385" s="5">
        <f>H385*1%</f>
        <v>106.95</v>
      </c>
      <c r="L385" s="26">
        <f>((H385*1%)/1.12)+((H385*5%)/1.12)</f>
        <v>572.94642857142856</v>
      </c>
      <c r="M385" s="26">
        <f t="shared" si="1"/>
        <v>10015.10357142857</v>
      </c>
      <c r="N385" t="s">
        <v>179</v>
      </c>
      <c r="O385" t="s">
        <v>293</v>
      </c>
      <c r="P385" t="s">
        <v>2986</v>
      </c>
    </row>
    <row r="386" spans="1:16" x14ac:dyDescent="0.25">
      <c r="A386" t="s">
        <v>424</v>
      </c>
      <c r="B386" t="s">
        <v>2133</v>
      </c>
      <c r="C386" t="s">
        <v>2060</v>
      </c>
      <c r="D386" t="s">
        <v>2599</v>
      </c>
      <c r="E386" t="s">
        <v>1625</v>
      </c>
      <c r="F386" t="s">
        <v>250</v>
      </c>
      <c r="G386" t="s">
        <v>2600</v>
      </c>
      <c r="H386" s="26">
        <v>273890</v>
      </c>
      <c r="J386" s="5">
        <f>H386*1%</f>
        <v>2738.9</v>
      </c>
      <c r="L386" s="26">
        <f>(H386*2%)+(H386*3%)</f>
        <v>13694.5</v>
      </c>
      <c r="M386" s="26">
        <f t="shared" si="1"/>
        <v>257456.59999999998</v>
      </c>
      <c r="N386" t="s">
        <v>1000</v>
      </c>
      <c r="O386" t="s">
        <v>1001</v>
      </c>
      <c r="P386" t="s">
        <v>2986</v>
      </c>
    </row>
    <row r="387" spans="1:16" x14ac:dyDescent="0.25">
      <c r="A387" t="s">
        <v>186</v>
      </c>
      <c r="B387" t="s">
        <v>479</v>
      </c>
      <c r="C387" s="4">
        <v>45356</v>
      </c>
      <c r="D387" t="s">
        <v>889</v>
      </c>
      <c r="E387" s="4">
        <v>45628</v>
      </c>
      <c r="F387" t="s">
        <v>250</v>
      </c>
      <c r="G387" t="s">
        <v>890</v>
      </c>
      <c r="H387" s="26">
        <v>17325</v>
      </c>
      <c r="J387" s="5">
        <f>H387*1%</f>
        <v>173.25</v>
      </c>
      <c r="L387" s="26">
        <f>((H387*1%)/1.12)+((H387*5%)/1.12)</f>
        <v>928.12499999999989</v>
      </c>
      <c r="M387" s="26">
        <f t="shared" si="1"/>
        <v>16223.625</v>
      </c>
      <c r="N387" t="s">
        <v>179</v>
      </c>
      <c r="O387" t="s">
        <v>293</v>
      </c>
      <c r="P387" t="s">
        <v>2986</v>
      </c>
    </row>
    <row r="388" spans="1:16" x14ac:dyDescent="0.25">
      <c r="A388" t="s">
        <v>2870</v>
      </c>
      <c r="B388" t="s">
        <v>2869</v>
      </c>
      <c r="C388" s="4">
        <v>45332</v>
      </c>
      <c r="D388" t="s">
        <v>2859</v>
      </c>
      <c r="E388" s="4">
        <v>45326</v>
      </c>
      <c r="F388" t="s">
        <v>250</v>
      </c>
      <c r="G388" t="s">
        <v>2871</v>
      </c>
      <c r="H388" s="26">
        <v>3800</v>
      </c>
      <c r="L388" s="26">
        <f>((H388*1%)/1.12)+((H388*5%)/1.12)</f>
        <v>203.57142857142856</v>
      </c>
      <c r="M388" s="26">
        <f t="shared" si="1"/>
        <v>3596.4285714285716</v>
      </c>
      <c r="N388" t="s">
        <v>1063</v>
      </c>
      <c r="O388" t="s">
        <v>57</v>
      </c>
      <c r="P388" t="s">
        <v>2986</v>
      </c>
    </row>
    <row r="389" spans="1:16" x14ac:dyDescent="0.25">
      <c r="A389" t="s">
        <v>186</v>
      </c>
      <c r="B389" t="s">
        <v>891</v>
      </c>
      <c r="C389" t="s">
        <v>686</v>
      </c>
      <c r="D389" t="s">
        <v>892</v>
      </c>
      <c r="E389" t="s">
        <v>306</v>
      </c>
      <c r="F389" t="s">
        <v>250</v>
      </c>
      <c r="G389" t="s">
        <v>893</v>
      </c>
      <c r="H389" s="26">
        <v>260409.75</v>
      </c>
      <c r="J389" s="5">
        <f>H389*1%</f>
        <v>2604.0974999999999</v>
      </c>
      <c r="L389" s="26">
        <f>((H389*1%)/1.12)+((H389*5%)/1.12)</f>
        <v>13950.522321428572</v>
      </c>
      <c r="M389" s="26">
        <f t="shared" si="1"/>
        <v>243855.13017857142</v>
      </c>
      <c r="N389" t="s">
        <v>894</v>
      </c>
      <c r="O389" t="s">
        <v>56</v>
      </c>
      <c r="P389" t="s">
        <v>2986</v>
      </c>
    </row>
    <row r="390" spans="1:16" x14ac:dyDescent="0.25">
      <c r="A390" t="s">
        <v>2994</v>
      </c>
      <c r="B390" t="s">
        <v>1247</v>
      </c>
      <c r="C390">
        <v>45597</v>
      </c>
      <c r="D390" t="s">
        <v>1248</v>
      </c>
      <c r="E390" t="s">
        <v>2995</v>
      </c>
      <c r="F390" t="s">
        <v>250</v>
      </c>
      <c r="G390" t="s">
        <v>2996</v>
      </c>
      <c r="H390" s="26">
        <v>612300</v>
      </c>
      <c r="L390" s="26">
        <f>(H390*2%)+(H390*3%)</f>
        <v>30615</v>
      </c>
      <c r="M390" s="26">
        <f t="shared" si="1"/>
        <v>581685</v>
      </c>
      <c r="N390" t="s">
        <v>136</v>
      </c>
      <c r="O390" t="s">
        <v>433</v>
      </c>
      <c r="P390" t="s">
        <v>2986</v>
      </c>
    </row>
    <row r="391" spans="1:16" x14ac:dyDescent="0.25">
      <c r="A391" t="s">
        <v>2998</v>
      </c>
      <c r="B391" t="s">
        <v>2999</v>
      </c>
      <c r="C391" t="s">
        <v>3000</v>
      </c>
      <c r="D391" t="s">
        <v>3001</v>
      </c>
      <c r="E391" t="s">
        <v>3002</v>
      </c>
      <c r="F391" t="s">
        <v>251</v>
      </c>
      <c r="G391" t="s">
        <v>3003</v>
      </c>
      <c r="H391" s="26">
        <v>1243800</v>
      </c>
      <c r="J391" s="5">
        <f>H391*1%</f>
        <v>12438</v>
      </c>
      <c r="L391" s="26">
        <f>((H391*1%)/1.12)+((H391*5%)/1.12)</f>
        <v>66632.142857142855</v>
      </c>
      <c r="M391" s="26">
        <f t="shared" si="1"/>
        <v>1164729.857142857</v>
      </c>
      <c r="N391" t="s">
        <v>852</v>
      </c>
      <c r="O391" t="s">
        <v>851</v>
      </c>
      <c r="P391" t="s">
        <v>2986</v>
      </c>
    </row>
    <row r="392" spans="1:16" x14ac:dyDescent="0.25">
      <c r="A392" t="s">
        <v>1160</v>
      </c>
      <c r="B392" t="s">
        <v>1930</v>
      </c>
      <c r="C392" s="4">
        <v>45572</v>
      </c>
      <c r="D392" t="s">
        <v>1931</v>
      </c>
      <c r="E392" t="s">
        <v>192</v>
      </c>
      <c r="F392" t="s">
        <v>251</v>
      </c>
      <c r="G392" t="s">
        <v>1932</v>
      </c>
      <c r="H392" s="26">
        <v>1500649.84</v>
      </c>
      <c r="J392" s="5">
        <f>H392*1%</f>
        <v>15006.4984</v>
      </c>
      <c r="L392" s="26">
        <f>((H392*1%)/1.12)+((H392*5%)/1.12)</f>
        <v>80391.955714285723</v>
      </c>
      <c r="M392" s="26">
        <f t="shared" si="1"/>
        <v>1405251.3858857146</v>
      </c>
      <c r="N392" t="s">
        <v>1933</v>
      </c>
      <c r="O392" t="s">
        <v>804</v>
      </c>
      <c r="P392" t="s">
        <v>2986</v>
      </c>
    </row>
    <row r="393" spans="1:16" x14ac:dyDescent="0.25">
      <c r="A393" t="s">
        <v>3008</v>
      </c>
      <c r="B393">
        <v>262</v>
      </c>
      <c r="C393" t="s">
        <v>3015</v>
      </c>
      <c r="D393" t="s">
        <v>3009</v>
      </c>
      <c r="E393" s="4">
        <v>43588</v>
      </c>
      <c r="F393" t="s">
        <v>251</v>
      </c>
      <c r="G393" t="s">
        <v>3010</v>
      </c>
      <c r="H393" s="26">
        <v>845000</v>
      </c>
      <c r="L393" s="26">
        <f>((H393*1%)/1.12)+((H393*5%)/1.12)</f>
        <v>45267.857142857138</v>
      </c>
      <c r="M393" s="26">
        <f t="shared" si="1"/>
        <v>799732.14285714284</v>
      </c>
      <c r="N393" t="s">
        <v>3011</v>
      </c>
      <c r="O393" t="s">
        <v>3012</v>
      </c>
      <c r="P393" t="s">
        <v>3016</v>
      </c>
    </row>
    <row r="394" spans="1:16" x14ac:dyDescent="0.25">
      <c r="A394" t="s">
        <v>988</v>
      </c>
      <c r="B394" t="s">
        <v>1679</v>
      </c>
      <c r="C394" t="s">
        <v>1566</v>
      </c>
      <c r="D394" t="s">
        <v>1686</v>
      </c>
      <c r="E394" t="s">
        <v>1072</v>
      </c>
      <c r="F394" t="s">
        <v>250</v>
      </c>
      <c r="G394" t="s">
        <v>1687</v>
      </c>
      <c r="H394" s="26">
        <v>10800</v>
      </c>
      <c r="L394" s="26">
        <f>((H394*2%)/1.12)+((H394*5%)/1.12)</f>
        <v>675</v>
      </c>
      <c r="M394" s="26">
        <f t="shared" si="1"/>
        <v>10125</v>
      </c>
      <c r="N394" t="s">
        <v>428</v>
      </c>
      <c r="O394" t="s">
        <v>429</v>
      </c>
      <c r="P394" t="s">
        <v>3016</v>
      </c>
    </row>
    <row r="395" spans="1:16" x14ac:dyDescent="0.25">
      <c r="A395" t="s">
        <v>661</v>
      </c>
      <c r="B395" t="s">
        <v>1077</v>
      </c>
      <c r="C395" s="4">
        <v>45419</v>
      </c>
      <c r="D395" t="s">
        <v>1632</v>
      </c>
      <c r="E395" s="4">
        <v>45327</v>
      </c>
      <c r="F395" t="s">
        <v>250</v>
      </c>
      <c r="G395" t="s">
        <v>1633</v>
      </c>
      <c r="H395" s="26">
        <v>29750</v>
      </c>
      <c r="J395" s="5">
        <f t="shared" ref="J395:J400" si="3">H395*1%</f>
        <v>297.5</v>
      </c>
      <c r="L395" s="26">
        <f>((H395*1%)/1.12)+((H395*5%)/1.12)</f>
        <v>1593.7499999999998</v>
      </c>
      <c r="M395" s="26">
        <f t="shared" si="1"/>
        <v>27858.75</v>
      </c>
      <c r="N395" t="s">
        <v>1634</v>
      </c>
      <c r="O395" t="s">
        <v>1635</v>
      </c>
      <c r="P395" t="s">
        <v>3041</v>
      </c>
    </row>
    <row r="396" spans="1:16" x14ac:dyDescent="0.25">
      <c r="A396" t="s">
        <v>2321</v>
      </c>
      <c r="B396" t="s">
        <v>2253</v>
      </c>
      <c r="C396" s="4">
        <v>45545</v>
      </c>
      <c r="D396" t="s">
        <v>2579</v>
      </c>
      <c r="E396" s="4">
        <v>45477</v>
      </c>
      <c r="F396" t="s">
        <v>250</v>
      </c>
      <c r="G396" t="s">
        <v>2580</v>
      </c>
      <c r="H396" s="26">
        <v>65000</v>
      </c>
      <c r="J396" s="5">
        <f t="shared" si="3"/>
        <v>650</v>
      </c>
      <c r="K396" s="26"/>
      <c r="L396" s="26">
        <f>((H396*1%)/1.12)+((H396*5%)/1.12)</f>
        <v>3482.1428571428569</v>
      </c>
      <c r="M396" s="26">
        <f t="shared" ref="M396:M427" si="4">H396-J396-K396-L396</f>
        <v>60867.857142857145</v>
      </c>
      <c r="N396" t="s">
        <v>1808</v>
      </c>
      <c r="O396" t="s">
        <v>2205</v>
      </c>
      <c r="P396" t="s">
        <v>3041</v>
      </c>
    </row>
    <row r="397" spans="1:16" x14ac:dyDescent="0.25">
      <c r="A397" t="s">
        <v>2841</v>
      </c>
      <c r="B397" t="s">
        <v>2656</v>
      </c>
      <c r="C397" s="4">
        <v>45454</v>
      </c>
      <c r="D397" t="s">
        <v>2842</v>
      </c>
      <c r="E397" s="4">
        <v>45451</v>
      </c>
      <c r="F397" t="s">
        <v>250</v>
      </c>
      <c r="G397" t="s">
        <v>2843</v>
      </c>
      <c r="H397" s="26">
        <v>560000</v>
      </c>
      <c r="J397" s="5">
        <f t="shared" si="3"/>
        <v>5600</v>
      </c>
      <c r="L397" s="26">
        <f>(H397*2%)+(H397*3%)</f>
        <v>28000</v>
      </c>
      <c r="M397" s="26">
        <f t="shared" si="4"/>
        <v>526400</v>
      </c>
      <c r="N397" t="s">
        <v>1933</v>
      </c>
      <c r="O397" t="s">
        <v>2844</v>
      </c>
      <c r="P397" t="s">
        <v>3041</v>
      </c>
    </row>
    <row r="398" spans="1:16" x14ac:dyDescent="0.25">
      <c r="A398" t="s">
        <v>2437</v>
      </c>
      <c r="B398" t="s">
        <v>2252</v>
      </c>
      <c r="C398" s="4">
        <v>45545</v>
      </c>
      <c r="D398" t="s">
        <v>2438</v>
      </c>
      <c r="E398" t="s">
        <v>864</v>
      </c>
      <c r="F398" t="s">
        <v>251</v>
      </c>
      <c r="G398" t="s">
        <v>2439</v>
      </c>
      <c r="H398" s="26">
        <v>444225</v>
      </c>
      <c r="J398" s="5">
        <f t="shared" si="3"/>
        <v>4442.25</v>
      </c>
      <c r="K398" s="26">
        <f>(1/10)*1%*17*36000</f>
        <v>612</v>
      </c>
      <c r="L398" s="26">
        <f>((H398*1%)/1.12)+((H398*5%)/1.12)</f>
        <v>23797.767857142855</v>
      </c>
      <c r="M398" s="26">
        <f t="shared" si="4"/>
        <v>415372.98214285716</v>
      </c>
      <c r="N398" t="s">
        <v>852</v>
      </c>
      <c r="O398" t="s">
        <v>851</v>
      </c>
      <c r="P398" s="4">
        <v>45717</v>
      </c>
    </row>
    <row r="399" spans="1:16" x14ac:dyDescent="0.25">
      <c r="A399" t="s">
        <v>3092</v>
      </c>
      <c r="B399" t="s">
        <v>1452</v>
      </c>
      <c r="C399" t="s">
        <v>3093</v>
      </c>
      <c r="D399" t="s">
        <v>1453</v>
      </c>
      <c r="E399" s="4">
        <v>45203</v>
      </c>
      <c r="F399" t="s">
        <v>250</v>
      </c>
      <c r="G399" t="s">
        <v>3094</v>
      </c>
      <c r="H399" s="26">
        <v>100000</v>
      </c>
      <c r="J399" s="5">
        <f t="shared" si="3"/>
        <v>1000</v>
      </c>
      <c r="L399" s="26">
        <f>(H399*1%)+(H399*3%)</f>
        <v>4000</v>
      </c>
      <c r="M399" s="26">
        <f t="shared" si="4"/>
        <v>95000</v>
      </c>
      <c r="N399" t="s">
        <v>389</v>
      </c>
      <c r="O399" t="s">
        <v>390</v>
      </c>
      <c r="P399" s="4">
        <v>45717</v>
      </c>
    </row>
    <row r="400" spans="1:16" x14ac:dyDescent="0.25">
      <c r="A400" t="s">
        <v>2853</v>
      </c>
      <c r="B400" t="s">
        <v>2854</v>
      </c>
      <c r="C400" t="s">
        <v>2855</v>
      </c>
      <c r="D400" t="s">
        <v>2835</v>
      </c>
      <c r="E400" t="s">
        <v>2834</v>
      </c>
      <c r="F400" t="s">
        <v>250</v>
      </c>
      <c r="G400" t="s">
        <v>951</v>
      </c>
      <c r="H400" s="26">
        <v>11747</v>
      </c>
      <c r="J400" s="5">
        <f t="shared" si="3"/>
        <v>117.47</v>
      </c>
      <c r="L400" s="26">
        <f>((H400*1%)/1.12)+((H400*5%)/1.12)</f>
        <v>629.30357142857133</v>
      </c>
      <c r="M400" s="26">
        <f t="shared" si="4"/>
        <v>11000.22642857143</v>
      </c>
      <c r="N400" t="s">
        <v>179</v>
      </c>
      <c r="O400" t="s">
        <v>604</v>
      </c>
      <c r="P400" s="4">
        <v>45717</v>
      </c>
    </row>
    <row r="401" spans="1:16" x14ac:dyDescent="0.25">
      <c r="A401" t="s">
        <v>239</v>
      </c>
      <c r="B401" t="s">
        <v>2040</v>
      </c>
      <c r="C401" t="s">
        <v>1953</v>
      </c>
      <c r="D401" t="s">
        <v>2219</v>
      </c>
      <c r="E401" t="s">
        <v>1045</v>
      </c>
      <c r="F401" t="s">
        <v>252</v>
      </c>
      <c r="G401" t="s">
        <v>2958</v>
      </c>
      <c r="H401" s="26">
        <v>95.52</v>
      </c>
      <c r="L401" s="26"/>
      <c r="M401" s="26">
        <f t="shared" si="4"/>
        <v>95.52</v>
      </c>
      <c r="P401" s="4">
        <v>45717</v>
      </c>
    </row>
    <row r="402" spans="1:16" x14ac:dyDescent="0.25">
      <c r="A402" t="s">
        <v>239</v>
      </c>
      <c r="B402" t="s">
        <v>2221</v>
      </c>
      <c r="C402" t="s">
        <v>1915</v>
      </c>
      <c r="D402" t="s">
        <v>2222</v>
      </c>
      <c r="E402" t="s">
        <v>1599</v>
      </c>
      <c r="F402" t="s">
        <v>252</v>
      </c>
      <c r="G402" t="s">
        <v>2958</v>
      </c>
      <c r="H402" s="26">
        <v>388</v>
      </c>
      <c r="M402" s="26">
        <f t="shared" si="4"/>
        <v>388</v>
      </c>
      <c r="P402" s="4">
        <v>45717</v>
      </c>
    </row>
    <row r="403" spans="1:16" x14ac:dyDescent="0.25">
      <c r="A403" t="s">
        <v>239</v>
      </c>
      <c r="B403" t="s">
        <v>2135</v>
      </c>
      <c r="C403" s="4">
        <v>45360</v>
      </c>
      <c r="D403" t="s">
        <v>2224</v>
      </c>
      <c r="E403" s="4">
        <v>45299</v>
      </c>
      <c r="F403" t="s">
        <v>252</v>
      </c>
      <c r="G403" t="s">
        <v>2225</v>
      </c>
      <c r="H403" s="26">
        <v>370.5</v>
      </c>
      <c r="L403" s="26"/>
      <c r="M403" s="26">
        <f t="shared" si="4"/>
        <v>370.5</v>
      </c>
      <c r="P403" s="4">
        <v>45717</v>
      </c>
    </row>
    <row r="404" spans="1:16" x14ac:dyDescent="0.25">
      <c r="A404" t="s">
        <v>286</v>
      </c>
      <c r="G404" t="s">
        <v>3096</v>
      </c>
      <c r="H404" s="26">
        <v>8491.7000000000007</v>
      </c>
      <c r="L404" s="26">
        <f>((H404*2%)/1.12)+((H404*5%)/1.12)</f>
        <v>530.73125000000005</v>
      </c>
      <c r="M404" s="26">
        <f t="shared" si="4"/>
        <v>7960.9687500000009</v>
      </c>
      <c r="P404" s="4">
        <v>45717</v>
      </c>
    </row>
    <row r="405" spans="1:16" x14ac:dyDescent="0.25">
      <c r="A405" t="s">
        <v>286</v>
      </c>
      <c r="G405" t="s">
        <v>3097</v>
      </c>
      <c r="H405" s="26">
        <v>29372.560000000001</v>
      </c>
      <c r="L405" s="26">
        <f>((H405*2%)/1.12)+((H405*5%)/1.12)</f>
        <v>1835.7850000000001</v>
      </c>
      <c r="M405" s="26">
        <f t="shared" si="4"/>
        <v>27536.775000000001</v>
      </c>
      <c r="P405" s="4">
        <v>45717</v>
      </c>
    </row>
    <row r="406" spans="1:16" x14ac:dyDescent="0.25">
      <c r="A406" t="s">
        <v>286</v>
      </c>
      <c r="G406" t="s">
        <v>3098</v>
      </c>
      <c r="H406" s="26">
        <v>44995.72</v>
      </c>
      <c r="L406" s="26">
        <f>((H406*2%)/1.12)+((H406*5%)/1.12)</f>
        <v>2812.2325000000001</v>
      </c>
      <c r="M406" s="26">
        <f t="shared" si="4"/>
        <v>42183.487500000003</v>
      </c>
      <c r="P406" s="4">
        <v>45717</v>
      </c>
    </row>
    <row r="407" spans="1:16" x14ac:dyDescent="0.25">
      <c r="A407" t="s">
        <v>3133</v>
      </c>
      <c r="B407" t="s">
        <v>2883</v>
      </c>
      <c r="C407" t="s">
        <v>3134</v>
      </c>
      <c r="D407" t="s">
        <v>3135</v>
      </c>
      <c r="E407" t="s">
        <v>2861</v>
      </c>
      <c r="F407" t="s">
        <v>250</v>
      </c>
      <c r="G407" t="s">
        <v>3136</v>
      </c>
      <c r="H407" s="26">
        <v>89700</v>
      </c>
      <c r="L407" s="26">
        <f>((H407*2%)/1.12)+((H407*5%)/1.12)</f>
        <v>5606.25</v>
      </c>
      <c r="M407" s="26">
        <f t="shared" si="4"/>
        <v>84093.75</v>
      </c>
      <c r="N407" t="s">
        <v>98</v>
      </c>
      <c r="O407" t="s">
        <v>99</v>
      </c>
      <c r="P407" s="4">
        <v>45839</v>
      </c>
    </row>
    <row r="408" spans="1:16" x14ac:dyDescent="0.25">
      <c r="A408" t="s">
        <v>2242</v>
      </c>
      <c r="B408" t="s">
        <v>2261</v>
      </c>
      <c r="C408" t="s">
        <v>2234</v>
      </c>
      <c r="D408" t="s">
        <v>2446</v>
      </c>
      <c r="E408" s="4">
        <v>45416</v>
      </c>
      <c r="F408" t="s">
        <v>2279</v>
      </c>
      <c r="G408" t="s">
        <v>2447</v>
      </c>
      <c r="H408" s="26">
        <v>141000</v>
      </c>
      <c r="J408" s="5">
        <f>H408*1%</f>
        <v>1410</v>
      </c>
      <c r="L408" s="26">
        <f>((H408*1%)/1.12)+((H408*5%)/1.12)</f>
        <v>7553.5714285714284</v>
      </c>
      <c r="M408" s="26">
        <f t="shared" si="4"/>
        <v>132036.42857142858</v>
      </c>
      <c r="N408" t="s">
        <v>800</v>
      </c>
      <c r="O408" t="s">
        <v>390</v>
      </c>
      <c r="P408" s="4">
        <v>45870</v>
      </c>
    </row>
    <row r="409" spans="1:16" x14ac:dyDescent="0.25">
      <c r="A409" t="s">
        <v>2845</v>
      </c>
      <c r="B409" t="s">
        <v>2552</v>
      </c>
      <c r="C409" t="s">
        <v>2831</v>
      </c>
      <c r="D409" t="s">
        <v>2847</v>
      </c>
      <c r="E409" t="s">
        <v>2846</v>
      </c>
      <c r="F409" t="s">
        <v>250</v>
      </c>
      <c r="G409" t="s">
        <v>2848</v>
      </c>
      <c r="H409" s="26">
        <v>117000</v>
      </c>
      <c r="J409" s="5">
        <f>H409*1%</f>
        <v>1170</v>
      </c>
      <c r="L409" s="26">
        <f>((H409*1%)/1.12)+((H409*5%)/1.12)</f>
        <v>6267.8571428571422</v>
      </c>
      <c r="M409" s="26">
        <f t="shared" si="4"/>
        <v>109562.14285714286</v>
      </c>
      <c r="N409" t="s">
        <v>522</v>
      </c>
      <c r="O409" t="s">
        <v>523</v>
      </c>
      <c r="P409" s="4">
        <v>45870</v>
      </c>
    </row>
    <row r="410" spans="1:16" x14ac:dyDescent="0.25">
      <c r="A410" t="s">
        <v>2971</v>
      </c>
      <c r="B410" t="s">
        <v>2972</v>
      </c>
      <c r="C410" t="s">
        <v>2973</v>
      </c>
      <c r="D410" t="s">
        <v>2162</v>
      </c>
      <c r="E410" t="s">
        <v>2974</v>
      </c>
      <c r="F410" t="s">
        <v>250</v>
      </c>
      <c r="G410" t="s">
        <v>2975</v>
      </c>
      <c r="H410" s="26">
        <v>13900</v>
      </c>
      <c r="J410" s="5">
        <f>H410*1%</f>
        <v>139</v>
      </c>
      <c r="L410" s="26">
        <f>((H410*1%)/1.12)+((H410*5%)/1.12)</f>
        <v>744.64285714285711</v>
      </c>
      <c r="M410" s="26">
        <f t="shared" si="4"/>
        <v>13016.357142857143</v>
      </c>
      <c r="N410" t="s">
        <v>813</v>
      </c>
      <c r="O410" t="s">
        <v>2164</v>
      </c>
      <c r="P410" s="4">
        <v>45870</v>
      </c>
    </row>
    <row r="411" spans="1:16" x14ac:dyDescent="0.25">
      <c r="A411" t="s">
        <v>2019</v>
      </c>
      <c r="B411" t="s">
        <v>2018</v>
      </c>
      <c r="C411" t="s">
        <v>1730</v>
      </c>
      <c r="D411" t="s">
        <v>2020</v>
      </c>
      <c r="E411" s="4">
        <v>45327</v>
      </c>
      <c r="F411" t="s">
        <v>250</v>
      </c>
      <c r="G411" t="s">
        <v>2021</v>
      </c>
      <c r="H411" s="26">
        <v>9448</v>
      </c>
      <c r="J411" s="5">
        <f>H411*1%</f>
        <v>94.48</v>
      </c>
      <c r="L411" s="26">
        <f>((H411*1%)/1.12)+((H411*5%)/1.12)</f>
        <v>506.14285714285711</v>
      </c>
      <c r="M411" s="26">
        <f t="shared" si="4"/>
        <v>8847.3771428571436</v>
      </c>
      <c r="N411" t="s">
        <v>8</v>
      </c>
      <c r="O411" t="s">
        <v>59</v>
      </c>
      <c r="P411" s="4">
        <v>45870</v>
      </c>
    </row>
    <row r="412" spans="1:16" x14ac:dyDescent="0.25">
      <c r="A412" t="s">
        <v>286</v>
      </c>
      <c r="G412" t="s">
        <v>3097</v>
      </c>
      <c r="H412" s="26">
        <v>29372.560000000001</v>
      </c>
      <c r="L412" s="26">
        <f>((H412*2%)/1.12)+((H412*5%)/1.12)</f>
        <v>1835.7850000000001</v>
      </c>
      <c r="M412" s="26">
        <f t="shared" si="4"/>
        <v>27536.775000000001</v>
      </c>
      <c r="N412" t="s">
        <v>290</v>
      </c>
      <c r="O412" t="s">
        <v>3140</v>
      </c>
      <c r="P412" s="4">
        <v>45870</v>
      </c>
    </row>
    <row r="413" spans="1:16" x14ac:dyDescent="0.25">
      <c r="A413" t="s">
        <v>2987</v>
      </c>
      <c r="B413" t="s">
        <v>3141</v>
      </c>
      <c r="C413" t="s">
        <v>3142</v>
      </c>
      <c r="D413" t="s">
        <v>1154</v>
      </c>
      <c r="E413" t="s">
        <v>3143</v>
      </c>
      <c r="F413" t="s">
        <v>250</v>
      </c>
      <c r="G413" t="s">
        <v>3144</v>
      </c>
      <c r="H413" s="26">
        <v>181984.2</v>
      </c>
      <c r="K413" s="26">
        <f>(1/10)*1%*44*10904.25</f>
        <v>479.78699999999998</v>
      </c>
      <c r="L413" s="26">
        <f>((H413*1%)/1.12)+((H413*5%)/1.12)</f>
        <v>9749.153571428571</v>
      </c>
      <c r="M413" s="26">
        <f t="shared" si="4"/>
        <v>171755.25942857144</v>
      </c>
      <c r="N413" t="s">
        <v>1057</v>
      </c>
      <c r="O413" t="s">
        <v>390</v>
      </c>
      <c r="P413" s="4">
        <v>45870</v>
      </c>
    </row>
    <row r="414" spans="1:16" x14ac:dyDescent="0.25">
      <c r="A414" t="s">
        <v>520</v>
      </c>
      <c r="B414" t="s">
        <v>2832</v>
      </c>
      <c r="C414" t="s">
        <v>2833</v>
      </c>
      <c r="D414" t="s">
        <v>2835</v>
      </c>
      <c r="E414" t="s">
        <v>2834</v>
      </c>
      <c r="F414" t="s">
        <v>250</v>
      </c>
      <c r="G414" t="s">
        <v>2836</v>
      </c>
      <c r="H414" s="26">
        <v>12921</v>
      </c>
      <c r="J414" s="5">
        <f>H414*1%</f>
        <v>129.21</v>
      </c>
      <c r="L414" s="26">
        <f>(H414*1%)+(H414*3%)</f>
        <v>516.84</v>
      </c>
      <c r="M414" s="26">
        <f t="shared" si="4"/>
        <v>12274.95</v>
      </c>
    </row>
    <row r="415" spans="1:16" x14ac:dyDescent="0.25">
      <c r="A415" t="s">
        <v>159</v>
      </c>
      <c r="B415" t="s">
        <v>3077</v>
      </c>
      <c r="C415" t="s">
        <v>3045</v>
      </c>
      <c r="D415" t="s">
        <v>3078</v>
      </c>
      <c r="E415" t="s">
        <v>2978</v>
      </c>
      <c r="F415" t="s">
        <v>249</v>
      </c>
      <c r="G415" t="s">
        <v>3080</v>
      </c>
      <c r="H415" s="26">
        <v>1808.21</v>
      </c>
      <c r="L415" s="26">
        <f>(H415*1%)+(H415*3%)</f>
        <v>72.328400000000002</v>
      </c>
      <c r="M415" s="26">
        <f t="shared" si="4"/>
        <v>1735.8815999999999</v>
      </c>
      <c r="N415" t="s">
        <v>398</v>
      </c>
      <c r="O415" t="s">
        <v>2844</v>
      </c>
      <c r="P415" s="4">
        <v>45901</v>
      </c>
    </row>
    <row r="416" spans="1:16" x14ac:dyDescent="0.25">
      <c r="A416" t="s">
        <v>520</v>
      </c>
      <c r="B416" t="s">
        <v>2832</v>
      </c>
      <c r="C416" t="s">
        <v>2833</v>
      </c>
      <c r="D416" t="s">
        <v>2835</v>
      </c>
      <c r="E416" t="s">
        <v>2834</v>
      </c>
      <c r="F416" t="s">
        <v>250</v>
      </c>
      <c r="G416" t="s">
        <v>2836</v>
      </c>
      <c r="H416" s="26">
        <v>12921</v>
      </c>
      <c r="J416" s="5">
        <f>H416*1%</f>
        <v>129.21</v>
      </c>
      <c r="L416" s="26">
        <f>(H416*1%)+(H416*3%)</f>
        <v>516.84</v>
      </c>
      <c r="M416" s="26">
        <f t="shared" si="4"/>
        <v>12274.95</v>
      </c>
      <c r="N416" t="s">
        <v>179</v>
      </c>
      <c r="O416" t="s">
        <v>915</v>
      </c>
      <c r="P416" s="4">
        <v>45931</v>
      </c>
    </row>
    <row r="417" spans="1:16" x14ac:dyDescent="0.25">
      <c r="A417" t="s">
        <v>539</v>
      </c>
      <c r="B417" t="s">
        <v>401</v>
      </c>
      <c r="C417" s="4">
        <v>45295</v>
      </c>
      <c r="D417" t="s">
        <v>540</v>
      </c>
      <c r="E417" s="4">
        <v>45536</v>
      </c>
      <c r="F417" t="s">
        <v>250</v>
      </c>
      <c r="G417" t="s">
        <v>541</v>
      </c>
      <c r="H417" s="26">
        <v>3795</v>
      </c>
      <c r="L417" s="26">
        <f>((H417*1%)/1.12)+((H417*5%)/1.12)</f>
        <v>203.30357142857139</v>
      </c>
      <c r="M417" s="26">
        <f t="shared" si="4"/>
        <v>3591.6964285714284</v>
      </c>
      <c r="N417" t="s">
        <v>542</v>
      </c>
      <c r="O417" t="s">
        <v>2981</v>
      </c>
      <c r="P417" s="4">
        <v>45931</v>
      </c>
    </row>
    <row r="418" spans="1:16" x14ac:dyDescent="0.25">
      <c r="A418" t="s">
        <v>520</v>
      </c>
      <c r="B418" t="s">
        <v>2739</v>
      </c>
      <c r="C418" s="4">
        <v>45607</v>
      </c>
      <c r="D418" t="s">
        <v>2689</v>
      </c>
      <c r="E418" s="4">
        <v>45357</v>
      </c>
      <c r="F418" t="s">
        <v>250</v>
      </c>
      <c r="G418" t="s">
        <v>2740</v>
      </c>
      <c r="H418" s="26">
        <v>51365</v>
      </c>
      <c r="J418" s="5">
        <f>H418*1%</f>
        <v>513.65</v>
      </c>
      <c r="L418" s="26">
        <f>(H418*1%)+(H418*3%)</f>
        <v>2054.6</v>
      </c>
      <c r="M418" s="26">
        <f t="shared" si="4"/>
        <v>48796.75</v>
      </c>
      <c r="N418" t="s">
        <v>376</v>
      </c>
      <c r="O418" t="s">
        <v>221</v>
      </c>
      <c r="P418" s="4">
        <v>45931</v>
      </c>
    </row>
    <row r="419" spans="1:16" x14ac:dyDescent="0.25">
      <c r="A419" t="s">
        <v>434</v>
      </c>
      <c r="B419" t="s">
        <v>2734</v>
      </c>
      <c r="C419" t="s">
        <v>2861</v>
      </c>
      <c r="D419" t="s">
        <v>2907</v>
      </c>
      <c r="E419">
        <v>45575</v>
      </c>
      <c r="F419" t="s">
        <v>250</v>
      </c>
      <c r="G419" t="s">
        <v>2908</v>
      </c>
      <c r="H419" s="26">
        <v>10800</v>
      </c>
      <c r="L419" s="26">
        <f>((H419*2%)/1.12)+((H419*5%)/1.12)</f>
        <v>675</v>
      </c>
      <c r="M419" s="26">
        <f t="shared" si="4"/>
        <v>10125</v>
      </c>
      <c r="N419" t="s">
        <v>760</v>
      </c>
      <c r="O419" t="s">
        <v>695</v>
      </c>
      <c r="P419" s="4">
        <v>45931</v>
      </c>
    </row>
    <row r="420" spans="1:16" x14ac:dyDescent="0.25">
      <c r="A420" t="s">
        <v>520</v>
      </c>
      <c r="B420" t="s">
        <v>2825</v>
      </c>
      <c r="C420" t="s">
        <v>2805</v>
      </c>
      <c r="D420" t="s">
        <v>2806</v>
      </c>
      <c r="E420" t="s">
        <v>2807</v>
      </c>
      <c r="F420" t="s">
        <v>250</v>
      </c>
      <c r="G420" t="s">
        <v>2826</v>
      </c>
      <c r="H420" s="26">
        <v>990</v>
      </c>
      <c r="L420" s="26">
        <f>(H420*1%)+(H420*3%)</f>
        <v>39.6</v>
      </c>
      <c r="M420" s="26">
        <f t="shared" si="4"/>
        <v>950.4</v>
      </c>
      <c r="N420" t="s">
        <v>760</v>
      </c>
      <c r="O420" t="s">
        <v>944</v>
      </c>
      <c r="P420" s="4">
        <v>45931</v>
      </c>
    </row>
    <row r="421" spans="1:16" x14ac:dyDescent="0.25">
      <c r="A421" t="s">
        <v>1662</v>
      </c>
      <c r="B421" t="s">
        <v>2730</v>
      </c>
      <c r="C421" s="4">
        <v>45607</v>
      </c>
      <c r="D421" t="s">
        <v>3042</v>
      </c>
      <c r="E421" t="s">
        <v>3043</v>
      </c>
      <c r="F421" t="s">
        <v>250</v>
      </c>
      <c r="G421" t="s">
        <v>3044</v>
      </c>
      <c r="H421" s="26">
        <v>69824</v>
      </c>
      <c r="L421" s="26">
        <f>((H421*2%)/1.12)+((H421*5%)/1.12)</f>
        <v>4364</v>
      </c>
      <c r="M421" s="26">
        <f t="shared" si="4"/>
        <v>65460</v>
      </c>
      <c r="N421" t="s">
        <v>800</v>
      </c>
      <c r="O421" t="s">
        <v>2844</v>
      </c>
      <c r="P421" s="4">
        <v>45931</v>
      </c>
    </row>
    <row r="422" spans="1:16" x14ac:dyDescent="0.25">
      <c r="A422" t="s">
        <v>434</v>
      </c>
      <c r="B422" t="s">
        <v>723</v>
      </c>
      <c r="C422" t="s">
        <v>749</v>
      </c>
      <c r="D422" t="s">
        <v>801</v>
      </c>
      <c r="E422" t="s">
        <v>192</v>
      </c>
      <c r="F422" t="s">
        <v>250</v>
      </c>
      <c r="G422" t="s">
        <v>802</v>
      </c>
      <c r="H422" s="26">
        <v>34000</v>
      </c>
      <c r="J422" s="5">
        <f>H422*1%</f>
        <v>340</v>
      </c>
      <c r="L422" s="26">
        <f>((H422*1%)/1.12)+((H422*5%)/1.12)</f>
        <v>1821.4285714285711</v>
      </c>
      <c r="M422" s="26">
        <f t="shared" si="4"/>
        <v>31838.571428571428</v>
      </c>
      <c r="N422" t="s">
        <v>803</v>
      </c>
      <c r="O422" t="s">
        <v>804</v>
      </c>
      <c r="P422" t="s">
        <v>3197</v>
      </c>
    </row>
    <row r="423" spans="1:16" x14ac:dyDescent="0.25">
      <c r="A423" t="s">
        <v>2098</v>
      </c>
      <c r="B423" t="s">
        <v>1648</v>
      </c>
      <c r="C423" s="4">
        <v>45633</v>
      </c>
      <c r="D423" t="s">
        <v>1650</v>
      </c>
      <c r="E423" t="s">
        <v>316</v>
      </c>
      <c r="F423" t="s">
        <v>250</v>
      </c>
      <c r="G423" t="s">
        <v>3297</v>
      </c>
      <c r="H423" s="26">
        <v>305.5</v>
      </c>
      <c r="M423" s="26">
        <f t="shared" si="4"/>
        <v>305.5</v>
      </c>
      <c r="N423" t="s">
        <v>800</v>
      </c>
      <c r="O423" t="s">
        <v>390</v>
      </c>
      <c r="P423" t="s">
        <v>3298</v>
      </c>
    </row>
    <row r="424" spans="1:16" x14ac:dyDescent="0.25">
      <c r="A424" t="s">
        <v>706</v>
      </c>
      <c r="B424" t="s">
        <v>2735</v>
      </c>
      <c r="C424" t="s">
        <v>2861</v>
      </c>
      <c r="D424" t="s">
        <v>2862</v>
      </c>
      <c r="E424" t="s">
        <v>2863</v>
      </c>
      <c r="F424" t="s">
        <v>252</v>
      </c>
      <c r="G424" t="s">
        <v>3297</v>
      </c>
      <c r="H424" s="26">
        <v>1270.6199999999999</v>
      </c>
      <c r="M424" s="26">
        <f t="shared" si="4"/>
        <v>1270.6199999999999</v>
      </c>
      <c r="N424" t="s">
        <v>710</v>
      </c>
      <c r="O424" t="s">
        <v>711</v>
      </c>
      <c r="P424" t="s">
        <v>3298</v>
      </c>
    </row>
    <row r="425" spans="1:16" x14ac:dyDescent="0.25">
      <c r="A425" t="s">
        <v>186</v>
      </c>
      <c r="B425" t="s">
        <v>1569</v>
      </c>
      <c r="C425" s="4">
        <v>45542</v>
      </c>
      <c r="D425" t="s">
        <v>1570</v>
      </c>
      <c r="E425" t="s">
        <v>318</v>
      </c>
      <c r="F425" t="s">
        <v>250</v>
      </c>
      <c r="G425" t="s">
        <v>3297</v>
      </c>
      <c r="H425" s="26">
        <v>144.15</v>
      </c>
      <c r="M425" s="26">
        <f t="shared" si="4"/>
        <v>144.15</v>
      </c>
      <c r="N425" t="s">
        <v>800</v>
      </c>
      <c r="O425" t="s">
        <v>390</v>
      </c>
      <c r="P425" t="s">
        <v>3298</v>
      </c>
    </row>
    <row r="426" spans="1:16" x14ac:dyDescent="0.25">
      <c r="A426" t="s">
        <v>2242</v>
      </c>
      <c r="B426" t="s">
        <v>2131</v>
      </c>
      <c r="C426" t="s">
        <v>2023</v>
      </c>
      <c r="D426" t="s">
        <v>2243</v>
      </c>
      <c r="E426" t="s">
        <v>675</v>
      </c>
      <c r="F426" t="s">
        <v>250</v>
      </c>
      <c r="G426" t="s">
        <v>2244</v>
      </c>
      <c r="H426" s="26">
        <v>46000</v>
      </c>
      <c r="J426" s="5">
        <f t="shared" ref="J426:J431" si="5">H426*1%</f>
        <v>460</v>
      </c>
      <c r="L426" s="26">
        <f>((H426*1%)/1.12)+((H426*5%)/1.12)</f>
        <v>2464.2857142857142</v>
      </c>
      <c r="M426" s="26">
        <f t="shared" si="4"/>
        <v>43075.714285714283</v>
      </c>
      <c r="N426" t="s">
        <v>11</v>
      </c>
      <c r="O426" t="s">
        <v>62</v>
      </c>
      <c r="P426" t="s">
        <v>3298</v>
      </c>
    </row>
    <row r="427" spans="1:16" x14ac:dyDescent="0.25">
      <c r="A427" t="s">
        <v>520</v>
      </c>
      <c r="B427" t="s">
        <v>2819</v>
      </c>
      <c r="C427" t="s">
        <v>2820</v>
      </c>
      <c r="D427" t="s">
        <v>2821</v>
      </c>
      <c r="E427" t="s">
        <v>2822</v>
      </c>
      <c r="F427" t="s">
        <v>250</v>
      </c>
      <c r="G427" t="s">
        <v>2823</v>
      </c>
      <c r="H427" s="26">
        <v>33991</v>
      </c>
      <c r="J427" s="5">
        <f t="shared" si="5"/>
        <v>339.91</v>
      </c>
      <c r="L427" s="26">
        <f>(H427*1%)+(H427*3%)</f>
        <v>1359.64</v>
      </c>
      <c r="M427" s="26">
        <f t="shared" si="4"/>
        <v>32291.449999999997</v>
      </c>
      <c r="N427" t="s">
        <v>2824</v>
      </c>
      <c r="O427" t="s">
        <v>441</v>
      </c>
      <c r="P427" t="s">
        <v>3299</v>
      </c>
    </row>
    <row r="428" spans="1:16" x14ac:dyDescent="0.25">
      <c r="A428" t="s">
        <v>584</v>
      </c>
      <c r="B428" t="s">
        <v>1556</v>
      </c>
      <c r="C428" s="4">
        <v>45542</v>
      </c>
      <c r="D428" t="s">
        <v>1630</v>
      </c>
      <c r="E428" t="s">
        <v>342</v>
      </c>
      <c r="F428" t="s">
        <v>251</v>
      </c>
      <c r="G428" t="s">
        <v>1631</v>
      </c>
      <c r="H428" s="26">
        <v>215504.5</v>
      </c>
      <c r="J428" s="5">
        <f t="shared" si="5"/>
        <v>2155.0450000000001</v>
      </c>
      <c r="L428" s="26">
        <f t="shared" ref="L428:L436" si="6">((H428*1%)/1.12)+((H428*5%)/1.12)</f>
        <v>11544.883928571428</v>
      </c>
      <c r="M428" s="26">
        <f t="shared" ref="M428:M459" si="7">H428-J428-K428-L428</f>
        <v>201804.57107142857</v>
      </c>
      <c r="N428" t="s">
        <v>43</v>
      </c>
      <c r="O428" t="s">
        <v>53</v>
      </c>
      <c r="P428" t="s">
        <v>3299</v>
      </c>
    </row>
    <row r="429" spans="1:16" x14ac:dyDescent="0.25">
      <c r="A429" t="s">
        <v>1050</v>
      </c>
      <c r="B429" t="s">
        <v>2170</v>
      </c>
      <c r="C429" t="s">
        <v>2162</v>
      </c>
      <c r="D429" t="s">
        <v>2162</v>
      </c>
      <c r="E429" t="s">
        <v>843</v>
      </c>
      <c r="F429" t="s">
        <v>250</v>
      </c>
      <c r="G429" t="s">
        <v>2171</v>
      </c>
      <c r="H429" s="26">
        <v>52151</v>
      </c>
      <c r="J429" s="5">
        <f t="shared" si="5"/>
        <v>521.51</v>
      </c>
      <c r="L429" s="26">
        <f t="shared" si="6"/>
        <v>2793.8035714285711</v>
      </c>
      <c r="M429" s="26">
        <f t="shared" si="7"/>
        <v>48835.686428571425</v>
      </c>
      <c r="N429" t="s">
        <v>813</v>
      </c>
      <c r="O429" t="s">
        <v>2164</v>
      </c>
      <c r="P429" t="s">
        <v>3299</v>
      </c>
    </row>
    <row r="430" spans="1:16" x14ac:dyDescent="0.25">
      <c r="A430" t="s">
        <v>2086</v>
      </c>
      <c r="B430" t="s">
        <v>2052</v>
      </c>
      <c r="C430" s="4">
        <v>45634</v>
      </c>
      <c r="D430" t="s">
        <v>2087</v>
      </c>
      <c r="E430" t="s">
        <v>342</v>
      </c>
      <c r="F430" t="s">
        <v>250</v>
      </c>
      <c r="G430" t="s">
        <v>2088</v>
      </c>
      <c r="H430" s="26">
        <v>234000</v>
      </c>
      <c r="J430" s="5">
        <f t="shared" si="5"/>
        <v>2340</v>
      </c>
      <c r="L430" s="26">
        <f t="shared" si="6"/>
        <v>12535.714285714284</v>
      </c>
      <c r="M430" s="26">
        <f t="shared" si="7"/>
        <v>219124.28571428571</v>
      </c>
      <c r="N430" t="s">
        <v>1057</v>
      </c>
      <c r="O430" t="s">
        <v>390</v>
      </c>
      <c r="P430" t="s">
        <v>3304</v>
      </c>
    </row>
    <row r="431" spans="1:16" x14ac:dyDescent="0.25">
      <c r="A431" t="s">
        <v>3384</v>
      </c>
      <c r="B431" t="s">
        <v>1421</v>
      </c>
      <c r="C431" t="s">
        <v>3385</v>
      </c>
      <c r="D431" t="s">
        <v>1423</v>
      </c>
      <c r="E431" t="s">
        <v>3386</v>
      </c>
      <c r="F431" t="s">
        <v>251</v>
      </c>
      <c r="G431" t="s">
        <v>3387</v>
      </c>
      <c r="H431" s="26">
        <v>13946500</v>
      </c>
      <c r="J431" s="5">
        <f t="shared" si="5"/>
        <v>139465</v>
      </c>
      <c r="L431" s="26">
        <f t="shared" si="6"/>
        <v>747133.92857142841</v>
      </c>
      <c r="M431" s="26">
        <f t="shared" si="7"/>
        <v>13059901.071428571</v>
      </c>
      <c r="N431" t="s">
        <v>3388</v>
      </c>
      <c r="O431" t="s">
        <v>1635</v>
      </c>
      <c r="P431" t="s">
        <v>3304</v>
      </c>
    </row>
    <row r="432" spans="1:16" x14ac:dyDescent="0.25">
      <c r="A432" t="s">
        <v>584</v>
      </c>
      <c r="B432" t="s">
        <v>3391</v>
      </c>
      <c r="C432" t="s">
        <v>686</v>
      </c>
      <c r="D432" t="s">
        <v>798</v>
      </c>
      <c r="E432" t="s">
        <v>316</v>
      </c>
      <c r="F432" t="s">
        <v>250</v>
      </c>
      <c r="G432" t="s">
        <v>799</v>
      </c>
      <c r="H432" s="26">
        <v>5905</v>
      </c>
      <c r="J432" s="5"/>
      <c r="L432" s="26">
        <f t="shared" si="6"/>
        <v>316.33928571428567</v>
      </c>
      <c r="M432" s="26">
        <f t="shared" si="7"/>
        <v>5588.6607142857147</v>
      </c>
      <c r="N432" t="s">
        <v>800</v>
      </c>
      <c r="O432" t="s">
        <v>390</v>
      </c>
      <c r="P432" t="s">
        <v>3392</v>
      </c>
    </row>
    <row r="433" spans="1:16" x14ac:dyDescent="0.25">
      <c r="A433" t="s">
        <v>236</v>
      </c>
      <c r="B433" t="s">
        <v>1581</v>
      </c>
      <c r="C433" s="4">
        <v>45542</v>
      </c>
      <c r="D433" t="s">
        <v>1564</v>
      </c>
      <c r="E433" t="s">
        <v>360</v>
      </c>
      <c r="F433" t="s">
        <v>250</v>
      </c>
      <c r="G433" t="s">
        <v>1582</v>
      </c>
      <c r="H433" s="26">
        <v>34175</v>
      </c>
      <c r="J433" s="5">
        <f>H433*1%</f>
        <v>341.75</v>
      </c>
      <c r="L433" s="26">
        <f t="shared" si="6"/>
        <v>1830.8035714285711</v>
      </c>
      <c r="M433" s="26">
        <f t="shared" si="7"/>
        <v>32002.446428571428</v>
      </c>
      <c r="N433" t="s">
        <v>694</v>
      </c>
      <c r="O433" t="s">
        <v>441</v>
      </c>
      <c r="P433" t="s">
        <v>3392</v>
      </c>
    </row>
    <row r="434" spans="1:16" x14ac:dyDescent="0.25">
      <c r="A434" t="s">
        <v>2098</v>
      </c>
      <c r="B434" t="s">
        <v>2865</v>
      </c>
      <c r="C434" s="4">
        <v>45332</v>
      </c>
      <c r="D434" t="s">
        <v>2859</v>
      </c>
      <c r="E434" s="4">
        <v>45326</v>
      </c>
      <c r="F434" t="s">
        <v>250</v>
      </c>
      <c r="G434" t="s">
        <v>2866</v>
      </c>
      <c r="H434" s="26">
        <v>92442</v>
      </c>
      <c r="J434" s="5">
        <f>H434*1%</f>
        <v>924.42000000000007</v>
      </c>
      <c r="L434" s="26">
        <f t="shared" si="6"/>
        <v>4952.25</v>
      </c>
      <c r="M434" s="26">
        <f t="shared" si="7"/>
        <v>86565.33</v>
      </c>
      <c r="N434" t="s">
        <v>1063</v>
      </c>
      <c r="O434" t="s">
        <v>57</v>
      </c>
      <c r="P434" t="s">
        <v>3392</v>
      </c>
    </row>
    <row r="435" spans="1:16" x14ac:dyDescent="0.25">
      <c r="A435" t="s">
        <v>1384</v>
      </c>
      <c r="B435" t="s">
        <v>1385</v>
      </c>
      <c r="C435" t="s">
        <v>3393</v>
      </c>
      <c r="D435" t="s">
        <v>1386</v>
      </c>
      <c r="E435" t="s">
        <v>3394</v>
      </c>
      <c r="F435" t="s">
        <v>251</v>
      </c>
      <c r="G435" t="s">
        <v>3395</v>
      </c>
      <c r="H435" s="26">
        <v>859552</v>
      </c>
      <c r="J435" s="5">
        <f>H435*1%</f>
        <v>8595.52</v>
      </c>
      <c r="L435" s="26">
        <f t="shared" si="6"/>
        <v>46047.428571428572</v>
      </c>
      <c r="M435" s="26">
        <f t="shared" si="7"/>
        <v>804909.05142857146</v>
      </c>
      <c r="N435" t="s">
        <v>3397</v>
      </c>
      <c r="O435" t="s">
        <v>57</v>
      </c>
      <c r="P435" t="s">
        <v>3392</v>
      </c>
    </row>
    <row r="436" spans="1:16" x14ac:dyDescent="0.25">
      <c r="A436" t="s">
        <v>1050</v>
      </c>
      <c r="B436" t="s">
        <v>1640</v>
      </c>
      <c r="C436" s="4">
        <v>45511</v>
      </c>
      <c r="D436" t="s">
        <v>1641</v>
      </c>
      <c r="E436" t="s">
        <v>325</v>
      </c>
      <c r="F436" t="s">
        <v>250</v>
      </c>
      <c r="G436" t="s">
        <v>1642</v>
      </c>
      <c r="H436" s="26">
        <f>23617-2600</f>
        <v>21017</v>
      </c>
      <c r="J436" s="5">
        <f>H436*1%</f>
        <v>210.17000000000002</v>
      </c>
      <c r="L436" s="26">
        <f t="shared" si="6"/>
        <v>1125.9107142857142</v>
      </c>
      <c r="M436" s="26">
        <f t="shared" si="7"/>
        <v>19680.919285714288</v>
      </c>
      <c r="N436" t="s">
        <v>1057</v>
      </c>
      <c r="O436" t="s">
        <v>390</v>
      </c>
      <c r="P436" t="s">
        <v>3392</v>
      </c>
    </row>
    <row r="437" spans="1:16" x14ac:dyDescent="0.25">
      <c r="A437" t="s">
        <v>530</v>
      </c>
      <c r="B437" t="s">
        <v>2725</v>
      </c>
      <c r="C437" s="4">
        <v>45333</v>
      </c>
      <c r="D437" t="s">
        <v>3231</v>
      </c>
      <c r="E437" t="s">
        <v>2990</v>
      </c>
      <c r="F437" t="s">
        <v>250</v>
      </c>
      <c r="G437" t="s">
        <v>3232</v>
      </c>
      <c r="H437" s="26">
        <v>32000</v>
      </c>
      <c r="L437" s="26">
        <f>(H437*2%)+(H437*3%)</f>
        <v>1600</v>
      </c>
      <c r="M437" s="26">
        <f t="shared" si="7"/>
        <v>30400</v>
      </c>
      <c r="N437" t="s">
        <v>1000</v>
      </c>
      <c r="O437" t="s">
        <v>1001</v>
      </c>
      <c r="P437" t="s">
        <v>3404</v>
      </c>
    </row>
    <row r="438" spans="1:16" x14ac:dyDescent="0.25">
      <c r="A438" t="s">
        <v>1050</v>
      </c>
      <c r="B438" t="s">
        <v>2761</v>
      </c>
      <c r="C438" t="s">
        <v>2755</v>
      </c>
      <c r="D438" t="s">
        <v>2758</v>
      </c>
      <c r="E438" t="s">
        <v>2759</v>
      </c>
      <c r="F438" t="s">
        <v>249</v>
      </c>
      <c r="G438" t="s">
        <v>2760</v>
      </c>
      <c r="H438" s="26">
        <v>4830</v>
      </c>
      <c r="L438" s="26">
        <f>(H438*1%)+(H438*3%)</f>
        <v>193.20000000000002</v>
      </c>
      <c r="M438" s="26">
        <f t="shared" si="7"/>
        <v>4636.8</v>
      </c>
      <c r="N438" t="s">
        <v>162</v>
      </c>
      <c r="O438" t="s">
        <v>194</v>
      </c>
      <c r="P438" t="s">
        <v>3404</v>
      </c>
    </row>
    <row r="439" spans="1:16" x14ac:dyDescent="0.25">
      <c r="A439" t="s">
        <v>1050</v>
      </c>
      <c r="B439" s="12" t="s">
        <v>2530</v>
      </c>
      <c r="C439" t="s">
        <v>3043</v>
      </c>
      <c r="D439" t="s">
        <v>3245</v>
      </c>
      <c r="E439" s="4" t="s">
        <v>2985</v>
      </c>
      <c r="F439" t="s">
        <v>249</v>
      </c>
      <c r="G439" t="s">
        <v>3246</v>
      </c>
      <c r="H439" s="26">
        <v>3970</v>
      </c>
      <c r="L439" s="26">
        <f>(H439*1%)+(H439*3%)</f>
        <v>158.80000000000001</v>
      </c>
      <c r="M439" s="26">
        <f t="shared" si="7"/>
        <v>3811.2</v>
      </c>
      <c r="N439" t="s">
        <v>162</v>
      </c>
      <c r="O439" t="s">
        <v>194</v>
      </c>
      <c r="P439" t="s">
        <v>3404</v>
      </c>
    </row>
    <row r="440" spans="1:16" x14ac:dyDescent="0.25">
      <c r="A440" t="s">
        <v>2542</v>
      </c>
      <c r="B440" t="s">
        <v>2346</v>
      </c>
      <c r="C440" t="s">
        <v>2387</v>
      </c>
      <c r="D440" t="s">
        <v>2543</v>
      </c>
      <c r="E440" t="s">
        <v>576</v>
      </c>
      <c r="F440" t="s">
        <v>251</v>
      </c>
      <c r="G440" t="s">
        <v>2544</v>
      </c>
      <c r="H440" s="26">
        <v>3700000</v>
      </c>
      <c r="J440" s="5">
        <f>H440*1%</f>
        <v>37000</v>
      </c>
      <c r="L440" s="26">
        <f>((H440*1%)/1.12)+((H440*5%)/1.12)</f>
        <v>198214.28571428571</v>
      </c>
      <c r="M440" s="26">
        <f t="shared" si="7"/>
        <v>3464785.7142857141</v>
      </c>
      <c r="N440" t="s">
        <v>800</v>
      </c>
      <c r="O440" t="s">
        <v>390</v>
      </c>
      <c r="P440" t="s">
        <v>3404</v>
      </c>
    </row>
    <row r="441" spans="1:16" x14ac:dyDescent="0.25">
      <c r="A441" t="s">
        <v>530</v>
      </c>
      <c r="B441" t="s">
        <v>3017</v>
      </c>
      <c r="C441" s="4">
        <v>45394</v>
      </c>
      <c r="D441" t="s">
        <v>3227</v>
      </c>
      <c r="E441" t="s">
        <v>2837</v>
      </c>
      <c r="F441" t="s">
        <v>250</v>
      </c>
      <c r="G441" t="s">
        <v>3228</v>
      </c>
      <c r="H441" s="26">
        <v>20000</v>
      </c>
      <c r="L441" s="26">
        <f>(H441*2%)+(H441*3%)</f>
        <v>1000</v>
      </c>
      <c r="M441" s="26">
        <f t="shared" si="7"/>
        <v>19000</v>
      </c>
      <c r="N441" t="s">
        <v>974</v>
      </c>
      <c r="O441" t="s">
        <v>848</v>
      </c>
      <c r="P441" t="s">
        <v>3404</v>
      </c>
    </row>
    <row r="442" spans="1:16" x14ac:dyDescent="0.25">
      <c r="A442" t="s">
        <v>520</v>
      </c>
      <c r="B442" t="s">
        <v>2818</v>
      </c>
      <c r="C442" t="s">
        <v>2837</v>
      </c>
      <c r="D442" t="s">
        <v>2838</v>
      </c>
      <c r="E442" t="s">
        <v>2838</v>
      </c>
      <c r="F442" t="s">
        <v>250</v>
      </c>
      <c r="G442" t="s">
        <v>2839</v>
      </c>
      <c r="H442" s="26">
        <v>82545</v>
      </c>
      <c r="L442" s="26">
        <f>(H442*2%)+(H442*3%)</f>
        <v>4127.25</v>
      </c>
      <c r="M442" s="26">
        <f t="shared" si="7"/>
        <v>78417.75</v>
      </c>
      <c r="N442" t="s">
        <v>389</v>
      </c>
      <c r="O442" t="s">
        <v>390</v>
      </c>
      <c r="P442" t="s">
        <v>3404</v>
      </c>
    </row>
    <row r="443" spans="1:16" x14ac:dyDescent="0.25">
      <c r="A443" t="s">
        <v>3065</v>
      </c>
      <c r="B443" t="s">
        <v>3062</v>
      </c>
      <c r="C443" t="s">
        <v>2989</v>
      </c>
      <c r="D443" t="s">
        <v>3066</v>
      </c>
      <c r="E443" t="s">
        <v>3067</v>
      </c>
      <c r="F443" t="s">
        <v>250</v>
      </c>
      <c r="G443" t="s">
        <v>3068</v>
      </c>
      <c r="H443" s="26">
        <v>180000</v>
      </c>
      <c r="L443" s="26">
        <f>((H443*2%)/1.12)+((H443*5%)/1.12)</f>
        <v>11250</v>
      </c>
      <c r="M443" s="26">
        <f t="shared" si="7"/>
        <v>168750</v>
      </c>
      <c r="N443" t="s">
        <v>694</v>
      </c>
      <c r="O443" t="s">
        <v>695</v>
      </c>
      <c r="P443" t="s">
        <v>3404</v>
      </c>
    </row>
    <row r="444" spans="1:16" x14ac:dyDescent="0.25">
      <c r="A444" t="s">
        <v>584</v>
      </c>
      <c r="B444" t="s">
        <v>1557</v>
      </c>
      <c r="C444" s="4">
        <v>45572</v>
      </c>
      <c r="D444" t="s">
        <v>1745</v>
      </c>
      <c r="E444" t="s">
        <v>342</v>
      </c>
      <c r="F444" t="s">
        <v>251</v>
      </c>
      <c r="G444" t="s">
        <v>1746</v>
      </c>
      <c r="H444" s="26">
        <v>134600.75</v>
      </c>
      <c r="J444" s="5">
        <f>H444*1%</f>
        <v>1346.0074999999999</v>
      </c>
      <c r="L444" s="26">
        <f>((H444*1%)/1.12)+((H444*5%)/1.12)</f>
        <v>7210.7544642857138</v>
      </c>
      <c r="M444" s="26">
        <f t="shared" si="7"/>
        <v>126043.98803571428</v>
      </c>
      <c r="N444" t="s">
        <v>43</v>
      </c>
      <c r="O444" t="s">
        <v>53</v>
      </c>
      <c r="P444" s="4">
        <v>45779</v>
      </c>
    </row>
    <row r="445" spans="1:16" x14ac:dyDescent="0.25">
      <c r="A445" t="s">
        <v>236</v>
      </c>
      <c r="B445" t="s">
        <v>1230</v>
      </c>
      <c r="C445" s="4">
        <v>45597</v>
      </c>
      <c r="D445" t="s">
        <v>1231</v>
      </c>
      <c r="E445" s="4">
        <v>44966</v>
      </c>
      <c r="F445" t="s">
        <v>251</v>
      </c>
      <c r="G445" t="s">
        <v>3451</v>
      </c>
      <c r="H445" s="26">
        <v>767720</v>
      </c>
      <c r="J445" s="5">
        <f>H445*1%</f>
        <v>7677.2</v>
      </c>
      <c r="L445" s="26">
        <f>((H445*1%)/1.12)+((H445*5%)/1.12)</f>
        <v>41127.857142857138</v>
      </c>
      <c r="M445" s="26">
        <f t="shared" si="7"/>
        <v>718914.94285714289</v>
      </c>
      <c r="N445" t="s">
        <v>7</v>
      </c>
      <c r="O445" t="s">
        <v>1789</v>
      </c>
      <c r="P445" s="4">
        <v>45779</v>
      </c>
    </row>
    <row r="446" spans="1:16" x14ac:dyDescent="0.25">
      <c r="A446" t="s">
        <v>2987</v>
      </c>
      <c r="B446" t="s">
        <v>2563</v>
      </c>
      <c r="C446" t="s">
        <v>2984</v>
      </c>
      <c r="D446" t="s">
        <v>3115</v>
      </c>
      <c r="E446" t="s">
        <v>3116</v>
      </c>
      <c r="F446" t="s">
        <v>250</v>
      </c>
      <c r="G446" t="s">
        <v>3117</v>
      </c>
      <c r="H446" s="26">
        <v>7615</v>
      </c>
      <c r="J446" s="5">
        <f>H446*1%</f>
        <v>76.150000000000006</v>
      </c>
      <c r="L446" s="26">
        <f>((H446*1%)/1.12)+((H446*5%)/1.12)</f>
        <v>407.94642857142856</v>
      </c>
      <c r="M446" s="26">
        <f t="shared" si="7"/>
        <v>7130.9035714285719</v>
      </c>
      <c r="N446" t="s">
        <v>7</v>
      </c>
      <c r="O446" t="s">
        <v>1789</v>
      </c>
      <c r="P446" s="4">
        <v>45779</v>
      </c>
    </row>
    <row r="447" spans="1:16" x14ac:dyDescent="0.25">
      <c r="A447" t="s">
        <v>3453</v>
      </c>
      <c r="G447" t="s">
        <v>3454</v>
      </c>
      <c r="H447" s="26">
        <v>1950</v>
      </c>
      <c r="M447" s="26">
        <f t="shared" si="7"/>
        <v>1950</v>
      </c>
      <c r="P447" s="4">
        <v>45779</v>
      </c>
    </row>
    <row r="448" spans="1:16" x14ac:dyDescent="0.25">
      <c r="A448" t="s">
        <v>3455</v>
      </c>
      <c r="G448" t="s">
        <v>3454</v>
      </c>
      <c r="H448" s="26">
        <v>48100</v>
      </c>
      <c r="M448" s="26">
        <f t="shared" si="7"/>
        <v>48100</v>
      </c>
      <c r="P448" s="4">
        <v>45779</v>
      </c>
    </row>
    <row r="449" spans="1:16" x14ac:dyDescent="0.25">
      <c r="A449" t="s">
        <v>2800</v>
      </c>
      <c r="B449" t="s">
        <v>2726</v>
      </c>
      <c r="C449" t="s">
        <v>3038</v>
      </c>
      <c r="D449" t="s">
        <v>3039</v>
      </c>
      <c r="E449" s="4">
        <v>45451</v>
      </c>
      <c r="F449" t="s">
        <v>250</v>
      </c>
      <c r="G449" t="s">
        <v>3040</v>
      </c>
      <c r="H449" s="26">
        <v>92900</v>
      </c>
      <c r="J449" s="5">
        <f>H449*1%</f>
        <v>929</v>
      </c>
      <c r="L449" s="26">
        <f>((H449*1%)/1.12)+((H449*5%)/1.12)</f>
        <v>4976.7857142857138</v>
      </c>
      <c r="M449" s="26">
        <f t="shared" si="7"/>
        <v>86994.21428571429</v>
      </c>
      <c r="N449" t="s">
        <v>304</v>
      </c>
      <c r="O449" t="s">
        <v>56</v>
      </c>
      <c r="P449" s="4">
        <v>45779</v>
      </c>
    </row>
    <row r="450" spans="1:16" x14ac:dyDescent="0.25">
      <c r="A450" t="s">
        <v>2800</v>
      </c>
      <c r="B450" t="s">
        <v>3055</v>
      </c>
      <c r="C450" t="s">
        <v>2940</v>
      </c>
      <c r="D450" t="s">
        <v>3198</v>
      </c>
      <c r="E450" t="s">
        <v>2831</v>
      </c>
      <c r="F450" t="s">
        <v>250</v>
      </c>
      <c r="G450" t="s">
        <v>818</v>
      </c>
      <c r="H450" s="26">
        <v>5603</v>
      </c>
      <c r="J450" s="5">
        <f>H450*1%</f>
        <v>56.03</v>
      </c>
      <c r="L450" s="26">
        <f>((H450*1%)/1.12)+((H450*5%)/1.12)</f>
        <v>300.16071428571428</v>
      </c>
      <c r="M450" s="26">
        <f t="shared" si="7"/>
        <v>5246.8092857142856</v>
      </c>
      <c r="N450" t="s">
        <v>800</v>
      </c>
      <c r="O450" t="s">
        <v>2844</v>
      </c>
      <c r="P450" s="4">
        <v>45779</v>
      </c>
    </row>
    <row r="451" spans="1:16" x14ac:dyDescent="0.25">
      <c r="A451" t="s">
        <v>530</v>
      </c>
      <c r="B451" t="s">
        <v>2729</v>
      </c>
      <c r="C451">
        <v>45515</v>
      </c>
      <c r="D451" t="s">
        <v>3087</v>
      </c>
      <c r="E451">
        <v>45454</v>
      </c>
      <c r="F451" t="s">
        <v>250</v>
      </c>
      <c r="G451" t="s">
        <v>3088</v>
      </c>
      <c r="H451" s="26">
        <v>19900</v>
      </c>
      <c r="L451" s="26">
        <f>(H451*2%)+(H451*3%)</f>
        <v>995</v>
      </c>
      <c r="M451" s="26">
        <f t="shared" si="7"/>
        <v>18905</v>
      </c>
      <c r="N451" t="s">
        <v>2899</v>
      </c>
      <c r="O451" t="s">
        <v>2900</v>
      </c>
      <c r="P451" s="4">
        <v>45779</v>
      </c>
    </row>
    <row r="452" spans="1:16" x14ac:dyDescent="0.25">
      <c r="A452" t="s">
        <v>236</v>
      </c>
      <c r="B452" t="s">
        <v>2895</v>
      </c>
      <c r="C452" s="4">
        <v>45637</v>
      </c>
      <c r="D452" t="s">
        <v>2896</v>
      </c>
      <c r="E452" t="s">
        <v>2897</v>
      </c>
      <c r="F452" t="s">
        <v>250</v>
      </c>
      <c r="G452" t="s">
        <v>2898</v>
      </c>
      <c r="H452" s="26">
        <v>187000</v>
      </c>
      <c r="J452" s="5">
        <f t="shared" ref="J452:J473" si="8">H452*1%</f>
        <v>1870</v>
      </c>
      <c r="L452" s="26">
        <f>((H452*1%)/1.12)+((H452*5%)/1.12)</f>
        <v>10017.857142857141</v>
      </c>
      <c r="M452" s="26">
        <f t="shared" si="7"/>
        <v>175112.14285714287</v>
      </c>
      <c r="N452" t="s">
        <v>2899</v>
      </c>
      <c r="O452" t="s">
        <v>2900</v>
      </c>
      <c r="P452" s="4">
        <v>45779</v>
      </c>
    </row>
    <row r="453" spans="1:16" x14ac:dyDescent="0.25">
      <c r="A453" t="s">
        <v>3206</v>
      </c>
      <c r="B453" t="s">
        <v>3057</v>
      </c>
      <c r="C453" t="s">
        <v>3138</v>
      </c>
      <c r="D453" t="s">
        <v>3341</v>
      </c>
      <c r="E453" t="s">
        <v>2863</v>
      </c>
      <c r="F453" t="s">
        <v>250</v>
      </c>
      <c r="G453" t="s">
        <v>3342</v>
      </c>
      <c r="H453" s="26">
        <v>41470</v>
      </c>
      <c r="J453" s="5">
        <f t="shared" si="8"/>
        <v>414.7</v>
      </c>
      <c r="K453" s="26">
        <f>(1/10)*1%*4*41470</f>
        <v>165.88</v>
      </c>
      <c r="L453" s="26">
        <f>((H453*1%)/1.12)+((H453*5%)/1.12)</f>
        <v>2221.6071428571427</v>
      </c>
      <c r="M453" s="26">
        <f t="shared" si="7"/>
        <v>38667.812857142861</v>
      </c>
      <c r="N453" t="s">
        <v>2005</v>
      </c>
      <c r="O453" t="s">
        <v>3343</v>
      </c>
      <c r="P453" t="s">
        <v>3514</v>
      </c>
    </row>
    <row r="454" spans="1:16" x14ac:dyDescent="0.25">
      <c r="A454" t="s">
        <v>3338</v>
      </c>
      <c r="B454" t="s">
        <v>2559</v>
      </c>
      <c r="C454" t="s">
        <v>2815</v>
      </c>
      <c r="D454" t="s">
        <v>3339</v>
      </c>
      <c r="E454" s="4">
        <v>45509</v>
      </c>
      <c r="F454" t="s">
        <v>250</v>
      </c>
      <c r="G454" t="s">
        <v>3340</v>
      </c>
      <c r="H454" s="26">
        <v>370972</v>
      </c>
      <c r="J454" s="5">
        <f t="shared" si="8"/>
        <v>3709.7200000000003</v>
      </c>
      <c r="L454" s="26">
        <f>((H454*2%)/1.12)+((H454*5%)/1.12)</f>
        <v>23185.75</v>
      </c>
      <c r="M454" s="26">
        <f t="shared" si="7"/>
        <v>344076.53</v>
      </c>
      <c r="N454" t="s">
        <v>2952</v>
      </c>
      <c r="O454" t="s">
        <v>1446</v>
      </c>
      <c r="P454" t="s">
        <v>3514</v>
      </c>
    </row>
    <row r="455" spans="1:16" x14ac:dyDescent="0.25">
      <c r="A455" t="s">
        <v>3206</v>
      </c>
      <c r="B455" t="s">
        <v>2884</v>
      </c>
      <c r="C455" s="4">
        <v>45363</v>
      </c>
      <c r="D455" t="s">
        <v>3207</v>
      </c>
      <c r="E455" s="4">
        <v>45575</v>
      </c>
      <c r="F455" t="s">
        <v>250</v>
      </c>
      <c r="G455" t="s">
        <v>3208</v>
      </c>
      <c r="H455" s="26">
        <v>20000</v>
      </c>
      <c r="J455" s="5">
        <f t="shared" si="8"/>
        <v>200</v>
      </c>
      <c r="L455" s="26">
        <f t="shared" ref="L455:L470" si="9">((H455*1%)/1.12)+((H455*5%)/1.12)</f>
        <v>1071.4285714285713</v>
      </c>
      <c r="M455" s="26">
        <f t="shared" si="7"/>
        <v>18728.571428571428</v>
      </c>
      <c r="N455" t="s">
        <v>179</v>
      </c>
      <c r="O455" t="s">
        <v>915</v>
      </c>
      <c r="P455" t="s">
        <v>3514</v>
      </c>
    </row>
    <row r="456" spans="1:16" x14ac:dyDescent="0.25">
      <c r="A456" t="s">
        <v>434</v>
      </c>
      <c r="B456" t="s">
        <v>2303</v>
      </c>
      <c r="C456" t="s">
        <v>1974</v>
      </c>
      <c r="D456" t="s">
        <v>2246</v>
      </c>
      <c r="E456" t="s">
        <v>571</v>
      </c>
      <c r="F456" t="s">
        <v>250</v>
      </c>
      <c r="G456" t="s">
        <v>2413</v>
      </c>
      <c r="H456" s="26">
        <v>11800</v>
      </c>
      <c r="J456" s="5">
        <f t="shared" si="8"/>
        <v>118</v>
      </c>
      <c r="L456" s="26">
        <f t="shared" si="9"/>
        <v>632.14285714285711</v>
      </c>
      <c r="M456" s="26">
        <f t="shared" si="7"/>
        <v>11049.857142857143</v>
      </c>
      <c r="N456" t="s">
        <v>162</v>
      </c>
      <c r="O456" t="s">
        <v>194</v>
      </c>
      <c r="P456" t="s">
        <v>3515</v>
      </c>
    </row>
    <row r="457" spans="1:16" x14ac:dyDescent="0.25">
      <c r="A457" t="s">
        <v>2800</v>
      </c>
      <c r="B457" t="s">
        <v>3172</v>
      </c>
      <c r="C457" t="s">
        <v>3108</v>
      </c>
      <c r="D457" t="s">
        <v>3109</v>
      </c>
      <c r="E457" s="4">
        <v>45301</v>
      </c>
      <c r="F457" t="s">
        <v>250</v>
      </c>
      <c r="G457" t="s">
        <v>3173</v>
      </c>
      <c r="H457" s="26">
        <v>15285</v>
      </c>
      <c r="J457" s="5">
        <f t="shared" si="8"/>
        <v>152.85</v>
      </c>
      <c r="L457" s="26">
        <f t="shared" si="9"/>
        <v>818.83928571428555</v>
      </c>
      <c r="M457" s="26">
        <f t="shared" si="7"/>
        <v>14313.310714285713</v>
      </c>
      <c r="N457" t="s">
        <v>428</v>
      </c>
      <c r="O457" t="s">
        <v>429</v>
      </c>
      <c r="P457" t="s">
        <v>3515</v>
      </c>
    </row>
    <row r="458" spans="1:16" x14ac:dyDescent="0.25">
      <c r="A458" t="s">
        <v>1050</v>
      </c>
      <c r="B458" t="s">
        <v>3120</v>
      </c>
      <c r="C458" t="s">
        <v>3121</v>
      </c>
      <c r="D458" t="s">
        <v>3122</v>
      </c>
      <c r="E458" t="s">
        <v>3123</v>
      </c>
      <c r="F458" t="s">
        <v>250</v>
      </c>
      <c r="G458" t="s">
        <v>3124</v>
      </c>
      <c r="H458" s="26">
        <v>3888</v>
      </c>
      <c r="J458" s="5">
        <f t="shared" si="8"/>
        <v>38.880000000000003</v>
      </c>
      <c r="L458" s="26">
        <f t="shared" si="9"/>
        <v>208.28571428571428</v>
      </c>
      <c r="M458" s="26">
        <f t="shared" si="7"/>
        <v>3640.8342857142857</v>
      </c>
      <c r="N458" t="s">
        <v>974</v>
      </c>
      <c r="O458" t="s">
        <v>848</v>
      </c>
      <c r="P458" t="s">
        <v>3515</v>
      </c>
    </row>
    <row r="459" spans="1:16" x14ac:dyDescent="0.25">
      <c r="A459" t="s">
        <v>539</v>
      </c>
      <c r="B459" t="s">
        <v>3147</v>
      </c>
      <c r="C459" t="s">
        <v>3108</v>
      </c>
      <c r="D459" t="s">
        <v>3109</v>
      </c>
      <c r="E459" s="4">
        <v>45301</v>
      </c>
      <c r="F459" t="s">
        <v>250</v>
      </c>
      <c r="G459" t="s">
        <v>3119</v>
      </c>
      <c r="H459" s="26">
        <v>4194</v>
      </c>
      <c r="J459" s="5">
        <f t="shared" si="8"/>
        <v>41.94</v>
      </c>
      <c r="L459" s="26">
        <f t="shared" si="9"/>
        <v>224.67857142857142</v>
      </c>
      <c r="M459" s="26">
        <f t="shared" si="7"/>
        <v>3927.3814285714288</v>
      </c>
      <c r="N459" t="s">
        <v>428</v>
      </c>
      <c r="O459" t="s">
        <v>429</v>
      </c>
      <c r="P459" t="s">
        <v>3515</v>
      </c>
    </row>
    <row r="460" spans="1:16" x14ac:dyDescent="0.25">
      <c r="A460" t="s">
        <v>2800</v>
      </c>
      <c r="B460" t="s">
        <v>2976</v>
      </c>
      <c r="C460" t="s">
        <v>2904</v>
      </c>
      <c r="D460" t="s">
        <v>2417</v>
      </c>
      <c r="E460" t="s">
        <v>2905</v>
      </c>
      <c r="F460" t="s">
        <v>250</v>
      </c>
      <c r="G460" t="s">
        <v>2977</v>
      </c>
      <c r="H460" s="26">
        <v>16975</v>
      </c>
      <c r="J460" s="5">
        <f t="shared" si="8"/>
        <v>169.75</v>
      </c>
      <c r="L460" s="26">
        <f t="shared" si="9"/>
        <v>909.37499999999989</v>
      </c>
      <c r="M460" s="26">
        <f t="shared" ref="M460:M473" si="10">H460-J460-K460-L460</f>
        <v>15895.875</v>
      </c>
      <c r="N460" t="s">
        <v>488</v>
      </c>
      <c r="O460" t="s">
        <v>67</v>
      </c>
      <c r="P460" t="s">
        <v>3515</v>
      </c>
    </row>
    <row r="461" spans="1:16" x14ac:dyDescent="0.25">
      <c r="A461" t="s">
        <v>1351</v>
      </c>
      <c r="B461" t="s">
        <v>3150</v>
      </c>
      <c r="C461" s="4">
        <v>45637</v>
      </c>
      <c r="D461" t="s">
        <v>2896</v>
      </c>
      <c r="E461" t="s">
        <v>2897</v>
      </c>
      <c r="F461" t="s">
        <v>250</v>
      </c>
      <c r="G461" t="s">
        <v>3151</v>
      </c>
      <c r="H461" s="26">
        <v>36980</v>
      </c>
      <c r="J461" s="5">
        <f t="shared" si="8"/>
        <v>369.8</v>
      </c>
      <c r="L461" s="26">
        <f t="shared" si="9"/>
        <v>1981.0714285714282</v>
      </c>
      <c r="M461" s="26">
        <f t="shared" si="10"/>
        <v>34629.12857142857</v>
      </c>
      <c r="N461" t="s">
        <v>2899</v>
      </c>
      <c r="O461" t="s">
        <v>2900</v>
      </c>
      <c r="P461" t="s">
        <v>3515</v>
      </c>
    </row>
    <row r="462" spans="1:16" x14ac:dyDescent="0.25">
      <c r="A462" t="s">
        <v>239</v>
      </c>
      <c r="B462" t="s">
        <v>2560</v>
      </c>
      <c r="C462" t="s">
        <v>2445</v>
      </c>
      <c r="D462" t="s">
        <v>2741</v>
      </c>
      <c r="E462" t="s">
        <v>2287</v>
      </c>
      <c r="F462" t="s">
        <v>252</v>
      </c>
      <c r="G462" t="s">
        <v>2742</v>
      </c>
      <c r="H462" s="26">
        <v>38800</v>
      </c>
      <c r="J462" s="5">
        <f t="shared" si="8"/>
        <v>388</v>
      </c>
      <c r="L462" s="26">
        <f t="shared" si="9"/>
        <v>2078.5714285714284</v>
      </c>
      <c r="M462" s="26">
        <f t="shared" si="10"/>
        <v>36333.428571428572</v>
      </c>
      <c r="N462" t="s">
        <v>261</v>
      </c>
      <c r="O462" t="s">
        <v>262</v>
      </c>
      <c r="P462" t="s">
        <v>3515</v>
      </c>
    </row>
    <row r="463" spans="1:16" x14ac:dyDescent="0.25">
      <c r="A463" t="s">
        <v>2892</v>
      </c>
      <c r="B463" t="s">
        <v>2723</v>
      </c>
      <c r="C463" s="4">
        <v>45637</v>
      </c>
      <c r="D463" t="s">
        <v>2893</v>
      </c>
      <c r="E463" s="4">
        <v>45606</v>
      </c>
      <c r="F463" t="s">
        <v>252</v>
      </c>
      <c r="G463" t="s">
        <v>2894</v>
      </c>
      <c r="H463" s="26">
        <v>20480</v>
      </c>
      <c r="J463" s="5">
        <f t="shared" si="8"/>
        <v>204.8</v>
      </c>
      <c r="L463" s="26">
        <f t="shared" si="9"/>
        <v>1097.1428571428571</v>
      </c>
      <c r="M463" s="26">
        <f t="shared" si="10"/>
        <v>19178.057142857142</v>
      </c>
      <c r="N463" t="s">
        <v>1985</v>
      </c>
      <c r="O463" t="s">
        <v>133</v>
      </c>
      <c r="P463" t="s">
        <v>3515</v>
      </c>
    </row>
    <row r="464" spans="1:16" x14ac:dyDescent="0.25">
      <c r="A464" t="s">
        <v>239</v>
      </c>
      <c r="B464" t="s">
        <v>3027</v>
      </c>
      <c r="C464" s="4">
        <v>45547</v>
      </c>
      <c r="D464" t="s">
        <v>3296</v>
      </c>
      <c r="E464" s="4">
        <v>45514</v>
      </c>
      <c r="F464" t="s">
        <v>252</v>
      </c>
      <c r="G464" t="s">
        <v>3401</v>
      </c>
      <c r="H464" s="26">
        <v>7410</v>
      </c>
      <c r="J464" s="5">
        <f t="shared" si="8"/>
        <v>74.100000000000009</v>
      </c>
      <c r="K464" s="26">
        <f>(1/10)*1%*4*7410</f>
        <v>29.64</v>
      </c>
      <c r="L464" s="26">
        <f t="shared" si="9"/>
        <v>396.96428571428567</v>
      </c>
      <c r="M464" s="26">
        <f t="shared" si="10"/>
        <v>6909.295714285714</v>
      </c>
      <c r="N464" t="s">
        <v>3402</v>
      </c>
      <c r="O464" t="s">
        <v>3403</v>
      </c>
      <c r="P464" t="s">
        <v>3515</v>
      </c>
    </row>
    <row r="465" spans="1:17" x14ac:dyDescent="0.25">
      <c r="A465" t="s">
        <v>2892</v>
      </c>
      <c r="B465" t="s">
        <v>2876</v>
      </c>
      <c r="C465" t="s">
        <v>2820</v>
      </c>
      <c r="D465" t="s">
        <v>3199</v>
      </c>
      <c r="E465" t="s">
        <v>2863</v>
      </c>
      <c r="F465" t="s">
        <v>252</v>
      </c>
      <c r="G465" t="s">
        <v>3200</v>
      </c>
      <c r="H465" s="26">
        <v>7160</v>
      </c>
      <c r="J465" s="5">
        <f t="shared" si="8"/>
        <v>71.600000000000009</v>
      </c>
      <c r="K465" s="26">
        <f>(1/10)*1%*13*7160</f>
        <v>93.080000000000013</v>
      </c>
      <c r="L465" s="26">
        <f t="shared" si="9"/>
        <v>383.57142857142856</v>
      </c>
      <c r="M465" s="26">
        <f t="shared" si="10"/>
        <v>6611.7485714285713</v>
      </c>
      <c r="N465" t="s">
        <v>488</v>
      </c>
      <c r="O465" t="s">
        <v>67</v>
      </c>
      <c r="P465" t="s">
        <v>3515</v>
      </c>
    </row>
    <row r="466" spans="1:17" x14ac:dyDescent="0.25">
      <c r="A466" t="s">
        <v>2800</v>
      </c>
      <c r="B466" t="s">
        <v>2801</v>
      </c>
      <c r="C466" t="s">
        <v>2184</v>
      </c>
      <c r="D466" t="s">
        <v>2378</v>
      </c>
      <c r="E466" t="s">
        <v>1884</v>
      </c>
      <c r="F466" t="s">
        <v>250</v>
      </c>
      <c r="G466" t="s">
        <v>2802</v>
      </c>
      <c r="H466" s="26">
        <v>17900</v>
      </c>
      <c r="J466" s="5">
        <f t="shared" si="8"/>
        <v>179</v>
      </c>
      <c r="K466" s="26"/>
      <c r="L466" s="26">
        <f t="shared" si="9"/>
        <v>958.92857142857133</v>
      </c>
      <c r="M466" s="26">
        <f t="shared" si="10"/>
        <v>16762.071428571428</v>
      </c>
      <c r="N466" t="s">
        <v>2380</v>
      </c>
      <c r="O466" t="s">
        <v>2803</v>
      </c>
      <c r="P466" t="s">
        <v>3515</v>
      </c>
    </row>
    <row r="467" spans="1:17" x14ac:dyDescent="0.25">
      <c r="A467" t="s">
        <v>1050</v>
      </c>
      <c r="B467" t="s">
        <v>3118</v>
      </c>
      <c r="C467" t="s">
        <v>3108</v>
      </c>
      <c r="D467" t="s">
        <v>3109</v>
      </c>
      <c r="E467" s="4">
        <v>45301</v>
      </c>
      <c r="F467" t="s">
        <v>250</v>
      </c>
      <c r="G467" t="s">
        <v>3119</v>
      </c>
      <c r="H467" s="26">
        <v>2443</v>
      </c>
      <c r="J467" s="5">
        <f t="shared" si="8"/>
        <v>24.43</v>
      </c>
      <c r="K467" s="26"/>
      <c r="L467" s="26">
        <f t="shared" si="9"/>
        <v>130.875</v>
      </c>
      <c r="M467" s="26">
        <f t="shared" si="10"/>
        <v>2287.6950000000002</v>
      </c>
      <c r="N467" t="s">
        <v>428</v>
      </c>
      <c r="O467" t="s">
        <v>429</v>
      </c>
      <c r="P467" t="s">
        <v>3515</v>
      </c>
    </row>
    <row r="468" spans="1:17" x14ac:dyDescent="0.25">
      <c r="A468" t="s">
        <v>678</v>
      </c>
      <c r="B468" t="s">
        <v>2688</v>
      </c>
      <c r="C468" s="4">
        <v>45607</v>
      </c>
      <c r="D468" t="s">
        <v>2689</v>
      </c>
      <c r="E468" s="4">
        <v>45357</v>
      </c>
      <c r="F468" t="s">
        <v>250</v>
      </c>
      <c r="G468" t="s">
        <v>2690</v>
      </c>
      <c r="H468" s="26">
        <v>48950</v>
      </c>
      <c r="J468" s="5">
        <f t="shared" si="8"/>
        <v>489.5</v>
      </c>
      <c r="K468" s="26"/>
      <c r="L468" s="26">
        <f t="shared" si="9"/>
        <v>2622.3214285714284</v>
      </c>
      <c r="M468" s="26">
        <f t="shared" si="10"/>
        <v>45838.178571428572</v>
      </c>
      <c r="N468" t="s">
        <v>376</v>
      </c>
      <c r="O468" t="s">
        <v>221</v>
      </c>
      <c r="P468" t="s">
        <v>3515</v>
      </c>
    </row>
    <row r="469" spans="1:17" x14ac:dyDescent="0.25">
      <c r="A469" t="s">
        <v>539</v>
      </c>
      <c r="B469" t="s">
        <v>2283</v>
      </c>
      <c r="C469" t="s">
        <v>1951</v>
      </c>
      <c r="D469" t="s">
        <v>2246</v>
      </c>
      <c r="E469" t="s">
        <v>571</v>
      </c>
      <c r="F469" t="s">
        <v>250</v>
      </c>
      <c r="G469" t="s">
        <v>2284</v>
      </c>
      <c r="H469" s="26">
        <v>2452</v>
      </c>
      <c r="J469" s="5">
        <f t="shared" si="8"/>
        <v>24.52</v>
      </c>
      <c r="K469" s="26"/>
      <c r="L469" s="26">
        <f t="shared" si="9"/>
        <v>131.35714285714283</v>
      </c>
      <c r="M469" s="26">
        <f t="shared" si="10"/>
        <v>2296.1228571428574</v>
      </c>
      <c r="N469" t="s">
        <v>162</v>
      </c>
      <c r="O469" t="s">
        <v>194</v>
      </c>
      <c r="P469" t="s">
        <v>3515</v>
      </c>
    </row>
    <row r="470" spans="1:17" x14ac:dyDescent="0.25">
      <c r="A470" t="s">
        <v>3035</v>
      </c>
      <c r="B470" t="s">
        <v>3034</v>
      </c>
      <c r="C470" s="4">
        <v>45638</v>
      </c>
      <c r="D470" t="s">
        <v>3036</v>
      </c>
      <c r="E470" s="4">
        <v>45334</v>
      </c>
      <c r="F470" t="s">
        <v>252</v>
      </c>
      <c r="G470" t="s">
        <v>3037</v>
      </c>
      <c r="H470" s="26">
        <v>175347.20000000001</v>
      </c>
      <c r="J470" s="5">
        <f t="shared" si="8"/>
        <v>1753.4720000000002</v>
      </c>
      <c r="K470" s="26"/>
      <c r="L470" s="26">
        <f t="shared" si="9"/>
        <v>9393.6</v>
      </c>
      <c r="M470" s="26">
        <f t="shared" si="10"/>
        <v>164200.128</v>
      </c>
      <c r="N470" t="s">
        <v>522</v>
      </c>
      <c r="O470" t="s">
        <v>523</v>
      </c>
      <c r="P470" t="s">
        <v>3515</v>
      </c>
    </row>
    <row r="471" spans="1:17" x14ac:dyDescent="0.25">
      <c r="A471" t="s">
        <v>520</v>
      </c>
      <c r="B471" t="s">
        <v>3152</v>
      </c>
      <c r="C471" t="s">
        <v>3108</v>
      </c>
      <c r="D471" t="s">
        <v>3109</v>
      </c>
      <c r="E471" s="4">
        <v>45301</v>
      </c>
      <c r="F471" t="s">
        <v>250</v>
      </c>
      <c r="G471" t="s">
        <v>3153</v>
      </c>
      <c r="H471" s="26">
        <v>5354</v>
      </c>
      <c r="J471" s="5">
        <f t="shared" si="8"/>
        <v>53.54</v>
      </c>
      <c r="L471" s="26">
        <f>(H471*1%)+(H471*3%)</f>
        <v>214.16</v>
      </c>
      <c r="M471" s="26">
        <f t="shared" si="10"/>
        <v>5086.3</v>
      </c>
      <c r="N471" t="s">
        <v>428</v>
      </c>
      <c r="O471" t="s">
        <v>429</v>
      </c>
      <c r="P471" t="s">
        <v>3515</v>
      </c>
    </row>
    <row r="472" spans="1:17" x14ac:dyDescent="0.25">
      <c r="A472" t="s">
        <v>584</v>
      </c>
      <c r="B472" t="s">
        <v>2562</v>
      </c>
      <c r="C472" t="s">
        <v>2445</v>
      </c>
      <c r="D472" t="s">
        <v>2766</v>
      </c>
      <c r="E472" s="4">
        <v>45452</v>
      </c>
      <c r="F472" t="s">
        <v>250</v>
      </c>
      <c r="G472" t="s">
        <v>2767</v>
      </c>
      <c r="H472" s="26">
        <v>9100</v>
      </c>
      <c r="J472" s="5">
        <f t="shared" si="8"/>
        <v>91</v>
      </c>
      <c r="K472" s="26">
        <f>(1/10)*1%*39*9100</f>
        <v>354.9</v>
      </c>
      <c r="L472" s="26">
        <f>((H472*1%)/1.12)+((H472*5%)/1.12)</f>
        <v>487.49999999999994</v>
      </c>
      <c r="M472" s="26">
        <f t="shared" si="10"/>
        <v>8166.6</v>
      </c>
      <c r="N472" t="s">
        <v>376</v>
      </c>
      <c r="O472" t="s">
        <v>2768</v>
      </c>
      <c r="P472" t="s">
        <v>3515</v>
      </c>
    </row>
    <row r="473" spans="1:17" x14ac:dyDescent="0.25">
      <c r="A473" t="s">
        <v>584</v>
      </c>
      <c r="B473" t="s">
        <v>1967</v>
      </c>
      <c r="C473" t="s">
        <v>1953</v>
      </c>
      <c r="D473" t="s">
        <v>1968</v>
      </c>
      <c r="E473" t="s">
        <v>1072</v>
      </c>
      <c r="F473" t="s">
        <v>250</v>
      </c>
      <c r="G473" t="s">
        <v>1969</v>
      </c>
      <c r="H473" s="26">
        <v>146535.75</v>
      </c>
      <c r="J473" s="5">
        <f t="shared" si="8"/>
        <v>1465.3575000000001</v>
      </c>
      <c r="K473" s="26">
        <f>(1/10)*1%*18*17011.3</f>
        <v>306.20340000000004</v>
      </c>
      <c r="L473" s="26">
        <f>((H473*1%)/1.12)+((H473*5%)/1.12)</f>
        <v>7850.1294642857138</v>
      </c>
      <c r="M473" s="26">
        <f t="shared" si="10"/>
        <v>136914.05963571428</v>
      </c>
      <c r="N473" t="s">
        <v>13</v>
      </c>
      <c r="O473" t="s">
        <v>1970</v>
      </c>
      <c r="P473" t="s">
        <v>3515</v>
      </c>
    </row>
    <row r="474" spans="1:17" x14ac:dyDescent="0.25">
      <c r="A474" t="s">
        <v>3361</v>
      </c>
      <c r="B474" t="s">
        <v>2722</v>
      </c>
      <c r="C474" s="4">
        <v>45637</v>
      </c>
      <c r="D474" t="s">
        <v>3362</v>
      </c>
      <c r="E474" t="s">
        <v>3363</v>
      </c>
      <c r="F474" t="s">
        <v>3364</v>
      </c>
      <c r="G474" t="s">
        <v>3365</v>
      </c>
      <c r="H474" s="26">
        <v>4238</v>
      </c>
      <c r="N474" t="s">
        <v>1057</v>
      </c>
      <c r="O474" t="s">
        <v>390</v>
      </c>
      <c r="P474" t="s">
        <v>3515</v>
      </c>
    </row>
    <row r="475" spans="1:17" x14ac:dyDescent="0.25">
      <c r="A475" t="s">
        <v>2827</v>
      </c>
      <c r="B475" t="s">
        <v>3326</v>
      </c>
      <c r="C475" s="4">
        <v>45870</v>
      </c>
      <c r="D475" t="s">
        <v>3461</v>
      </c>
      <c r="E475" s="4">
        <v>45394</v>
      </c>
      <c r="F475" t="s">
        <v>250</v>
      </c>
      <c r="G475" t="s">
        <v>3462</v>
      </c>
      <c r="H475" s="26">
        <v>7158</v>
      </c>
      <c r="J475" s="5">
        <f>H475*1%</f>
        <v>71.58</v>
      </c>
      <c r="K475" s="26"/>
      <c r="L475" s="26">
        <f>((H475*1%)/1.12)+((H475*5%)/1.12)</f>
        <v>383.46428571428572</v>
      </c>
      <c r="M475" s="26">
        <f t="shared" ref="M475:M481" si="11">H475-J475-K475-L475</f>
        <v>6702.9557142857147</v>
      </c>
      <c r="N475" t="s">
        <v>522</v>
      </c>
      <c r="O475" t="s">
        <v>441</v>
      </c>
      <c r="P475" t="s">
        <v>3540</v>
      </c>
    </row>
    <row r="476" spans="1:17" x14ac:dyDescent="0.25">
      <c r="A476" t="s">
        <v>2796</v>
      </c>
      <c r="B476" t="s">
        <v>2936</v>
      </c>
      <c r="C476" t="s">
        <v>2937</v>
      </c>
      <c r="D476" t="s">
        <v>2938</v>
      </c>
      <c r="E476" s="4">
        <v>45332</v>
      </c>
      <c r="F476" t="s">
        <v>250</v>
      </c>
      <c r="G476" t="s">
        <v>2939</v>
      </c>
      <c r="H476" s="26">
        <v>10500</v>
      </c>
      <c r="J476" s="5">
        <f>H476*1%</f>
        <v>105</v>
      </c>
      <c r="K476" s="26"/>
      <c r="L476" s="26">
        <f>((H476*1%)/1.12)+((H476*5%)/1.12)</f>
        <v>562.49999999999989</v>
      </c>
      <c r="M476" s="26">
        <f t="shared" si="11"/>
        <v>9832.5</v>
      </c>
      <c r="N476" t="s">
        <v>428</v>
      </c>
      <c r="O476" t="s">
        <v>429</v>
      </c>
      <c r="P476" t="s">
        <v>3540</v>
      </c>
    </row>
    <row r="477" spans="1:17" x14ac:dyDescent="0.25">
      <c r="A477" t="s">
        <v>1738</v>
      </c>
      <c r="B477" t="s">
        <v>788</v>
      </c>
      <c r="C477" t="s">
        <v>3541</v>
      </c>
      <c r="D477" t="s">
        <v>3542</v>
      </c>
      <c r="E477" s="4">
        <v>45600</v>
      </c>
      <c r="F477" t="s">
        <v>250</v>
      </c>
      <c r="G477" t="s">
        <v>3543</v>
      </c>
      <c r="H477" s="26">
        <v>12950</v>
      </c>
      <c r="J477" s="5">
        <f>H477*1%</f>
        <v>129.5</v>
      </c>
      <c r="K477" s="26"/>
      <c r="L477" s="26">
        <f>((H477*1%)/1.12)+((H477*5%)/1.12)</f>
        <v>693.75</v>
      </c>
      <c r="M477" s="26">
        <f t="shared" si="11"/>
        <v>12126.75</v>
      </c>
      <c r="N477" t="s">
        <v>800</v>
      </c>
      <c r="O477" t="s">
        <v>390</v>
      </c>
      <c r="P477" t="s">
        <v>3540</v>
      </c>
    </row>
    <row r="478" spans="1:17" x14ac:dyDescent="0.25">
      <c r="A478" t="s">
        <v>3366</v>
      </c>
      <c r="B478" t="s">
        <v>3288</v>
      </c>
      <c r="C478" s="4">
        <v>45839</v>
      </c>
      <c r="D478" t="s">
        <v>3367</v>
      </c>
      <c r="E478" t="s">
        <v>2820</v>
      </c>
      <c r="F478" t="s">
        <v>250</v>
      </c>
      <c r="G478" t="s">
        <v>3368</v>
      </c>
      <c r="H478" s="26">
        <v>70000</v>
      </c>
      <c r="J478" s="5">
        <f t="shared" ref="J478" si="12">H478*1%</f>
        <v>700</v>
      </c>
      <c r="K478" s="26"/>
      <c r="L478" s="26">
        <f t="shared" ref="L478:L479" si="13">((H478*1%)/1.12)+((H478*5%)/1.12)</f>
        <v>3749.9999999999995</v>
      </c>
      <c r="M478" s="26">
        <f t="shared" si="11"/>
        <v>65550</v>
      </c>
      <c r="N478" t="s">
        <v>8</v>
      </c>
      <c r="O478" t="s">
        <v>1220</v>
      </c>
      <c r="P478" t="s">
        <v>3546</v>
      </c>
    </row>
    <row r="479" spans="1:17" x14ac:dyDescent="0.25">
      <c r="A479" t="s">
        <v>618</v>
      </c>
      <c r="B479" t="s">
        <v>1682</v>
      </c>
      <c r="C479" t="s">
        <v>1730</v>
      </c>
      <c r="D479" t="s">
        <v>1842</v>
      </c>
      <c r="E479" s="4">
        <v>45447</v>
      </c>
      <c r="F479" t="s">
        <v>250</v>
      </c>
      <c r="G479" t="s">
        <v>1843</v>
      </c>
      <c r="H479" s="26">
        <v>220010</v>
      </c>
      <c r="I479" s="26">
        <v>109860</v>
      </c>
      <c r="J479" s="5">
        <f>(H479-I479)*1%</f>
        <v>1101.5</v>
      </c>
      <c r="K479" s="26">
        <f>(1/10)*1%*99*61850</f>
        <v>6123.1500000000005</v>
      </c>
      <c r="L479" s="26">
        <f t="shared" si="13"/>
        <v>11786.249999999998</v>
      </c>
      <c r="M479" s="26">
        <f t="shared" si="11"/>
        <v>200999.1</v>
      </c>
      <c r="N479" t="s">
        <v>8</v>
      </c>
      <c r="O479" t="s">
        <v>1220</v>
      </c>
      <c r="P479" t="s">
        <v>3548</v>
      </c>
      <c r="Q479" s="26">
        <v>97024.46</v>
      </c>
    </row>
    <row r="480" spans="1:17" x14ac:dyDescent="0.25">
      <c r="A480" t="s">
        <v>1351</v>
      </c>
      <c r="B480" t="s">
        <v>3148</v>
      </c>
      <c r="C480" t="s">
        <v>3038</v>
      </c>
      <c r="D480" t="s">
        <v>3122</v>
      </c>
      <c r="E480" t="s">
        <v>3123</v>
      </c>
      <c r="F480" t="s">
        <v>250</v>
      </c>
      <c r="G480" t="s">
        <v>3149</v>
      </c>
      <c r="H480" s="26">
        <v>7800</v>
      </c>
      <c r="J480" s="5">
        <f>(H480-I480)*1%</f>
        <v>78</v>
      </c>
      <c r="K480" s="26">
        <f>(1/10)*1%*18*7800</f>
        <v>140.4</v>
      </c>
      <c r="L480" s="26">
        <f t="shared" ref="L480" si="14">((H480*1%)/1.12)+((H480*5%)/1.12)</f>
        <v>417.85714285714278</v>
      </c>
      <c r="M480" s="26">
        <f t="shared" si="11"/>
        <v>7163.7428571428572</v>
      </c>
      <c r="N480" t="s">
        <v>974</v>
      </c>
      <c r="O480" t="s">
        <v>848</v>
      </c>
      <c r="P480" t="s">
        <v>3548</v>
      </c>
    </row>
    <row r="481" spans="1:16" x14ac:dyDescent="0.25">
      <c r="A481" t="s">
        <v>239</v>
      </c>
      <c r="B481" t="s">
        <v>2561</v>
      </c>
      <c r="C481" t="s">
        <v>2445</v>
      </c>
      <c r="D481" t="s">
        <v>2743</v>
      </c>
      <c r="E481" t="s">
        <v>569</v>
      </c>
      <c r="F481" t="s">
        <v>252</v>
      </c>
      <c r="G481" t="s">
        <v>2744</v>
      </c>
      <c r="H481" s="26">
        <v>29640</v>
      </c>
      <c r="J481" s="5">
        <f>(H481-I481)*1%</f>
        <v>296.40000000000003</v>
      </c>
      <c r="K481" s="26"/>
      <c r="L481" s="26">
        <f t="shared" ref="L481" si="15">((H481*1%)/1.12)+((H481*5%)/1.12)</f>
        <v>1587.8571428571427</v>
      </c>
      <c r="M481" s="26">
        <f t="shared" si="11"/>
        <v>27755.742857142857</v>
      </c>
      <c r="N481" t="s">
        <v>261</v>
      </c>
      <c r="O481" t="s">
        <v>262</v>
      </c>
      <c r="P481" t="s">
        <v>3548</v>
      </c>
    </row>
    <row r="482" spans="1:16" x14ac:dyDescent="0.25">
      <c r="A482" t="s">
        <v>530</v>
      </c>
      <c r="B482" t="s">
        <v>2724</v>
      </c>
      <c r="C482" s="4">
        <v>45333</v>
      </c>
      <c r="D482" t="s">
        <v>3160</v>
      </c>
      <c r="E482" s="4">
        <v>45361</v>
      </c>
      <c r="F482" t="s">
        <v>250</v>
      </c>
      <c r="G482" t="s">
        <v>3161</v>
      </c>
      <c r="H482" s="26">
        <v>49900</v>
      </c>
      <c r="L482" s="26">
        <f>(H482*2%)+(H482*3%)</f>
        <v>2495</v>
      </c>
      <c r="M482" s="26">
        <f t="shared" ref="M482" si="16">H482-J482-K482-L482</f>
        <v>47405</v>
      </c>
      <c r="N482" t="s">
        <v>1000</v>
      </c>
      <c r="O482" t="s">
        <v>1001</v>
      </c>
      <c r="P482" t="s">
        <v>3548</v>
      </c>
    </row>
    <row r="483" spans="1:16" x14ac:dyDescent="0.25">
      <c r="A483" t="s">
        <v>2827</v>
      </c>
      <c r="B483" t="s">
        <v>3047</v>
      </c>
      <c r="C483" t="s">
        <v>2904</v>
      </c>
      <c r="D483" t="s">
        <v>2417</v>
      </c>
      <c r="E483" t="s">
        <v>2905</v>
      </c>
      <c r="F483" t="s">
        <v>250</v>
      </c>
      <c r="G483" t="s">
        <v>3048</v>
      </c>
      <c r="H483" s="26">
        <v>18843</v>
      </c>
      <c r="J483" s="5">
        <f t="shared" ref="J483:J489" si="17">(H483-I483)*1%</f>
        <v>188.43</v>
      </c>
      <c r="K483" s="26"/>
      <c r="L483" s="26">
        <f t="shared" ref="L483" si="18">((H483*1%)/1.12)+((H483*5%)/1.12)</f>
        <v>1009.4464285714286</v>
      </c>
      <c r="M483" s="26">
        <f t="shared" ref="M483:M489" si="19">H483-J483-K483-L483</f>
        <v>17645.123571428572</v>
      </c>
      <c r="N483" t="s">
        <v>488</v>
      </c>
      <c r="O483" t="s">
        <v>67</v>
      </c>
      <c r="P483" t="s">
        <v>3548</v>
      </c>
    </row>
    <row r="484" spans="1:16" x14ac:dyDescent="0.25">
      <c r="A484" t="s">
        <v>584</v>
      </c>
      <c r="B484" t="s">
        <v>1616</v>
      </c>
      <c r="C484" t="s">
        <v>1541</v>
      </c>
      <c r="D484" t="s">
        <v>1987</v>
      </c>
      <c r="E484" t="s">
        <v>514</v>
      </c>
      <c r="F484" t="s">
        <v>250</v>
      </c>
      <c r="G484" t="s">
        <v>1988</v>
      </c>
      <c r="H484" s="26">
        <v>15900</v>
      </c>
      <c r="J484" s="5">
        <f t="shared" si="17"/>
        <v>159</v>
      </c>
      <c r="K484" s="26">
        <f>(1/10)*1%*53*15900</f>
        <v>842.69999999999993</v>
      </c>
      <c r="L484" s="26">
        <f t="shared" ref="L484" si="20">((H484*1%)/1.12)+((H484*5%)/1.12)</f>
        <v>851.78571428571422</v>
      </c>
      <c r="M484" s="26">
        <f t="shared" si="19"/>
        <v>14046.514285714286</v>
      </c>
      <c r="N484" t="s">
        <v>42</v>
      </c>
      <c r="O484" t="s">
        <v>51</v>
      </c>
      <c r="P484" t="s">
        <v>3548</v>
      </c>
    </row>
    <row r="485" spans="1:16" x14ac:dyDescent="0.25">
      <c r="A485" t="s">
        <v>2800</v>
      </c>
      <c r="B485" t="s">
        <v>3292</v>
      </c>
      <c r="C485" s="4">
        <v>45839</v>
      </c>
      <c r="D485" t="s">
        <v>3369</v>
      </c>
      <c r="E485" s="4">
        <v>45423</v>
      </c>
      <c r="F485" t="s">
        <v>253</v>
      </c>
      <c r="G485" t="s">
        <v>3370</v>
      </c>
      <c r="H485" s="26">
        <v>22955</v>
      </c>
      <c r="J485" s="5">
        <f t="shared" si="17"/>
        <v>229.55</v>
      </c>
      <c r="K485" s="26"/>
      <c r="L485" s="26">
        <f t="shared" ref="L485" si="21">((H485*1%)/1.12)+((H485*5%)/1.12)</f>
        <v>1229.7321428571427</v>
      </c>
      <c r="M485" s="26">
        <f t="shared" si="19"/>
        <v>21495.717857142859</v>
      </c>
      <c r="N485" t="s">
        <v>304</v>
      </c>
      <c r="O485" t="s">
        <v>56</v>
      </c>
      <c r="P485" t="s">
        <v>3548</v>
      </c>
    </row>
    <row r="486" spans="1:16" x14ac:dyDescent="0.25">
      <c r="A486" t="s">
        <v>175</v>
      </c>
      <c r="B486" t="s">
        <v>3054</v>
      </c>
      <c r="C486" t="s">
        <v>2940</v>
      </c>
      <c r="D486" t="s">
        <v>3250</v>
      </c>
      <c r="E486" t="s">
        <v>2807</v>
      </c>
      <c r="F486" t="s">
        <v>250</v>
      </c>
      <c r="G486" t="s">
        <v>3251</v>
      </c>
      <c r="H486" s="26">
        <v>4114</v>
      </c>
      <c r="J486" s="5">
        <f t="shared" si="17"/>
        <v>41.14</v>
      </c>
      <c r="K486" s="26"/>
      <c r="L486" s="26">
        <f t="shared" ref="L486" si="22">((H486*1%)/1.12)+((H486*5%)/1.12)</f>
        <v>220.39285714285714</v>
      </c>
      <c r="M486" s="26">
        <f t="shared" si="19"/>
        <v>3852.4671428571428</v>
      </c>
      <c r="N486" t="s">
        <v>179</v>
      </c>
      <c r="O486" t="s">
        <v>915</v>
      </c>
      <c r="P486" t="s">
        <v>3548</v>
      </c>
    </row>
    <row r="487" spans="1:16" x14ac:dyDescent="0.25">
      <c r="A487" t="s">
        <v>175</v>
      </c>
      <c r="B487" t="s">
        <v>3026</v>
      </c>
      <c r="C487" s="4">
        <v>45547</v>
      </c>
      <c r="D487" t="s">
        <v>3252</v>
      </c>
      <c r="E487" t="s">
        <v>2831</v>
      </c>
      <c r="F487" t="s">
        <v>250</v>
      </c>
      <c r="G487" t="s">
        <v>3253</v>
      </c>
      <c r="H487" s="26">
        <v>9503</v>
      </c>
      <c r="J487" s="5">
        <f t="shared" si="17"/>
        <v>95.03</v>
      </c>
      <c r="K487" s="26"/>
      <c r="L487" s="26">
        <f t="shared" ref="L487" si="23">((H487*1%)/1.12)+((H487*5%)/1.12)</f>
        <v>509.08928571428572</v>
      </c>
      <c r="M487" s="26">
        <f t="shared" si="19"/>
        <v>8898.8807142857131</v>
      </c>
      <c r="N487" t="s">
        <v>179</v>
      </c>
      <c r="O487" t="s">
        <v>915</v>
      </c>
      <c r="P487" t="s">
        <v>3548</v>
      </c>
    </row>
    <row r="488" spans="1:16" x14ac:dyDescent="0.25">
      <c r="A488" t="s">
        <v>1050</v>
      </c>
      <c r="B488" t="s">
        <v>2557</v>
      </c>
      <c r="C488" t="s">
        <v>2815</v>
      </c>
      <c r="D488" t="s">
        <v>3255</v>
      </c>
      <c r="E488" s="4">
        <v>45605</v>
      </c>
      <c r="F488" t="s">
        <v>250</v>
      </c>
      <c r="G488" t="s">
        <v>3117</v>
      </c>
      <c r="H488" s="26">
        <v>11579</v>
      </c>
      <c r="J488" s="5">
        <f t="shared" si="17"/>
        <v>115.79</v>
      </c>
      <c r="K488" s="26"/>
      <c r="L488" s="26">
        <f t="shared" ref="L488" si="24">((H488*1%)/1.12)+((H488*5%)/1.12)</f>
        <v>620.30357142857144</v>
      </c>
      <c r="M488" s="26">
        <f t="shared" si="19"/>
        <v>10842.906428571428</v>
      </c>
      <c r="N488" t="s">
        <v>7</v>
      </c>
      <c r="O488" t="s">
        <v>1789</v>
      </c>
      <c r="P488" t="s">
        <v>3548</v>
      </c>
    </row>
    <row r="489" spans="1:16" x14ac:dyDescent="0.25">
      <c r="A489" t="s">
        <v>584</v>
      </c>
      <c r="B489" t="s">
        <v>2044</v>
      </c>
      <c r="C489" t="s">
        <v>1921</v>
      </c>
      <c r="D489" t="s">
        <v>2226</v>
      </c>
      <c r="E489" t="s">
        <v>681</v>
      </c>
      <c r="F489" t="s">
        <v>251</v>
      </c>
      <c r="G489" t="s">
        <v>2227</v>
      </c>
      <c r="H489" s="26">
        <v>266300</v>
      </c>
      <c r="J489" s="5">
        <f t="shared" si="17"/>
        <v>2663</v>
      </c>
      <c r="K489" s="26">
        <f>(1/10)*1%*9*42000</f>
        <v>378.00000000000006</v>
      </c>
      <c r="L489" s="26">
        <f t="shared" ref="L489" si="25">((H489*1%)/1.12)+((H489*5%)/1.12)</f>
        <v>14266.071428571428</v>
      </c>
      <c r="M489" s="26">
        <f t="shared" si="19"/>
        <v>248992.92857142858</v>
      </c>
      <c r="N489" t="s">
        <v>557</v>
      </c>
      <c r="O489" t="s">
        <v>558</v>
      </c>
      <c r="P489" t="s">
        <v>3548</v>
      </c>
    </row>
    <row r="490" spans="1:16" x14ac:dyDescent="0.25">
      <c r="A490" t="s">
        <v>520</v>
      </c>
      <c r="B490" t="s">
        <v>2550</v>
      </c>
      <c r="C490" t="s">
        <v>2831</v>
      </c>
      <c r="D490" t="s">
        <v>3210</v>
      </c>
      <c r="E490" t="s">
        <v>2905</v>
      </c>
      <c r="F490" t="s">
        <v>250</v>
      </c>
      <c r="G490" t="s">
        <v>3211</v>
      </c>
      <c r="H490" s="26">
        <v>74515</v>
      </c>
      <c r="J490" s="5">
        <f t="shared" ref="J490" si="26">H490*1%</f>
        <v>745.15</v>
      </c>
      <c r="L490" s="26">
        <f>(H490*1%)+(H490*3%)</f>
        <v>2980.6</v>
      </c>
      <c r="M490" s="26">
        <f t="shared" ref="M490" si="27">H490-J490-K490-L490</f>
        <v>70789.25</v>
      </c>
      <c r="N490" t="s">
        <v>488</v>
      </c>
      <c r="O490" t="s">
        <v>67</v>
      </c>
      <c r="P490" t="s">
        <v>3548</v>
      </c>
    </row>
    <row r="491" spans="1:16" x14ac:dyDescent="0.25">
      <c r="A491" t="s">
        <v>3163</v>
      </c>
      <c r="B491" t="s">
        <v>3164</v>
      </c>
      <c r="C491" t="s">
        <v>2904</v>
      </c>
      <c r="D491" t="s">
        <v>2417</v>
      </c>
      <c r="E491" t="s">
        <v>2905</v>
      </c>
      <c r="F491" t="s">
        <v>250</v>
      </c>
      <c r="G491" t="s">
        <v>3165</v>
      </c>
      <c r="H491" s="26">
        <v>5750</v>
      </c>
      <c r="J491" s="5">
        <f>(H491-I491)*1%</f>
        <v>57.5</v>
      </c>
      <c r="K491" s="26"/>
      <c r="L491" s="26">
        <f t="shared" ref="L491" si="28">((H491*1%)/1.12)+((H491*5%)/1.12)</f>
        <v>308.03571428571428</v>
      </c>
      <c r="M491" s="26">
        <f t="shared" ref="M491:M496" si="29">H491-J491-K491-L491</f>
        <v>5384.4642857142853</v>
      </c>
      <c r="N491" t="s">
        <v>488</v>
      </c>
      <c r="O491" t="s">
        <v>67</v>
      </c>
      <c r="P491" t="s">
        <v>3548</v>
      </c>
    </row>
    <row r="492" spans="1:16" x14ac:dyDescent="0.25">
      <c r="A492" t="s">
        <v>239</v>
      </c>
      <c r="B492" t="s">
        <v>2342</v>
      </c>
      <c r="C492" s="4">
        <v>45514</v>
      </c>
      <c r="D492" t="s">
        <v>2589</v>
      </c>
      <c r="E492" t="s">
        <v>3116</v>
      </c>
      <c r="F492" t="s">
        <v>252</v>
      </c>
      <c r="G492" t="s">
        <v>2590</v>
      </c>
      <c r="H492" s="26">
        <v>37050</v>
      </c>
      <c r="J492" s="5">
        <f>(H492-I492)*1%</f>
        <v>370.5</v>
      </c>
      <c r="K492" s="26"/>
      <c r="L492" s="26">
        <f t="shared" ref="L492" si="30">((H492*1%)/1.12)+((H492*5%)/1.12)</f>
        <v>1984.8214285714282</v>
      </c>
      <c r="M492" s="26">
        <f t="shared" si="29"/>
        <v>34694.678571428572</v>
      </c>
      <c r="N492" t="s">
        <v>2591</v>
      </c>
      <c r="O492" t="s">
        <v>558</v>
      </c>
      <c r="P492" t="s">
        <v>3548</v>
      </c>
    </row>
    <row r="493" spans="1:16" x14ac:dyDescent="0.25">
      <c r="A493" t="s">
        <v>236</v>
      </c>
      <c r="B493" t="s">
        <v>3286</v>
      </c>
      <c r="C493" s="4">
        <v>45839</v>
      </c>
      <c r="D493" t="s">
        <v>3293</v>
      </c>
      <c r="E493" t="s">
        <v>2863</v>
      </c>
      <c r="F493" t="s">
        <v>251</v>
      </c>
      <c r="G493" t="s">
        <v>3294</v>
      </c>
      <c r="H493" s="26">
        <v>613600</v>
      </c>
      <c r="J493" s="5">
        <f>(H493-I493)*1%</f>
        <v>6136</v>
      </c>
      <c r="K493" s="26"/>
      <c r="L493" s="26">
        <f t="shared" ref="L493" si="31">((H493*1%)/1.12)+((H493*5%)/1.12)</f>
        <v>32871.428571428572</v>
      </c>
      <c r="M493" s="26">
        <f t="shared" si="29"/>
        <v>574592.57142857148</v>
      </c>
      <c r="N493" t="s">
        <v>1590</v>
      </c>
      <c r="O493" t="s">
        <v>441</v>
      </c>
      <c r="P493" t="s">
        <v>3552</v>
      </c>
    </row>
    <row r="494" spans="1:16" x14ac:dyDescent="0.25">
      <c r="A494" t="s">
        <v>1384</v>
      </c>
      <c r="B494" t="s">
        <v>3052</v>
      </c>
      <c r="C494" t="s">
        <v>2940</v>
      </c>
      <c r="D494" t="s">
        <v>3212</v>
      </c>
      <c r="E494" t="s">
        <v>2968</v>
      </c>
      <c r="F494" t="s">
        <v>250</v>
      </c>
      <c r="G494" t="s">
        <v>3213</v>
      </c>
      <c r="H494" s="26">
        <v>5880</v>
      </c>
      <c r="J494" s="5">
        <f>(H494-I494)*1%</f>
        <v>58.800000000000004</v>
      </c>
      <c r="K494" s="26">
        <f>(1/10)*1%*13*5880</f>
        <v>76.440000000000012</v>
      </c>
      <c r="L494" s="26">
        <f t="shared" ref="L494" si="32">((H494*1%)/1.12)+((H494*5%)/1.12)</f>
        <v>315</v>
      </c>
      <c r="M494" s="26">
        <f t="shared" si="29"/>
        <v>5429.76</v>
      </c>
      <c r="N494" t="s">
        <v>2787</v>
      </c>
      <c r="O494" t="s">
        <v>1532</v>
      </c>
      <c r="P494" t="s">
        <v>3552</v>
      </c>
    </row>
    <row r="495" spans="1:16" x14ac:dyDescent="0.25">
      <c r="A495" t="s">
        <v>618</v>
      </c>
      <c r="B495" t="s">
        <v>1848</v>
      </c>
      <c r="C495" s="4">
        <v>45299</v>
      </c>
      <c r="D495" t="s">
        <v>2067</v>
      </c>
      <c r="E495" t="s">
        <v>722</v>
      </c>
      <c r="F495" t="s">
        <v>250</v>
      </c>
      <c r="G495" t="s">
        <v>2068</v>
      </c>
      <c r="H495" s="26">
        <v>27000</v>
      </c>
      <c r="K495" s="26">
        <f>((1/10)*1%*22*6000)+((1/10)*1%*29*9000)+((1/10)*1%*42*12000)</f>
        <v>897</v>
      </c>
      <c r="L495" s="26">
        <f t="shared" ref="L495:L496" si="33">((H495*1%)/1.12)+((H495*5%)/1.12)</f>
        <v>1446.4285714285711</v>
      </c>
      <c r="M495" s="26">
        <f t="shared" si="29"/>
        <v>24656.571428571428</v>
      </c>
      <c r="N495" t="s">
        <v>179</v>
      </c>
      <c r="O495" t="s">
        <v>293</v>
      </c>
      <c r="P495" t="s">
        <v>3552</v>
      </c>
    </row>
    <row r="496" spans="1:16" x14ac:dyDescent="0.25">
      <c r="A496" t="s">
        <v>2965</v>
      </c>
      <c r="B496" t="s">
        <v>3101</v>
      </c>
      <c r="C496" t="s">
        <v>2837</v>
      </c>
      <c r="D496" t="s">
        <v>3102</v>
      </c>
      <c r="E496" t="s">
        <v>2846</v>
      </c>
      <c r="F496" t="s">
        <v>250</v>
      </c>
      <c r="G496" t="s">
        <v>3103</v>
      </c>
      <c r="H496" s="26">
        <v>7100</v>
      </c>
      <c r="J496" s="5">
        <f>(H496-I496)*1%</f>
        <v>71</v>
      </c>
      <c r="K496" s="26"/>
      <c r="L496" s="26">
        <f t="shared" si="33"/>
        <v>380.35714285714278</v>
      </c>
      <c r="M496" s="26">
        <f t="shared" si="29"/>
        <v>6648.6428571428569</v>
      </c>
      <c r="N496" t="s">
        <v>1590</v>
      </c>
      <c r="O496" t="s">
        <v>441</v>
      </c>
      <c r="P496" t="s">
        <v>3552</v>
      </c>
    </row>
    <row r="497" spans="1:16" x14ac:dyDescent="0.25">
      <c r="A497" t="s">
        <v>520</v>
      </c>
      <c r="B497" t="s">
        <v>3154</v>
      </c>
      <c r="C497" t="s">
        <v>3155</v>
      </c>
      <c r="D497" t="s">
        <v>3102</v>
      </c>
      <c r="E497" t="s">
        <v>2846</v>
      </c>
      <c r="F497" t="s">
        <v>250</v>
      </c>
      <c r="G497" t="s">
        <v>3156</v>
      </c>
      <c r="H497" s="26">
        <v>43770</v>
      </c>
      <c r="J497" s="5">
        <f t="shared" ref="J497" si="34">H497*1%</f>
        <v>437.7</v>
      </c>
      <c r="L497" s="26">
        <f>(H497*1%)+(H497*3%)</f>
        <v>1750.8</v>
      </c>
      <c r="M497" s="26">
        <f t="shared" ref="M497" si="35">H497-J497-K497-L497</f>
        <v>41581.5</v>
      </c>
      <c r="N497" t="s">
        <v>1590</v>
      </c>
      <c r="O497" t="s">
        <v>441</v>
      </c>
      <c r="P497" t="s">
        <v>3552</v>
      </c>
    </row>
    <row r="498" spans="1:16" x14ac:dyDescent="0.25">
      <c r="A498" t="s">
        <v>2892</v>
      </c>
      <c r="B498" t="s">
        <v>2491</v>
      </c>
      <c r="C498" s="4"/>
      <c r="E498" s="4"/>
      <c r="G498" t="s">
        <v>3566</v>
      </c>
      <c r="H498" s="26">
        <v>16550</v>
      </c>
      <c r="L498" s="26"/>
      <c r="M498" s="26">
        <v>16550</v>
      </c>
      <c r="N498" t="s">
        <v>488</v>
      </c>
      <c r="O498" t="s">
        <v>67</v>
      </c>
      <c r="P498" t="s">
        <v>3567</v>
      </c>
    </row>
    <row r="499" spans="1:16" x14ac:dyDescent="0.25">
      <c r="A499" t="s">
        <v>3241</v>
      </c>
      <c r="B499" t="s">
        <v>2658</v>
      </c>
      <c r="C499" s="4">
        <v>45607</v>
      </c>
      <c r="D499" t="s">
        <v>3242</v>
      </c>
      <c r="E499" t="s">
        <v>2831</v>
      </c>
      <c r="F499" t="s">
        <v>250</v>
      </c>
      <c r="G499" t="s">
        <v>3244</v>
      </c>
      <c r="H499" s="26">
        <v>35200</v>
      </c>
      <c r="L499" s="26">
        <f>((H499*2%)/1.12)+((H499*5%)/1.12)</f>
        <v>2200</v>
      </c>
      <c r="M499" s="26">
        <f t="shared" ref="M499:M500" si="36">H499-J499-K499-L499</f>
        <v>33000</v>
      </c>
      <c r="N499" t="s">
        <v>800</v>
      </c>
      <c r="O499" t="s">
        <v>2844</v>
      </c>
      <c r="P499" t="s">
        <v>3567</v>
      </c>
    </row>
    <row r="500" spans="1:16" x14ac:dyDescent="0.25">
      <c r="A500" t="s">
        <v>386</v>
      </c>
      <c r="B500" t="s">
        <v>1963</v>
      </c>
      <c r="C500" s="4">
        <v>45634</v>
      </c>
      <c r="D500" t="s">
        <v>2095</v>
      </c>
      <c r="E500" s="4">
        <v>45449</v>
      </c>
      <c r="F500" t="s">
        <v>250</v>
      </c>
      <c r="G500" t="s">
        <v>2096</v>
      </c>
      <c r="H500" s="26">
        <v>46562</v>
      </c>
      <c r="J500" s="5">
        <f t="shared" ref="J500" si="37">H500*1%</f>
        <v>465.62</v>
      </c>
      <c r="K500" s="26">
        <f>(1/10)*1%*50*46562</f>
        <v>2328.1</v>
      </c>
      <c r="L500" s="26">
        <f>((H500*1%)/1.12)+((H500*5%)/1.12)</f>
        <v>2494.3928571428569</v>
      </c>
      <c r="M500" s="26">
        <f t="shared" si="36"/>
        <v>41273.887142857144</v>
      </c>
      <c r="N500" t="s">
        <v>1057</v>
      </c>
      <c r="O500" t="s">
        <v>390</v>
      </c>
      <c r="P500" t="s">
        <v>3567</v>
      </c>
    </row>
  </sheetData>
  <autoFilter ref="A5:R114" xr:uid="{BB1C8F5A-14DB-41EB-9F8C-E6514FF28DED}">
    <filterColumn colId="0">
      <filters>
        <filter val="MFM Enterprise"/>
      </filters>
    </filterColumn>
  </autoFilter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DEF8B-8CE9-41A1-84F2-008469304A72}">
  <sheetPr codeName="Sheet5"/>
  <dimension ref="A2:V561"/>
  <sheetViews>
    <sheetView tabSelected="1" workbookViewId="0">
      <pane xSplit="1" ySplit="2" topLeftCell="B511" activePane="bottomRight" state="frozen"/>
      <selection pane="topRight" activeCell="B1" sqref="B1"/>
      <selection pane="bottomLeft" activeCell="A3" sqref="A3"/>
      <selection pane="bottomRight" activeCell="A528" sqref="A528:XFD528"/>
    </sheetView>
  </sheetViews>
  <sheetFormatPr defaultRowHeight="15" x14ac:dyDescent="0.25"/>
  <cols>
    <col min="1" max="1" width="35.140625" customWidth="1"/>
    <col min="2" max="2" width="15.140625" customWidth="1"/>
    <col min="3" max="3" width="13.85546875" customWidth="1"/>
    <col min="4" max="4" width="17.42578125" customWidth="1"/>
    <col min="5" max="5" width="10.7109375" bestFit="1" customWidth="1"/>
    <col min="6" max="6" width="9.5703125" customWidth="1"/>
    <col min="7" max="7" width="99.85546875" customWidth="1"/>
    <col min="8" max="8" width="14.28515625" style="26" bestFit="1" customWidth="1"/>
    <col min="9" max="9" width="17" style="26" customWidth="1"/>
    <col min="10" max="10" width="15.140625" customWidth="1"/>
    <col min="11" max="11" width="17.42578125" customWidth="1"/>
    <col min="12" max="12" width="17.7109375" customWidth="1"/>
    <col min="13" max="13" width="19.140625" customWidth="1"/>
    <col min="14" max="14" width="13.42578125" customWidth="1"/>
    <col min="15" max="15" width="14.28515625" customWidth="1"/>
    <col min="16" max="16" width="19.140625" customWidth="1"/>
    <col min="17" max="17" width="18" customWidth="1"/>
    <col min="21" max="21" width="13" customWidth="1"/>
  </cols>
  <sheetData>
    <row r="2" spans="1:22" x14ac:dyDescent="0.25">
      <c r="A2" s="7" t="s">
        <v>170</v>
      </c>
      <c r="B2" s="1" t="s">
        <v>171</v>
      </c>
      <c r="C2" s="1" t="s">
        <v>172</v>
      </c>
      <c r="D2" s="1" t="s">
        <v>147</v>
      </c>
      <c r="E2" s="1" t="s">
        <v>172</v>
      </c>
      <c r="F2" s="1" t="s">
        <v>248</v>
      </c>
      <c r="G2" s="1" t="s">
        <v>150</v>
      </c>
      <c r="H2" s="77" t="s">
        <v>173</v>
      </c>
      <c r="I2" s="77" t="s">
        <v>151</v>
      </c>
      <c r="J2" s="1" t="s">
        <v>149</v>
      </c>
      <c r="K2" s="1" t="s">
        <v>156</v>
      </c>
      <c r="L2" s="1" t="s">
        <v>157</v>
      </c>
      <c r="M2" s="8" t="s">
        <v>181</v>
      </c>
      <c r="N2" s="8" t="s">
        <v>174</v>
      </c>
      <c r="O2" s="8" t="s">
        <v>183</v>
      </c>
      <c r="P2" s="8" t="s">
        <v>189</v>
      </c>
      <c r="Q2" s="8" t="s">
        <v>187</v>
      </c>
      <c r="U2" t="s">
        <v>659</v>
      </c>
      <c r="V2" t="s">
        <v>715</v>
      </c>
    </row>
    <row r="3" spans="1:22" x14ac:dyDescent="0.25">
      <c r="A3" s="9" t="s">
        <v>190</v>
      </c>
      <c r="B3" s="9" t="s">
        <v>114</v>
      </c>
      <c r="C3" s="9" t="s">
        <v>191</v>
      </c>
      <c r="D3" s="9" t="s">
        <v>160</v>
      </c>
      <c r="E3" s="9" t="s">
        <v>141</v>
      </c>
      <c r="F3" s="9" t="s">
        <v>249</v>
      </c>
      <c r="G3" s="9" t="s">
        <v>193</v>
      </c>
      <c r="H3" s="11">
        <v>3780</v>
      </c>
      <c r="I3" s="11">
        <v>3780</v>
      </c>
      <c r="J3" s="9" t="s">
        <v>169</v>
      </c>
      <c r="K3" s="9" t="s">
        <v>162</v>
      </c>
      <c r="L3" s="9" t="s">
        <v>194</v>
      </c>
      <c r="M3" s="9" t="s">
        <v>195</v>
      </c>
      <c r="N3" s="9"/>
      <c r="O3" s="9"/>
      <c r="P3" s="9"/>
    </row>
    <row r="4" spans="1:22" x14ac:dyDescent="0.25">
      <c r="H4" s="78"/>
      <c r="I4" s="78"/>
    </row>
    <row r="5" spans="1:22" x14ac:dyDescent="0.25">
      <c r="A5" s="9" t="s">
        <v>1384</v>
      </c>
      <c r="B5" s="9" t="s">
        <v>2784</v>
      </c>
      <c r="C5" s="9" t="s">
        <v>1757</v>
      </c>
      <c r="D5" s="9" t="s">
        <v>2785</v>
      </c>
      <c r="E5" s="10">
        <v>45238</v>
      </c>
      <c r="F5" s="9" t="s">
        <v>251</v>
      </c>
      <c r="G5" s="9" t="s">
        <v>2786</v>
      </c>
      <c r="H5" s="11">
        <f>90000+160000+80000</f>
        <v>330000</v>
      </c>
      <c r="I5" s="11">
        <f>89440+137776+73888</f>
        <v>301104</v>
      </c>
      <c r="J5" s="9" t="s">
        <v>169</v>
      </c>
      <c r="K5" s="9" t="s">
        <v>2787</v>
      </c>
      <c r="L5" s="9" t="s">
        <v>1532</v>
      </c>
      <c r="M5" s="9"/>
      <c r="N5" s="9" t="s">
        <v>267</v>
      </c>
      <c r="O5" s="9" t="s">
        <v>2788</v>
      </c>
      <c r="P5" s="9" t="s">
        <v>294</v>
      </c>
    </row>
    <row r="6" spans="1:22" x14ac:dyDescent="0.25">
      <c r="A6" s="9" t="s">
        <v>3092</v>
      </c>
      <c r="B6" s="9" t="s">
        <v>1452</v>
      </c>
      <c r="C6" s="9" t="s">
        <v>3093</v>
      </c>
      <c r="D6" s="9" t="s">
        <v>1453</v>
      </c>
      <c r="E6" s="10">
        <v>45203</v>
      </c>
      <c r="F6" s="9" t="s">
        <v>250</v>
      </c>
      <c r="G6" s="9" t="s">
        <v>3094</v>
      </c>
      <c r="H6" s="11">
        <v>120000</v>
      </c>
      <c r="I6" s="11">
        <v>100000</v>
      </c>
      <c r="J6" s="9" t="s">
        <v>2840</v>
      </c>
      <c r="K6" s="9" t="s">
        <v>389</v>
      </c>
      <c r="L6" s="9" t="s">
        <v>390</v>
      </c>
      <c r="M6" s="10">
        <v>45293</v>
      </c>
      <c r="N6" s="9" t="s">
        <v>326</v>
      </c>
      <c r="O6" s="10">
        <v>45293</v>
      </c>
      <c r="P6" s="9" t="s">
        <v>3095</v>
      </c>
    </row>
    <row r="7" spans="1:22" x14ac:dyDescent="0.25">
      <c r="A7" s="9" t="s">
        <v>3384</v>
      </c>
      <c r="B7" s="9" t="s">
        <v>1421</v>
      </c>
      <c r="C7" s="9" t="s">
        <v>3385</v>
      </c>
      <c r="D7" s="9" t="s">
        <v>1423</v>
      </c>
      <c r="E7" s="10" t="s">
        <v>3386</v>
      </c>
      <c r="F7" s="9" t="s">
        <v>251</v>
      </c>
      <c r="G7" s="9" t="s">
        <v>3387</v>
      </c>
      <c r="H7" s="11"/>
      <c r="I7" s="11">
        <v>13946500</v>
      </c>
      <c r="J7" s="9">
        <v>101</v>
      </c>
      <c r="K7" s="9" t="s">
        <v>3388</v>
      </c>
      <c r="L7" s="9" t="s">
        <v>1635</v>
      </c>
      <c r="M7" s="10" t="s">
        <v>3304</v>
      </c>
      <c r="N7" s="9" t="s">
        <v>3389</v>
      </c>
      <c r="O7" s="10" t="s">
        <v>3390</v>
      </c>
      <c r="P7" s="10">
        <v>45515</v>
      </c>
    </row>
    <row r="8" spans="1:22" x14ac:dyDescent="0.25">
      <c r="A8" s="12"/>
      <c r="B8" s="12"/>
      <c r="C8" s="12"/>
      <c r="D8" s="12"/>
      <c r="E8" s="12"/>
      <c r="F8" s="12"/>
      <c r="G8" s="12"/>
      <c r="H8" s="13"/>
      <c r="I8" s="13"/>
      <c r="J8" s="12"/>
      <c r="K8" s="12"/>
      <c r="L8" s="12"/>
      <c r="M8" s="12"/>
      <c r="N8" s="12"/>
      <c r="O8" s="12"/>
      <c r="P8" s="12"/>
    </row>
    <row r="9" spans="1:22" s="12" customFormat="1" x14ac:dyDescent="0.25">
      <c r="A9" s="12" t="s">
        <v>206</v>
      </c>
      <c r="B9" s="12" t="s">
        <v>207</v>
      </c>
      <c r="C9" s="12" t="s">
        <v>178</v>
      </c>
      <c r="F9" s="12" t="s">
        <v>250</v>
      </c>
      <c r="H9" s="13"/>
      <c r="I9" s="13"/>
    </row>
    <row r="10" spans="1:22" s="12" customFormat="1" x14ac:dyDescent="0.25">
      <c r="A10" s="9" t="s">
        <v>227</v>
      </c>
      <c r="B10" s="9" t="s">
        <v>228</v>
      </c>
      <c r="C10" s="10">
        <v>45323</v>
      </c>
      <c r="D10" s="9" t="s">
        <v>229</v>
      </c>
      <c r="E10" s="9" t="s">
        <v>320</v>
      </c>
      <c r="F10" s="9" t="s">
        <v>250</v>
      </c>
      <c r="G10" s="9" t="s">
        <v>321</v>
      </c>
      <c r="H10" s="11">
        <v>10000</v>
      </c>
      <c r="I10" s="11">
        <v>10000</v>
      </c>
      <c r="J10" s="9">
        <v>101</v>
      </c>
      <c r="K10" s="9" t="s">
        <v>322</v>
      </c>
      <c r="L10" s="9" t="s">
        <v>323</v>
      </c>
      <c r="M10" s="9" t="s">
        <v>318</v>
      </c>
      <c r="N10" s="9"/>
      <c r="O10" s="9" t="s">
        <v>318</v>
      </c>
      <c r="P10" s="9" t="s">
        <v>318</v>
      </c>
    </row>
    <row r="11" spans="1:22" s="12" customFormat="1" x14ac:dyDescent="0.25">
      <c r="A11" s="9" t="s">
        <v>199</v>
      </c>
      <c r="B11" s="9" t="s">
        <v>200</v>
      </c>
      <c r="C11" s="10">
        <v>45475</v>
      </c>
      <c r="D11" s="9" t="s">
        <v>201</v>
      </c>
      <c r="E11" s="9" t="s">
        <v>178</v>
      </c>
      <c r="F11" s="9" t="s">
        <v>250</v>
      </c>
      <c r="G11" s="9" t="s">
        <v>202</v>
      </c>
      <c r="H11" s="19">
        <v>47000</v>
      </c>
      <c r="I11" s="19">
        <v>43400</v>
      </c>
      <c r="J11" s="9" t="s">
        <v>169</v>
      </c>
      <c r="K11" s="9" t="s">
        <v>179</v>
      </c>
      <c r="L11" s="9" t="s">
        <v>180</v>
      </c>
      <c r="M11" s="9" t="s">
        <v>203</v>
      </c>
      <c r="N11" s="9" t="s">
        <v>182</v>
      </c>
      <c r="O11" s="9" t="s">
        <v>204</v>
      </c>
      <c r="P11" s="9" t="s">
        <v>294</v>
      </c>
      <c r="Q11" s="12" t="s">
        <v>205</v>
      </c>
    </row>
    <row r="12" spans="1:22" x14ac:dyDescent="0.25">
      <c r="A12" s="9" t="s">
        <v>175</v>
      </c>
      <c r="B12" s="9" t="s">
        <v>176</v>
      </c>
      <c r="C12" s="10">
        <v>45475</v>
      </c>
      <c r="D12" s="9" t="s">
        <v>177</v>
      </c>
      <c r="E12" s="9" t="s">
        <v>178</v>
      </c>
      <c r="F12" s="9" t="s">
        <v>250</v>
      </c>
      <c r="G12" s="9" t="s">
        <v>185</v>
      </c>
      <c r="H12" s="11">
        <v>12080</v>
      </c>
      <c r="I12" s="11">
        <v>11171</v>
      </c>
      <c r="J12" s="9">
        <v>147</v>
      </c>
      <c r="K12" s="9" t="s">
        <v>179</v>
      </c>
      <c r="L12" s="9" t="s">
        <v>180</v>
      </c>
      <c r="M12" s="10">
        <v>45628</v>
      </c>
      <c r="N12" s="9" t="s">
        <v>182</v>
      </c>
      <c r="O12" s="10">
        <v>45506</v>
      </c>
      <c r="P12" s="10">
        <v>45506</v>
      </c>
      <c r="Q12" s="18" t="s">
        <v>188</v>
      </c>
    </row>
    <row r="13" spans="1:22" x14ac:dyDescent="0.25">
      <c r="A13" s="9" t="s">
        <v>186</v>
      </c>
      <c r="B13" s="9" t="s">
        <v>184</v>
      </c>
      <c r="C13" s="10">
        <v>45475</v>
      </c>
      <c r="D13" s="9" t="s">
        <v>177</v>
      </c>
      <c r="E13" s="9" t="s">
        <v>178</v>
      </c>
      <c r="F13" s="9" t="s">
        <v>250</v>
      </c>
      <c r="G13" s="9" t="s">
        <v>185</v>
      </c>
      <c r="H13" s="11">
        <v>29411</v>
      </c>
      <c r="I13" s="11">
        <v>16746.599999999999</v>
      </c>
      <c r="J13" s="9">
        <v>147</v>
      </c>
      <c r="K13" s="9" t="s">
        <v>179</v>
      </c>
      <c r="L13" s="9" t="s">
        <v>180</v>
      </c>
      <c r="M13" s="10">
        <v>45628</v>
      </c>
      <c r="N13" s="9" t="s">
        <v>182</v>
      </c>
      <c r="O13" s="10">
        <v>45506</v>
      </c>
      <c r="P13" s="10">
        <v>45506</v>
      </c>
      <c r="Q13" s="18" t="s">
        <v>188</v>
      </c>
    </row>
    <row r="14" spans="1:22" x14ac:dyDescent="0.25">
      <c r="A14" s="9" t="s">
        <v>230</v>
      </c>
      <c r="B14" s="9" t="s">
        <v>231</v>
      </c>
      <c r="C14" s="10">
        <v>45475</v>
      </c>
      <c r="D14" s="9" t="s">
        <v>232</v>
      </c>
      <c r="E14" s="9" t="s">
        <v>178</v>
      </c>
      <c r="F14" s="9" t="s">
        <v>250</v>
      </c>
      <c r="G14" s="9" t="s">
        <v>317</v>
      </c>
      <c r="H14" s="11">
        <v>335163.62</v>
      </c>
      <c r="I14" s="19">
        <v>325550</v>
      </c>
      <c r="J14" s="9">
        <v>101</v>
      </c>
      <c r="K14" s="9" t="s">
        <v>179</v>
      </c>
      <c r="L14" s="9" t="s">
        <v>180</v>
      </c>
      <c r="M14" s="9" t="s">
        <v>316</v>
      </c>
      <c r="N14" s="9" t="s">
        <v>182</v>
      </c>
      <c r="O14" s="9" t="s">
        <v>316</v>
      </c>
      <c r="P14" s="10">
        <v>45385</v>
      </c>
    </row>
    <row r="15" spans="1:22" x14ac:dyDescent="0.25">
      <c r="A15" s="9" t="s">
        <v>233</v>
      </c>
      <c r="B15" s="9" t="s">
        <v>234</v>
      </c>
      <c r="C15" s="10" t="s">
        <v>195</v>
      </c>
      <c r="D15" s="9" t="s">
        <v>235</v>
      </c>
      <c r="E15" s="9" t="s">
        <v>313</v>
      </c>
      <c r="F15" s="9" t="s">
        <v>251</v>
      </c>
      <c r="G15" s="9" t="s">
        <v>314</v>
      </c>
      <c r="H15" s="19">
        <v>850000</v>
      </c>
      <c r="I15" s="19">
        <v>459000</v>
      </c>
      <c r="J15" s="9">
        <v>101</v>
      </c>
      <c r="K15" s="9" t="s">
        <v>315</v>
      </c>
      <c r="L15" s="9" t="s">
        <v>266</v>
      </c>
      <c r="M15" s="9" t="s">
        <v>307</v>
      </c>
      <c r="N15" s="9" t="s">
        <v>267</v>
      </c>
      <c r="O15" s="9" t="s">
        <v>307</v>
      </c>
      <c r="P15" s="9"/>
      <c r="Q15" s="12"/>
    </row>
    <row r="16" spans="1:22" x14ac:dyDescent="0.25">
      <c r="A16" s="9" t="s">
        <v>236</v>
      </c>
      <c r="B16" s="9" t="s">
        <v>238</v>
      </c>
      <c r="C16" s="9" t="s">
        <v>198</v>
      </c>
      <c r="D16" s="9" t="s">
        <v>235</v>
      </c>
      <c r="E16" s="9"/>
      <c r="F16" s="9" t="s">
        <v>251</v>
      </c>
      <c r="G16" s="9" t="s">
        <v>367</v>
      </c>
      <c r="H16" s="11">
        <v>150000</v>
      </c>
      <c r="I16" s="19">
        <v>97000</v>
      </c>
      <c r="J16" s="9">
        <v>101</v>
      </c>
      <c r="K16" s="9" t="s">
        <v>315</v>
      </c>
      <c r="L16" s="9" t="s">
        <v>266</v>
      </c>
      <c r="M16" s="9" t="s">
        <v>368</v>
      </c>
      <c r="N16" s="9" t="s">
        <v>267</v>
      </c>
      <c r="O16" s="9" t="s">
        <v>368</v>
      </c>
      <c r="P16" s="10">
        <v>45416</v>
      </c>
    </row>
    <row r="17" spans="1:22" x14ac:dyDescent="0.25">
      <c r="A17" s="9" t="s">
        <v>230</v>
      </c>
      <c r="B17" s="9" t="s">
        <v>237</v>
      </c>
      <c r="C17" s="9" t="s">
        <v>198</v>
      </c>
      <c r="D17" s="9" t="s">
        <v>241</v>
      </c>
      <c r="E17" s="10">
        <v>45475</v>
      </c>
      <c r="F17" s="9" t="s">
        <v>250</v>
      </c>
      <c r="G17" s="9" t="s">
        <v>324</v>
      </c>
      <c r="H17" s="19">
        <v>116790</v>
      </c>
      <c r="I17" s="19">
        <v>116790</v>
      </c>
      <c r="J17" s="9">
        <v>101</v>
      </c>
      <c r="K17" s="9" t="s">
        <v>179</v>
      </c>
      <c r="L17" s="9" t="s">
        <v>180</v>
      </c>
      <c r="M17" s="9" t="s">
        <v>325</v>
      </c>
      <c r="N17" s="9" t="s">
        <v>326</v>
      </c>
      <c r="O17" s="9" t="s">
        <v>342</v>
      </c>
      <c r="P17" s="10">
        <v>45385</v>
      </c>
    </row>
    <row r="18" spans="1:22" x14ac:dyDescent="0.25">
      <c r="A18" s="9" t="s">
        <v>239</v>
      </c>
      <c r="B18" s="9" t="s">
        <v>240</v>
      </c>
      <c r="C18" s="9" t="s">
        <v>198</v>
      </c>
      <c r="D18" s="9" t="s">
        <v>242</v>
      </c>
      <c r="E18" s="10">
        <v>45383</v>
      </c>
      <c r="F18" s="9" t="s">
        <v>252</v>
      </c>
      <c r="G18" s="9" t="s">
        <v>260</v>
      </c>
      <c r="H18" s="11">
        <v>29100</v>
      </c>
      <c r="I18" s="19">
        <v>29100</v>
      </c>
      <c r="J18" s="9">
        <v>101</v>
      </c>
      <c r="K18" s="9" t="s">
        <v>261</v>
      </c>
      <c r="L18" s="9" t="s">
        <v>262</v>
      </c>
      <c r="M18" s="9" t="s">
        <v>259</v>
      </c>
      <c r="N18" s="9" t="s">
        <v>182</v>
      </c>
      <c r="O18" s="10" t="s">
        <v>203</v>
      </c>
      <c r="P18" s="9" t="s">
        <v>203</v>
      </c>
      <c r="Q18" s="18" t="s">
        <v>284</v>
      </c>
    </row>
    <row r="19" spans="1:22" x14ac:dyDescent="0.25">
      <c r="A19" s="9" t="s">
        <v>199</v>
      </c>
      <c r="B19" s="9" t="s">
        <v>243</v>
      </c>
      <c r="C19" s="9" t="s">
        <v>198</v>
      </c>
      <c r="D19" s="9" t="s">
        <v>244</v>
      </c>
      <c r="E19" s="10">
        <v>45352</v>
      </c>
      <c r="F19" s="9" t="s">
        <v>250</v>
      </c>
      <c r="G19" s="9" t="s">
        <v>263</v>
      </c>
      <c r="H19" s="11">
        <v>45000</v>
      </c>
      <c r="I19" s="19">
        <v>43500</v>
      </c>
      <c r="J19" s="9" t="s">
        <v>264</v>
      </c>
      <c r="K19" s="9" t="s">
        <v>265</v>
      </c>
      <c r="L19" s="9" t="s">
        <v>266</v>
      </c>
      <c r="M19" s="10">
        <v>45415</v>
      </c>
      <c r="N19" s="9" t="s">
        <v>267</v>
      </c>
      <c r="O19" s="10">
        <v>45415</v>
      </c>
      <c r="P19" s="10">
        <v>45295</v>
      </c>
      <c r="Q19" t="s">
        <v>285</v>
      </c>
    </row>
    <row r="20" spans="1:22" x14ac:dyDescent="0.25">
      <c r="A20" s="14" t="s">
        <v>245</v>
      </c>
      <c r="B20" s="14" t="s">
        <v>246</v>
      </c>
      <c r="C20" s="14" t="s">
        <v>198</v>
      </c>
      <c r="D20" s="14" t="s">
        <v>247</v>
      </c>
      <c r="E20" s="14" t="s">
        <v>311</v>
      </c>
      <c r="F20" s="14" t="s">
        <v>253</v>
      </c>
      <c r="G20" s="14" t="s">
        <v>312</v>
      </c>
      <c r="H20" s="16">
        <v>34500</v>
      </c>
      <c r="I20" s="17">
        <v>34500</v>
      </c>
      <c r="J20" s="14">
        <v>101</v>
      </c>
      <c r="K20" s="14" t="s">
        <v>179</v>
      </c>
      <c r="L20" s="14" t="s">
        <v>180</v>
      </c>
      <c r="M20" s="14" t="s">
        <v>307</v>
      </c>
      <c r="N20" s="14" t="s">
        <v>182</v>
      </c>
      <c r="O20" s="14" t="s">
        <v>307</v>
      </c>
      <c r="P20" s="12"/>
      <c r="R20" s="12" t="s">
        <v>319</v>
      </c>
    </row>
    <row r="21" spans="1:22" x14ac:dyDescent="0.25">
      <c r="A21" s="9" t="s">
        <v>239</v>
      </c>
      <c r="B21" s="9" t="s">
        <v>254</v>
      </c>
      <c r="C21" s="9" t="s">
        <v>203</v>
      </c>
      <c r="D21" s="9" t="s">
        <v>255</v>
      </c>
      <c r="E21" s="10">
        <v>45383</v>
      </c>
      <c r="F21" s="9" t="s">
        <v>252</v>
      </c>
      <c r="G21" s="9" t="s">
        <v>256</v>
      </c>
      <c r="H21" s="11">
        <v>58200</v>
      </c>
      <c r="I21" s="19">
        <v>58200</v>
      </c>
      <c r="J21" s="9">
        <v>101</v>
      </c>
      <c r="K21" s="9" t="s">
        <v>257</v>
      </c>
      <c r="L21" s="9" t="s">
        <v>258</v>
      </c>
      <c r="M21" s="9" t="s">
        <v>259</v>
      </c>
      <c r="N21" s="9" t="s">
        <v>182</v>
      </c>
      <c r="O21" s="9" t="s">
        <v>259</v>
      </c>
      <c r="P21" s="10">
        <v>45476</v>
      </c>
      <c r="Q21" s="12" t="s">
        <v>284</v>
      </c>
    </row>
    <row r="22" spans="1:22" x14ac:dyDescent="0.25">
      <c r="A22" s="9" t="s">
        <v>2150</v>
      </c>
      <c r="B22" s="9" t="s">
        <v>268</v>
      </c>
      <c r="C22" s="9" t="s">
        <v>722</v>
      </c>
      <c r="D22" s="9" t="s">
        <v>2151</v>
      </c>
      <c r="E22" s="10">
        <v>45507</v>
      </c>
      <c r="F22" s="9" t="s">
        <v>252</v>
      </c>
      <c r="G22" s="9" t="s">
        <v>2152</v>
      </c>
      <c r="H22" s="11">
        <v>750000</v>
      </c>
      <c r="I22" s="11">
        <v>750000</v>
      </c>
      <c r="J22" s="9" t="s">
        <v>169</v>
      </c>
      <c r="K22" s="9" t="s">
        <v>162</v>
      </c>
      <c r="L22" s="9" t="s">
        <v>194</v>
      </c>
      <c r="M22" s="10">
        <v>45571</v>
      </c>
      <c r="N22" s="9" t="s">
        <v>182</v>
      </c>
      <c r="O22" s="10">
        <v>45602</v>
      </c>
      <c r="P22" s="9"/>
    </row>
    <row r="23" spans="1:22" x14ac:dyDescent="0.25">
      <c r="A23" s="9" t="s">
        <v>301</v>
      </c>
      <c r="B23" s="9" t="s">
        <v>269</v>
      </c>
      <c r="C23" s="9" t="s">
        <v>281</v>
      </c>
      <c r="D23" s="9" t="s">
        <v>302</v>
      </c>
      <c r="E23" s="10">
        <v>45352</v>
      </c>
      <c r="F23" s="9" t="s">
        <v>251</v>
      </c>
      <c r="G23" s="9" t="s">
        <v>303</v>
      </c>
      <c r="H23" s="11">
        <v>480000</v>
      </c>
      <c r="I23" s="11">
        <v>412800</v>
      </c>
      <c r="J23" s="9" t="s">
        <v>169</v>
      </c>
      <c r="K23" s="9" t="s">
        <v>304</v>
      </c>
      <c r="L23" s="9" t="s">
        <v>305</v>
      </c>
      <c r="M23" s="9" t="s">
        <v>306</v>
      </c>
      <c r="N23" s="9" t="s">
        <v>267</v>
      </c>
      <c r="O23" s="9" t="s">
        <v>306</v>
      </c>
      <c r="P23" s="9" t="s">
        <v>663</v>
      </c>
      <c r="V23" t="s">
        <v>716</v>
      </c>
    </row>
    <row r="24" spans="1:22" x14ac:dyDescent="0.25">
      <c r="A24" s="9" t="s">
        <v>280</v>
      </c>
      <c r="B24" s="9" t="s">
        <v>270</v>
      </c>
      <c r="C24" s="9" t="s">
        <v>281</v>
      </c>
      <c r="D24" s="9" t="s">
        <v>282</v>
      </c>
      <c r="E24" s="10">
        <v>45383</v>
      </c>
      <c r="F24" s="9" t="s">
        <v>251</v>
      </c>
      <c r="G24" s="9" t="s">
        <v>283</v>
      </c>
      <c r="H24" s="11">
        <v>186000</v>
      </c>
      <c r="I24" s="11">
        <v>139250</v>
      </c>
      <c r="J24" s="9" t="s">
        <v>133</v>
      </c>
      <c r="K24" s="9" t="s">
        <v>132</v>
      </c>
      <c r="L24" s="9" t="s">
        <v>133</v>
      </c>
      <c r="M24" s="10">
        <v>45415</v>
      </c>
      <c r="N24" s="9" t="s">
        <v>267</v>
      </c>
      <c r="O24" s="10">
        <v>45415</v>
      </c>
      <c r="P24" s="10">
        <v>45446</v>
      </c>
      <c r="Q24" t="s">
        <v>285</v>
      </c>
    </row>
    <row r="25" spans="1:22" x14ac:dyDescent="0.25">
      <c r="A25" s="14" t="s">
        <v>291</v>
      </c>
      <c r="B25" s="14" t="s">
        <v>271</v>
      </c>
      <c r="C25" s="14" t="s">
        <v>281</v>
      </c>
      <c r="D25" s="15">
        <v>36549</v>
      </c>
      <c r="E25" s="15">
        <v>45383</v>
      </c>
      <c r="F25" s="14" t="s">
        <v>250</v>
      </c>
      <c r="G25" s="14" t="s">
        <v>292</v>
      </c>
      <c r="H25" s="16">
        <v>521910</v>
      </c>
      <c r="I25" s="16">
        <v>521500</v>
      </c>
      <c r="J25" s="14" t="s">
        <v>293</v>
      </c>
      <c r="K25" s="14" t="s">
        <v>179</v>
      </c>
      <c r="L25" s="14" t="s">
        <v>293</v>
      </c>
    </row>
    <row r="26" spans="1:22" x14ac:dyDescent="0.25">
      <c r="A26" s="14" t="s">
        <v>297</v>
      </c>
      <c r="B26" s="14" t="s">
        <v>272</v>
      </c>
      <c r="C26" s="15">
        <v>45415</v>
      </c>
      <c r="D26" s="14" t="s">
        <v>298</v>
      </c>
      <c r="E26" s="15">
        <v>45566</v>
      </c>
      <c r="F26" s="14" t="s">
        <v>250</v>
      </c>
      <c r="G26" s="14" t="s">
        <v>299</v>
      </c>
      <c r="H26" s="16">
        <v>21750</v>
      </c>
      <c r="I26" s="16">
        <v>18400</v>
      </c>
      <c r="J26" s="14" t="s">
        <v>133</v>
      </c>
      <c r="K26" s="14" t="s">
        <v>300</v>
      </c>
      <c r="L26" s="14" t="s">
        <v>133</v>
      </c>
    </row>
    <row r="27" spans="1:22" x14ac:dyDescent="0.25">
      <c r="A27" s="9" t="s">
        <v>361</v>
      </c>
      <c r="B27" s="9" t="s">
        <v>273</v>
      </c>
      <c r="C27" s="9" t="s">
        <v>307</v>
      </c>
      <c r="D27" s="9" t="s">
        <v>362</v>
      </c>
      <c r="E27" s="9" t="s">
        <v>363</v>
      </c>
      <c r="F27" s="9" t="s">
        <v>252</v>
      </c>
      <c r="G27" s="9" t="s">
        <v>364</v>
      </c>
      <c r="H27" s="11">
        <v>279638.28999999998</v>
      </c>
      <c r="I27" s="11">
        <v>279638.28999999998</v>
      </c>
      <c r="J27" s="9" t="s">
        <v>180</v>
      </c>
      <c r="K27" s="9" t="s">
        <v>179</v>
      </c>
      <c r="L27" s="9" t="s">
        <v>180</v>
      </c>
      <c r="M27" s="9" t="s">
        <v>365</v>
      </c>
      <c r="N27" s="9" t="s">
        <v>366</v>
      </c>
      <c r="O27" s="9" t="s">
        <v>365</v>
      </c>
      <c r="P27" s="9" t="s">
        <v>519</v>
      </c>
    </row>
    <row r="28" spans="1:22" x14ac:dyDescent="0.25">
      <c r="A28" s="9" t="s">
        <v>500</v>
      </c>
      <c r="B28" s="9" t="s">
        <v>274</v>
      </c>
      <c r="C28" s="9" t="s">
        <v>501</v>
      </c>
      <c r="D28" s="9" t="s">
        <v>502</v>
      </c>
      <c r="E28" s="9" t="s">
        <v>503</v>
      </c>
      <c r="F28" s="9" t="s">
        <v>251</v>
      </c>
      <c r="G28" s="9" t="s">
        <v>504</v>
      </c>
      <c r="H28" s="11">
        <v>10000000</v>
      </c>
      <c r="I28" s="11">
        <v>9880000</v>
      </c>
      <c r="J28" s="9">
        <v>101</v>
      </c>
      <c r="K28" s="9" t="s">
        <v>506</v>
      </c>
      <c r="L28" s="9" t="s">
        <v>505</v>
      </c>
      <c r="M28" s="9" t="s">
        <v>450</v>
      </c>
      <c r="N28" s="9" t="s">
        <v>391</v>
      </c>
      <c r="O28" s="9" t="s">
        <v>450</v>
      </c>
      <c r="P28" s="10">
        <v>45357</v>
      </c>
    </row>
    <row r="29" spans="1:22" x14ac:dyDescent="0.25">
      <c r="A29" s="14" t="s">
        <v>386</v>
      </c>
      <c r="B29" s="14" t="s">
        <v>385</v>
      </c>
      <c r="C29" s="14" t="s">
        <v>325</v>
      </c>
      <c r="D29" s="14" t="s">
        <v>387</v>
      </c>
      <c r="E29" s="15">
        <v>45056</v>
      </c>
      <c r="F29" s="14" t="s">
        <v>251</v>
      </c>
      <c r="G29" s="14" t="s">
        <v>388</v>
      </c>
      <c r="H29" s="16">
        <v>1592450</v>
      </c>
      <c r="I29" s="16">
        <v>755801</v>
      </c>
      <c r="J29" s="14" t="s">
        <v>109</v>
      </c>
      <c r="K29" s="14" t="s">
        <v>389</v>
      </c>
      <c r="L29" s="14" t="s">
        <v>390</v>
      </c>
      <c r="M29" s="15">
        <v>45326</v>
      </c>
      <c r="N29" s="14" t="s">
        <v>391</v>
      </c>
      <c r="O29" s="15">
        <v>45326</v>
      </c>
    </row>
    <row r="30" spans="1:22" x14ac:dyDescent="0.25">
      <c r="A30" s="14" t="s">
        <v>422</v>
      </c>
      <c r="B30" s="14" t="s">
        <v>423</v>
      </c>
      <c r="C30" s="14" t="s">
        <v>325</v>
      </c>
      <c r="D30" s="14" t="s">
        <v>387</v>
      </c>
      <c r="E30" s="15">
        <v>45056</v>
      </c>
      <c r="F30" s="14" t="s">
        <v>251</v>
      </c>
      <c r="G30" s="14" t="s">
        <v>388</v>
      </c>
      <c r="H30" s="16">
        <v>1202000</v>
      </c>
      <c r="I30" s="16">
        <v>897000</v>
      </c>
      <c r="J30" s="14" t="s">
        <v>109</v>
      </c>
      <c r="K30" s="14" t="s">
        <v>389</v>
      </c>
      <c r="L30" s="14" t="s">
        <v>390</v>
      </c>
      <c r="M30" s="15">
        <v>45386</v>
      </c>
      <c r="N30" s="14" t="s">
        <v>391</v>
      </c>
      <c r="O30" s="15">
        <v>45386</v>
      </c>
    </row>
    <row r="31" spans="1:22" x14ac:dyDescent="0.25">
      <c r="A31" s="9" t="s">
        <v>528</v>
      </c>
      <c r="B31" s="9" t="s">
        <v>529</v>
      </c>
      <c r="C31" s="9" t="s">
        <v>365</v>
      </c>
      <c r="D31" s="9" t="s">
        <v>387</v>
      </c>
      <c r="E31" s="10">
        <v>45056</v>
      </c>
      <c r="F31" s="9" t="s">
        <v>251</v>
      </c>
      <c r="G31" s="9" t="s">
        <v>388</v>
      </c>
      <c r="H31" s="11">
        <v>1144000</v>
      </c>
      <c r="I31" s="11">
        <v>792000</v>
      </c>
      <c r="J31" s="9" t="s">
        <v>109</v>
      </c>
      <c r="K31" s="9" t="s">
        <v>389</v>
      </c>
      <c r="L31" s="9" t="s">
        <v>390</v>
      </c>
      <c r="M31" s="10" t="s">
        <v>519</v>
      </c>
      <c r="N31" s="9" t="s">
        <v>391</v>
      </c>
      <c r="O31" s="10" t="s">
        <v>519</v>
      </c>
      <c r="P31" s="9" t="s">
        <v>956</v>
      </c>
    </row>
    <row r="32" spans="1:22" x14ac:dyDescent="0.25">
      <c r="A32" s="14" t="s">
        <v>386</v>
      </c>
      <c r="B32" s="14" t="s">
        <v>392</v>
      </c>
      <c r="C32" s="14" t="s">
        <v>360</v>
      </c>
      <c r="D32" s="14" t="s">
        <v>394</v>
      </c>
      <c r="E32" s="14" t="s">
        <v>395</v>
      </c>
      <c r="F32" s="14" t="s">
        <v>396</v>
      </c>
      <c r="G32" s="14" t="s">
        <v>393</v>
      </c>
      <c r="H32" s="16">
        <v>1432100</v>
      </c>
      <c r="I32" s="16">
        <v>887214</v>
      </c>
      <c r="J32" s="14" t="s">
        <v>397</v>
      </c>
      <c r="K32" s="14" t="s">
        <v>398</v>
      </c>
      <c r="L32" s="14" t="s">
        <v>390</v>
      </c>
      <c r="M32" s="15">
        <v>45326</v>
      </c>
      <c r="N32" s="14" t="s">
        <v>399</v>
      </c>
      <c r="O32" s="15">
        <v>45326</v>
      </c>
    </row>
    <row r="33" spans="1:17" x14ac:dyDescent="0.25">
      <c r="A33" s="14" t="s">
        <v>580</v>
      </c>
      <c r="B33" s="14" t="s">
        <v>581</v>
      </c>
      <c r="C33" s="15">
        <v>45384</v>
      </c>
      <c r="D33" s="14" t="s">
        <v>394</v>
      </c>
      <c r="E33" s="14" t="s">
        <v>395</v>
      </c>
      <c r="F33" s="14" t="s">
        <v>396</v>
      </c>
      <c r="G33" s="14" t="s">
        <v>582</v>
      </c>
      <c r="H33" s="16">
        <v>403800</v>
      </c>
      <c r="I33" s="16">
        <v>403800</v>
      </c>
      <c r="J33" s="14" t="s">
        <v>397</v>
      </c>
      <c r="K33" s="14" t="s">
        <v>398</v>
      </c>
      <c r="L33" s="14" t="s">
        <v>390</v>
      </c>
      <c r="M33" s="15" t="s">
        <v>583</v>
      </c>
      <c r="N33" s="14" t="s">
        <v>399</v>
      </c>
      <c r="O33" s="15" t="s">
        <v>583</v>
      </c>
    </row>
    <row r="34" spans="1:17" x14ac:dyDescent="0.25">
      <c r="A34" s="9" t="s">
        <v>508</v>
      </c>
      <c r="B34" s="9" t="s">
        <v>507</v>
      </c>
      <c r="C34" s="9" t="s">
        <v>325</v>
      </c>
      <c r="D34" s="9" t="s">
        <v>509</v>
      </c>
      <c r="E34" s="10">
        <v>44935</v>
      </c>
      <c r="F34" s="9" t="s">
        <v>251</v>
      </c>
      <c r="G34" s="9" t="s">
        <v>510</v>
      </c>
      <c r="H34" s="11">
        <v>3189000</v>
      </c>
      <c r="I34" s="11">
        <v>3099000</v>
      </c>
      <c r="J34" s="9">
        <v>101</v>
      </c>
      <c r="K34" s="9" t="s">
        <v>511</v>
      </c>
      <c r="L34" s="9" t="s">
        <v>512</v>
      </c>
      <c r="M34" s="9" t="s">
        <v>513</v>
      </c>
      <c r="N34" s="9" t="s">
        <v>399</v>
      </c>
      <c r="O34" s="9" t="s">
        <v>450</v>
      </c>
      <c r="P34" s="9" t="s">
        <v>1928</v>
      </c>
      <c r="Q34" s="9" t="s">
        <v>1827</v>
      </c>
    </row>
    <row r="35" spans="1:17" x14ac:dyDescent="0.25">
      <c r="A35" s="9" t="s">
        <v>577</v>
      </c>
      <c r="B35" s="9" t="s">
        <v>578</v>
      </c>
      <c r="C35" s="9" t="s">
        <v>325</v>
      </c>
      <c r="D35" s="9" t="s">
        <v>509</v>
      </c>
      <c r="E35" s="10">
        <v>44935</v>
      </c>
      <c r="F35" s="9" t="s">
        <v>251</v>
      </c>
      <c r="G35" s="9" t="s">
        <v>579</v>
      </c>
      <c r="H35" s="11">
        <v>825000</v>
      </c>
      <c r="I35" s="11">
        <v>811000</v>
      </c>
      <c r="J35" s="9">
        <v>101</v>
      </c>
      <c r="K35" s="9" t="s">
        <v>511</v>
      </c>
      <c r="L35" s="9" t="s">
        <v>512</v>
      </c>
      <c r="M35" s="9" t="s">
        <v>576</v>
      </c>
      <c r="N35" s="9" t="s">
        <v>399</v>
      </c>
      <c r="O35" s="9" t="s">
        <v>576</v>
      </c>
      <c r="P35" s="9" t="s">
        <v>1036</v>
      </c>
    </row>
    <row r="36" spans="1:17" x14ac:dyDescent="0.25">
      <c r="A36" s="9" t="s">
        <v>369</v>
      </c>
      <c r="B36" s="9" t="s">
        <v>275</v>
      </c>
      <c r="C36" s="9" t="s">
        <v>365</v>
      </c>
      <c r="D36" s="9" t="s">
        <v>370</v>
      </c>
      <c r="E36" s="9" t="s">
        <v>191</v>
      </c>
      <c r="F36" s="9" t="s">
        <v>251</v>
      </c>
      <c r="G36" s="9" t="s">
        <v>371</v>
      </c>
      <c r="H36" s="11">
        <v>480000</v>
      </c>
      <c r="I36" s="11">
        <v>256000</v>
      </c>
      <c r="J36" s="9" t="s">
        <v>133</v>
      </c>
      <c r="K36" s="9" t="s">
        <v>132</v>
      </c>
      <c r="L36" s="9" t="s">
        <v>133</v>
      </c>
      <c r="M36" s="10">
        <v>45326</v>
      </c>
      <c r="N36" s="9" t="s">
        <v>267</v>
      </c>
      <c r="O36" s="10">
        <v>45326</v>
      </c>
      <c r="P36" s="10">
        <v>45356</v>
      </c>
    </row>
    <row r="37" spans="1:17" x14ac:dyDescent="0.25">
      <c r="A37" s="9" t="s">
        <v>372</v>
      </c>
      <c r="B37" s="9" t="s">
        <v>276</v>
      </c>
      <c r="C37" s="9" t="s">
        <v>365</v>
      </c>
      <c r="D37" s="9" t="s">
        <v>373</v>
      </c>
      <c r="E37" s="9" t="s">
        <v>374</v>
      </c>
      <c r="F37" s="9" t="s">
        <v>252</v>
      </c>
      <c r="G37" s="9" t="s">
        <v>375</v>
      </c>
      <c r="H37" s="11">
        <v>420000</v>
      </c>
      <c r="I37" s="11">
        <v>420000</v>
      </c>
      <c r="J37" s="9" t="s">
        <v>169</v>
      </c>
      <c r="K37" s="9" t="s">
        <v>376</v>
      </c>
      <c r="L37" s="9" t="s">
        <v>377</v>
      </c>
      <c r="M37" s="10">
        <v>45326</v>
      </c>
      <c r="N37" s="9" t="s">
        <v>182</v>
      </c>
      <c r="O37" s="10">
        <v>45326</v>
      </c>
      <c r="P37" s="10">
        <v>45355</v>
      </c>
    </row>
    <row r="38" spans="1:17" x14ac:dyDescent="0.25">
      <c r="A38" s="9" t="s">
        <v>418</v>
      </c>
      <c r="B38" s="9" t="s">
        <v>277</v>
      </c>
      <c r="C38" s="9" t="s">
        <v>419</v>
      </c>
      <c r="D38" s="9" t="s">
        <v>420</v>
      </c>
      <c r="E38" s="9" t="s">
        <v>320</v>
      </c>
      <c r="F38" s="9" t="s">
        <v>251</v>
      </c>
      <c r="G38" s="9" t="s">
        <v>421</v>
      </c>
      <c r="H38" s="11">
        <v>1035000</v>
      </c>
      <c r="I38" s="11">
        <v>1035000</v>
      </c>
      <c r="J38" s="9" t="s">
        <v>169</v>
      </c>
      <c r="K38" s="9" t="s">
        <v>290</v>
      </c>
      <c r="L38" s="9" t="s">
        <v>289</v>
      </c>
      <c r="M38" s="10">
        <v>45416</v>
      </c>
      <c r="N38" s="9" t="s">
        <v>267</v>
      </c>
      <c r="O38" s="10">
        <v>45416</v>
      </c>
      <c r="P38" s="10">
        <v>45448</v>
      </c>
    </row>
    <row r="39" spans="1:17" x14ac:dyDescent="0.25">
      <c r="A39" s="14" t="s">
        <v>491</v>
      </c>
      <c r="B39" s="14" t="s">
        <v>278</v>
      </c>
      <c r="C39" s="14" t="s">
        <v>419</v>
      </c>
      <c r="D39" s="14" t="s">
        <v>492</v>
      </c>
      <c r="E39" s="14" t="s">
        <v>320</v>
      </c>
      <c r="F39" s="14" t="s">
        <v>493</v>
      </c>
      <c r="G39" s="14" t="s">
        <v>494</v>
      </c>
      <c r="H39" s="16">
        <v>93225</v>
      </c>
      <c r="I39" s="16">
        <v>88300</v>
      </c>
      <c r="J39" s="14">
        <v>101</v>
      </c>
      <c r="K39" s="14" t="s">
        <v>136</v>
      </c>
      <c r="L39" s="14" t="s">
        <v>61</v>
      </c>
      <c r="M39" s="14" t="s">
        <v>450</v>
      </c>
      <c r="N39" s="14" t="s">
        <v>495</v>
      </c>
      <c r="O39" s="14" t="s">
        <v>450</v>
      </c>
      <c r="P39" s="12"/>
      <c r="Q39" s="14" t="s">
        <v>570</v>
      </c>
    </row>
    <row r="40" spans="1:17" x14ac:dyDescent="0.25">
      <c r="A40" s="9" t="s">
        <v>424</v>
      </c>
      <c r="B40" s="9" t="s">
        <v>279</v>
      </c>
      <c r="C40" s="9" t="s">
        <v>419</v>
      </c>
      <c r="D40" s="9" t="s">
        <v>425</v>
      </c>
      <c r="E40" s="9" t="s">
        <v>191</v>
      </c>
      <c r="F40" s="9" t="s">
        <v>250</v>
      </c>
      <c r="G40" s="9" t="s">
        <v>426</v>
      </c>
      <c r="H40" s="11">
        <v>97000</v>
      </c>
      <c r="I40" s="11">
        <v>86000</v>
      </c>
      <c r="J40" s="9" t="s">
        <v>427</v>
      </c>
      <c r="K40" s="9" t="s">
        <v>428</v>
      </c>
      <c r="L40" s="9" t="s">
        <v>429</v>
      </c>
      <c r="M40" s="10">
        <v>45508</v>
      </c>
      <c r="N40" s="9" t="s">
        <v>182</v>
      </c>
      <c r="O40" s="10">
        <v>45508</v>
      </c>
      <c r="P40" s="9" t="s">
        <v>450</v>
      </c>
    </row>
    <row r="41" spans="1:17" x14ac:dyDescent="0.25">
      <c r="A41" s="9" t="s">
        <v>434</v>
      </c>
      <c r="B41" s="9" t="s">
        <v>378</v>
      </c>
      <c r="C41" s="9" t="s">
        <v>419</v>
      </c>
      <c r="D41" s="9" t="s">
        <v>435</v>
      </c>
      <c r="E41" s="10">
        <v>45566</v>
      </c>
      <c r="F41" s="9" t="s">
        <v>250</v>
      </c>
      <c r="G41" s="9" t="s">
        <v>436</v>
      </c>
      <c r="H41" s="11">
        <v>16000</v>
      </c>
      <c r="I41" s="11">
        <v>9000</v>
      </c>
      <c r="J41" s="9" t="s">
        <v>133</v>
      </c>
      <c r="K41" s="9" t="s">
        <v>132</v>
      </c>
      <c r="L41" s="9" t="s">
        <v>133</v>
      </c>
      <c r="M41" s="10">
        <v>45508</v>
      </c>
      <c r="N41" s="9" t="s">
        <v>182</v>
      </c>
      <c r="O41" s="10">
        <v>45508</v>
      </c>
      <c r="P41" s="9" t="s">
        <v>450</v>
      </c>
    </row>
    <row r="42" spans="1:17" x14ac:dyDescent="0.25">
      <c r="A42" s="9" t="s">
        <v>434</v>
      </c>
      <c r="B42" s="9" t="s">
        <v>379</v>
      </c>
      <c r="C42" s="9" t="s">
        <v>419</v>
      </c>
      <c r="D42" s="9" t="s">
        <v>437</v>
      </c>
      <c r="E42" s="9" t="s">
        <v>191</v>
      </c>
      <c r="F42" s="9" t="s">
        <v>250</v>
      </c>
      <c r="G42" s="9" t="s">
        <v>438</v>
      </c>
      <c r="H42" s="11">
        <v>30000</v>
      </c>
      <c r="I42" s="11">
        <v>27000</v>
      </c>
      <c r="J42" s="9" t="s">
        <v>427</v>
      </c>
      <c r="K42" s="9" t="s">
        <v>439</v>
      </c>
      <c r="L42" s="9" t="s">
        <v>429</v>
      </c>
      <c r="M42" s="10">
        <v>45508</v>
      </c>
      <c r="N42" s="9" t="s">
        <v>182</v>
      </c>
      <c r="O42" s="10">
        <v>45508</v>
      </c>
      <c r="P42" s="10">
        <v>45508</v>
      </c>
    </row>
    <row r="43" spans="1:17" x14ac:dyDescent="0.25">
      <c r="A43" s="9" t="s">
        <v>382</v>
      </c>
      <c r="B43" s="9" t="s">
        <v>380</v>
      </c>
      <c r="C43" s="9" t="s">
        <v>368</v>
      </c>
      <c r="D43" s="9" t="s">
        <v>383</v>
      </c>
      <c r="E43" s="10">
        <v>45352</v>
      </c>
      <c r="F43" s="9" t="s">
        <v>251</v>
      </c>
      <c r="G43" s="9" t="s">
        <v>384</v>
      </c>
      <c r="H43" s="11">
        <v>1100060</v>
      </c>
      <c r="I43" s="11">
        <v>702346</v>
      </c>
      <c r="J43" s="9" t="s">
        <v>169</v>
      </c>
      <c r="K43" s="9" t="s">
        <v>290</v>
      </c>
      <c r="L43" s="9" t="s">
        <v>289</v>
      </c>
      <c r="M43" s="10">
        <v>45326</v>
      </c>
      <c r="N43" s="9" t="s">
        <v>267</v>
      </c>
      <c r="O43" s="10">
        <v>45326</v>
      </c>
      <c r="P43" s="9" t="s">
        <v>736</v>
      </c>
    </row>
    <row r="44" spans="1:17" x14ac:dyDescent="0.25">
      <c r="A44" s="9" t="s">
        <v>199</v>
      </c>
      <c r="B44" s="9" t="s">
        <v>381</v>
      </c>
      <c r="C44" s="10">
        <v>45295</v>
      </c>
      <c r="D44" s="9" t="s">
        <v>553</v>
      </c>
      <c r="E44" s="9"/>
      <c r="F44" s="9" t="s">
        <v>250</v>
      </c>
      <c r="G44" s="9" t="s">
        <v>554</v>
      </c>
      <c r="H44" s="11">
        <v>30000</v>
      </c>
      <c r="I44" s="11">
        <v>25000</v>
      </c>
      <c r="J44" s="9" t="s">
        <v>169</v>
      </c>
      <c r="K44" s="9" t="s">
        <v>290</v>
      </c>
      <c r="L44" s="9" t="s">
        <v>289</v>
      </c>
      <c r="M44" s="9" t="s">
        <v>519</v>
      </c>
      <c r="N44" s="9" t="s">
        <v>182</v>
      </c>
      <c r="O44" s="9" t="s">
        <v>519</v>
      </c>
      <c r="P44" s="9" t="s">
        <v>583</v>
      </c>
    </row>
    <row r="45" spans="1:17" x14ac:dyDescent="0.25">
      <c r="A45" s="14" t="s">
        <v>430</v>
      </c>
      <c r="B45" s="14" t="s">
        <v>400</v>
      </c>
      <c r="C45" s="15">
        <v>45295</v>
      </c>
      <c r="D45" s="14" t="s">
        <v>431</v>
      </c>
      <c r="E45" s="14" t="s">
        <v>320</v>
      </c>
      <c r="F45" s="14" t="s">
        <v>250</v>
      </c>
      <c r="G45" s="14" t="s">
        <v>432</v>
      </c>
      <c r="H45" s="16">
        <v>55100</v>
      </c>
      <c r="I45" s="16">
        <v>47650</v>
      </c>
      <c r="J45" s="14" t="s">
        <v>169</v>
      </c>
      <c r="K45" s="14" t="s">
        <v>136</v>
      </c>
      <c r="L45" s="14" t="s">
        <v>433</v>
      </c>
      <c r="M45" s="15">
        <v>45508</v>
      </c>
      <c r="N45" s="14" t="s">
        <v>326</v>
      </c>
      <c r="O45" s="15">
        <v>45508</v>
      </c>
    </row>
    <row r="46" spans="1:17" x14ac:dyDescent="0.25">
      <c r="A46" s="9" t="s">
        <v>539</v>
      </c>
      <c r="B46" s="9" t="s">
        <v>401</v>
      </c>
      <c r="C46" s="10">
        <v>45295</v>
      </c>
      <c r="D46" s="9" t="s">
        <v>540</v>
      </c>
      <c r="E46" s="10">
        <v>45536</v>
      </c>
      <c r="F46" s="9" t="s">
        <v>250</v>
      </c>
      <c r="G46" s="9" t="s">
        <v>541</v>
      </c>
      <c r="H46" s="11">
        <v>204000</v>
      </c>
      <c r="I46" s="11">
        <v>203795</v>
      </c>
      <c r="J46" s="9">
        <v>101</v>
      </c>
      <c r="K46" s="9" t="s">
        <v>542</v>
      </c>
      <c r="L46" s="9" t="s">
        <v>55</v>
      </c>
      <c r="M46" s="9" t="s">
        <v>543</v>
      </c>
      <c r="N46" s="9" t="s">
        <v>326</v>
      </c>
      <c r="O46" s="9" t="s">
        <v>543</v>
      </c>
      <c r="P46" s="9" t="s">
        <v>3175</v>
      </c>
      <c r="Q46" s="9" t="s">
        <v>3176</v>
      </c>
    </row>
    <row r="47" spans="1:17" x14ac:dyDescent="0.25">
      <c r="A47" s="9" t="s">
        <v>408</v>
      </c>
      <c r="B47" s="9" t="s">
        <v>402</v>
      </c>
      <c r="C47" s="10">
        <v>45295</v>
      </c>
      <c r="D47" s="9" t="s">
        <v>409</v>
      </c>
      <c r="E47" s="9" t="s">
        <v>374</v>
      </c>
      <c r="F47" s="9" t="s">
        <v>250</v>
      </c>
      <c r="G47" s="9" t="s">
        <v>410</v>
      </c>
      <c r="H47" s="11">
        <v>125000</v>
      </c>
      <c r="I47" s="11">
        <v>112500</v>
      </c>
      <c r="J47" s="9" t="s">
        <v>169</v>
      </c>
      <c r="K47" s="9" t="s">
        <v>411</v>
      </c>
      <c r="L47" s="9" t="s">
        <v>412</v>
      </c>
      <c r="M47" s="10">
        <v>45355</v>
      </c>
      <c r="N47" s="9" t="s">
        <v>413</v>
      </c>
      <c r="O47" s="10">
        <v>45295</v>
      </c>
      <c r="P47" s="10">
        <v>45600</v>
      </c>
    </row>
    <row r="48" spans="1:17" x14ac:dyDescent="0.25">
      <c r="B48" s="12" t="s">
        <v>403</v>
      </c>
      <c r="G48" t="s">
        <v>414</v>
      </c>
      <c r="H48" s="5"/>
      <c r="I48" s="5"/>
    </row>
    <row r="49" spans="1:21" x14ac:dyDescent="0.25">
      <c r="A49" s="9" t="s">
        <v>559</v>
      </c>
      <c r="B49" s="9" t="s">
        <v>404</v>
      </c>
      <c r="C49" s="10">
        <v>45326</v>
      </c>
      <c r="D49" s="9" t="s">
        <v>560</v>
      </c>
      <c r="E49" s="9" t="s">
        <v>501</v>
      </c>
      <c r="F49" s="9" t="s">
        <v>250</v>
      </c>
      <c r="G49" s="9" t="s">
        <v>561</v>
      </c>
      <c r="H49" s="11">
        <v>7500</v>
      </c>
      <c r="I49" s="11">
        <v>6343.68</v>
      </c>
      <c r="J49" s="9">
        <v>101</v>
      </c>
      <c r="K49" s="9" t="s">
        <v>257</v>
      </c>
      <c r="L49" s="9" t="s">
        <v>258</v>
      </c>
      <c r="M49" s="9" t="s">
        <v>533</v>
      </c>
      <c r="N49" s="9" t="s">
        <v>562</v>
      </c>
      <c r="O49" s="9" t="s">
        <v>562</v>
      </c>
      <c r="P49" s="10">
        <v>45416</v>
      </c>
    </row>
    <row r="50" spans="1:21" x14ac:dyDescent="0.25">
      <c r="A50" s="14" t="s">
        <v>286</v>
      </c>
      <c r="B50" s="14" t="s">
        <v>405</v>
      </c>
      <c r="C50" s="15">
        <v>45600</v>
      </c>
      <c r="D50" s="14" t="s">
        <v>535</v>
      </c>
      <c r="E50" s="15">
        <v>45446</v>
      </c>
      <c r="F50" s="14" t="s">
        <v>252</v>
      </c>
      <c r="G50" s="14" t="s">
        <v>536</v>
      </c>
      <c r="H50" s="16">
        <v>74058</v>
      </c>
      <c r="I50" s="16">
        <v>74058</v>
      </c>
      <c r="J50" s="14" t="s">
        <v>133</v>
      </c>
      <c r="K50" s="14" t="s">
        <v>132</v>
      </c>
      <c r="L50" s="14" t="s">
        <v>133</v>
      </c>
      <c r="M50" s="14" t="s">
        <v>537</v>
      </c>
      <c r="N50" s="14" t="s">
        <v>538</v>
      </c>
      <c r="O50" s="14" t="s">
        <v>519</v>
      </c>
    </row>
    <row r="51" spans="1:21" x14ac:dyDescent="0.25">
      <c r="A51" s="9" t="s">
        <v>584</v>
      </c>
      <c r="B51" s="9" t="s">
        <v>406</v>
      </c>
      <c r="C51" s="10">
        <v>45600</v>
      </c>
      <c r="D51" s="9" t="s">
        <v>592</v>
      </c>
      <c r="E51" s="9" t="s">
        <v>204</v>
      </c>
      <c r="F51" s="9" t="s">
        <v>253</v>
      </c>
      <c r="G51" s="9" t="s">
        <v>593</v>
      </c>
      <c r="H51" s="11">
        <v>18090</v>
      </c>
      <c r="I51" s="11">
        <v>8289</v>
      </c>
      <c r="J51" s="9" t="s">
        <v>169</v>
      </c>
      <c r="K51" s="9" t="s">
        <v>557</v>
      </c>
      <c r="L51" s="9" t="s">
        <v>558</v>
      </c>
      <c r="M51" s="10">
        <v>45327</v>
      </c>
      <c r="N51" s="9" t="s">
        <v>326</v>
      </c>
      <c r="O51" s="10">
        <v>45327</v>
      </c>
      <c r="P51" s="10">
        <v>45448</v>
      </c>
    </row>
    <row r="52" spans="1:21" x14ac:dyDescent="0.25">
      <c r="A52" s="9" t="s">
        <v>584</v>
      </c>
      <c r="B52" s="9" t="s">
        <v>407</v>
      </c>
      <c r="C52" s="10">
        <v>45600</v>
      </c>
      <c r="D52" s="9" t="s">
        <v>590</v>
      </c>
      <c r="E52" s="9" t="s">
        <v>191</v>
      </c>
      <c r="F52" s="9" t="s">
        <v>250</v>
      </c>
      <c r="G52" s="9" t="s">
        <v>591</v>
      </c>
      <c r="H52" s="11">
        <v>44000</v>
      </c>
      <c r="I52" s="11">
        <v>30640</v>
      </c>
      <c r="J52" s="9" t="s">
        <v>169</v>
      </c>
      <c r="K52" s="9" t="s">
        <v>132</v>
      </c>
      <c r="L52" s="9" t="s">
        <v>589</v>
      </c>
      <c r="M52" s="10">
        <v>45327</v>
      </c>
      <c r="N52" s="9" t="s">
        <v>326</v>
      </c>
      <c r="O52" s="10">
        <v>45327</v>
      </c>
      <c r="P52" s="9" t="s">
        <v>656</v>
      </c>
      <c r="U52" t="s">
        <v>660</v>
      </c>
    </row>
    <row r="53" spans="1:21" x14ac:dyDescent="0.25">
      <c r="A53" s="9" t="s">
        <v>544</v>
      </c>
      <c r="B53" s="9" t="s">
        <v>452</v>
      </c>
      <c r="C53" s="10">
        <v>45600</v>
      </c>
      <c r="D53" s="9" t="s">
        <v>555</v>
      </c>
      <c r="E53" s="9" t="s">
        <v>204</v>
      </c>
      <c r="F53" s="9" t="s">
        <v>250</v>
      </c>
      <c r="G53" s="9" t="s">
        <v>556</v>
      </c>
      <c r="H53" s="11">
        <v>83985</v>
      </c>
      <c r="I53" s="11">
        <v>65314.7</v>
      </c>
      <c r="J53" s="9" t="s">
        <v>169</v>
      </c>
      <c r="K53" s="9" t="s">
        <v>557</v>
      </c>
      <c r="L53" s="9" t="s">
        <v>558</v>
      </c>
      <c r="M53" s="9" t="s">
        <v>543</v>
      </c>
      <c r="N53" s="9" t="s">
        <v>524</v>
      </c>
      <c r="O53" s="9" t="s">
        <v>543</v>
      </c>
      <c r="P53" s="9" t="s">
        <v>2180</v>
      </c>
      <c r="Q53" s="9" t="s">
        <v>2181</v>
      </c>
    </row>
    <row r="54" spans="1:21" x14ac:dyDescent="0.25">
      <c r="A54" s="9" t="s">
        <v>584</v>
      </c>
      <c r="B54" s="9" t="s">
        <v>453</v>
      </c>
      <c r="C54" s="10">
        <v>45600</v>
      </c>
      <c r="D54" s="9" t="s">
        <v>587</v>
      </c>
      <c r="E54" s="9" t="s">
        <v>191</v>
      </c>
      <c r="F54" s="9" t="s">
        <v>250</v>
      </c>
      <c r="G54" s="9" t="s">
        <v>588</v>
      </c>
      <c r="H54" s="11">
        <v>27000</v>
      </c>
      <c r="I54" s="11">
        <v>18840</v>
      </c>
      <c r="J54" s="9" t="s">
        <v>169</v>
      </c>
      <c r="K54" s="9" t="s">
        <v>132</v>
      </c>
      <c r="L54" s="9" t="s">
        <v>589</v>
      </c>
      <c r="M54" s="10">
        <v>45327</v>
      </c>
      <c r="N54" s="9" t="s">
        <v>326</v>
      </c>
      <c r="O54" s="10">
        <v>45327</v>
      </c>
      <c r="P54" s="10">
        <v>45448</v>
      </c>
    </row>
    <row r="55" spans="1:21" x14ac:dyDescent="0.25">
      <c r="A55" s="9" t="s">
        <v>584</v>
      </c>
      <c r="B55" s="9" t="s">
        <v>454</v>
      </c>
      <c r="C55" s="10">
        <v>45600</v>
      </c>
      <c r="D55" s="9" t="s">
        <v>585</v>
      </c>
      <c r="E55" s="9" t="s">
        <v>191</v>
      </c>
      <c r="F55" s="9" t="s">
        <v>250</v>
      </c>
      <c r="G55" s="9" t="s">
        <v>586</v>
      </c>
      <c r="H55" s="11">
        <v>107500</v>
      </c>
      <c r="I55" s="11">
        <v>65770</v>
      </c>
      <c r="J55" s="9">
        <v>101</v>
      </c>
      <c r="K55" s="9" t="s">
        <v>542</v>
      </c>
      <c r="L55" s="9" t="s">
        <v>55</v>
      </c>
      <c r="M55" s="10">
        <v>45327</v>
      </c>
      <c r="N55" s="9" t="s">
        <v>326</v>
      </c>
      <c r="O55" s="10">
        <v>45327</v>
      </c>
      <c r="P55" s="10">
        <v>45509</v>
      </c>
      <c r="U55" t="s">
        <v>660</v>
      </c>
    </row>
    <row r="56" spans="1:21" x14ac:dyDescent="0.25">
      <c r="A56" s="9" t="s">
        <v>584</v>
      </c>
      <c r="B56" s="9" t="s">
        <v>455</v>
      </c>
      <c r="C56" s="10">
        <v>45600</v>
      </c>
      <c r="D56" s="9" t="s">
        <v>594</v>
      </c>
      <c r="E56" s="9" t="s">
        <v>595</v>
      </c>
      <c r="F56" s="9" t="s">
        <v>250</v>
      </c>
      <c r="G56" s="9" t="s">
        <v>596</v>
      </c>
      <c r="H56" s="11">
        <v>527700</v>
      </c>
      <c r="I56" s="11">
        <v>376090</v>
      </c>
      <c r="J56" s="9" t="s">
        <v>169</v>
      </c>
      <c r="K56" s="9" t="s">
        <v>136</v>
      </c>
      <c r="L56" s="9" t="s">
        <v>433</v>
      </c>
      <c r="M56" s="10">
        <v>45327</v>
      </c>
      <c r="N56" s="9" t="s">
        <v>524</v>
      </c>
      <c r="O56" s="10">
        <v>45327</v>
      </c>
      <c r="P56" s="9" t="s">
        <v>1920</v>
      </c>
      <c r="Q56" s="10" t="s">
        <v>1927</v>
      </c>
    </row>
    <row r="57" spans="1:21" x14ac:dyDescent="0.25">
      <c r="A57" s="9" t="s">
        <v>544</v>
      </c>
      <c r="B57" s="9" t="s">
        <v>456</v>
      </c>
      <c r="C57" s="10">
        <v>45600</v>
      </c>
      <c r="D57" s="9" t="s">
        <v>545</v>
      </c>
      <c r="E57" s="9" t="s">
        <v>546</v>
      </c>
      <c r="F57" s="9" t="s">
        <v>250</v>
      </c>
      <c r="G57" s="9" t="s">
        <v>547</v>
      </c>
      <c r="H57" s="11">
        <v>110241.7</v>
      </c>
      <c r="I57" s="11">
        <v>72235</v>
      </c>
      <c r="J57" s="9" t="s">
        <v>429</v>
      </c>
      <c r="K57" s="9" t="s">
        <v>548</v>
      </c>
      <c r="L57" s="9" t="s">
        <v>429</v>
      </c>
      <c r="M57" s="9" t="s">
        <v>543</v>
      </c>
      <c r="N57" s="9" t="s">
        <v>524</v>
      </c>
      <c r="O57" s="9" t="s">
        <v>543</v>
      </c>
      <c r="P57" s="9" t="s">
        <v>2325</v>
      </c>
      <c r="Q57" s="9" t="s">
        <v>2324</v>
      </c>
    </row>
    <row r="58" spans="1:21" x14ac:dyDescent="0.25">
      <c r="A58" s="9" t="s">
        <v>286</v>
      </c>
      <c r="B58" s="9" t="s">
        <v>457</v>
      </c>
      <c r="C58" s="10">
        <v>45630</v>
      </c>
      <c r="D58" s="9" t="s">
        <v>486</v>
      </c>
      <c r="E58" s="9" t="s">
        <v>191</v>
      </c>
      <c r="F58" s="9" t="s">
        <v>252</v>
      </c>
      <c r="G58" s="9" t="s">
        <v>487</v>
      </c>
      <c r="H58" s="11">
        <v>134000</v>
      </c>
      <c r="I58" s="11">
        <v>134000</v>
      </c>
      <c r="J58" s="9" t="s">
        <v>169</v>
      </c>
      <c r="K58" s="9" t="s">
        <v>488</v>
      </c>
      <c r="L58" s="9" t="s">
        <v>67</v>
      </c>
      <c r="M58" s="9" t="s">
        <v>485</v>
      </c>
      <c r="N58" s="9" t="s">
        <v>182</v>
      </c>
      <c r="O58" s="9" t="s">
        <v>450</v>
      </c>
      <c r="P58" s="9" t="s">
        <v>513</v>
      </c>
    </row>
    <row r="59" spans="1:21" x14ac:dyDescent="0.25">
      <c r="A59" s="9" t="s">
        <v>286</v>
      </c>
      <c r="B59" s="9" t="s">
        <v>458</v>
      </c>
      <c r="C59" s="10">
        <v>45630</v>
      </c>
      <c r="D59" s="9" t="s">
        <v>483</v>
      </c>
      <c r="E59" s="9" t="s">
        <v>306</v>
      </c>
      <c r="F59" s="9" t="s">
        <v>252</v>
      </c>
      <c r="G59" s="9" t="s">
        <v>484</v>
      </c>
      <c r="H59" s="11">
        <v>16110</v>
      </c>
      <c r="I59" s="11">
        <v>16110</v>
      </c>
      <c r="J59" s="9" t="s">
        <v>169</v>
      </c>
      <c r="K59" s="9" t="s">
        <v>66</v>
      </c>
      <c r="L59" s="9" t="s">
        <v>67</v>
      </c>
      <c r="M59" s="9" t="s">
        <v>485</v>
      </c>
      <c r="N59" s="9" t="s">
        <v>182</v>
      </c>
      <c r="O59" s="9" t="s">
        <v>450</v>
      </c>
      <c r="P59" s="9" t="s">
        <v>450</v>
      </c>
    </row>
    <row r="60" spans="1:21" x14ac:dyDescent="0.25">
      <c r="A60" s="9" t="s">
        <v>572</v>
      </c>
      <c r="B60" s="9" t="s">
        <v>459</v>
      </c>
      <c r="C60" s="10">
        <v>45630</v>
      </c>
      <c r="D60" s="9" t="s">
        <v>573</v>
      </c>
      <c r="E60" s="9" t="s">
        <v>259</v>
      </c>
      <c r="F60" s="9" t="s">
        <v>574</v>
      </c>
      <c r="G60" s="9" t="s">
        <v>575</v>
      </c>
      <c r="H60" s="11">
        <v>71600</v>
      </c>
      <c r="I60" s="11">
        <v>69252</v>
      </c>
      <c r="J60" s="9" t="s">
        <v>169</v>
      </c>
      <c r="K60" s="9" t="s">
        <v>557</v>
      </c>
      <c r="L60" s="9" t="s">
        <v>558</v>
      </c>
      <c r="M60" s="9" t="s">
        <v>576</v>
      </c>
      <c r="N60" s="9" t="s">
        <v>524</v>
      </c>
      <c r="O60" s="9" t="s">
        <v>576</v>
      </c>
      <c r="P60" s="9" t="s">
        <v>956</v>
      </c>
      <c r="Q60" s="9" t="s">
        <v>1838</v>
      </c>
    </row>
    <row r="61" spans="1:21" x14ac:dyDescent="0.25">
      <c r="A61" s="14" t="s">
        <v>549</v>
      </c>
      <c r="B61" s="14" t="s">
        <v>460</v>
      </c>
      <c r="C61" s="15">
        <v>45630</v>
      </c>
      <c r="D61" s="14" t="s">
        <v>550</v>
      </c>
      <c r="E61" s="14" t="s">
        <v>191</v>
      </c>
      <c r="F61" s="14" t="s">
        <v>551</v>
      </c>
      <c r="G61" s="14" t="s">
        <v>552</v>
      </c>
      <c r="H61" s="16">
        <v>35000</v>
      </c>
      <c r="I61" s="16">
        <v>29900</v>
      </c>
      <c r="J61" s="14" t="s">
        <v>133</v>
      </c>
      <c r="K61" s="14" t="s">
        <v>132</v>
      </c>
      <c r="L61" s="14" t="s">
        <v>133</v>
      </c>
      <c r="M61" s="14" t="s">
        <v>519</v>
      </c>
      <c r="N61" s="14" t="s">
        <v>267</v>
      </c>
      <c r="O61" s="14" t="s">
        <v>519</v>
      </c>
    </row>
    <row r="62" spans="1:21" x14ac:dyDescent="0.25">
      <c r="A62" s="9" t="s">
        <v>516</v>
      </c>
      <c r="B62" s="9" t="s">
        <v>461</v>
      </c>
      <c r="C62" s="10">
        <v>45630</v>
      </c>
      <c r="D62" s="9" t="s">
        <v>517</v>
      </c>
      <c r="E62" s="10">
        <v>45599</v>
      </c>
      <c r="F62" s="9" t="s">
        <v>252</v>
      </c>
      <c r="G62" s="9" t="s">
        <v>518</v>
      </c>
      <c r="H62" s="11">
        <v>13800</v>
      </c>
      <c r="I62" s="11">
        <v>13800</v>
      </c>
      <c r="J62" s="9">
        <v>101</v>
      </c>
      <c r="K62" s="9" t="s">
        <v>179</v>
      </c>
      <c r="L62" s="9" t="s">
        <v>293</v>
      </c>
      <c r="M62" s="9" t="s">
        <v>519</v>
      </c>
      <c r="N62" s="9" t="s">
        <v>182</v>
      </c>
      <c r="O62" s="9" t="s">
        <v>519</v>
      </c>
      <c r="P62" s="9" t="s">
        <v>583</v>
      </c>
      <c r="Q62" s="14" t="s">
        <v>565</v>
      </c>
    </row>
    <row r="63" spans="1:21" x14ac:dyDescent="0.25">
      <c r="A63" s="9" t="s">
        <v>525</v>
      </c>
      <c r="B63" s="9" t="s">
        <v>462</v>
      </c>
      <c r="C63" s="10">
        <v>45630</v>
      </c>
      <c r="D63" s="9" t="s">
        <v>526</v>
      </c>
      <c r="E63" s="10">
        <v>45352</v>
      </c>
      <c r="F63" s="9" t="s">
        <v>250</v>
      </c>
      <c r="G63" s="9" t="s">
        <v>527</v>
      </c>
      <c r="H63" s="11">
        <v>373100</v>
      </c>
      <c r="I63" s="11">
        <v>278000</v>
      </c>
      <c r="J63" s="9" t="s">
        <v>397</v>
      </c>
      <c r="K63" s="9" t="s">
        <v>522</v>
      </c>
      <c r="L63" s="9" t="s">
        <v>523</v>
      </c>
      <c r="M63" s="9" t="s">
        <v>519</v>
      </c>
      <c r="N63" s="9" t="s">
        <v>524</v>
      </c>
      <c r="O63" s="9" t="s">
        <v>519</v>
      </c>
      <c r="P63" s="10">
        <v>45448</v>
      </c>
    </row>
    <row r="64" spans="1:21" x14ac:dyDescent="0.25">
      <c r="A64" s="9" t="s">
        <v>520</v>
      </c>
      <c r="B64" s="9" t="s">
        <v>463</v>
      </c>
      <c r="C64" s="10">
        <v>45630</v>
      </c>
      <c r="D64" s="9" t="s">
        <v>142</v>
      </c>
      <c r="E64" s="10">
        <v>45352</v>
      </c>
      <c r="F64" s="9" t="s">
        <v>250</v>
      </c>
      <c r="G64" s="9" t="s">
        <v>521</v>
      </c>
      <c r="H64" s="11">
        <v>71150</v>
      </c>
      <c r="I64" s="11">
        <v>55559</v>
      </c>
      <c r="J64" s="9" t="s">
        <v>397</v>
      </c>
      <c r="K64" s="9" t="s">
        <v>522</v>
      </c>
      <c r="L64" s="9" t="s">
        <v>523</v>
      </c>
      <c r="M64" s="9" t="s">
        <v>519</v>
      </c>
      <c r="N64" s="9" t="s">
        <v>524</v>
      </c>
      <c r="O64" s="9" t="s">
        <v>519</v>
      </c>
      <c r="P64" s="9" t="s">
        <v>537</v>
      </c>
    </row>
    <row r="65" spans="1:16" x14ac:dyDescent="0.25">
      <c r="A65" s="25" t="s">
        <v>496</v>
      </c>
      <c r="B65" s="9" t="s">
        <v>464</v>
      </c>
      <c r="C65" s="10">
        <v>45630</v>
      </c>
      <c r="D65" s="9" t="s">
        <v>497</v>
      </c>
      <c r="E65" s="9" t="s">
        <v>419</v>
      </c>
      <c r="F65" s="9" t="s">
        <v>250</v>
      </c>
      <c r="G65" s="9" t="s">
        <v>498</v>
      </c>
      <c r="H65" s="11">
        <v>100000</v>
      </c>
      <c r="I65" s="11">
        <v>69664</v>
      </c>
      <c r="J65" s="9" t="s">
        <v>427</v>
      </c>
      <c r="K65" s="9" t="s">
        <v>257</v>
      </c>
      <c r="L65" s="9" t="s">
        <v>258</v>
      </c>
      <c r="M65" s="9" t="s">
        <v>450</v>
      </c>
      <c r="N65" s="9" t="s">
        <v>499</v>
      </c>
      <c r="O65" s="9" t="s">
        <v>450</v>
      </c>
      <c r="P65" s="9" t="s">
        <v>832</v>
      </c>
    </row>
    <row r="66" spans="1:16" x14ac:dyDescent="0.25">
      <c r="A66" s="9" t="s">
        <v>549</v>
      </c>
      <c r="B66" s="9" t="s">
        <v>609</v>
      </c>
      <c r="C66" s="9" t="s">
        <v>450</v>
      </c>
      <c r="D66" s="9" t="s">
        <v>605</v>
      </c>
      <c r="E66" s="10">
        <v>45383</v>
      </c>
      <c r="F66" s="9" t="s">
        <v>250</v>
      </c>
      <c r="G66" s="9" t="s">
        <v>606</v>
      </c>
      <c r="H66" s="11">
        <v>35000</v>
      </c>
      <c r="I66" s="11">
        <v>27480</v>
      </c>
      <c r="J66" s="9" t="s">
        <v>169</v>
      </c>
      <c r="K66" s="9" t="s">
        <v>607</v>
      </c>
      <c r="L66" s="9" t="s">
        <v>608</v>
      </c>
      <c r="M66" s="10">
        <v>45327</v>
      </c>
      <c r="N66" s="9" t="s">
        <v>267</v>
      </c>
      <c r="O66" s="10">
        <v>45327</v>
      </c>
      <c r="P66" s="9" t="s">
        <v>707</v>
      </c>
    </row>
    <row r="67" spans="1:16" x14ac:dyDescent="0.25">
      <c r="A67" s="14" t="s">
        <v>236</v>
      </c>
      <c r="B67" s="14" t="s">
        <v>610</v>
      </c>
      <c r="C67" s="14" t="s">
        <v>450</v>
      </c>
      <c r="D67" s="14" t="s">
        <v>605</v>
      </c>
      <c r="E67" s="15">
        <v>45383</v>
      </c>
      <c r="F67" s="14" t="s">
        <v>250</v>
      </c>
      <c r="G67" s="14" t="s">
        <v>611</v>
      </c>
      <c r="H67" s="16">
        <v>34000</v>
      </c>
      <c r="I67" s="16">
        <v>31500</v>
      </c>
      <c r="J67" s="14" t="s">
        <v>169</v>
      </c>
      <c r="K67" s="14" t="s">
        <v>607</v>
      </c>
      <c r="L67" s="14" t="s">
        <v>608</v>
      </c>
      <c r="M67" s="15">
        <v>45327</v>
      </c>
      <c r="N67" s="14" t="s">
        <v>267</v>
      </c>
      <c r="O67" s="15">
        <v>45327</v>
      </c>
    </row>
    <row r="68" spans="1:16" x14ac:dyDescent="0.25">
      <c r="A68" s="9" t="s">
        <v>661</v>
      </c>
      <c r="B68" s="9" t="s">
        <v>465</v>
      </c>
      <c r="C68" s="9" t="s">
        <v>707</v>
      </c>
      <c r="D68" s="9" t="s">
        <v>737</v>
      </c>
      <c r="E68" s="9" t="s">
        <v>598</v>
      </c>
      <c r="F68" s="9" t="s">
        <v>252</v>
      </c>
      <c r="G68" s="9" t="s">
        <v>738</v>
      </c>
      <c r="H68" s="11">
        <v>12000</v>
      </c>
      <c r="I68" s="11">
        <v>12000</v>
      </c>
      <c r="J68" s="9" t="s">
        <v>169</v>
      </c>
      <c r="K68" s="9" t="s">
        <v>132</v>
      </c>
      <c r="L68" s="9" t="s">
        <v>589</v>
      </c>
      <c r="M68" s="9" t="s">
        <v>714</v>
      </c>
      <c r="N68" s="9" t="s">
        <v>182</v>
      </c>
      <c r="O68" s="9" t="s">
        <v>714</v>
      </c>
      <c r="P68" s="10">
        <v>45418</v>
      </c>
    </row>
    <row r="69" spans="1:16" x14ac:dyDescent="0.25">
      <c r="A69" s="9" t="s">
        <v>239</v>
      </c>
      <c r="B69" s="9" t="s">
        <v>466</v>
      </c>
      <c r="C69" s="9" t="s">
        <v>450</v>
      </c>
      <c r="D69" s="9" t="s">
        <v>626</v>
      </c>
      <c r="E69" s="9" t="s">
        <v>192</v>
      </c>
      <c r="F69" s="9" t="s">
        <v>252</v>
      </c>
      <c r="G69" s="9" t="s">
        <v>627</v>
      </c>
      <c r="H69" s="11">
        <v>44460</v>
      </c>
      <c r="I69" s="11">
        <v>44460</v>
      </c>
      <c r="J69" s="9" t="s">
        <v>169</v>
      </c>
      <c r="K69" s="9" t="s">
        <v>557</v>
      </c>
      <c r="L69" s="9" t="s">
        <v>558</v>
      </c>
      <c r="M69" s="9" t="s">
        <v>576</v>
      </c>
      <c r="N69" s="9" t="s">
        <v>182</v>
      </c>
      <c r="O69" s="9" t="s">
        <v>576</v>
      </c>
      <c r="P69" s="9" t="s">
        <v>576</v>
      </c>
    </row>
    <row r="70" spans="1:16" x14ac:dyDescent="0.25">
      <c r="A70" s="9" t="s">
        <v>584</v>
      </c>
      <c r="B70" s="9" t="s">
        <v>467</v>
      </c>
      <c r="C70" s="9" t="s">
        <v>450</v>
      </c>
      <c r="D70" s="9" t="s">
        <v>597</v>
      </c>
      <c r="E70" s="9" t="s">
        <v>598</v>
      </c>
      <c r="F70" s="9" t="s">
        <v>250</v>
      </c>
      <c r="G70" s="9" t="s">
        <v>599</v>
      </c>
      <c r="H70" s="11">
        <v>15000</v>
      </c>
      <c r="I70" s="11">
        <v>10640</v>
      </c>
      <c r="J70" s="9" t="s">
        <v>169</v>
      </c>
      <c r="K70" s="9" t="s">
        <v>600</v>
      </c>
      <c r="L70" s="9" t="s">
        <v>601</v>
      </c>
      <c r="M70" s="10">
        <v>45327</v>
      </c>
      <c r="N70" s="9" t="s">
        <v>326</v>
      </c>
      <c r="O70" s="10">
        <v>45327</v>
      </c>
      <c r="P70" s="10">
        <v>45570</v>
      </c>
    </row>
    <row r="71" spans="1:16" x14ac:dyDescent="0.25">
      <c r="A71" s="9" t="s">
        <v>430</v>
      </c>
      <c r="B71" s="9" t="s">
        <v>468</v>
      </c>
      <c r="C71" s="9" t="s">
        <v>450</v>
      </c>
      <c r="D71" s="9" t="s">
        <v>563</v>
      </c>
      <c r="E71" s="9" t="s">
        <v>419</v>
      </c>
      <c r="F71" s="9" t="s">
        <v>250</v>
      </c>
      <c r="G71" s="9" t="s">
        <v>564</v>
      </c>
      <c r="H71" s="11">
        <v>35000</v>
      </c>
      <c r="I71" s="11">
        <v>29500</v>
      </c>
      <c r="J71" s="9" t="s">
        <v>427</v>
      </c>
      <c r="K71" s="9" t="s">
        <v>257</v>
      </c>
      <c r="L71" s="9" t="s">
        <v>258</v>
      </c>
      <c r="M71" s="9" t="s">
        <v>533</v>
      </c>
      <c r="N71" s="9" t="s">
        <v>182</v>
      </c>
      <c r="O71" s="9" t="s">
        <v>533</v>
      </c>
      <c r="P71" s="9" t="s">
        <v>450</v>
      </c>
    </row>
    <row r="72" spans="1:16" x14ac:dyDescent="0.25">
      <c r="A72" s="14" t="s">
        <v>430</v>
      </c>
      <c r="B72" s="14" t="s">
        <v>469</v>
      </c>
      <c r="C72" s="14" t="s">
        <v>450</v>
      </c>
      <c r="D72" s="14" t="s">
        <v>629</v>
      </c>
      <c r="E72" s="15">
        <v>45597</v>
      </c>
      <c r="F72" s="14" t="s">
        <v>250</v>
      </c>
      <c r="G72" s="14" t="s">
        <v>630</v>
      </c>
      <c r="H72" s="16">
        <v>44600</v>
      </c>
      <c r="I72" s="16">
        <v>40325</v>
      </c>
      <c r="J72" s="14">
        <v>101</v>
      </c>
      <c r="K72" s="14" t="s">
        <v>542</v>
      </c>
      <c r="L72" s="14" t="s">
        <v>55</v>
      </c>
      <c r="M72" s="15">
        <v>45327</v>
      </c>
      <c r="N72" s="14" t="s">
        <v>326</v>
      </c>
      <c r="O72" s="15">
        <v>45327</v>
      </c>
    </row>
    <row r="73" spans="1:16" x14ac:dyDescent="0.25">
      <c r="A73" s="9" t="s">
        <v>530</v>
      </c>
      <c r="B73" s="9" t="s">
        <v>470</v>
      </c>
      <c r="C73" s="9" t="s">
        <v>450</v>
      </c>
      <c r="D73" s="9" t="s">
        <v>531</v>
      </c>
      <c r="E73" s="10">
        <v>45326</v>
      </c>
      <c r="F73" s="9" t="s">
        <v>250</v>
      </c>
      <c r="G73" s="9" t="s">
        <v>532</v>
      </c>
      <c r="H73" s="11">
        <v>16000</v>
      </c>
      <c r="I73" s="11">
        <v>16000</v>
      </c>
      <c r="J73" s="9" t="s">
        <v>427</v>
      </c>
      <c r="K73" s="9" t="s">
        <v>428</v>
      </c>
      <c r="L73" s="9" t="s">
        <v>429</v>
      </c>
      <c r="M73" s="9" t="s">
        <v>533</v>
      </c>
      <c r="N73" s="9" t="s">
        <v>534</v>
      </c>
      <c r="O73" s="9" t="s">
        <v>519</v>
      </c>
      <c r="P73" s="9" t="s">
        <v>534</v>
      </c>
    </row>
    <row r="74" spans="1:16" x14ac:dyDescent="0.25">
      <c r="A74" s="9" t="s">
        <v>175</v>
      </c>
      <c r="B74" s="9" t="s">
        <v>471</v>
      </c>
      <c r="C74" s="9" t="s">
        <v>519</v>
      </c>
      <c r="D74" s="9" t="s">
        <v>805</v>
      </c>
      <c r="E74" s="10">
        <v>45507</v>
      </c>
      <c r="F74" s="9" t="s">
        <v>250</v>
      </c>
      <c r="G74" s="9" t="s">
        <v>806</v>
      </c>
      <c r="H74" s="11">
        <v>54500</v>
      </c>
      <c r="I74" s="11">
        <v>22500</v>
      </c>
      <c r="J74" s="9" t="s">
        <v>169</v>
      </c>
      <c r="K74" s="9" t="s">
        <v>179</v>
      </c>
      <c r="L74" s="9" t="s">
        <v>293</v>
      </c>
      <c r="M74" s="9" t="s">
        <v>761</v>
      </c>
      <c r="N74" s="9" t="s">
        <v>182</v>
      </c>
      <c r="O74" s="9" t="s">
        <v>761</v>
      </c>
      <c r="P74" s="10">
        <v>45572</v>
      </c>
    </row>
    <row r="75" spans="1:16" x14ac:dyDescent="0.25">
      <c r="A75" s="9" t="s">
        <v>175</v>
      </c>
      <c r="B75" s="9" t="s">
        <v>472</v>
      </c>
      <c r="C75" s="9" t="s">
        <v>519</v>
      </c>
      <c r="D75" s="9" t="s">
        <v>807</v>
      </c>
      <c r="E75" s="9" t="s">
        <v>365</v>
      </c>
      <c r="F75" s="9" t="s">
        <v>250</v>
      </c>
      <c r="G75" s="9" t="s">
        <v>808</v>
      </c>
      <c r="H75" s="11">
        <v>10200</v>
      </c>
      <c r="I75" s="11">
        <v>4500</v>
      </c>
      <c r="J75" s="9" t="s">
        <v>169</v>
      </c>
      <c r="K75" s="9" t="s">
        <v>179</v>
      </c>
      <c r="L75" s="9" t="s">
        <v>293</v>
      </c>
      <c r="M75" s="9" t="s">
        <v>761</v>
      </c>
      <c r="N75" s="9" t="s">
        <v>182</v>
      </c>
      <c r="O75" s="9" t="s">
        <v>761</v>
      </c>
      <c r="P75" s="10">
        <v>45449</v>
      </c>
    </row>
    <row r="76" spans="1:16" x14ac:dyDescent="0.25">
      <c r="A76" s="9" t="s">
        <v>175</v>
      </c>
      <c r="B76" s="9" t="s">
        <v>473</v>
      </c>
      <c r="C76" s="9" t="s">
        <v>519</v>
      </c>
      <c r="D76" s="9" t="s">
        <v>602</v>
      </c>
      <c r="E76" s="9" t="s">
        <v>363</v>
      </c>
      <c r="F76" s="9" t="s">
        <v>250</v>
      </c>
      <c r="G76" s="9" t="s">
        <v>603</v>
      </c>
      <c r="H76" s="11">
        <v>11693</v>
      </c>
      <c r="I76" s="11">
        <v>8344</v>
      </c>
      <c r="J76" s="9" t="s">
        <v>169</v>
      </c>
      <c r="K76" s="9" t="s">
        <v>179</v>
      </c>
      <c r="L76" s="9" t="s">
        <v>604</v>
      </c>
      <c r="M76" s="10">
        <v>45327</v>
      </c>
      <c r="N76" s="9" t="s">
        <v>182</v>
      </c>
      <c r="O76" s="10">
        <v>45327</v>
      </c>
      <c r="P76" s="9" t="s">
        <v>714</v>
      </c>
    </row>
    <row r="77" spans="1:16" x14ac:dyDescent="0.25">
      <c r="A77" s="9" t="s">
        <v>948</v>
      </c>
      <c r="B77" s="9" t="s">
        <v>947</v>
      </c>
      <c r="C77" s="9" t="s">
        <v>519</v>
      </c>
      <c r="D77" s="9" t="s">
        <v>811</v>
      </c>
      <c r="E77" s="10">
        <v>45628</v>
      </c>
      <c r="F77" s="9" t="s">
        <v>250</v>
      </c>
      <c r="G77" s="9" t="s">
        <v>949</v>
      </c>
      <c r="H77" s="11">
        <v>322150</v>
      </c>
      <c r="I77" s="11">
        <v>133210</v>
      </c>
      <c r="J77" s="9" t="s">
        <v>169</v>
      </c>
      <c r="K77" s="9" t="s">
        <v>813</v>
      </c>
      <c r="L77" s="9" t="s">
        <v>814</v>
      </c>
      <c r="M77" s="9" t="s">
        <v>916</v>
      </c>
      <c r="N77" s="9" t="s">
        <v>182</v>
      </c>
      <c r="O77" s="9" t="s">
        <v>907</v>
      </c>
      <c r="P77" s="9" t="s">
        <v>2535</v>
      </c>
    </row>
    <row r="78" spans="1:16" x14ac:dyDescent="0.25">
      <c r="A78" s="14" t="s">
        <v>809</v>
      </c>
      <c r="B78" s="14" t="s">
        <v>810</v>
      </c>
      <c r="C78" s="14" t="s">
        <v>519</v>
      </c>
      <c r="D78" s="14" t="s">
        <v>811</v>
      </c>
      <c r="E78" s="15">
        <v>45628</v>
      </c>
      <c r="F78" s="14" t="s">
        <v>250</v>
      </c>
      <c r="G78" s="14" t="s">
        <v>812</v>
      </c>
      <c r="H78" s="16">
        <v>36000</v>
      </c>
      <c r="I78" s="16">
        <v>24725</v>
      </c>
      <c r="J78" s="14" t="s">
        <v>169</v>
      </c>
      <c r="K78" s="14" t="s">
        <v>813</v>
      </c>
      <c r="L78" s="14" t="s">
        <v>814</v>
      </c>
      <c r="M78" s="14" t="s">
        <v>761</v>
      </c>
      <c r="N78" s="14" t="s">
        <v>182</v>
      </c>
      <c r="O78" s="14" t="s">
        <v>761</v>
      </c>
    </row>
    <row r="79" spans="1:16" x14ac:dyDescent="0.25">
      <c r="A79" s="9" t="s">
        <v>530</v>
      </c>
      <c r="B79" s="9" t="s">
        <v>474</v>
      </c>
      <c r="C79" s="9" t="s">
        <v>475</v>
      </c>
      <c r="D79" s="9" t="s">
        <v>672</v>
      </c>
      <c r="E79" s="9" t="s">
        <v>673</v>
      </c>
      <c r="F79" s="9" t="s">
        <v>250</v>
      </c>
      <c r="G79" s="9" t="s">
        <v>674</v>
      </c>
      <c r="H79" s="11">
        <v>20000</v>
      </c>
      <c r="I79" s="11">
        <v>20000</v>
      </c>
      <c r="J79" s="9" t="s">
        <v>169</v>
      </c>
      <c r="K79" s="9" t="s">
        <v>257</v>
      </c>
      <c r="L79" s="9" t="s">
        <v>258</v>
      </c>
      <c r="M79" s="10">
        <v>45540</v>
      </c>
      <c r="N79" s="9"/>
      <c r="O79" s="10">
        <v>45540</v>
      </c>
      <c r="P79" s="9" t="s">
        <v>675</v>
      </c>
    </row>
    <row r="80" spans="1:16" x14ac:dyDescent="0.25">
      <c r="A80" s="9" t="s">
        <v>520</v>
      </c>
      <c r="B80" s="9" t="s">
        <v>475</v>
      </c>
      <c r="C80" s="9" t="s">
        <v>576</v>
      </c>
      <c r="D80" s="9" t="s">
        <v>816</v>
      </c>
      <c r="E80" s="9" t="s">
        <v>817</v>
      </c>
      <c r="F80" s="9" t="s">
        <v>250</v>
      </c>
      <c r="G80" s="9" t="s">
        <v>818</v>
      </c>
      <c r="H80" s="11">
        <v>53515</v>
      </c>
      <c r="I80" s="11">
        <v>46658</v>
      </c>
      <c r="J80" s="9" t="s">
        <v>804</v>
      </c>
      <c r="K80" s="9" t="s">
        <v>803</v>
      </c>
      <c r="L80" s="9" t="s">
        <v>804</v>
      </c>
      <c r="M80" s="10">
        <v>45357</v>
      </c>
      <c r="N80" s="9" t="s">
        <v>326</v>
      </c>
      <c r="O80" s="10">
        <v>45357</v>
      </c>
      <c r="P80" s="10">
        <v>45418</v>
      </c>
    </row>
    <row r="81" spans="1:21" x14ac:dyDescent="0.25">
      <c r="A81" s="9" t="s">
        <v>618</v>
      </c>
      <c r="B81" s="9" t="s">
        <v>476</v>
      </c>
      <c r="C81" s="9" t="s">
        <v>583</v>
      </c>
      <c r="D81" s="9" t="s">
        <v>619</v>
      </c>
      <c r="E81" s="10">
        <v>45326</v>
      </c>
      <c r="F81" s="9" t="s">
        <v>250</v>
      </c>
      <c r="G81" s="9" t="s">
        <v>620</v>
      </c>
      <c r="H81" s="11">
        <v>94814</v>
      </c>
      <c r="I81" s="11">
        <v>92925</v>
      </c>
      <c r="J81" s="9">
        <v>101</v>
      </c>
      <c r="K81" s="9" t="s">
        <v>179</v>
      </c>
      <c r="L81" s="9" t="s">
        <v>604</v>
      </c>
      <c r="M81" s="10">
        <v>45448</v>
      </c>
      <c r="N81" s="9" t="s">
        <v>182</v>
      </c>
      <c r="O81" s="10">
        <v>45448</v>
      </c>
      <c r="P81" s="10">
        <v>45417</v>
      </c>
    </row>
    <row r="82" spans="1:21" x14ac:dyDescent="0.25">
      <c r="A82" s="9" t="s">
        <v>233</v>
      </c>
      <c r="B82" s="9" t="s">
        <v>477</v>
      </c>
      <c r="C82" s="10">
        <v>45327</v>
      </c>
      <c r="D82" s="9" t="s">
        <v>676</v>
      </c>
      <c r="E82" s="9" t="s">
        <v>365</v>
      </c>
      <c r="F82" s="9" t="s">
        <v>250</v>
      </c>
      <c r="G82" s="9" t="s">
        <v>677</v>
      </c>
      <c r="H82" s="11">
        <v>68000</v>
      </c>
      <c r="I82" s="11">
        <v>66400</v>
      </c>
      <c r="J82" s="9">
        <v>101</v>
      </c>
      <c r="K82" s="9" t="s">
        <v>136</v>
      </c>
      <c r="L82" s="9"/>
      <c r="M82" s="10">
        <v>45448</v>
      </c>
      <c r="N82" s="9" t="s">
        <v>182</v>
      </c>
      <c r="O82" s="10">
        <v>45448</v>
      </c>
      <c r="P82" s="10">
        <v>45478</v>
      </c>
    </row>
    <row r="83" spans="1:21" x14ac:dyDescent="0.25">
      <c r="A83" s="9" t="s">
        <v>186</v>
      </c>
      <c r="B83" s="9" t="s">
        <v>478</v>
      </c>
      <c r="C83" s="10">
        <v>45356</v>
      </c>
      <c r="D83" s="9" t="s">
        <v>895</v>
      </c>
      <c r="E83" s="10">
        <v>45476</v>
      </c>
      <c r="F83" s="9" t="s">
        <v>250</v>
      </c>
      <c r="G83" s="9" t="s">
        <v>896</v>
      </c>
      <c r="H83" s="11">
        <v>15000</v>
      </c>
      <c r="I83" s="11">
        <v>10695</v>
      </c>
      <c r="J83" s="9">
        <v>101</v>
      </c>
      <c r="K83" s="9" t="s">
        <v>179</v>
      </c>
      <c r="L83" s="9" t="s">
        <v>293</v>
      </c>
      <c r="M83" s="9" t="s">
        <v>864</v>
      </c>
      <c r="N83" s="9" t="s">
        <v>182</v>
      </c>
      <c r="O83" s="9" t="s">
        <v>864</v>
      </c>
      <c r="P83" s="9" t="s">
        <v>2943</v>
      </c>
    </row>
    <row r="84" spans="1:21" x14ac:dyDescent="0.25">
      <c r="A84" s="9" t="s">
        <v>186</v>
      </c>
      <c r="B84" s="9" t="s">
        <v>479</v>
      </c>
      <c r="C84" s="10">
        <v>45356</v>
      </c>
      <c r="D84" s="9" t="s">
        <v>889</v>
      </c>
      <c r="E84" s="10">
        <v>45628</v>
      </c>
      <c r="F84" s="9" t="s">
        <v>250</v>
      </c>
      <c r="G84" s="9" t="s">
        <v>890</v>
      </c>
      <c r="H84" s="11">
        <v>18550</v>
      </c>
      <c r="I84" s="11">
        <v>17325</v>
      </c>
      <c r="J84" s="9">
        <v>101</v>
      </c>
      <c r="K84" s="9" t="s">
        <v>179</v>
      </c>
      <c r="L84" s="9" t="s">
        <v>293</v>
      </c>
      <c r="M84" s="9" t="s">
        <v>864</v>
      </c>
      <c r="N84" s="9" t="s">
        <v>182</v>
      </c>
      <c r="O84" s="9" t="s">
        <v>864</v>
      </c>
      <c r="P84" s="9" t="s">
        <v>2943</v>
      </c>
    </row>
    <row r="85" spans="1:21" x14ac:dyDescent="0.25">
      <c r="A85" s="9" t="s">
        <v>549</v>
      </c>
      <c r="B85" s="9" t="s">
        <v>480</v>
      </c>
      <c r="C85" s="10">
        <v>45356</v>
      </c>
      <c r="D85" s="9" t="s">
        <v>945</v>
      </c>
      <c r="E85" s="9" t="s">
        <v>191</v>
      </c>
      <c r="F85" s="9" t="s">
        <v>250</v>
      </c>
      <c r="G85" s="9" t="s">
        <v>946</v>
      </c>
      <c r="H85" s="11">
        <v>16495</v>
      </c>
      <c r="I85" s="11">
        <v>13000</v>
      </c>
      <c r="J85" s="9">
        <v>100</v>
      </c>
      <c r="K85" s="9" t="s">
        <v>136</v>
      </c>
      <c r="L85" s="9" t="s">
        <v>433</v>
      </c>
      <c r="M85" s="9" t="s">
        <v>916</v>
      </c>
      <c r="N85" s="9" t="s">
        <v>182</v>
      </c>
      <c r="O85" s="9" t="s">
        <v>907</v>
      </c>
      <c r="P85" s="9" t="s">
        <v>1663</v>
      </c>
    </row>
    <row r="86" spans="1:21" x14ac:dyDescent="0.25">
      <c r="A86" s="9" t="s">
        <v>678</v>
      </c>
      <c r="B86" s="9" t="s">
        <v>481</v>
      </c>
      <c r="C86" s="10">
        <v>45356</v>
      </c>
      <c r="D86" s="9" t="s">
        <v>750</v>
      </c>
      <c r="E86" s="9" t="s">
        <v>363</v>
      </c>
      <c r="F86" s="9" t="s">
        <v>250</v>
      </c>
      <c r="G86" s="9" t="s">
        <v>751</v>
      </c>
      <c r="H86" s="11">
        <v>9764</v>
      </c>
      <c r="I86" s="11">
        <v>9025</v>
      </c>
      <c r="J86" s="9" t="s">
        <v>752</v>
      </c>
      <c r="K86" s="9" t="s">
        <v>753</v>
      </c>
      <c r="L86" s="9" t="s">
        <v>754</v>
      </c>
      <c r="M86" s="10">
        <v>45327</v>
      </c>
      <c r="N86" s="9" t="s">
        <v>182</v>
      </c>
      <c r="O86" s="10" t="s">
        <v>761</v>
      </c>
      <c r="P86" s="10">
        <v>45449</v>
      </c>
    </row>
    <row r="87" spans="1:21" x14ac:dyDescent="0.25">
      <c r="A87" s="9" t="s">
        <v>678</v>
      </c>
      <c r="B87" s="9" t="s">
        <v>482</v>
      </c>
      <c r="C87" s="10">
        <v>45356</v>
      </c>
      <c r="D87" s="9" t="s">
        <v>679</v>
      </c>
      <c r="E87" s="9" t="s">
        <v>306</v>
      </c>
      <c r="F87" s="9" t="s">
        <v>250</v>
      </c>
      <c r="G87" s="9" t="s">
        <v>680</v>
      </c>
      <c r="H87" s="11">
        <v>52900</v>
      </c>
      <c r="I87" s="11">
        <v>33490</v>
      </c>
      <c r="J87" s="9">
        <v>101</v>
      </c>
      <c r="K87" s="9" t="s">
        <v>376</v>
      </c>
      <c r="L87" s="9" t="s">
        <v>377</v>
      </c>
      <c r="M87" s="9" t="s">
        <v>681</v>
      </c>
      <c r="N87" s="9" t="s">
        <v>182</v>
      </c>
      <c r="O87" s="9" t="s">
        <v>681</v>
      </c>
      <c r="P87" s="9" t="s">
        <v>519</v>
      </c>
      <c r="U87" t="s">
        <v>1042</v>
      </c>
    </row>
    <row r="88" spans="1:21" x14ac:dyDescent="0.25">
      <c r="A88" s="14" t="s">
        <v>678</v>
      </c>
      <c r="B88" s="14" t="s">
        <v>631</v>
      </c>
      <c r="C88" s="15">
        <v>45356</v>
      </c>
      <c r="D88" s="14" t="s">
        <v>755</v>
      </c>
      <c r="E88" s="15">
        <v>45507</v>
      </c>
      <c r="F88" s="14" t="s">
        <v>250</v>
      </c>
      <c r="G88" s="14" t="s">
        <v>756</v>
      </c>
      <c r="H88" s="16">
        <v>6999</v>
      </c>
      <c r="I88" s="16">
        <v>6850</v>
      </c>
      <c r="J88" s="14" t="s">
        <v>752</v>
      </c>
      <c r="K88" s="14" t="s">
        <v>753</v>
      </c>
      <c r="L88" s="14" t="s">
        <v>754</v>
      </c>
      <c r="M88" s="15">
        <v>45327</v>
      </c>
      <c r="N88" s="14" t="s">
        <v>182</v>
      </c>
      <c r="O88" s="15">
        <v>45327</v>
      </c>
    </row>
    <row r="89" spans="1:21" x14ac:dyDescent="0.25">
      <c r="A89" s="9" t="s">
        <v>678</v>
      </c>
      <c r="B89" s="9" t="s">
        <v>632</v>
      </c>
      <c r="C89" s="10">
        <v>45356</v>
      </c>
      <c r="D89" s="9" t="s">
        <v>763</v>
      </c>
      <c r="E89" s="10">
        <v>45476</v>
      </c>
      <c r="F89" s="9" t="s">
        <v>250</v>
      </c>
      <c r="G89" s="9" t="s">
        <v>764</v>
      </c>
      <c r="H89" s="11">
        <v>22500</v>
      </c>
      <c r="I89" s="11">
        <v>14100</v>
      </c>
      <c r="J89" s="9" t="s">
        <v>169</v>
      </c>
      <c r="K89" s="9" t="s">
        <v>257</v>
      </c>
      <c r="L89" s="9" t="s">
        <v>258</v>
      </c>
      <c r="M89" s="9" t="s">
        <v>761</v>
      </c>
      <c r="N89" s="9" t="s">
        <v>182</v>
      </c>
      <c r="O89" s="9" t="s">
        <v>761</v>
      </c>
      <c r="P89" s="10">
        <v>45449</v>
      </c>
    </row>
    <row r="90" spans="1:21" x14ac:dyDescent="0.25">
      <c r="A90" s="9" t="s">
        <v>853</v>
      </c>
      <c r="B90" s="9" t="s">
        <v>633</v>
      </c>
      <c r="C90" s="10">
        <v>45448</v>
      </c>
      <c r="D90" s="9" t="s">
        <v>854</v>
      </c>
      <c r="E90" s="10">
        <v>45446</v>
      </c>
      <c r="F90" s="9" t="s">
        <v>250</v>
      </c>
      <c r="G90" s="9" t="s">
        <v>855</v>
      </c>
      <c r="H90" s="11">
        <v>110000</v>
      </c>
      <c r="I90" s="11">
        <v>90000</v>
      </c>
      <c r="J90" s="9">
        <v>101</v>
      </c>
      <c r="K90" s="9" t="s">
        <v>136</v>
      </c>
      <c r="L90" s="9" t="s">
        <v>433</v>
      </c>
      <c r="M90" s="9" t="s">
        <v>843</v>
      </c>
      <c r="N90" s="9" t="s">
        <v>524</v>
      </c>
      <c r="O90" s="9" t="s">
        <v>843</v>
      </c>
      <c r="P90" s="10">
        <v>45298</v>
      </c>
    </row>
    <row r="91" spans="1:21" x14ac:dyDescent="0.25">
      <c r="A91" s="9" t="s">
        <v>899</v>
      </c>
      <c r="B91" s="9" t="s">
        <v>868</v>
      </c>
      <c r="C91" s="10">
        <v>45478</v>
      </c>
      <c r="D91" s="9" t="s">
        <v>870</v>
      </c>
      <c r="E91" s="9" t="s">
        <v>191</v>
      </c>
      <c r="F91" s="9" t="s">
        <v>250</v>
      </c>
      <c r="G91" s="9" t="s">
        <v>900</v>
      </c>
      <c r="H91" s="11">
        <v>9850</v>
      </c>
      <c r="I91" s="11">
        <v>4635</v>
      </c>
      <c r="J91" s="9">
        <v>101</v>
      </c>
      <c r="K91" s="9" t="s">
        <v>376</v>
      </c>
      <c r="L91" s="9" t="s">
        <v>221</v>
      </c>
      <c r="M91" s="9" t="s">
        <v>864</v>
      </c>
      <c r="N91" s="9" t="s">
        <v>182</v>
      </c>
      <c r="O91" s="9" t="s">
        <v>843</v>
      </c>
      <c r="P91" s="9" t="s">
        <v>916</v>
      </c>
    </row>
    <row r="92" spans="1:21" x14ac:dyDescent="0.25">
      <c r="A92" s="9" t="s">
        <v>430</v>
      </c>
      <c r="B92" s="9" t="s">
        <v>869</v>
      </c>
      <c r="C92" s="10">
        <v>45478</v>
      </c>
      <c r="D92" s="9" t="s">
        <v>870</v>
      </c>
      <c r="E92" s="9" t="s">
        <v>191</v>
      </c>
      <c r="F92" s="9" t="s">
        <v>250</v>
      </c>
      <c r="G92" s="9" t="s">
        <v>871</v>
      </c>
      <c r="H92" s="11"/>
      <c r="I92" s="11">
        <v>875</v>
      </c>
      <c r="J92" s="9">
        <v>101</v>
      </c>
      <c r="K92" s="9" t="s">
        <v>376</v>
      </c>
      <c r="L92" s="9" t="s">
        <v>221</v>
      </c>
      <c r="M92" s="9" t="s">
        <v>864</v>
      </c>
      <c r="N92" s="9" t="s">
        <v>182</v>
      </c>
      <c r="O92" s="9" t="s">
        <v>864</v>
      </c>
      <c r="P92" s="9" t="s">
        <v>864</v>
      </c>
    </row>
    <row r="93" spans="1:21" x14ac:dyDescent="0.25">
      <c r="A93" s="9" t="s">
        <v>652</v>
      </c>
      <c r="B93" s="9" t="s">
        <v>634</v>
      </c>
      <c r="C93" s="10">
        <v>45509</v>
      </c>
      <c r="D93" s="9" t="s">
        <v>657</v>
      </c>
      <c r="E93" s="9" t="s">
        <v>513</v>
      </c>
      <c r="F93" s="9" t="s">
        <v>250</v>
      </c>
      <c r="G93" s="9" t="s">
        <v>658</v>
      </c>
      <c r="H93" s="11">
        <v>48000</v>
      </c>
      <c r="I93" s="11">
        <v>48000</v>
      </c>
      <c r="J93" s="9">
        <v>101</v>
      </c>
      <c r="K93" s="9" t="s">
        <v>261</v>
      </c>
      <c r="L93" s="9" t="s">
        <v>262</v>
      </c>
      <c r="M93" s="9" t="s">
        <v>655</v>
      </c>
      <c r="N93" s="9" t="s">
        <v>182</v>
      </c>
      <c r="O93" s="9" t="s">
        <v>656</v>
      </c>
      <c r="P93" s="9" t="s">
        <v>656</v>
      </c>
    </row>
    <row r="94" spans="1:21" x14ac:dyDescent="0.25">
      <c r="A94" s="9" t="s">
        <v>652</v>
      </c>
      <c r="B94" s="9" t="s">
        <v>635</v>
      </c>
      <c r="C94" s="10">
        <v>45570</v>
      </c>
      <c r="D94" s="9" t="s">
        <v>653</v>
      </c>
      <c r="E94" s="9" t="s">
        <v>583</v>
      </c>
      <c r="F94" s="9" t="s">
        <v>250</v>
      </c>
      <c r="G94" s="9" t="s">
        <v>654</v>
      </c>
      <c r="H94" s="11">
        <v>10000</v>
      </c>
      <c r="I94" s="11">
        <v>10000</v>
      </c>
      <c r="J94" s="9" t="s">
        <v>169</v>
      </c>
      <c r="K94" s="9" t="s">
        <v>261</v>
      </c>
      <c r="L94" s="9" t="s">
        <v>262</v>
      </c>
      <c r="M94" s="9" t="s">
        <v>655</v>
      </c>
      <c r="N94" s="9" t="s">
        <v>182</v>
      </c>
      <c r="O94" s="9" t="s">
        <v>656</v>
      </c>
      <c r="P94" s="9" t="s">
        <v>656</v>
      </c>
    </row>
    <row r="95" spans="1:21" x14ac:dyDescent="0.25">
      <c r="A95" s="9" t="s">
        <v>549</v>
      </c>
      <c r="B95" s="9" t="s">
        <v>636</v>
      </c>
      <c r="C95" s="10">
        <v>45570</v>
      </c>
      <c r="D95" s="9" t="s">
        <v>940</v>
      </c>
      <c r="E95" s="10">
        <v>45599</v>
      </c>
      <c r="F95" s="9" t="s">
        <v>250</v>
      </c>
      <c r="G95" s="9" t="s">
        <v>941</v>
      </c>
      <c r="H95" s="11">
        <v>80000</v>
      </c>
      <c r="I95" s="11">
        <v>67970</v>
      </c>
      <c r="J95" s="9" t="s">
        <v>942</v>
      </c>
      <c r="K95" s="9" t="s">
        <v>943</v>
      </c>
      <c r="L95" s="9" t="s">
        <v>944</v>
      </c>
      <c r="M95" s="9" t="s">
        <v>916</v>
      </c>
      <c r="N95" s="9" t="s">
        <v>267</v>
      </c>
      <c r="O95" s="9" t="s">
        <v>907</v>
      </c>
      <c r="P95" s="10">
        <v>45298</v>
      </c>
    </row>
    <row r="96" spans="1:21" x14ac:dyDescent="0.25">
      <c r="A96" s="9" t="s">
        <v>678</v>
      </c>
      <c r="B96" s="9" t="s">
        <v>637</v>
      </c>
      <c r="C96" s="10">
        <v>45570</v>
      </c>
      <c r="D96" s="9" t="s">
        <v>757</v>
      </c>
      <c r="E96" s="10">
        <v>45599</v>
      </c>
      <c r="F96" s="9" t="s">
        <v>250</v>
      </c>
      <c r="G96" s="9" t="s">
        <v>758</v>
      </c>
      <c r="H96" s="11">
        <v>75644.800000000003</v>
      </c>
      <c r="I96" s="11">
        <v>63475</v>
      </c>
      <c r="J96" s="9" t="s">
        <v>759</v>
      </c>
      <c r="K96" s="9" t="s">
        <v>760</v>
      </c>
      <c r="L96" s="9" t="s">
        <v>221</v>
      </c>
      <c r="M96" s="9" t="s">
        <v>761</v>
      </c>
      <c r="N96" s="9" t="s">
        <v>524</v>
      </c>
      <c r="O96" s="9" t="s">
        <v>761</v>
      </c>
      <c r="P96" s="9" t="s">
        <v>1668</v>
      </c>
    </row>
    <row r="97" spans="1:17" x14ac:dyDescent="0.25">
      <c r="A97" s="9" t="s">
        <v>865</v>
      </c>
      <c r="B97" s="9" t="s">
        <v>638</v>
      </c>
      <c r="C97" s="10">
        <v>45570</v>
      </c>
      <c r="D97" s="9" t="s">
        <v>866</v>
      </c>
      <c r="E97" s="10">
        <v>45599</v>
      </c>
      <c r="F97" s="9" t="s">
        <v>250</v>
      </c>
      <c r="G97" s="9" t="s">
        <v>867</v>
      </c>
      <c r="H97" s="11">
        <v>14000</v>
      </c>
      <c r="I97" s="11">
        <v>13300</v>
      </c>
      <c r="J97" s="9" t="s">
        <v>759</v>
      </c>
      <c r="K97" s="9" t="s">
        <v>522</v>
      </c>
      <c r="L97" s="9" t="s">
        <v>523</v>
      </c>
      <c r="M97" s="9" t="s">
        <v>864</v>
      </c>
      <c r="N97" s="9" t="s">
        <v>182</v>
      </c>
      <c r="O97" s="9" t="s">
        <v>864</v>
      </c>
      <c r="P97" s="10">
        <v>45358</v>
      </c>
    </row>
    <row r="98" spans="1:17" x14ac:dyDescent="0.25">
      <c r="A98" s="9" t="s">
        <v>199</v>
      </c>
      <c r="B98" s="9" t="s">
        <v>639</v>
      </c>
      <c r="C98" s="10">
        <v>45570</v>
      </c>
      <c r="D98" s="9" t="s">
        <v>917</v>
      </c>
      <c r="E98" s="9" t="s">
        <v>569</v>
      </c>
      <c r="F98" s="9" t="s">
        <v>250</v>
      </c>
      <c r="G98" s="9" t="s">
        <v>918</v>
      </c>
      <c r="H98" s="11">
        <v>17500</v>
      </c>
      <c r="I98" s="11">
        <v>17250</v>
      </c>
      <c r="J98" s="9">
        <v>101</v>
      </c>
      <c r="K98" s="9" t="s">
        <v>261</v>
      </c>
      <c r="L98" s="9" t="s">
        <v>262</v>
      </c>
      <c r="M98" s="9" t="s">
        <v>916</v>
      </c>
      <c r="N98" s="9" t="s">
        <v>919</v>
      </c>
      <c r="O98" s="9" t="s">
        <v>916</v>
      </c>
      <c r="P98" s="9" t="s">
        <v>656</v>
      </c>
    </row>
    <row r="99" spans="1:17" x14ac:dyDescent="0.25">
      <c r="A99" s="9" t="s">
        <v>739</v>
      </c>
      <c r="B99" s="9" t="s">
        <v>640</v>
      </c>
      <c r="C99" s="10">
        <v>45570</v>
      </c>
      <c r="D99" s="9" t="s">
        <v>740</v>
      </c>
      <c r="E99" s="10">
        <v>45476</v>
      </c>
      <c r="F99" s="9" t="s">
        <v>250</v>
      </c>
      <c r="G99" s="9" t="s">
        <v>741</v>
      </c>
      <c r="H99" s="11">
        <v>515000</v>
      </c>
      <c r="I99" s="11">
        <v>510000</v>
      </c>
      <c r="J99" s="9" t="s">
        <v>133</v>
      </c>
      <c r="K99" s="9" t="s">
        <v>132</v>
      </c>
      <c r="L99" s="9" t="s">
        <v>133</v>
      </c>
      <c r="M99" s="9" t="s">
        <v>722</v>
      </c>
      <c r="N99" s="9" t="s">
        <v>182</v>
      </c>
      <c r="O99" s="9" t="s">
        <v>714</v>
      </c>
      <c r="P99" s="10">
        <v>45357</v>
      </c>
    </row>
    <row r="100" spans="1:17" x14ac:dyDescent="0.25">
      <c r="A100" s="9" t="s">
        <v>691</v>
      </c>
      <c r="B100" s="9" t="s">
        <v>641</v>
      </c>
      <c r="C100" s="9" t="s">
        <v>656</v>
      </c>
      <c r="D100" s="9" t="s">
        <v>692</v>
      </c>
      <c r="E100" s="9" t="s">
        <v>571</v>
      </c>
      <c r="F100" s="9" t="s">
        <v>250</v>
      </c>
      <c r="G100" s="9" t="s">
        <v>693</v>
      </c>
      <c r="H100" s="11">
        <v>30000</v>
      </c>
      <c r="I100" s="11">
        <v>23700</v>
      </c>
      <c r="J100" s="9" t="s">
        <v>397</v>
      </c>
      <c r="K100" s="9" t="s">
        <v>694</v>
      </c>
      <c r="L100" s="9" t="s">
        <v>695</v>
      </c>
      <c r="M100" s="9" t="s">
        <v>696</v>
      </c>
      <c r="N100" s="9" t="s">
        <v>697</v>
      </c>
      <c r="O100" s="9" t="s">
        <v>696</v>
      </c>
      <c r="P100" s="9" t="s">
        <v>696</v>
      </c>
    </row>
    <row r="101" spans="1:17" x14ac:dyDescent="0.25">
      <c r="A101" s="9" t="s">
        <v>678</v>
      </c>
      <c r="B101" s="9" t="s">
        <v>642</v>
      </c>
      <c r="C101" s="9" t="s">
        <v>656</v>
      </c>
      <c r="D101" s="9" t="s">
        <v>897</v>
      </c>
      <c r="E101" s="9" t="s">
        <v>198</v>
      </c>
      <c r="F101" s="9" t="s">
        <v>251</v>
      </c>
      <c r="G101" s="9" t="s">
        <v>898</v>
      </c>
      <c r="H101" s="11">
        <v>1551412</v>
      </c>
      <c r="I101" s="11">
        <v>1309937.7</v>
      </c>
      <c r="J101" s="9">
        <v>101</v>
      </c>
      <c r="K101" s="9" t="s">
        <v>43</v>
      </c>
      <c r="L101" s="9" t="s">
        <v>53</v>
      </c>
      <c r="M101" s="9" t="s">
        <v>864</v>
      </c>
      <c r="N101" s="9" t="s">
        <v>267</v>
      </c>
      <c r="O101" s="9" t="s">
        <v>843</v>
      </c>
      <c r="P101" s="10">
        <v>45298</v>
      </c>
    </row>
    <row r="102" spans="1:17" x14ac:dyDescent="0.25">
      <c r="A102" s="9" t="s">
        <v>661</v>
      </c>
      <c r="B102" s="9" t="s">
        <v>643</v>
      </c>
      <c r="C102" s="9" t="s">
        <v>656</v>
      </c>
      <c r="D102" s="9" t="s">
        <v>2173</v>
      </c>
      <c r="E102" s="9" t="s">
        <v>363</v>
      </c>
      <c r="F102" s="9" t="s">
        <v>252</v>
      </c>
      <c r="G102" s="9" t="s">
        <v>2174</v>
      </c>
      <c r="H102" s="11">
        <v>23500</v>
      </c>
      <c r="I102" s="11">
        <v>23500</v>
      </c>
      <c r="J102" s="9">
        <v>101</v>
      </c>
      <c r="K102" s="9" t="s">
        <v>2175</v>
      </c>
      <c r="L102" s="9" t="s">
        <v>2176</v>
      </c>
      <c r="M102" s="9" t="s">
        <v>864</v>
      </c>
      <c r="N102" s="9" t="s">
        <v>2177</v>
      </c>
      <c r="O102" s="9" t="s">
        <v>864</v>
      </c>
      <c r="P102" s="9" t="s">
        <v>952</v>
      </c>
    </row>
    <row r="103" spans="1:17" x14ac:dyDescent="0.25">
      <c r="A103" s="9" t="s">
        <v>434</v>
      </c>
      <c r="B103" s="9" t="s">
        <v>644</v>
      </c>
      <c r="C103" s="9" t="s">
        <v>656</v>
      </c>
      <c r="D103" s="9" t="s">
        <v>698</v>
      </c>
      <c r="E103" s="9" t="s">
        <v>656</v>
      </c>
      <c r="F103" s="9" t="s">
        <v>699</v>
      </c>
      <c r="G103" s="9" t="s">
        <v>2076</v>
      </c>
      <c r="H103" s="11">
        <v>10500</v>
      </c>
      <c r="I103" s="11">
        <v>8250</v>
      </c>
      <c r="J103" s="9">
        <v>101</v>
      </c>
      <c r="K103" s="9" t="s">
        <v>179</v>
      </c>
      <c r="L103" s="9" t="s">
        <v>293</v>
      </c>
      <c r="M103" s="9" t="s">
        <v>696</v>
      </c>
      <c r="N103" s="9" t="s">
        <v>701</v>
      </c>
      <c r="O103" s="9" t="s">
        <v>696</v>
      </c>
      <c r="P103" s="9" t="s">
        <v>696</v>
      </c>
    </row>
    <row r="104" spans="1:17" x14ac:dyDescent="0.25">
      <c r="A104" s="9" t="s">
        <v>702</v>
      </c>
      <c r="B104" s="9" t="s">
        <v>645</v>
      </c>
      <c r="C104" s="9" t="s">
        <v>656</v>
      </c>
      <c r="D104" s="9" t="s">
        <v>703</v>
      </c>
      <c r="E104" s="9" t="s">
        <v>450</v>
      </c>
      <c r="F104" s="9" t="s">
        <v>250</v>
      </c>
      <c r="G104" s="9" t="s">
        <v>704</v>
      </c>
      <c r="H104" s="11">
        <v>55000</v>
      </c>
      <c r="I104" s="11">
        <v>55000</v>
      </c>
      <c r="J104" s="9" t="s">
        <v>397</v>
      </c>
      <c r="K104" s="9" t="s">
        <v>694</v>
      </c>
      <c r="L104" s="9" t="s">
        <v>695</v>
      </c>
      <c r="M104" s="9" t="s">
        <v>656</v>
      </c>
      <c r="N104" s="9" t="s">
        <v>705</v>
      </c>
      <c r="O104" s="9" t="s">
        <v>656</v>
      </c>
      <c r="P104" s="9" t="s">
        <v>696</v>
      </c>
    </row>
    <row r="105" spans="1:17" x14ac:dyDescent="0.25">
      <c r="A105" s="14" t="s">
        <v>706</v>
      </c>
      <c r="B105" s="14" t="s">
        <v>646</v>
      </c>
      <c r="C105" s="14" t="s">
        <v>707</v>
      </c>
      <c r="D105" s="14" t="s">
        <v>708</v>
      </c>
      <c r="E105" s="14" t="s">
        <v>514</v>
      </c>
      <c r="F105" s="14" t="s">
        <v>252</v>
      </c>
      <c r="G105" s="14" t="s">
        <v>709</v>
      </c>
      <c r="H105" s="16">
        <v>349308.8</v>
      </c>
      <c r="I105" s="16">
        <v>349308.8</v>
      </c>
      <c r="J105" s="14" t="s">
        <v>169</v>
      </c>
      <c r="K105" s="14" t="s">
        <v>710</v>
      </c>
      <c r="L105" s="14" t="s">
        <v>711</v>
      </c>
      <c r="M105" s="14" t="s">
        <v>712</v>
      </c>
      <c r="N105" s="14"/>
      <c r="O105" s="14" t="s">
        <v>696</v>
      </c>
      <c r="P105" s="14" t="s">
        <v>713</v>
      </c>
      <c r="Q105" s="14" t="s">
        <v>566</v>
      </c>
    </row>
    <row r="106" spans="1:17" x14ac:dyDescent="0.25">
      <c r="A106" s="9" t="s">
        <v>239</v>
      </c>
      <c r="B106" s="9" t="s">
        <v>647</v>
      </c>
      <c r="C106" s="9" t="s">
        <v>663</v>
      </c>
      <c r="D106" s="9" t="s">
        <v>881</v>
      </c>
      <c r="E106" s="9" t="s">
        <v>360</v>
      </c>
      <c r="F106" s="9" t="s">
        <v>252</v>
      </c>
      <c r="G106" s="9" t="s">
        <v>882</v>
      </c>
      <c r="H106" s="11">
        <v>35828</v>
      </c>
      <c r="I106" s="11">
        <v>35828</v>
      </c>
      <c r="J106" s="9">
        <v>101</v>
      </c>
      <c r="K106" s="9" t="s">
        <v>883</v>
      </c>
      <c r="L106" s="9" t="s">
        <v>884</v>
      </c>
      <c r="M106" s="9" t="s">
        <v>864</v>
      </c>
      <c r="N106" s="9" t="s">
        <v>182</v>
      </c>
      <c r="O106" s="9" t="s">
        <v>864</v>
      </c>
      <c r="P106" s="9" t="s">
        <v>956</v>
      </c>
    </row>
    <row r="107" spans="1:17" x14ac:dyDescent="0.25">
      <c r="A107" s="9" t="s">
        <v>239</v>
      </c>
      <c r="B107" s="9" t="s">
        <v>648</v>
      </c>
      <c r="C107" s="9" t="s">
        <v>663</v>
      </c>
      <c r="D107" s="9" t="s">
        <v>875</v>
      </c>
      <c r="E107" s="9" t="s">
        <v>543</v>
      </c>
      <c r="F107" s="9" t="s">
        <v>252</v>
      </c>
      <c r="G107" s="9" t="s">
        <v>876</v>
      </c>
      <c r="H107" s="11">
        <v>29640</v>
      </c>
      <c r="I107" s="11">
        <v>29640</v>
      </c>
      <c r="J107" s="9">
        <v>101</v>
      </c>
      <c r="K107" s="9" t="s">
        <v>9</v>
      </c>
      <c r="L107" s="9" t="s">
        <v>60</v>
      </c>
      <c r="M107" s="9" t="s">
        <v>864</v>
      </c>
      <c r="N107" s="9" t="s">
        <v>182</v>
      </c>
      <c r="O107" s="9" t="s">
        <v>864</v>
      </c>
      <c r="P107" s="9" t="s">
        <v>907</v>
      </c>
    </row>
    <row r="108" spans="1:17" x14ac:dyDescent="0.25">
      <c r="A108" s="9" t="s">
        <v>239</v>
      </c>
      <c r="B108" s="9" t="s">
        <v>649</v>
      </c>
      <c r="C108" s="9" t="s">
        <v>663</v>
      </c>
      <c r="D108" s="9" t="s">
        <v>877</v>
      </c>
      <c r="E108" s="9" t="s">
        <v>360</v>
      </c>
      <c r="F108" s="9" t="s">
        <v>252</v>
      </c>
      <c r="G108" s="9" t="s">
        <v>878</v>
      </c>
      <c r="H108" s="11">
        <v>14820</v>
      </c>
      <c r="I108" s="11">
        <v>14820</v>
      </c>
      <c r="J108" s="9">
        <v>101</v>
      </c>
      <c r="K108" s="9" t="s">
        <v>879</v>
      </c>
      <c r="L108" s="9" t="s">
        <v>880</v>
      </c>
      <c r="M108" s="9" t="s">
        <v>864</v>
      </c>
      <c r="N108" s="9" t="s">
        <v>182</v>
      </c>
      <c r="O108" s="9" t="s">
        <v>864</v>
      </c>
      <c r="P108" s="9" t="s">
        <v>907</v>
      </c>
    </row>
    <row r="109" spans="1:17" x14ac:dyDescent="0.25">
      <c r="A109" s="9" t="s">
        <v>859</v>
      </c>
      <c r="B109" s="9" t="s">
        <v>858</v>
      </c>
      <c r="C109" s="9" t="s">
        <v>663</v>
      </c>
      <c r="D109" s="9" t="s">
        <v>860</v>
      </c>
      <c r="E109" s="9" t="s">
        <v>306</v>
      </c>
      <c r="F109" s="9" t="s">
        <v>250</v>
      </c>
      <c r="G109" s="9" t="s">
        <v>861</v>
      </c>
      <c r="H109" s="11">
        <v>45800</v>
      </c>
      <c r="I109" s="11">
        <v>22620</v>
      </c>
      <c r="J109" s="9" t="s">
        <v>169</v>
      </c>
      <c r="K109" s="9" t="s">
        <v>862</v>
      </c>
      <c r="L109" s="9" t="s">
        <v>863</v>
      </c>
      <c r="M109" s="9" t="s">
        <v>864</v>
      </c>
      <c r="N109" s="9" t="s">
        <v>326</v>
      </c>
      <c r="O109" s="9" t="s">
        <v>864</v>
      </c>
      <c r="P109" s="9" t="s">
        <v>1085</v>
      </c>
    </row>
    <row r="110" spans="1:17" x14ac:dyDescent="0.25">
      <c r="A110" s="9" t="s">
        <v>1070</v>
      </c>
      <c r="B110" s="9" t="s">
        <v>1071</v>
      </c>
      <c r="C110" s="9" t="s">
        <v>663</v>
      </c>
      <c r="D110" s="9" t="s">
        <v>860</v>
      </c>
      <c r="E110" s="9" t="s">
        <v>306</v>
      </c>
      <c r="F110" s="9" t="s">
        <v>250</v>
      </c>
      <c r="G110" s="9" t="s">
        <v>1082</v>
      </c>
      <c r="H110" s="11">
        <v>21250</v>
      </c>
      <c r="I110" s="11">
        <v>11935</v>
      </c>
      <c r="J110" s="9" t="s">
        <v>169</v>
      </c>
      <c r="K110" s="9" t="s">
        <v>862</v>
      </c>
      <c r="L110" s="9" t="s">
        <v>863</v>
      </c>
      <c r="M110" s="9" t="s">
        <v>1072</v>
      </c>
      <c r="N110" s="9" t="s">
        <v>326</v>
      </c>
      <c r="O110" s="9" t="s">
        <v>1068</v>
      </c>
      <c r="P110" s="9" t="s">
        <v>2708</v>
      </c>
    </row>
    <row r="111" spans="1:17" x14ac:dyDescent="0.25">
      <c r="A111" s="9" t="s">
        <v>280</v>
      </c>
      <c r="B111" s="9" t="s">
        <v>650</v>
      </c>
      <c r="C111" s="9" t="s">
        <v>932</v>
      </c>
      <c r="D111" s="9" t="s">
        <v>933</v>
      </c>
      <c r="E111" s="10">
        <v>45629</v>
      </c>
      <c r="F111" s="9" t="s">
        <v>250</v>
      </c>
      <c r="G111" s="9" t="s">
        <v>934</v>
      </c>
      <c r="H111" s="11">
        <v>49980</v>
      </c>
      <c r="I111" s="11">
        <v>49810</v>
      </c>
      <c r="J111" s="9" t="s">
        <v>169</v>
      </c>
      <c r="K111" s="9" t="s">
        <v>935</v>
      </c>
      <c r="L111" s="9" t="s">
        <v>936</v>
      </c>
      <c r="M111" s="9" t="s">
        <v>916</v>
      </c>
      <c r="N111" s="9" t="s">
        <v>182</v>
      </c>
      <c r="O111" s="9" t="s">
        <v>907</v>
      </c>
      <c r="P111" s="9" t="s">
        <v>1645</v>
      </c>
    </row>
    <row r="112" spans="1:17" x14ac:dyDescent="0.25">
      <c r="A112" s="9" t="s">
        <v>661</v>
      </c>
      <c r="B112" s="9" t="s">
        <v>651</v>
      </c>
      <c r="C112" s="9" t="s">
        <v>749</v>
      </c>
      <c r="D112" s="9" t="s">
        <v>901</v>
      </c>
      <c r="E112" s="9" t="s">
        <v>360</v>
      </c>
      <c r="F112" s="9" t="s">
        <v>252</v>
      </c>
      <c r="G112" s="9" t="s">
        <v>902</v>
      </c>
      <c r="H112" s="11">
        <v>8000</v>
      </c>
      <c r="I112" s="11">
        <v>8000</v>
      </c>
      <c r="J112" s="9">
        <v>101</v>
      </c>
      <c r="K112" s="9" t="s">
        <v>883</v>
      </c>
      <c r="L112" s="9" t="s">
        <v>884</v>
      </c>
      <c r="M112" s="9" t="s">
        <v>864</v>
      </c>
      <c r="N112" s="9" t="s">
        <v>182</v>
      </c>
      <c r="O112" s="9" t="s">
        <v>864</v>
      </c>
      <c r="P112" s="9" t="s">
        <v>952</v>
      </c>
    </row>
    <row r="113" spans="1:17" x14ac:dyDescent="0.25">
      <c r="A113" s="9" t="s">
        <v>434</v>
      </c>
      <c r="B113" s="9" t="s">
        <v>723</v>
      </c>
      <c r="C113" s="9" t="s">
        <v>749</v>
      </c>
      <c r="D113" s="9" t="s">
        <v>801</v>
      </c>
      <c r="E113" s="9" t="s">
        <v>192</v>
      </c>
      <c r="F113" s="9" t="s">
        <v>250</v>
      </c>
      <c r="G113" s="9" t="s">
        <v>802</v>
      </c>
      <c r="H113" s="11">
        <v>34000</v>
      </c>
      <c r="I113" s="11">
        <v>34000</v>
      </c>
      <c r="J113" s="9" t="s">
        <v>759</v>
      </c>
      <c r="K113" s="9" t="s">
        <v>803</v>
      </c>
      <c r="L113" s="9" t="s">
        <v>804</v>
      </c>
      <c r="M113" s="9" t="s">
        <v>761</v>
      </c>
      <c r="N113" s="9" t="s">
        <v>326</v>
      </c>
      <c r="O113" s="9" t="s">
        <v>761</v>
      </c>
      <c r="P113" s="10">
        <v>45388</v>
      </c>
    </row>
    <row r="114" spans="1:17" x14ac:dyDescent="0.25">
      <c r="A114" s="9" t="s">
        <v>729</v>
      </c>
      <c r="B114" s="9" t="s">
        <v>724</v>
      </c>
      <c r="C114" s="9" t="s">
        <v>730</v>
      </c>
      <c r="D114" s="9" t="s">
        <v>731</v>
      </c>
      <c r="E114" s="10">
        <v>45478</v>
      </c>
      <c r="F114" s="9" t="s">
        <v>250</v>
      </c>
      <c r="G114" s="9" t="s">
        <v>732</v>
      </c>
      <c r="H114" s="11">
        <v>90000</v>
      </c>
      <c r="I114" s="11">
        <v>88000</v>
      </c>
      <c r="J114" s="9" t="s">
        <v>734</v>
      </c>
      <c r="K114" s="9" t="s">
        <v>733</v>
      </c>
      <c r="L114" s="9" t="s">
        <v>695</v>
      </c>
      <c r="M114" s="9" t="s">
        <v>730</v>
      </c>
      <c r="N114" s="9" t="s">
        <v>735</v>
      </c>
      <c r="O114" s="9" t="s">
        <v>722</v>
      </c>
      <c r="P114" s="9" t="s">
        <v>833</v>
      </c>
    </row>
    <row r="115" spans="1:17" x14ac:dyDescent="0.25">
      <c r="A115" s="9" t="s">
        <v>236</v>
      </c>
      <c r="B115" s="9" t="s">
        <v>725</v>
      </c>
      <c r="C115" s="9" t="s">
        <v>749</v>
      </c>
      <c r="D115" s="9" t="s">
        <v>904</v>
      </c>
      <c r="E115" s="9" t="s">
        <v>817</v>
      </c>
      <c r="F115" s="9" t="s">
        <v>251</v>
      </c>
      <c r="G115" s="9" t="s">
        <v>905</v>
      </c>
      <c r="H115" s="11">
        <v>403300</v>
      </c>
      <c r="I115" s="11">
        <v>249220</v>
      </c>
      <c r="J115" s="9" t="s">
        <v>804</v>
      </c>
      <c r="K115" s="9" t="s">
        <v>906</v>
      </c>
      <c r="L115" s="9" t="s">
        <v>804</v>
      </c>
      <c r="M115" s="9" t="s">
        <v>864</v>
      </c>
      <c r="N115" s="9" t="s">
        <v>267</v>
      </c>
      <c r="O115" s="9" t="s">
        <v>864</v>
      </c>
      <c r="P115" s="9" t="s">
        <v>2388</v>
      </c>
    </row>
    <row r="116" spans="1:17" x14ac:dyDescent="0.25">
      <c r="A116" s="9" t="s">
        <v>549</v>
      </c>
      <c r="B116" s="9" t="s">
        <v>726</v>
      </c>
      <c r="C116" s="9" t="s">
        <v>937</v>
      </c>
      <c r="D116" s="9" t="s">
        <v>938</v>
      </c>
      <c r="E116" s="9" t="s">
        <v>598</v>
      </c>
      <c r="F116" s="9" t="s">
        <v>250</v>
      </c>
      <c r="G116" s="9" t="s">
        <v>939</v>
      </c>
      <c r="H116" s="11">
        <v>52500</v>
      </c>
      <c r="I116" s="11">
        <v>41800</v>
      </c>
      <c r="J116" s="9" t="s">
        <v>169</v>
      </c>
      <c r="K116" s="9" t="s">
        <v>600</v>
      </c>
      <c r="L116" s="9" t="s">
        <v>601</v>
      </c>
      <c r="M116" s="9" t="s">
        <v>916</v>
      </c>
      <c r="N116" s="9" t="s">
        <v>182</v>
      </c>
      <c r="O116" s="9" t="s">
        <v>907</v>
      </c>
      <c r="P116" s="9" t="s">
        <v>1663</v>
      </c>
    </row>
    <row r="117" spans="1:17" x14ac:dyDescent="0.25">
      <c r="A117" s="9" t="s">
        <v>819</v>
      </c>
      <c r="B117" s="9" t="s">
        <v>1923</v>
      </c>
      <c r="C117" s="9" t="s">
        <v>675</v>
      </c>
      <c r="D117" s="9" t="s">
        <v>798</v>
      </c>
      <c r="E117" s="9" t="s">
        <v>316</v>
      </c>
      <c r="F117" s="9" t="s">
        <v>250</v>
      </c>
      <c r="G117" s="9" t="s">
        <v>822</v>
      </c>
      <c r="H117" s="11">
        <v>175400</v>
      </c>
      <c r="I117" s="11">
        <v>161455</v>
      </c>
      <c r="J117" s="9" t="s">
        <v>759</v>
      </c>
      <c r="K117" s="9" t="s">
        <v>800</v>
      </c>
      <c r="L117" s="10" t="s">
        <v>390</v>
      </c>
      <c r="M117" s="10">
        <v>45357</v>
      </c>
      <c r="N117" s="9" t="s">
        <v>524</v>
      </c>
      <c r="O117" s="10">
        <v>45357</v>
      </c>
      <c r="P117" s="10">
        <v>45449</v>
      </c>
    </row>
    <row r="118" spans="1:17" x14ac:dyDescent="0.25">
      <c r="A118" s="9" t="s">
        <v>584</v>
      </c>
      <c r="B118" s="9" t="s">
        <v>3391</v>
      </c>
      <c r="C118" s="9" t="s">
        <v>686</v>
      </c>
      <c r="D118" s="9" t="s">
        <v>798</v>
      </c>
      <c r="E118" s="9" t="s">
        <v>316</v>
      </c>
      <c r="F118" s="9" t="s">
        <v>250</v>
      </c>
      <c r="G118" s="9" t="s">
        <v>799</v>
      </c>
      <c r="H118" s="11">
        <v>7550</v>
      </c>
      <c r="I118" s="11">
        <v>5905</v>
      </c>
      <c r="J118" s="9" t="s">
        <v>759</v>
      </c>
      <c r="K118" s="9" t="s">
        <v>800</v>
      </c>
      <c r="L118" s="9" t="s">
        <v>390</v>
      </c>
      <c r="M118" s="9" t="s">
        <v>761</v>
      </c>
      <c r="N118" s="9" t="s">
        <v>182</v>
      </c>
      <c r="O118" s="9" t="s">
        <v>761</v>
      </c>
      <c r="P118" s="10">
        <v>45357</v>
      </c>
    </row>
    <row r="119" spans="1:17" x14ac:dyDescent="0.25">
      <c r="A119" s="14" t="s">
        <v>706</v>
      </c>
      <c r="B119" s="14" t="s">
        <v>727</v>
      </c>
      <c r="C119" s="14" t="s">
        <v>681</v>
      </c>
      <c r="D119" s="14" t="s">
        <v>823</v>
      </c>
      <c r="E119" s="14" t="s">
        <v>571</v>
      </c>
      <c r="F119" s="14" t="s">
        <v>252</v>
      </c>
      <c r="G119" s="14" t="s">
        <v>824</v>
      </c>
      <c r="H119" s="16">
        <v>34128.14</v>
      </c>
      <c r="I119" s="16">
        <v>34128.14</v>
      </c>
      <c r="J119" s="14" t="s">
        <v>169</v>
      </c>
      <c r="K119" s="14" t="s">
        <v>710</v>
      </c>
      <c r="L119" s="14" t="s">
        <v>711</v>
      </c>
      <c r="M119" s="14" t="s">
        <v>761</v>
      </c>
      <c r="N119" s="14" t="s">
        <v>182</v>
      </c>
      <c r="O119" s="14" t="s">
        <v>761</v>
      </c>
      <c r="Q119" s="14" t="s">
        <v>827</v>
      </c>
    </row>
    <row r="120" spans="1:17" x14ac:dyDescent="0.25">
      <c r="A120" s="9" t="s">
        <v>239</v>
      </c>
      <c r="B120" s="9" t="s">
        <v>728</v>
      </c>
      <c r="C120" s="9" t="s">
        <v>681</v>
      </c>
      <c r="D120" s="9" t="s">
        <v>885</v>
      </c>
      <c r="E120" s="10">
        <v>45600</v>
      </c>
      <c r="F120" s="9" t="s">
        <v>252</v>
      </c>
      <c r="G120" s="9" t="s">
        <v>886</v>
      </c>
      <c r="H120" s="11">
        <v>7131</v>
      </c>
      <c r="I120" s="11">
        <v>7131</v>
      </c>
      <c r="J120" s="9">
        <v>101</v>
      </c>
      <c r="K120" s="9" t="s">
        <v>887</v>
      </c>
      <c r="L120" s="9" t="s">
        <v>888</v>
      </c>
      <c r="M120" s="9" t="s">
        <v>864</v>
      </c>
      <c r="N120" s="9" t="s">
        <v>182</v>
      </c>
      <c r="O120" s="9" t="s">
        <v>707</v>
      </c>
      <c r="P120" s="9" t="s">
        <v>956</v>
      </c>
    </row>
    <row r="121" spans="1:17" x14ac:dyDescent="0.25">
      <c r="A121" s="9" t="s">
        <v>239</v>
      </c>
      <c r="B121" s="9" t="s">
        <v>742</v>
      </c>
      <c r="C121" s="9" t="s">
        <v>681</v>
      </c>
      <c r="D121" s="9" t="s">
        <v>830</v>
      </c>
      <c r="E121" s="9" t="s">
        <v>316</v>
      </c>
      <c r="F121" s="9" t="s">
        <v>252</v>
      </c>
      <c r="G121" s="9" t="s">
        <v>831</v>
      </c>
      <c r="H121" s="11">
        <v>38800</v>
      </c>
      <c r="I121" s="11">
        <v>38800</v>
      </c>
      <c r="J121" s="9">
        <v>101</v>
      </c>
      <c r="K121" s="9" t="s">
        <v>261</v>
      </c>
      <c r="L121" s="9" t="s">
        <v>262</v>
      </c>
      <c r="M121" s="10">
        <v>45388</v>
      </c>
      <c r="N121" s="9" t="s">
        <v>182</v>
      </c>
      <c r="O121" s="10">
        <v>45388</v>
      </c>
      <c r="P121" s="10">
        <v>45449</v>
      </c>
    </row>
    <row r="122" spans="1:17" x14ac:dyDescent="0.25">
      <c r="A122" s="9" t="s">
        <v>369</v>
      </c>
      <c r="B122" s="9" t="s">
        <v>743</v>
      </c>
      <c r="C122" s="9" t="s">
        <v>686</v>
      </c>
      <c r="D122" s="9" t="s">
        <v>825</v>
      </c>
      <c r="E122" s="10">
        <v>45600</v>
      </c>
      <c r="F122" s="9" t="s">
        <v>252</v>
      </c>
      <c r="G122" s="9" t="s">
        <v>826</v>
      </c>
      <c r="H122" s="11">
        <v>359200</v>
      </c>
      <c r="I122" s="11">
        <v>359200</v>
      </c>
      <c r="J122" s="9" t="s">
        <v>133</v>
      </c>
      <c r="K122" s="9" t="s">
        <v>132</v>
      </c>
      <c r="L122" s="9" t="s">
        <v>133</v>
      </c>
      <c r="M122" s="10" t="s">
        <v>1067</v>
      </c>
      <c r="N122" s="9" t="s">
        <v>267</v>
      </c>
      <c r="O122" s="10">
        <v>45388</v>
      </c>
      <c r="P122" s="9" t="s">
        <v>952</v>
      </c>
    </row>
    <row r="123" spans="1:17" x14ac:dyDescent="0.25">
      <c r="A123" s="9" t="s">
        <v>186</v>
      </c>
      <c r="B123" s="9" t="s">
        <v>891</v>
      </c>
      <c r="C123" s="9" t="s">
        <v>686</v>
      </c>
      <c r="D123" s="9" t="s">
        <v>892</v>
      </c>
      <c r="E123" s="9" t="s">
        <v>306</v>
      </c>
      <c r="F123" s="9" t="s">
        <v>250</v>
      </c>
      <c r="G123" s="9" t="s">
        <v>893</v>
      </c>
      <c r="H123" s="11">
        <v>611278</v>
      </c>
      <c r="I123" s="11">
        <v>260409.75</v>
      </c>
      <c r="J123" s="9" t="s">
        <v>169</v>
      </c>
      <c r="K123" s="9" t="s">
        <v>894</v>
      </c>
      <c r="L123" s="9" t="s">
        <v>56</v>
      </c>
      <c r="M123" s="9" t="s">
        <v>864</v>
      </c>
      <c r="N123" s="9" t="s">
        <v>182</v>
      </c>
      <c r="O123" s="9" t="s">
        <v>864</v>
      </c>
      <c r="P123" s="9" t="s">
        <v>2991</v>
      </c>
    </row>
    <row r="124" spans="1:17" x14ac:dyDescent="0.25">
      <c r="A124" s="9" t="s">
        <v>175</v>
      </c>
      <c r="B124" s="9" t="s">
        <v>903</v>
      </c>
      <c r="C124" s="9" t="s">
        <v>686</v>
      </c>
      <c r="D124" s="9" t="s">
        <v>892</v>
      </c>
      <c r="E124" s="9" t="s">
        <v>306</v>
      </c>
      <c r="F124" s="9" t="s">
        <v>250</v>
      </c>
      <c r="G124" s="9" t="s">
        <v>893</v>
      </c>
      <c r="H124" s="11"/>
      <c r="I124" s="11">
        <v>20072</v>
      </c>
      <c r="J124" s="9" t="s">
        <v>169</v>
      </c>
      <c r="K124" s="9" t="s">
        <v>894</v>
      </c>
      <c r="L124" s="9" t="s">
        <v>56</v>
      </c>
      <c r="M124" s="9" t="s">
        <v>864</v>
      </c>
      <c r="N124" s="9" t="s">
        <v>182</v>
      </c>
      <c r="O124" s="9" t="s">
        <v>843</v>
      </c>
      <c r="P124" s="9" t="s">
        <v>983</v>
      </c>
    </row>
    <row r="125" spans="1:17" x14ac:dyDescent="0.25">
      <c r="A125" s="9" t="s">
        <v>516</v>
      </c>
      <c r="B125" s="9" t="s">
        <v>744</v>
      </c>
      <c r="C125" s="9" t="s">
        <v>713</v>
      </c>
      <c r="D125" s="9" t="s">
        <v>913</v>
      </c>
      <c r="E125" s="9"/>
      <c r="F125" s="9" t="s">
        <v>699</v>
      </c>
      <c r="G125" s="9" t="s">
        <v>914</v>
      </c>
      <c r="H125" s="11"/>
      <c r="I125" s="11">
        <v>28000</v>
      </c>
      <c r="J125" s="9">
        <v>101</v>
      </c>
      <c r="K125" s="9" t="s">
        <v>179</v>
      </c>
      <c r="L125" s="9" t="s">
        <v>915</v>
      </c>
      <c r="M125" s="9" t="s">
        <v>761</v>
      </c>
      <c r="N125" s="9" t="s">
        <v>701</v>
      </c>
      <c r="O125" s="9" t="s">
        <v>916</v>
      </c>
      <c r="P125" s="9" t="s">
        <v>952</v>
      </c>
      <c r="Q125" s="12"/>
    </row>
    <row r="126" spans="1:17" x14ac:dyDescent="0.25">
      <c r="A126" s="9" t="s">
        <v>746</v>
      </c>
      <c r="B126" s="9" t="s">
        <v>745</v>
      </c>
      <c r="C126" s="9" t="s">
        <v>713</v>
      </c>
      <c r="D126" s="9" t="s">
        <v>747</v>
      </c>
      <c r="E126" s="9" t="s">
        <v>707</v>
      </c>
      <c r="F126" s="9" t="s">
        <v>699</v>
      </c>
      <c r="G126" s="9" t="s">
        <v>748</v>
      </c>
      <c r="H126" s="11">
        <v>28165</v>
      </c>
      <c r="I126" s="11">
        <v>27257.19</v>
      </c>
      <c r="J126" s="9" t="s">
        <v>169</v>
      </c>
      <c r="K126" s="9" t="s">
        <v>179</v>
      </c>
      <c r="L126" s="9" t="s">
        <v>293</v>
      </c>
      <c r="M126" s="9" t="s">
        <v>713</v>
      </c>
      <c r="N126" s="9" t="s">
        <v>701</v>
      </c>
      <c r="O126" s="9" t="s">
        <v>681</v>
      </c>
      <c r="P126" s="9" t="s">
        <v>749</v>
      </c>
    </row>
    <row r="127" spans="1:17" x14ac:dyDescent="0.25">
      <c r="A127" s="9" t="s">
        <v>434</v>
      </c>
      <c r="B127" s="9" t="s">
        <v>765</v>
      </c>
      <c r="C127" s="9" t="s">
        <v>713</v>
      </c>
      <c r="D127" s="9" t="s">
        <v>926</v>
      </c>
      <c r="E127" s="9" t="s">
        <v>191</v>
      </c>
      <c r="F127" s="9" t="s">
        <v>250</v>
      </c>
      <c r="G127" s="9" t="s">
        <v>927</v>
      </c>
      <c r="H127" s="11">
        <v>2416.12</v>
      </c>
      <c r="I127" s="11">
        <v>2416</v>
      </c>
      <c r="J127" s="9" t="s">
        <v>169</v>
      </c>
      <c r="K127" s="9" t="s">
        <v>136</v>
      </c>
      <c r="L127" s="9" t="s">
        <v>433</v>
      </c>
      <c r="M127" s="9" t="s">
        <v>907</v>
      </c>
      <c r="N127" s="9" t="s">
        <v>182</v>
      </c>
      <c r="O127" s="9" t="s">
        <v>907</v>
      </c>
      <c r="P127" s="9" t="s">
        <v>952</v>
      </c>
    </row>
    <row r="128" spans="1:17" x14ac:dyDescent="0.25">
      <c r="A128" s="9" t="s">
        <v>795</v>
      </c>
      <c r="B128" s="9" t="s">
        <v>766</v>
      </c>
      <c r="C128" s="9" t="s">
        <v>713</v>
      </c>
      <c r="D128" s="9" t="s">
        <v>796</v>
      </c>
      <c r="E128" s="10">
        <v>45383</v>
      </c>
      <c r="F128" s="9" t="s">
        <v>251</v>
      </c>
      <c r="G128" s="9" t="s">
        <v>2935</v>
      </c>
      <c r="H128" s="11">
        <v>102000</v>
      </c>
      <c r="I128" s="11">
        <v>94895</v>
      </c>
      <c r="J128" s="9" t="s">
        <v>734</v>
      </c>
      <c r="K128" s="9" t="s">
        <v>733</v>
      </c>
      <c r="L128" s="9" t="s">
        <v>57</v>
      </c>
      <c r="M128" s="10">
        <v>45357</v>
      </c>
      <c r="N128" s="9" t="s">
        <v>267</v>
      </c>
      <c r="O128" s="9" t="s">
        <v>2934</v>
      </c>
      <c r="P128" s="10">
        <v>45511</v>
      </c>
    </row>
    <row r="129" spans="1:17" x14ac:dyDescent="0.25">
      <c r="A129" s="9" t="s">
        <v>971</v>
      </c>
      <c r="B129" s="9" t="s">
        <v>767</v>
      </c>
      <c r="C129" s="9" t="s">
        <v>713</v>
      </c>
      <c r="D129" s="9" t="s">
        <v>972</v>
      </c>
      <c r="E129" s="9" t="s">
        <v>673</v>
      </c>
      <c r="F129" s="9" t="s">
        <v>250</v>
      </c>
      <c r="G129" s="9" t="s">
        <v>973</v>
      </c>
      <c r="H129" s="11">
        <v>100000</v>
      </c>
      <c r="I129" s="11">
        <v>100000</v>
      </c>
      <c r="J129" s="9" t="s">
        <v>169</v>
      </c>
      <c r="K129" s="9" t="s">
        <v>847</v>
      </c>
      <c r="L129" s="9" t="s">
        <v>848</v>
      </c>
      <c r="M129" s="9" t="s">
        <v>956</v>
      </c>
      <c r="N129" s="9" t="s">
        <v>566</v>
      </c>
      <c r="O129" s="9" t="s">
        <v>956</v>
      </c>
      <c r="P129" s="9" t="s">
        <v>566</v>
      </c>
    </row>
    <row r="130" spans="1:17" x14ac:dyDescent="0.25">
      <c r="A130" s="9" t="s">
        <v>520</v>
      </c>
      <c r="B130" s="9" t="s">
        <v>768</v>
      </c>
      <c r="C130" s="9" t="s">
        <v>722</v>
      </c>
      <c r="D130" s="9" t="s">
        <v>849</v>
      </c>
      <c r="E130" s="10">
        <v>45600</v>
      </c>
      <c r="F130" s="9" t="s">
        <v>250</v>
      </c>
      <c r="G130" s="9" t="s">
        <v>850</v>
      </c>
      <c r="H130" s="11">
        <v>34500</v>
      </c>
      <c r="I130" s="11">
        <v>28750</v>
      </c>
      <c r="J130" s="9" t="s">
        <v>851</v>
      </c>
      <c r="K130" s="9" t="s">
        <v>852</v>
      </c>
      <c r="L130" s="9" t="s">
        <v>851</v>
      </c>
      <c r="M130" s="9" t="s">
        <v>843</v>
      </c>
      <c r="N130" s="9" t="s">
        <v>182</v>
      </c>
      <c r="O130" s="9" t="s">
        <v>843</v>
      </c>
      <c r="P130" s="9" t="s">
        <v>952</v>
      </c>
    </row>
    <row r="131" spans="1:17" x14ac:dyDescent="0.25">
      <c r="A131" s="9" t="s">
        <v>988</v>
      </c>
      <c r="B131" s="9" t="s">
        <v>769</v>
      </c>
      <c r="C131" s="9" t="s">
        <v>937</v>
      </c>
      <c r="D131" s="9" t="s">
        <v>989</v>
      </c>
      <c r="E131" s="9" t="s">
        <v>571</v>
      </c>
      <c r="F131" s="9" t="s">
        <v>759</v>
      </c>
      <c r="G131" s="9" t="s">
        <v>990</v>
      </c>
      <c r="H131" s="11">
        <v>94800</v>
      </c>
      <c r="I131" s="11">
        <v>94800</v>
      </c>
      <c r="J131" s="9" t="s">
        <v>759</v>
      </c>
      <c r="K131" s="9" t="s">
        <v>803</v>
      </c>
      <c r="L131" s="9" t="s">
        <v>804</v>
      </c>
      <c r="M131" s="10">
        <v>45298</v>
      </c>
      <c r="N131" s="9" t="s">
        <v>991</v>
      </c>
      <c r="O131" s="10">
        <v>45298</v>
      </c>
      <c r="P131" s="9" t="s">
        <v>991</v>
      </c>
    </row>
    <row r="132" spans="1:17" x14ac:dyDescent="0.25">
      <c r="A132" s="9" t="s">
        <v>2150</v>
      </c>
      <c r="B132" s="9" t="s">
        <v>770</v>
      </c>
      <c r="C132" s="9" t="s">
        <v>722</v>
      </c>
      <c r="D132" s="9" t="s">
        <v>2151</v>
      </c>
      <c r="E132" s="10">
        <v>45507</v>
      </c>
      <c r="F132" s="9" t="s">
        <v>169</v>
      </c>
      <c r="G132" s="9" t="s">
        <v>2153</v>
      </c>
      <c r="H132" s="11">
        <v>750000</v>
      </c>
      <c r="I132" s="11">
        <v>750000</v>
      </c>
      <c r="J132" s="9" t="s">
        <v>169</v>
      </c>
      <c r="K132" s="9" t="s">
        <v>162</v>
      </c>
      <c r="L132" s="9" t="s">
        <v>194</v>
      </c>
      <c r="M132" s="10">
        <v>45571</v>
      </c>
      <c r="N132" s="9" t="s">
        <v>182</v>
      </c>
      <c r="O132" s="10">
        <v>45602</v>
      </c>
      <c r="P132" s="10" t="s">
        <v>932</v>
      </c>
    </row>
    <row r="133" spans="1:17" x14ac:dyDescent="0.25">
      <c r="A133" s="9" t="s">
        <v>988</v>
      </c>
      <c r="B133" s="9" t="s">
        <v>771</v>
      </c>
      <c r="C133" s="9" t="s">
        <v>686</v>
      </c>
      <c r="D133" s="9" t="s">
        <v>992</v>
      </c>
      <c r="E133" s="9" t="s">
        <v>688</v>
      </c>
      <c r="F133" s="9" t="s">
        <v>993</v>
      </c>
      <c r="G133" s="9" t="s">
        <v>994</v>
      </c>
      <c r="H133" s="11">
        <v>48300</v>
      </c>
      <c r="I133" s="11">
        <v>57500</v>
      </c>
      <c r="J133" s="9" t="s">
        <v>993</v>
      </c>
      <c r="K133" s="9" t="s">
        <v>98</v>
      </c>
      <c r="L133" s="9" t="s">
        <v>995</v>
      </c>
      <c r="M133" s="10">
        <v>45298</v>
      </c>
      <c r="N133" s="9" t="s">
        <v>996</v>
      </c>
      <c r="O133" s="10">
        <v>45298</v>
      </c>
      <c r="P133" s="9" t="s">
        <v>996</v>
      </c>
    </row>
    <row r="134" spans="1:17" x14ac:dyDescent="0.25">
      <c r="A134" s="9" t="s">
        <v>286</v>
      </c>
      <c r="B134" s="9" t="s">
        <v>772</v>
      </c>
      <c r="C134" s="9" t="s">
        <v>722</v>
      </c>
      <c r="D134" s="9" t="s">
        <v>920</v>
      </c>
      <c r="E134" s="10">
        <v>45536</v>
      </c>
      <c r="F134" s="9" t="s">
        <v>251</v>
      </c>
      <c r="G134" s="9" t="s">
        <v>921</v>
      </c>
      <c r="H134" s="11">
        <v>895000</v>
      </c>
      <c r="I134" s="11">
        <v>510000</v>
      </c>
      <c r="J134" s="9" t="s">
        <v>169</v>
      </c>
      <c r="K134" s="9" t="s">
        <v>290</v>
      </c>
      <c r="L134" s="9" t="s">
        <v>289</v>
      </c>
      <c r="M134" s="9" t="s">
        <v>916</v>
      </c>
      <c r="N134" s="9" t="s">
        <v>524</v>
      </c>
      <c r="O134" s="9" t="s">
        <v>916</v>
      </c>
      <c r="P134" s="10">
        <v>45419</v>
      </c>
    </row>
    <row r="135" spans="1:17" x14ac:dyDescent="0.25">
      <c r="B135" s="12" t="s">
        <v>773</v>
      </c>
      <c r="H135" s="5"/>
      <c r="I135" s="5"/>
    </row>
    <row r="136" spans="1:17" x14ac:dyDescent="0.25">
      <c r="A136" s="20" t="s">
        <v>1032</v>
      </c>
      <c r="B136" s="20" t="s">
        <v>774</v>
      </c>
      <c r="C136" s="20" t="s">
        <v>761</v>
      </c>
      <c r="D136" s="20" t="s">
        <v>1033</v>
      </c>
      <c r="E136" s="20" t="s">
        <v>673</v>
      </c>
      <c r="F136" s="20" t="s">
        <v>252</v>
      </c>
      <c r="G136" s="20" t="s">
        <v>1034</v>
      </c>
      <c r="H136" s="24">
        <v>58800</v>
      </c>
      <c r="I136" s="24">
        <v>58800</v>
      </c>
      <c r="J136" s="20" t="s">
        <v>1035</v>
      </c>
      <c r="K136" s="20" t="s">
        <v>887</v>
      </c>
      <c r="L136" s="20" t="s">
        <v>888</v>
      </c>
      <c r="M136" s="40">
        <v>45511</v>
      </c>
      <c r="N136" s="20"/>
      <c r="O136" s="40">
        <v>45511</v>
      </c>
      <c r="P136" s="20"/>
      <c r="Q136" s="20" t="s">
        <v>566</v>
      </c>
    </row>
    <row r="137" spans="1:17" x14ac:dyDescent="0.25">
      <c r="A137" s="9" t="s">
        <v>175</v>
      </c>
      <c r="B137" s="9" t="s">
        <v>775</v>
      </c>
      <c r="C137" s="9" t="s">
        <v>761</v>
      </c>
      <c r="D137" s="9" t="s">
        <v>950</v>
      </c>
      <c r="E137" s="10">
        <v>45629</v>
      </c>
      <c r="F137" s="9" t="s">
        <v>250</v>
      </c>
      <c r="G137" s="9" t="s">
        <v>951</v>
      </c>
      <c r="H137" s="11">
        <v>6027.5</v>
      </c>
      <c r="I137" s="11">
        <v>4808</v>
      </c>
      <c r="J137" s="9">
        <v>101</v>
      </c>
      <c r="K137" s="9" t="s">
        <v>179</v>
      </c>
      <c r="L137" s="9" t="s">
        <v>293</v>
      </c>
      <c r="M137" s="9" t="s">
        <v>916</v>
      </c>
      <c r="N137" s="9" t="s">
        <v>182</v>
      </c>
      <c r="O137" s="9" t="s">
        <v>916</v>
      </c>
      <c r="P137" s="9" t="s">
        <v>983</v>
      </c>
    </row>
    <row r="138" spans="1:17" x14ac:dyDescent="0.25">
      <c r="A138" s="9" t="s">
        <v>239</v>
      </c>
      <c r="B138" s="9" t="s">
        <v>776</v>
      </c>
      <c r="C138" s="9" t="s">
        <v>761</v>
      </c>
      <c r="D138" s="9" t="s">
        <v>872</v>
      </c>
      <c r="E138" s="9" t="s">
        <v>571</v>
      </c>
      <c r="F138" s="9" t="s">
        <v>252</v>
      </c>
      <c r="G138" s="9" t="s">
        <v>873</v>
      </c>
      <c r="H138" s="11">
        <v>13535</v>
      </c>
      <c r="I138" s="11">
        <v>13535</v>
      </c>
      <c r="J138" s="9" t="s">
        <v>169</v>
      </c>
      <c r="K138" s="9" t="s">
        <v>874</v>
      </c>
      <c r="L138" s="9" t="s">
        <v>57</v>
      </c>
      <c r="M138" s="9" t="s">
        <v>864</v>
      </c>
      <c r="N138" s="9" t="s">
        <v>182</v>
      </c>
      <c r="O138" s="9" t="s">
        <v>864</v>
      </c>
      <c r="P138" s="9" t="s">
        <v>907</v>
      </c>
    </row>
    <row r="139" spans="1:17" x14ac:dyDescent="0.25">
      <c r="A139" s="9" t="s">
        <v>584</v>
      </c>
      <c r="B139" s="9" t="s">
        <v>777</v>
      </c>
      <c r="C139" s="9" t="s">
        <v>761</v>
      </c>
      <c r="D139" s="9" t="s">
        <v>924</v>
      </c>
      <c r="E139" s="9" t="s">
        <v>307</v>
      </c>
      <c r="F139" s="9" t="s">
        <v>250</v>
      </c>
      <c r="G139" s="9" t="s">
        <v>925</v>
      </c>
      <c r="H139" s="11">
        <v>35617.32</v>
      </c>
      <c r="I139" s="11">
        <v>22200.25</v>
      </c>
      <c r="J139" s="9" t="s">
        <v>759</v>
      </c>
      <c r="K139" s="9" t="s">
        <v>398</v>
      </c>
      <c r="L139" s="9" t="s">
        <v>390</v>
      </c>
      <c r="M139" s="9" t="s">
        <v>907</v>
      </c>
      <c r="N139" s="9" t="s">
        <v>182</v>
      </c>
      <c r="O139" s="9" t="s">
        <v>916</v>
      </c>
      <c r="P139" s="10">
        <v>45329</v>
      </c>
    </row>
    <row r="140" spans="1:17" x14ac:dyDescent="0.25">
      <c r="A140" s="9" t="s">
        <v>520</v>
      </c>
      <c r="B140" s="9" t="s">
        <v>778</v>
      </c>
      <c r="C140" s="10">
        <v>45388</v>
      </c>
      <c r="D140" s="9" t="s">
        <v>844</v>
      </c>
      <c r="E140" s="9" t="s">
        <v>450</v>
      </c>
      <c r="F140" s="9" t="s">
        <v>250</v>
      </c>
      <c r="G140" s="9" t="s">
        <v>845</v>
      </c>
      <c r="H140" s="11">
        <v>38900</v>
      </c>
      <c r="I140" s="11">
        <v>28975</v>
      </c>
      <c r="J140" s="9" t="s">
        <v>846</v>
      </c>
      <c r="K140" s="9" t="s">
        <v>847</v>
      </c>
      <c r="L140" s="9" t="s">
        <v>848</v>
      </c>
      <c r="M140" s="9" t="s">
        <v>843</v>
      </c>
      <c r="N140" s="9" t="s">
        <v>326</v>
      </c>
      <c r="O140" s="9" t="s">
        <v>843</v>
      </c>
      <c r="P140" s="9" t="s">
        <v>916</v>
      </c>
    </row>
    <row r="141" spans="1:17" x14ac:dyDescent="0.25">
      <c r="A141" s="9" t="s">
        <v>434</v>
      </c>
      <c r="B141" s="9" t="s">
        <v>779</v>
      </c>
      <c r="C141" s="10">
        <v>45388</v>
      </c>
      <c r="D141" s="9" t="s">
        <v>928</v>
      </c>
      <c r="E141" s="9" t="s">
        <v>533</v>
      </c>
      <c r="F141" s="9" t="s">
        <v>250</v>
      </c>
      <c r="G141" s="9" t="s">
        <v>929</v>
      </c>
      <c r="H141" s="11">
        <v>56000</v>
      </c>
      <c r="I141" s="11">
        <v>48250</v>
      </c>
      <c r="J141" s="9">
        <v>101</v>
      </c>
      <c r="K141" s="9" t="s">
        <v>136</v>
      </c>
      <c r="L141" s="9" t="s">
        <v>433</v>
      </c>
      <c r="M141" s="9" t="s">
        <v>916</v>
      </c>
      <c r="N141" s="9" t="s">
        <v>182</v>
      </c>
      <c r="O141" s="9" t="s">
        <v>907</v>
      </c>
      <c r="P141" s="9" t="s">
        <v>1086</v>
      </c>
    </row>
    <row r="142" spans="1:17" x14ac:dyDescent="0.25">
      <c r="A142" s="9" t="s">
        <v>280</v>
      </c>
      <c r="B142" s="9" t="s">
        <v>780</v>
      </c>
      <c r="C142" s="10">
        <v>45388</v>
      </c>
      <c r="D142" s="9" t="s">
        <v>930</v>
      </c>
      <c r="E142" s="9" t="s">
        <v>318</v>
      </c>
      <c r="F142" s="9" t="s">
        <v>250</v>
      </c>
      <c r="G142" s="9" t="s">
        <v>931</v>
      </c>
      <c r="H142" s="11">
        <v>68500</v>
      </c>
      <c r="I142" s="11">
        <v>49960</v>
      </c>
      <c r="J142" s="9" t="s">
        <v>133</v>
      </c>
      <c r="K142" s="9" t="s">
        <v>132</v>
      </c>
      <c r="L142" s="9" t="s">
        <v>133</v>
      </c>
      <c r="M142" s="9" t="s">
        <v>916</v>
      </c>
      <c r="N142" s="9" t="s">
        <v>182</v>
      </c>
      <c r="O142" s="9" t="s">
        <v>907</v>
      </c>
      <c r="P142" s="9" t="s">
        <v>952</v>
      </c>
    </row>
    <row r="143" spans="1:17" x14ac:dyDescent="0.25">
      <c r="A143" s="9" t="s">
        <v>618</v>
      </c>
      <c r="B143" s="9" t="s">
        <v>781</v>
      </c>
      <c r="C143" s="10">
        <v>45388</v>
      </c>
      <c r="D143" s="9" t="s">
        <v>1019</v>
      </c>
      <c r="E143" s="10">
        <v>45416</v>
      </c>
      <c r="F143" s="9" t="s">
        <v>250</v>
      </c>
      <c r="G143" s="9" t="s">
        <v>1020</v>
      </c>
      <c r="H143" s="11">
        <v>27700</v>
      </c>
      <c r="I143" s="11">
        <v>14200</v>
      </c>
      <c r="J143" s="9" t="s">
        <v>759</v>
      </c>
      <c r="K143" s="9" t="s">
        <v>800</v>
      </c>
      <c r="L143" s="9" t="s">
        <v>390</v>
      </c>
      <c r="M143" s="10">
        <v>45357</v>
      </c>
      <c r="N143" s="9" t="s">
        <v>182</v>
      </c>
      <c r="O143" s="10">
        <v>45450</v>
      </c>
      <c r="P143" s="10">
        <v>45542</v>
      </c>
    </row>
    <row r="144" spans="1:17" x14ac:dyDescent="0.25">
      <c r="A144" s="9" t="s">
        <v>584</v>
      </c>
      <c r="B144" s="9" t="s">
        <v>782</v>
      </c>
      <c r="C144" s="10">
        <v>45388</v>
      </c>
      <c r="D144" s="9" t="s">
        <v>922</v>
      </c>
      <c r="E144" s="9" t="s">
        <v>307</v>
      </c>
      <c r="F144" s="9" t="s">
        <v>250</v>
      </c>
      <c r="G144" s="9" t="s">
        <v>923</v>
      </c>
      <c r="H144" s="11">
        <v>26000</v>
      </c>
      <c r="I144" s="11">
        <v>23340</v>
      </c>
      <c r="J144" s="9" t="s">
        <v>759</v>
      </c>
      <c r="K144" s="9" t="s">
        <v>398</v>
      </c>
      <c r="L144" s="9" t="s">
        <v>390</v>
      </c>
      <c r="M144" s="9" t="s">
        <v>907</v>
      </c>
      <c r="N144" s="9" t="s">
        <v>182</v>
      </c>
      <c r="O144" s="9" t="s">
        <v>916</v>
      </c>
      <c r="P144" s="9" t="s">
        <v>2931</v>
      </c>
    </row>
    <row r="145" spans="1:16" x14ac:dyDescent="0.25">
      <c r="A145" s="9" t="s">
        <v>424</v>
      </c>
      <c r="B145" s="9" t="s">
        <v>783</v>
      </c>
      <c r="C145" s="10">
        <v>45388</v>
      </c>
      <c r="D145" s="9" t="s">
        <v>839</v>
      </c>
      <c r="E145" s="9" t="s">
        <v>533</v>
      </c>
      <c r="F145" s="9" t="s">
        <v>250</v>
      </c>
      <c r="G145" s="9" t="s">
        <v>840</v>
      </c>
      <c r="H145" s="11">
        <v>21516</v>
      </c>
      <c r="I145" s="11">
        <v>21516</v>
      </c>
      <c r="J145" s="9">
        <v>101</v>
      </c>
      <c r="K145" s="9" t="s">
        <v>841</v>
      </c>
      <c r="L145" s="9" t="s">
        <v>842</v>
      </c>
      <c r="M145" s="9" t="s">
        <v>843</v>
      </c>
      <c r="N145" s="9" t="s">
        <v>326</v>
      </c>
      <c r="O145" s="9" t="s">
        <v>843</v>
      </c>
      <c r="P145" s="9" t="s">
        <v>864</v>
      </c>
    </row>
    <row r="146" spans="1:16" x14ac:dyDescent="0.25">
      <c r="A146" s="9" t="s">
        <v>1050</v>
      </c>
      <c r="B146" s="9" t="s">
        <v>784</v>
      </c>
      <c r="C146" s="10">
        <v>45388</v>
      </c>
      <c r="D146" s="9" t="s">
        <v>1051</v>
      </c>
      <c r="E146" s="9" t="s">
        <v>307</v>
      </c>
      <c r="F146" s="9" t="s">
        <v>250</v>
      </c>
      <c r="G146" s="9" t="s">
        <v>1052</v>
      </c>
      <c r="H146" s="11">
        <v>215030</v>
      </c>
      <c r="I146" s="11">
        <v>211434</v>
      </c>
      <c r="J146" s="9" t="s">
        <v>1053</v>
      </c>
      <c r="K146" s="9" t="s">
        <v>800</v>
      </c>
      <c r="L146" s="9" t="s">
        <v>390</v>
      </c>
      <c r="M146" s="9" t="s">
        <v>1045</v>
      </c>
      <c r="N146" s="9" t="s">
        <v>182</v>
      </c>
      <c r="O146" s="9" t="s">
        <v>983</v>
      </c>
      <c r="P146" s="10">
        <v>45419</v>
      </c>
    </row>
    <row r="147" spans="1:16" x14ac:dyDescent="0.25">
      <c r="A147" s="9" t="s">
        <v>953</v>
      </c>
      <c r="B147" s="9" t="s">
        <v>785</v>
      </c>
      <c r="C147" s="10">
        <v>45479</v>
      </c>
      <c r="D147" s="9" t="s">
        <v>954</v>
      </c>
      <c r="E147" s="9" t="s">
        <v>696</v>
      </c>
      <c r="F147" s="9" t="s">
        <v>250</v>
      </c>
      <c r="G147" s="9" t="s">
        <v>955</v>
      </c>
      <c r="H147" s="11">
        <v>19800</v>
      </c>
      <c r="I147" s="11">
        <v>19800</v>
      </c>
      <c r="J147" s="9">
        <v>101</v>
      </c>
      <c r="K147" s="9" t="s">
        <v>136</v>
      </c>
      <c r="L147" s="9" t="s">
        <v>433</v>
      </c>
      <c r="M147" s="9" t="s">
        <v>952</v>
      </c>
      <c r="N147" s="9" t="s">
        <v>566</v>
      </c>
      <c r="O147" s="9" t="s">
        <v>952</v>
      </c>
      <c r="P147" s="9"/>
    </row>
    <row r="148" spans="1:16" x14ac:dyDescent="0.25">
      <c r="A148" s="9" t="s">
        <v>530</v>
      </c>
      <c r="B148" s="9" t="s">
        <v>786</v>
      </c>
      <c r="C148" s="9" t="s">
        <v>843</v>
      </c>
      <c r="D148" s="9" t="s">
        <v>1588</v>
      </c>
      <c r="E148" s="9" t="s">
        <v>713</v>
      </c>
      <c r="F148" s="9" t="s">
        <v>250</v>
      </c>
      <c r="G148" s="9" t="s">
        <v>1589</v>
      </c>
      <c r="H148" s="11">
        <v>13000</v>
      </c>
      <c r="I148" s="11">
        <v>13000</v>
      </c>
      <c r="J148" s="9">
        <v>101</v>
      </c>
      <c r="K148" s="9" t="s">
        <v>1590</v>
      </c>
      <c r="L148" s="9" t="s">
        <v>1591</v>
      </c>
      <c r="M148" s="9" t="s">
        <v>1566</v>
      </c>
      <c r="N148" s="9" t="s">
        <v>1592</v>
      </c>
      <c r="O148" s="9" t="s">
        <v>843</v>
      </c>
      <c r="P148" s="9" t="s">
        <v>1592</v>
      </c>
    </row>
    <row r="149" spans="1:16" x14ac:dyDescent="0.25">
      <c r="A149" s="9" t="s">
        <v>1738</v>
      </c>
      <c r="B149" s="9" t="s">
        <v>787</v>
      </c>
      <c r="C149" s="9" t="s">
        <v>907</v>
      </c>
      <c r="D149" s="9" t="s">
        <v>2668</v>
      </c>
      <c r="E149" s="10">
        <v>45416</v>
      </c>
      <c r="F149" s="9" t="s">
        <v>250</v>
      </c>
      <c r="G149" s="9" t="s">
        <v>2669</v>
      </c>
      <c r="H149" s="11">
        <v>52690</v>
      </c>
      <c r="I149" s="11">
        <v>39698.879999999997</v>
      </c>
      <c r="J149" s="9" t="s">
        <v>759</v>
      </c>
      <c r="K149" s="9" t="s">
        <v>800</v>
      </c>
      <c r="L149" s="9" t="s">
        <v>390</v>
      </c>
      <c r="M149" s="10">
        <v>45635</v>
      </c>
      <c r="N149" s="9" t="s">
        <v>182</v>
      </c>
      <c r="O149" s="10">
        <v>45635</v>
      </c>
      <c r="P149" s="9" t="s">
        <v>2390</v>
      </c>
    </row>
    <row r="150" spans="1:16" x14ac:dyDescent="0.25">
      <c r="A150" s="9" t="s">
        <v>1738</v>
      </c>
      <c r="B150" s="9" t="s">
        <v>788</v>
      </c>
      <c r="C150" s="9" t="s">
        <v>3541</v>
      </c>
      <c r="D150" s="9" t="s">
        <v>3542</v>
      </c>
      <c r="E150" s="10">
        <v>45600</v>
      </c>
      <c r="F150" s="9" t="s">
        <v>250</v>
      </c>
      <c r="G150" s="9" t="s">
        <v>3543</v>
      </c>
      <c r="H150" s="11">
        <v>15100</v>
      </c>
      <c r="I150" s="11">
        <v>12950</v>
      </c>
      <c r="J150" s="9" t="s">
        <v>759</v>
      </c>
      <c r="K150" s="9" t="s">
        <v>800</v>
      </c>
      <c r="L150" s="9" t="s">
        <v>390</v>
      </c>
      <c r="M150" s="9"/>
      <c r="N150" s="9" t="s">
        <v>182</v>
      </c>
      <c r="O150" s="10">
        <v>45635</v>
      </c>
      <c r="P150" s="9" t="s">
        <v>3544</v>
      </c>
    </row>
    <row r="151" spans="1:16" x14ac:dyDescent="0.25">
      <c r="A151" s="9" t="s">
        <v>1058</v>
      </c>
      <c r="B151" s="9" t="s">
        <v>789</v>
      </c>
      <c r="C151" s="9" t="s">
        <v>907</v>
      </c>
      <c r="D151" s="9" t="s">
        <v>1064</v>
      </c>
      <c r="E151" s="9" t="s">
        <v>514</v>
      </c>
      <c r="F151" s="9" t="s">
        <v>250</v>
      </c>
      <c r="G151" s="9" t="s">
        <v>1065</v>
      </c>
      <c r="H151" s="11">
        <v>24000</v>
      </c>
      <c r="I151" s="11">
        <v>23990</v>
      </c>
      <c r="J151" s="9">
        <v>101</v>
      </c>
      <c r="K151" s="9" t="s">
        <v>42</v>
      </c>
      <c r="L151" s="9" t="s">
        <v>1066</v>
      </c>
      <c r="M151" s="9" t="s">
        <v>1045</v>
      </c>
      <c r="N151" s="9">
        <v>101</v>
      </c>
      <c r="O151" s="10">
        <v>45542</v>
      </c>
      <c r="P151" s="10">
        <v>45572</v>
      </c>
    </row>
    <row r="152" spans="1:16" x14ac:dyDescent="0.25">
      <c r="A152" s="9" t="s">
        <v>1058</v>
      </c>
      <c r="B152" s="9" t="s">
        <v>790</v>
      </c>
      <c r="C152" s="9" t="s">
        <v>907</v>
      </c>
      <c r="D152" s="9" t="s">
        <v>1061</v>
      </c>
      <c r="E152" s="9" t="s">
        <v>450</v>
      </c>
      <c r="F152" s="9" t="s">
        <v>250</v>
      </c>
      <c r="G152" s="9" t="s">
        <v>1062</v>
      </c>
      <c r="H152" s="11">
        <v>28450</v>
      </c>
      <c r="I152" s="11">
        <v>15170</v>
      </c>
      <c r="J152" s="9">
        <v>101</v>
      </c>
      <c r="K152" s="9" t="s">
        <v>1063</v>
      </c>
      <c r="L152" s="9" t="s">
        <v>57</v>
      </c>
      <c r="M152" s="9" t="s">
        <v>1045</v>
      </c>
      <c r="N152" s="9" t="s">
        <v>182</v>
      </c>
      <c r="O152" s="10">
        <v>45542</v>
      </c>
      <c r="P152" s="10">
        <v>45572</v>
      </c>
    </row>
    <row r="153" spans="1:16" x14ac:dyDescent="0.25">
      <c r="A153" s="9" t="s">
        <v>175</v>
      </c>
      <c r="B153" s="9" t="s">
        <v>791</v>
      </c>
      <c r="C153" s="9" t="s">
        <v>907</v>
      </c>
      <c r="D153" s="9" t="s">
        <v>1047</v>
      </c>
      <c r="E153" s="10">
        <v>45416</v>
      </c>
      <c r="F153" s="9" t="s">
        <v>250</v>
      </c>
      <c r="G153" s="9" t="s">
        <v>1048</v>
      </c>
      <c r="H153" s="11">
        <v>2100</v>
      </c>
      <c r="I153" s="11">
        <v>1860</v>
      </c>
      <c r="J153" s="9" t="s">
        <v>1049</v>
      </c>
      <c r="K153" s="9" t="s">
        <v>522</v>
      </c>
      <c r="L153" s="9" t="s">
        <v>523</v>
      </c>
      <c r="M153" s="9" t="s">
        <v>1045</v>
      </c>
      <c r="N153" s="9" t="s">
        <v>182</v>
      </c>
      <c r="O153" s="10">
        <v>45542</v>
      </c>
      <c r="P153" s="10">
        <v>45633</v>
      </c>
    </row>
    <row r="154" spans="1:16" x14ac:dyDescent="0.25">
      <c r="A154" s="14" t="s">
        <v>236</v>
      </c>
      <c r="B154" s="14" t="s">
        <v>792</v>
      </c>
      <c r="C154" s="14" t="s">
        <v>907</v>
      </c>
      <c r="D154" s="14" t="s">
        <v>1585</v>
      </c>
      <c r="E154" s="14" t="s">
        <v>365</v>
      </c>
      <c r="F154" s="14" t="s">
        <v>250</v>
      </c>
      <c r="G154" s="14" t="s">
        <v>1586</v>
      </c>
      <c r="H154" s="16">
        <v>190000</v>
      </c>
      <c r="I154" s="16">
        <v>173435</v>
      </c>
      <c r="J154" s="14" t="s">
        <v>846</v>
      </c>
      <c r="K154" s="14" t="s">
        <v>1587</v>
      </c>
      <c r="L154" s="14" t="s">
        <v>711</v>
      </c>
      <c r="M154" s="14" t="s">
        <v>1566</v>
      </c>
      <c r="N154" s="14" t="s">
        <v>182</v>
      </c>
      <c r="O154" s="14" t="s">
        <v>1566</v>
      </c>
      <c r="P154" s="12"/>
    </row>
    <row r="155" spans="1:16" x14ac:dyDescent="0.25">
      <c r="A155" s="9" t="s">
        <v>199</v>
      </c>
      <c r="B155" s="9" t="s">
        <v>793</v>
      </c>
      <c r="C155" s="9" t="s">
        <v>907</v>
      </c>
      <c r="D155" s="9" t="s">
        <v>957</v>
      </c>
      <c r="E155" s="9" t="s">
        <v>501</v>
      </c>
      <c r="F155" s="9" t="s">
        <v>250</v>
      </c>
      <c r="G155" s="9" t="s">
        <v>958</v>
      </c>
      <c r="H155" s="11">
        <v>225000</v>
      </c>
      <c r="I155" s="11">
        <v>200000</v>
      </c>
      <c r="J155" s="9" t="s">
        <v>169</v>
      </c>
      <c r="K155" s="9" t="s">
        <v>506</v>
      </c>
      <c r="L155" s="9" t="s">
        <v>959</v>
      </c>
      <c r="M155" s="9" t="s">
        <v>956</v>
      </c>
      <c r="N155" s="9" t="s">
        <v>960</v>
      </c>
      <c r="O155" s="9" t="s">
        <v>956</v>
      </c>
      <c r="P155" s="9" t="s">
        <v>1672</v>
      </c>
    </row>
    <row r="156" spans="1:16" x14ac:dyDescent="0.25">
      <c r="A156" s="9" t="s">
        <v>1027</v>
      </c>
      <c r="B156" s="9" t="s">
        <v>794</v>
      </c>
      <c r="C156" s="9" t="s">
        <v>916</v>
      </c>
      <c r="D156" s="9" t="s">
        <v>1028</v>
      </c>
      <c r="E156" s="10">
        <v>45357</v>
      </c>
      <c r="F156" s="9" t="s">
        <v>250</v>
      </c>
      <c r="G156" s="9" t="s">
        <v>1029</v>
      </c>
      <c r="H156" s="11">
        <v>405000</v>
      </c>
      <c r="I156" s="11">
        <v>265500</v>
      </c>
      <c r="J156" s="9" t="s">
        <v>109</v>
      </c>
      <c r="K156" s="9" t="s">
        <v>1017</v>
      </c>
      <c r="L156" s="9" t="s">
        <v>969</v>
      </c>
      <c r="M156" s="10">
        <v>45358</v>
      </c>
      <c r="N156" s="9" t="s">
        <v>1030</v>
      </c>
      <c r="O156" s="10">
        <v>45358</v>
      </c>
      <c r="P156" s="9" t="s">
        <v>1030</v>
      </c>
    </row>
    <row r="157" spans="1:16" x14ac:dyDescent="0.25">
      <c r="A157" s="9" t="s">
        <v>199</v>
      </c>
      <c r="B157" s="9" t="s">
        <v>961</v>
      </c>
      <c r="C157" s="9" t="s">
        <v>916</v>
      </c>
      <c r="D157" s="9" t="s">
        <v>986</v>
      </c>
      <c r="E157" s="9" t="s">
        <v>696</v>
      </c>
      <c r="F157" s="9" t="s">
        <v>250</v>
      </c>
      <c r="G157" s="9" t="s">
        <v>987</v>
      </c>
      <c r="H157" s="11">
        <v>52300</v>
      </c>
      <c r="I157" s="11">
        <v>52118</v>
      </c>
      <c r="J157" s="9" t="s">
        <v>109</v>
      </c>
      <c r="K157" s="9" t="s">
        <v>847</v>
      </c>
      <c r="L157" s="9" t="s">
        <v>848</v>
      </c>
      <c r="M157" s="10">
        <v>45298</v>
      </c>
      <c r="N157" s="9" t="s">
        <v>970</v>
      </c>
      <c r="O157" s="10">
        <v>45298</v>
      </c>
      <c r="P157" s="9" t="s">
        <v>952</v>
      </c>
    </row>
    <row r="158" spans="1:16" x14ac:dyDescent="0.25">
      <c r="A158" s="9" t="s">
        <v>965</v>
      </c>
      <c r="B158" s="9" t="s">
        <v>962</v>
      </c>
      <c r="C158" s="9" t="s">
        <v>916</v>
      </c>
      <c r="D158" s="9" t="s">
        <v>966</v>
      </c>
      <c r="E158" s="9" t="s">
        <v>714</v>
      </c>
      <c r="F158" s="9" t="s">
        <v>250</v>
      </c>
      <c r="G158" s="9" t="s">
        <v>967</v>
      </c>
      <c r="H158" s="11">
        <v>20000</v>
      </c>
      <c r="I158" s="11">
        <v>20000</v>
      </c>
      <c r="J158" s="9" t="s">
        <v>109</v>
      </c>
      <c r="K158" s="9" t="s">
        <v>968</v>
      </c>
      <c r="L158" s="9" t="s">
        <v>969</v>
      </c>
      <c r="M158" s="9" t="s">
        <v>956</v>
      </c>
      <c r="N158" s="9" t="s">
        <v>970</v>
      </c>
      <c r="O158" s="9" t="s">
        <v>956</v>
      </c>
      <c r="P158" s="9" t="s">
        <v>952</v>
      </c>
    </row>
    <row r="159" spans="1:16" x14ac:dyDescent="0.25">
      <c r="A159" s="9" t="s">
        <v>997</v>
      </c>
      <c r="B159" s="9" t="s">
        <v>963</v>
      </c>
      <c r="C159" s="9" t="s">
        <v>916</v>
      </c>
      <c r="D159" s="9" t="s">
        <v>998</v>
      </c>
      <c r="E159" s="9" t="s">
        <v>714</v>
      </c>
      <c r="F159" s="9" t="s">
        <v>250</v>
      </c>
      <c r="G159" s="9" t="s">
        <v>999</v>
      </c>
      <c r="H159" s="11">
        <v>35000</v>
      </c>
      <c r="I159" s="11">
        <v>34650</v>
      </c>
      <c r="J159" s="9" t="s">
        <v>109</v>
      </c>
      <c r="K159" s="9" t="s">
        <v>1000</v>
      </c>
      <c r="L159" s="9" t="s">
        <v>1001</v>
      </c>
      <c r="M159" s="10">
        <v>45298</v>
      </c>
      <c r="N159" s="9" t="s">
        <v>970</v>
      </c>
      <c r="O159" s="10">
        <v>45298</v>
      </c>
      <c r="P159" s="9" t="s">
        <v>970</v>
      </c>
    </row>
    <row r="160" spans="1:16" x14ac:dyDescent="0.25">
      <c r="A160" s="9" t="s">
        <v>530</v>
      </c>
      <c r="B160" s="9" t="s">
        <v>964</v>
      </c>
      <c r="C160" s="9" t="s">
        <v>916</v>
      </c>
      <c r="D160" s="9" t="s">
        <v>1003</v>
      </c>
      <c r="E160" s="9" t="s">
        <v>714</v>
      </c>
      <c r="F160" s="9" t="s">
        <v>250</v>
      </c>
      <c r="G160" s="9" t="s">
        <v>1004</v>
      </c>
      <c r="H160" s="11">
        <v>430000</v>
      </c>
      <c r="I160" s="11">
        <v>430000</v>
      </c>
      <c r="J160" s="9" t="s">
        <v>109</v>
      </c>
      <c r="K160" s="9" t="s">
        <v>968</v>
      </c>
      <c r="L160" s="9" t="s">
        <v>969</v>
      </c>
      <c r="M160" s="10">
        <v>45329</v>
      </c>
      <c r="N160" s="9" t="s">
        <v>1005</v>
      </c>
      <c r="O160" s="10">
        <v>45329</v>
      </c>
      <c r="P160" s="9" t="s">
        <v>1005</v>
      </c>
    </row>
    <row r="161" spans="1:17" x14ac:dyDescent="0.25">
      <c r="A161" s="9" t="s">
        <v>1058</v>
      </c>
      <c r="B161" s="9" t="s">
        <v>1006</v>
      </c>
      <c r="C161" s="9" t="s">
        <v>916</v>
      </c>
      <c r="D161" s="9" t="s">
        <v>1059</v>
      </c>
      <c r="E161" s="9" t="s">
        <v>325</v>
      </c>
      <c r="F161" s="9" t="s">
        <v>250</v>
      </c>
      <c r="G161" s="9" t="s">
        <v>1060</v>
      </c>
      <c r="H161" s="11">
        <v>12000</v>
      </c>
      <c r="I161" s="11">
        <v>11995</v>
      </c>
      <c r="J161" s="9" t="s">
        <v>1056</v>
      </c>
      <c r="K161" s="9" t="s">
        <v>1057</v>
      </c>
      <c r="L161" s="9" t="s">
        <v>390</v>
      </c>
      <c r="M161" s="9" t="s">
        <v>1045</v>
      </c>
      <c r="N161" s="10" t="s">
        <v>182</v>
      </c>
      <c r="O161" s="10">
        <v>45542</v>
      </c>
      <c r="P161" s="10">
        <v>45572</v>
      </c>
    </row>
    <row r="162" spans="1:17" x14ac:dyDescent="0.25">
      <c r="A162" s="9" t="s">
        <v>520</v>
      </c>
      <c r="B162" s="9" t="s">
        <v>1007</v>
      </c>
      <c r="C162" s="9" t="s">
        <v>916</v>
      </c>
      <c r="D162" s="9" t="s">
        <v>1021</v>
      </c>
      <c r="E162" s="10">
        <v>45326</v>
      </c>
      <c r="F162" s="9" t="s">
        <v>250</v>
      </c>
      <c r="G162" s="9" t="s">
        <v>1022</v>
      </c>
      <c r="H162" s="11">
        <v>43585</v>
      </c>
      <c r="I162" s="11">
        <v>38160</v>
      </c>
      <c r="J162" s="9" t="s">
        <v>1023</v>
      </c>
      <c r="K162" s="9" t="s">
        <v>694</v>
      </c>
      <c r="L162" s="9" t="s">
        <v>695</v>
      </c>
      <c r="M162" s="10">
        <v>45358</v>
      </c>
      <c r="N162" s="9" t="s">
        <v>182</v>
      </c>
      <c r="O162" s="10">
        <v>45358</v>
      </c>
      <c r="P162" s="10">
        <v>45511</v>
      </c>
    </row>
    <row r="163" spans="1:17" x14ac:dyDescent="0.25">
      <c r="A163" s="9" t="s">
        <v>584</v>
      </c>
      <c r="B163" s="9" t="s">
        <v>1024</v>
      </c>
      <c r="C163" s="9" t="s">
        <v>916</v>
      </c>
      <c r="D163" s="9" t="s">
        <v>1025</v>
      </c>
      <c r="E163" s="9" t="s">
        <v>365</v>
      </c>
      <c r="F163" s="9" t="s">
        <v>250</v>
      </c>
      <c r="G163" s="9" t="s">
        <v>1026</v>
      </c>
      <c r="H163" s="11">
        <v>12000</v>
      </c>
      <c r="I163" s="11">
        <v>10880</v>
      </c>
      <c r="J163" s="9" t="s">
        <v>169</v>
      </c>
      <c r="K163" s="9" t="s">
        <v>710</v>
      </c>
      <c r="L163" s="9" t="s">
        <v>711</v>
      </c>
      <c r="M163" s="10">
        <v>45358</v>
      </c>
      <c r="N163" s="9" t="s">
        <v>267</v>
      </c>
      <c r="O163" s="10">
        <v>45358</v>
      </c>
      <c r="P163" s="9" t="s">
        <v>1599</v>
      </c>
    </row>
    <row r="164" spans="1:17" x14ac:dyDescent="0.25">
      <c r="A164" s="9" t="s">
        <v>584</v>
      </c>
      <c r="B164" s="9" t="s">
        <v>1008</v>
      </c>
      <c r="C164" s="9" t="s">
        <v>916</v>
      </c>
      <c r="D164" s="9" t="s">
        <v>1054</v>
      </c>
      <c r="E164" s="9" t="s">
        <v>325</v>
      </c>
      <c r="F164" s="9" t="s">
        <v>250</v>
      </c>
      <c r="G164" s="9" t="s">
        <v>1055</v>
      </c>
      <c r="H164" s="11">
        <v>28600</v>
      </c>
      <c r="I164" s="11">
        <v>18640</v>
      </c>
      <c r="J164" s="9" t="s">
        <v>1056</v>
      </c>
      <c r="K164" s="9" t="s">
        <v>1057</v>
      </c>
      <c r="L164" s="9" t="s">
        <v>390</v>
      </c>
      <c r="M164" s="9" t="s">
        <v>1045</v>
      </c>
      <c r="N164" s="9" t="s">
        <v>267</v>
      </c>
      <c r="O164" s="10">
        <v>45542</v>
      </c>
      <c r="P164" s="10">
        <v>45330</v>
      </c>
    </row>
    <row r="165" spans="1:17" x14ac:dyDescent="0.25">
      <c r="B165" s="12" t="s">
        <v>1009</v>
      </c>
      <c r="H165" s="5"/>
      <c r="I165" s="5"/>
    </row>
    <row r="166" spans="1:17" x14ac:dyDescent="0.25">
      <c r="A166" s="9" t="s">
        <v>1014</v>
      </c>
      <c r="B166" s="9" t="s">
        <v>1013</v>
      </c>
      <c r="C166" s="10">
        <v>45298</v>
      </c>
      <c r="D166" s="9" t="s">
        <v>1015</v>
      </c>
      <c r="E166" s="9" t="s">
        <v>952</v>
      </c>
      <c r="F166" s="9" t="s">
        <v>250</v>
      </c>
      <c r="G166" s="9" t="s">
        <v>1016</v>
      </c>
      <c r="H166" s="11">
        <v>350000</v>
      </c>
      <c r="I166" s="11">
        <v>315728</v>
      </c>
      <c r="J166" s="9" t="s">
        <v>109</v>
      </c>
      <c r="K166" s="9" t="s">
        <v>1017</v>
      </c>
      <c r="L166" s="9" t="s">
        <v>969</v>
      </c>
      <c r="M166" s="10" t="s">
        <v>1541</v>
      </c>
      <c r="N166" s="9" t="s">
        <v>1018</v>
      </c>
      <c r="O166" s="10">
        <v>45329</v>
      </c>
      <c r="P166" s="9" t="s">
        <v>1018</v>
      </c>
    </row>
    <row r="167" spans="1:17" x14ac:dyDescent="0.25">
      <c r="A167" s="9" t="s">
        <v>408</v>
      </c>
      <c r="B167" s="9" t="s">
        <v>1542</v>
      </c>
      <c r="C167" s="10">
        <v>45419</v>
      </c>
      <c r="D167" s="9" t="s">
        <v>1015</v>
      </c>
      <c r="E167" s="9" t="s">
        <v>952</v>
      </c>
      <c r="F167" s="9" t="s">
        <v>250</v>
      </c>
      <c r="G167" s="9" t="s">
        <v>1044</v>
      </c>
      <c r="H167" s="11">
        <v>18000</v>
      </c>
      <c r="I167" s="11">
        <v>18000</v>
      </c>
      <c r="J167" s="9" t="s">
        <v>109</v>
      </c>
      <c r="K167" s="9" t="s">
        <v>1017</v>
      </c>
      <c r="L167" s="9" t="s">
        <v>969</v>
      </c>
      <c r="M167" s="10" t="s">
        <v>1045</v>
      </c>
      <c r="N167" s="9" t="s">
        <v>1046</v>
      </c>
      <c r="O167" s="10">
        <v>45450</v>
      </c>
      <c r="P167" s="9" t="s">
        <v>1046</v>
      </c>
    </row>
    <row r="168" spans="1:17" x14ac:dyDescent="0.25">
      <c r="A168" s="9" t="s">
        <v>1342</v>
      </c>
      <c r="B168" s="9" t="s">
        <v>1543</v>
      </c>
      <c r="C168" s="10">
        <v>45419</v>
      </c>
      <c r="D168" s="9" t="s">
        <v>1015</v>
      </c>
      <c r="E168" s="9" t="s">
        <v>952</v>
      </c>
      <c r="F168" s="9" t="s">
        <v>250</v>
      </c>
      <c r="G168" s="9" t="s">
        <v>1544</v>
      </c>
      <c r="H168" s="11">
        <v>20000</v>
      </c>
      <c r="I168" s="11">
        <v>20000</v>
      </c>
      <c r="J168" s="9" t="s">
        <v>109</v>
      </c>
      <c r="K168" s="9" t="s">
        <v>1017</v>
      </c>
      <c r="L168" s="9" t="s">
        <v>969</v>
      </c>
      <c r="M168" s="10" t="s">
        <v>1541</v>
      </c>
      <c r="N168" s="9" t="s">
        <v>1046</v>
      </c>
      <c r="O168" s="10">
        <v>45450</v>
      </c>
      <c r="P168" s="9" t="s">
        <v>1046</v>
      </c>
    </row>
    <row r="169" spans="1:17" x14ac:dyDescent="0.25">
      <c r="A169" s="9" t="s">
        <v>1662</v>
      </c>
      <c r="B169" s="9" t="s">
        <v>1010</v>
      </c>
      <c r="C169" s="9" t="s">
        <v>1663</v>
      </c>
      <c r="D169" s="9" t="s">
        <v>1664</v>
      </c>
      <c r="E169" s="9" t="s">
        <v>713</v>
      </c>
      <c r="F169" s="9" t="s">
        <v>250</v>
      </c>
      <c r="G169" s="9" t="s">
        <v>1665</v>
      </c>
      <c r="H169" s="11">
        <v>207300</v>
      </c>
      <c r="I169" s="11">
        <v>207128</v>
      </c>
      <c r="J169" s="9" t="s">
        <v>804</v>
      </c>
      <c r="K169" s="9" t="s">
        <v>1666</v>
      </c>
      <c r="L169" s="9" t="s">
        <v>804</v>
      </c>
      <c r="M169" s="10" t="s">
        <v>1661</v>
      </c>
      <c r="N169" s="9" t="s">
        <v>1667</v>
      </c>
      <c r="O169" s="9" t="s">
        <v>1668</v>
      </c>
      <c r="P169" s="9" t="s">
        <v>1667</v>
      </c>
    </row>
    <row r="170" spans="1:17" x14ac:dyDescent="0.25">
      <c r="A170" s="9" t="s">
        <v>530</v>
      </c>
      <c r="B170" s="9" t="s">
        <v>1011</v>
      </c>
      <c r="C170" s="9" t="s">
        <v>1036</v>
      </c>
      <c r="D170" s="9" t="s">
        <v>1037</v>
      </c>
      <c r="E170" s="9" t="s">
        <v>952</v>
      </c>
      <c r="F170" s="9" t="s">
        <v>250</v>
      </c>
      <c r="G170" s="9" t="s">
        <v>1038</v>
      </c>
      <c r="H170" s="11">
        <v>10000</v>
      </c>
      <c r="I170" s="11">
        <v>10000</v>
      </c>
      <c r="J170" s="9" t="s">
        <v>169</v>
      </c>
      <c r="K170" s="9" t="s">
        <v>1017</v>
      </c>
      <c r="L170" s="9" t="s">
        <v>969</v>
      </c>
      <c r="M170" s="10">
        <v>45511</v>
      </c>
      <c r="N170" s="9" t="s">
        <v>1039</v>
      </c>
      <c r="O170" s="10">
        <v>45511</v>
      </c>
      <c r="P170" s="10">
        <v>45298</v>
      </c>
      <c r="Q170" t="s">
        <v>1040</v>
      </c>
    </row>
    <row r="171" spans="1:17" x14ac:dyDescent="0.25">
      <c r="A171" s="14" t="s">
        <v>1628</v>
      </c>
      <c r="B171" s="14" t="s">
        <v>1012</v>
      </c>
      <c r="C171" s="15">
        <v>45419</v>
      </c>
      <c r="D171" s="15">
        <v>45346</v>
      </c>
      <c r="E171" s="14" t="s">
        <v>192</v>
      </c>
      <c r="F171" s="14" t="s">
        <v>251</v>
      </c>
      <c r="G171" s="14" t="s">
        <v>1629</v>
      </c>
      <c r="H171" s="16">
        <v>1123875</v>
      </c>
      <c r="I171" s="16">
        <v>680277</v>
      </c>
      <c r="J171" s="14" t="s">
        <v>804</v>
      </c>
      <c r="K171" s="14" t="s">
        <v>800</v>
      </c>
      <c r="L171" s="14" t="s">
        <v>804</v>
      </c>
      <c r="M171" s="15" t="s">
        <v>1625</v>
      </c>
      <c r="N171" s="14" t="s">
        <v>267</v>
      </c>
      <c r="O171" s="14" t="s">
        <v>1625</v>
      </c>
    </row>
    <row r="172" spans="1:17" x14ac:dyDescent="0.25">
      <c r="A172" s="9" t="s">
        <v>1748</v>
      </c>
      <c r="B172" s="9" t="s">
        <v>1073</v>
      </c>
      <c r="C172" s="10">
        <v>45419</v>
      </c>
      <c r="D172" s="9" t="s">
        <v>1749</v>
      </c>
      <c r="E172" s="9" t="s">
        <v>307</v>
      </c>
      <c r="F172" s="9" t="s">
        <v>251</v>
      </c>
      <c r="G172" s="9" t="s">
        <v>1750</v>
      </c>
      <c r="H172" s="11">
        <v>950000</v>
      </c>
      <c r="I172" s="11">
        <v>830000</v>
      </c>
      <c r="J172" s="9" t="s">
        <v>759</v>
      </c>
      <c r="K172" s="9" t="s">
        <v>800</v>
      </c>
      <c r="L172" s="9" t="s">
        <v>390</v>
      </c>
      <c r="M172" s="10">
        <v>45330</v>
      </c>
      <c r="N172" s="9" t="s">
        <v>267</v>
      </c>
      <c r="O172" s="10">
        <v>45299</v>
      </c>
      <c r="P172" s="9" t="s">
        <v>2023</v>
      </c>
    </row>
    <row r="173" spans="1:17" x14ac:dyDescent="0.25">
      <c r="A173" s="14" t="s">
        <v>434</v>
      </c>
      <c r="B173" s="14" t="s">
        <v>1074</v>
      </c>
      <c r="C173" s="15">
        <v>45419</v>
      </c>
      <c r="D173" s="14" t="s">
        <v>1576</v>
      </c>
      <c r="E173" s="14" t="s">
        <v>450</v>
      </c>
      <c r="F173" s="14" t="s">
        <v>250</v>
      </c>
      <c r="G173" s="14" t="s">
        <v>1577</v>
      </c>
      <c r="H173" s="16">
        <v>15000</v>
      </c>
      <c r="I173" s="16">
        <v>8500</v>
      </c>
      <c r="J173" s="14" t="s">
        <v>169</v>
      </c>
      <c r="K173" s="14" t="s">
        <v>847</v>
      </c>
      <c r="L173" s="14" t="s">
        <v>848</v>
      </c>
      <c r="M173" s="14" t="s">
        <v>1566</v>
      </c>
      <c r="N173" s="14" t="s">
        <v>182</v>
      </c>
      <c r="O173" s="14" t="s">
        <v>1566</v>
      </c>
    </row>
    <row r="174" spans="1:17" x14ac:dyDescent="0.25">
      <c r="A174" s="9" t="s">
        <v>434</v>
      </c>
      <c r="B174" s="9" t="s">
        <v>1075</v>
      </c>
      <c r="C174" s="10">
        <v>45419</v>
      </c>
      <c r="D174" s="9" t="s">
        <v>1574</v>
      </c>
      <c r="E174" s="9" t="s">
        <v>450</v>
      </c>
      <c r="F174" s="9" t="s">
        <v>250</v>
      </c>
      <c r="G174" s="9" t="s">
        <v>1575</v>
      </c>
      <c r="H174" s="11">
        <v>10000</v>
      </c>
      <c r="I174" s="11">
        <v>10000</v>
      </c>
      <c r="J174" s="9" t="s">
        <v>169</v>
      </c>
      <c r="K174" s="9" t="s">
        <v>847</v>
      </c>
      <c r="L174" s="9" t="s">
        <v>848</v>
      </c>
      <c r="M174" s="9" t="s">
        <v>1566</v>
      </c>
      <c r="N174" s="9" t="s">
        <v>182</v>
      </c>
      <c r="O174" s="9" t="s">
        <v>1566</v>
      </c>
      <c r="P174" s="10">
        <v>45299</v>
      </c>
    </row>
    <row r="175" spans="1:17" x14ac:dyDescent="0.25">
      <c r="A175" s="9" t="s">
        <v>661</v>
      </c>
      <c r="B175" s="9" t="s">
        <v>1076</v>
      </c>
      <c r="C175" s="10">
        <v>45419</v>
      </c>
      <c r="D175" s="9" t="s">
        <v>1567</v>
      </c>
      <c r="E175" s="10">
        <v>45566</v>
      </c>
      <c r="F175" s="9" t="s">
        <v>250</v>
      </c>
      <c r="G175" s="9" t="s">
        <v>1568</v>
      </c>
      <c r="H175" s="11">
        <v>90000</v>
      </c>
      <c r="I175" s="11">
        <v>90000</v>
      </c>
      <c r="J175" s="9" t="s">
        <v>169</v>
      </c>
      <c r="K175" s="9" t="s">
        <v>1202</v>
      </c>
      <c r="L175" s="9" t="s">
        <v>1203</v>
      </c>
      <c r="M175" s="9" t="s">
        <v>1566</v>
      </c>
      <c r="N175" s="9" t="s">
        <v>267</v>
      </c>
      <c r="O175" s="9" t="s">
        <v>1566</v>
      </c>
      <c r="P175" s="9" t="s">
        <v>2964</v>
      </c>
    </row>
    <row r="176" spans="1:17" x14ac:dyDescent="0.25">
      <c r="A176" s="9" t="s">
        <v>661</v>
      </c>
      <c r="B176" s="9" t="s">
        <v>1077</v>
      </c>
      <c r="C176" s="10">
        <v>45419</v>
      </c>
      <c r="D176" s="9" t="s">
        <v>1632</v>
      </c>
      <c r="E176" s="10">
        <v>45327</v>
      </c>
      <c r="F176" s="9" t="s">
        <v>250</v>
      </c>
      <c r="G176" s="9" t="s">
        <v>1633</v>
      </c>
      <c r="H176" s="11">
        <v>29750</v>
      </c>
      <c r="I176" s="11">
        <v>29750</v>
      </c>
      <c r="J176" s="9">
        <v>101</v>
      </c>
      <c r="K176" s="9" t="s">
        <v>1634</v>
      </c>
      <c r="L176" s="9" t="s">
        <v>1635</v>
      </c>
      <c r="M176" s="9" t="s">
        <v>1625</v>
      </c>
      <c r="N176" s="9" t="s">
        <v>182</v>
      </c>
      <c r="O176" s="9" t="s">
        <v>1625</v>
      </c>
      <c r="P176" s="10">
        <v>45512</v>
      </c>
    </row>
    <row r="177" spans="1:16" x14ac:dyDescent="0.25">
      <c r="A177" s="9" t="s">
        <v>434</v>
      </c>
      <c r="B177" s="9" t="s">
        <v>1078</v>
      </c>
      <c r="C177" s="10">
        <v>45419</v>
      </c>
      <c r="D177" s="9" t="s">
        <v>1081</v>
      </c>
      <c r="E177" s="9" t="s">
        <v>952</v>
      </c>
      <c r="F177" s="9" t="s">
        <v>250</v>
      </c>
      <c r="G177" s="9" t="s">
        <v>1083</v>
      </c>
      <c r="H177" s="11">
        <v>50000</v>
      </c>
      <c r="I177" s="11">
        <v>49800</v>
      </c>
      <c r="J177" s="9" t="s">
        <v>109</v>
      </c>
      <c r="K177" s="9" t="s">
        <v>1017</v>
      </c>
      <c r="L177" s="9" t="s">
        <v>969</v>
      </c>
      <c r="M177" s="9" t="s">
        <v>1072</v>
      </c>
      <c r="N177" s="9"/>
      <c r="O177" s="10">
        <v>45542</v>
      </c>
      <c r="P177" s="10">
        <v>45542</v>
      </c>
    </row>
    <row r="178" spans="1:16" x14ac:dyDescent="0.25">
      <c r="A178" s="9" t="s">
        <v>1027</v>
      </c>
      <c r="B178" s="9" t="s">
        <v>1079</v>
      </c>
      <c r="C178" s="10">
        <v>45450</v>
      </c>
      <c r="D178" s="9" t="s">
        <v>1728</v>
      </c>
      <c r="E178" s="9" t="s">
        <v>956</v>
      </c>
      <c r="F178" s="9" t="s">
        <v>250</v>
      </c>
      <c r="G178" s="9" t="s">
        <v>1729</v>
      </c>
      <c r="H178" s="11">
        <v>945000</v>
      </c>
      <c r="I178" s="11">
        <v>940800</v>
      </c>
      <c r="J178" s="9" t="s">
        <v>109</v>
      </c>
      <c r="K178" s="9" t="s">
        <v>1017</v>
      </c>
      <c r="L178" s="9" t="s">
        <v>969</v>
      </c>
      <c r="M178" s="9" t="s">
        <v>1730</v>
      </c>
      <c r="N178" s="9" t="s">
        <v>1731</v>
      </c>
      <c r="O178" s="10">
        <v>45511</v>
      </c>
      <c r="P178" s="9" t="s">
        <v>1731</v>
      </c>
    </row>
    <row r="179" spans="1:16" x14ac:dyDescent="0.25">
      <c r="A179" s="9" t="s">
        <v>1342</v>
      </c>
      <c r="B179" s="9" t="s">
        <v>1080</v>
      </c>
      <c r="C179" s="10">
        <v>45450</v>
      </c>
      <c r="D179" s="9" t="s">
        <v>1694</v>
      </c>
      <c r="E179" s="10">
        <v>45298</v>
      </c>
      <c r="F179" s="9" t="s">
        <v>250</v>
      </c>
      <c r="G179" s="9" t="s">
        <v>1695</v>
      </c>
      <c r="H179" s="11">
        <v>20000</v>
      </c>
      <c r="I179" s="11">
        <v>19400</v>
      </c>
      <c r="J179" s="9" t="s">
        <v>109</v>
      </c>
      <c r="K179" s="9" t="s">
        <v>1017</v>
      </c>
      <c r="L179" s="9" t="s">
        <v>969</v>
      </c>
      <c r="M179" s="9" t="s">
        <v>1696</v>
      </c>
      <c r="N179" s="9" t="s">
        <v>1647</v>
      </c>
      <c r="O179" s="10">
        <v>45450</v>
      </c>
      <c r="P179" s="10">
        <v>45603</v>
      </c>
    </row>
    <row r="180" spans="1:16" x14ac:dyDescent="0.25">
      <c r="A180" s="9" t="s">
        <v>988</v>
      </c>
      <c r="B180" s="9" t="s">
        <v>1643</v>
      </c>
      <c r="C180" s="10">
        <v>45450</v>
      </c>
      <c r="D180" s="9" t="s">
        <v>1644</v>
      </c>
      <c r="E180" s="9" t="s">
        <v>1645</v>
      </c>
      <c r="F180" s="9" t="s">
        <v>250</v>
      </c>
      <c r="G180" s="9" t="s">
        <v>1646</v>
      </c>
      <c r="H180" s="11">
        <v>220000</v>
      </c>
      <c r="I180" s="11">
        <v>216000</v>
      </c>
      <c r="J180" s="9" t="s">
        <v>109</v>
      </c>
      <c r="K180" s="9" t="s">
        <v>1017</v>
      </c>
      <c r="L180" s="9" t="s">
        <v>969</v>
      </c>
      <c r="M180" s="9" t="s">
        <v>1566</v>
      </c>
      <c r="N180" s="9" t="s">
        <v>1647</v>
      </c>
      <c r="O180" s="9" t="s">
        <v>1566</v>
      </c>
      <c r="P180" s="9" t="s">
        <v>1647</v>
      </c>
    </row>
    <row r="181" spans="1:16" x14ac:dyDescent="0.25">
      <c r="A181" s="9" t="s">
        <v>1027</v>
      </c>
      <c r="B181" s="9" t="s">
        <v>1734</v>
      </c>
      <c r="C181" s="10">
        <v>45450</v>
      </c>
      <c r="D181" s="9" t="s">
        <v>1644</v>
      </c>
      <c r="E181" s="9" t="s">
        <v>1645</v>
      </c>
      <c r="F181" s="9" t="s">
        <v>250</v>
      </c>
      <c r="G181" s="9" t="s">
        <v>1733</v>
      </c>
      <c r="H181" s="11">
        <v>330000</v>
      </c>
      <c r="I181" s="11">
        <v>321000</v>
      </c>
      <c r="J181" s="9" t="s">
        <v>109</v>
      </c>
      <c r="K181" s="9" t="s">
        <v>1017</v>
      </c>
      <c r="L181" s="9" t="s">
        <v>969</v>
      </c>
      <c r="M181" s="9" t="s">
        <v>1730</v>
      </c>
      <c r="N181" s="9" t="s">
        <v>1647</v>
      </c>
      <c r="O181" s="10">
        <v>45511</v>
      </c>
      <c r="P181" s="9" t="s">
        <v>1647</v>
      </c>
    </row>
    <row r="182" spans="1:16" x14ac:dyDescent="0.25">
      <c r="A182" s="9" t="s">
        <v>1342</v>
      </c>
      <c r="B182" s="9" t="s">
        <v>1545</v>
      </c>
      <c r="C182" s="10">
        <v>45450</v>
      </c>
      <c r="D182" s="9" t="s">
        <v>1692</v>
      </c>
      <c r="E182" s="9" t="s">
        <v>1645</v>
      </c>
      <c r="F182" s="9" t="s">
        <v>250</v>
      </c>
      <c r="G182" s="9" t="s">
        <v>1693</v>
      </c>
      <c r="H182" s="11">
        <v>53875</v>
      </c>
      <c r="I182" s="11">
        <v>48850</v>
      </c>
      <c r="J182" s="9" t="s">
        <v>109</v>
      </c>
      <c r="K182" s="9" t="s">
        <v>1017</v>
      </c>
      <c r="L182" s="9" t="s">
        <v>969</v>
      </c>
      <c r="M182" s="9" t="s">
        <v>1661</v>
      </c>
      <c r="N182" s="9" t="s">
        <v>1647</v>
      </c>
      <c r="O182" s="10">
        <v>45450</v>
      </c>
      <c r="P182" s="9" t="s">
        <v>1647</v>
      </c>
    </row>
    <row r="183" spans="1:16" x14ac:dyDescent="0.25">
      <c r="A183" s="9" t="s">
        <v>424</v>
      </c>
      <c r="B183" s="9" t="s">
        <v>1546</v>
      </c>
      <c r="C183" s="10">
        <v>45450</v>
      </c>
      <c r="D183" s="9" t="s">
        <v>1697</v>
      </c>
      <c r="E183" s="9" t="s">
        <v>956</v>
      </c>
      <c r="F183" s="9" t="s">
        <v>250</v>
      </c>
      <c r="G183" s="9" t="s">
        <v>1698</v>
      </c>
      <c r="H183" s="11">
        <v>331200</v>
      </c>
      <c r="I183" s="11">
        <v>305700</v>
      </c>
      <c r="J183" s="9" t="s">
        <v>109</v>
      </c>
      <c r="K183" s="9" t="s">
        <v>1017</v>
      </c>
      <c r="L183" s="9" t="s">
        <v>969</v>
      </c>
      <c r="M183" s="9" t="s">
        <v>1661</v>
      </c>
      <c r="N183" s="9" t="s">
        <v>1647</v>
      </c>
      <c r="O183" s="10">
        <v>45511</v>
      </c>
      <c r="P183" s="9" t="s">
        <v>1647</v>
      </c>
    </row>
    <row r="184" spans="1:16" x14ac:dyDescent="0.25">
      <c r="A184" s="9" t="s">
        <v>530</v>
      </c>
      <c r="B184" s="9" t="s">
        <v>1600</v>
      </c>
      <c r="C184" s="10">
        <v>45450</v>
      </c>
      <c r="D184" s="9" t="s">
        <v>1601</v>
      </c>
      <c r="E184" s="10">
        <v>45298</v>
      </c>
      <c r="F184" s="9" t="s">
        <v>250</v>
      </c>
      <c r="G184" s="9" t="s">
        <v>1602</v>
      </c>
      <c r="H184" s="11">
        <v>430000</v>
      </c>
      <c r="I184" s="11">
        <v>330000</v>
      </c>
      <c r="J184" s="9" t="s">
        <v>109</v>
      </c>
      <c r="K184" s="9" t="s">
        <v>1017</v>
      </c>
      <c r="L184" s="9" t="s">
        <v>969</v>
      </c>
      <c r="M184" s="9" t="s">
        <v>1599</v>
      </c>
      <c r="N184" s="9" t="s">
        <v>1603</v>
      </c>
      <c r="O184" s="10">
        <v>45511</v>
      </c>
      <c r="P184" s="9" t="s">
        <v>1603</v>
      </c>
    </row>
    <row r="185" spans="1:16" x14ac:dyDescent="0.25">
      <c r="A185" s="9" t="s">
        <v>1699</v>
      </c>
      <c r="B185" s="9" t="s">
        <v>1700</v>
      </c>
      <c r="C185" s="10">
        <v>45450</v>
      </c>
      <c r="D185" s="9" t="s">
        <v>1601</v>
      </c>
      <c r="E185" s="10">
        <v>45298</v>
      </c>
      <c r="F185" s="9" t="s">
        <v>250</v>
      </c>
      <c r="G185" s="9" t="s">
        <v>1701</v>
      </c>
      <c r="H185" s="11">
        <v>95000</v>
      </c>
      <c r="I185" s="11">
        <v>69400</v>
      </c>
      <c r="J185" s="9" t="s">
        <v>109</v>
      </c>
      <c r="K185" s="9" t="s">
        <v>1017</v>
      </c>
      <c r="L185" s="9" t="s">
        <v>969</v>
      </c>
      <c r="M185" s="9" t="s">
        <v>1661</v>
      </c>
      <c r="N185" s="9" t="s">
        <v>1603</v>
      </c>
      <c r="O185" s="10">
        <v>45511</v>
      </c>
      <c r="P185" s="9" t="s">
        <v>1603</v>
      </c>
    </row>
    <row r="186" spans="1:16" x14ac:dyDescent="0.25">
      <c r="A186" s="9" t="s">
        <v>434</v>
      </c>
      <c r="B186" s="9" t="s">
        <v>1547</v>
      </c>
      <c r="C186" s="10">
        <v>45511</v>
      </c>
      <c r="D186" s="9" t="s">
        <v>1704</v>
      </c>
      <c r="E186" s="9" t="s">
        <v>1645</v>
      </c>
      <c r="F186" s="9" t="s">
        <v>250</v>
      </c>
      <c r="G186" s="9" t="s">
        <v>1705</v>
      </c>
      <c r="H186" s="11">
        <v>8325</v>
      </c>
      <c r="I186" s="11">
        <v>6331</v>
      </c>
      <c r="J186" s="9" t="s">
        <v>109</v>
      </c>
      <c r="K186" s="9" t="s">
        <v>1017</v>
      </c>
      <c r="L186" s="9" t="s">
        <v>969</v>
      </c>
      <c r="M186" s="9" t="s">
        <v>1661</v>
      </c>
      <c r="N186" s="9" t="s">
        <v>1603</v>
      </c>
      <c r="O186" s="10">
        <v>45511</v>
      </c>
      <c r="P186" s="9" t="s">
        <v>1603</v>
      </c>
    </row>
    <row r="187" spans="1:16" x14ac:dyDescent="0.25">
      <c r="A187" s="9" t="s">
        <v>1342</v>
      </c>
      <c r="B187" s="9" t="s">
        <v>1548</v>
      </c>
      <c r="C187" s="10">
        <v>45511</v>
      </c>
      <c r="D187" s="9" t="s">
        <v>1833</v>
      </c>
      <c r="E187" s="9" t="s">
        <v>1645</v>
      </c>
      <c r="F187" s="9" t="s">
        <v>250</v>
      </c>
      <c r="G187" s="9" t="s">
        <v>1834</v>
      </c>
      <c r="H187" s="11">
        <v>217000</v>
      </c>
      <c r="I187" s="11">
        <v>209050</v>
      </c>
      <c r="J187" s="9" t="s">
        <v>109</v>
      </c>
      <c r="K187" s="9" t="s">
        <v>1017</v>
      </c>
      <c r="L187" s="9" t="s">
        <v>969</v>
      </c>
      <c r="M187" s="9" t="s">
        <v>1661</v>
      </c>
      <c r="N187" s="9" t="s">
        <v>1603</v>
      </c>
      <c r="O187" s="10">
        <v>45511</v>
      </c>
      <c r="P187" s="9" t="s">
        <v>1603</v>
      </c>
    </row>
    <row r="188" spans="1:16" x14ac:dyDescent="0.25">
      <c r="A188" s="9" t="s">
        <v>520</v>
      </c>
      <c r="B188" s="9" t="s">
        <v>1549</v>
      </c>
      <c r="C188" s="10">
        <v>45511</v>
      </c>
      <c r="D188" s="9" t="s">
        <v>1658</v>
      </c>
      <c r="E188" s="9" t="s">
        <v>1645</v>
      </c>
      <c r="F188" s="9" t="s">
        <v>250</v>
      </c>
      <c r="G188" s="9" t="s">
        <v>1659</v>
      </c>
      <c r="H188" s="11">
        <v>219570</v>
      </c>
      <c r="I188" s="11">
        <v>209530</v>
      </c>
      <c r="J188" s="9" t="s">
        <v>109</v>
      </c>
      <c r="K188" s="9" t="s">
        <v>1660</v>
      </c>
      <c r="L188" s="9" t="s">
        <v>969</v>
      </c>
      <c r="M188" s="9" t="s">
        <v>1661</v>
      </c>
      <c r="N188" s="9" t="s">
        <v>1603</v>
      </c>
      <c r="O188" s="10">
        <v>45511</v>
      </c>
      <c r="P188" s="9" t="s">
        <v>1603</v>
      </c>
    </row>
    <row r="189" spans="1:16" x14ac:dyDescent="0.25">
      <c r="A189" s="9" t="s">
        <v>1735</v>
      </c>
      <c r="B189" s="9" t="s">
        <v>1550</v>
      </c>
      <c r="C189" s="10">
        <v>45511</v>
      </c>
      <c r="D189" s="9" t="s">
        <v>1736</v>
      </c>
      <c r="E189" s="9" t="s">
        <v>1668</v>
      </c>
      <c r="F189" s="9" t="s">
        <v>250</v>
      </c>
      <c r="G189" s="9" t="s">
        <v>1737</v>
      </c>
      <c r="H189" s="11">
        <v>260500</v>
      </c>
      <c r="I189" s="11">
        <v>259300</v>
      </c>
      <c r="J189" s="9" t="s">
        <v>109</v>
      </c>
      <c r="K189" s="9" t="s">
        <v>1660</v>
      </c>
      <c r="L189" s="9" t="s">
        <v>969</v>
      </c>
      <c r="M189" s="9" t="s">
        <v>1730</v>
      </c>
      <c r="N189" s="9" t="s">
        <v>1603</v>
      </c>
      <c r="O189" s="10">
        <v>45511</v>
      </c>
      <c r="P189" s="9" t="s">
        <v>1603</v>
      </c>
    </row>
    <row r="190" spans="1:16" x14ac:dyDescent="0.25">
      <c r="A190" s="14" t="s">
        <v>584</v>
      </c>
      <c r="B190" s="14" t="s">
        <v>1993</v>
      </c>
      <c r="C190" s="15">
        <v>45481</v>
      </c>
      <c r="D190" s="14" t="s">
        <v>1994</v>
      </c>
      <c r="E190" s="14" t="s">
        <v>325</v>
      </c>
      <c r="F190" s="14" t="s">
        <v>250</v>
      </c>
      <c r="G190" s="14" t="s">
        <v>1995</v>
      </c>
      <c r="H190" s="16">
        <v>24300</v>
      </c>
      <c r="I190" s="16">
        <v>20582</v>
      </c>
      <c r="J190" s="14" t="s">
        <v>1056</v>
      </c>
      <c r="K190" s="14" t="s">
        <v>1057</v>
      </c>
      <c r="L190" s="14" t="s">
        <v>390</v>
      </c>
      <c r="M190" s="14" t="s">
        <v>1983</v>
      </c>
      <c r="N190" s="14" t="s">
        <v>182</v>
      </c>
      <c r="O190" s="14" t="s">
        <v>1989</v>
      </c>
    </row>
    <row r="191" spans="1:16" x14ac:dyDescent="0.25">
      <c r="A191" s="9" t="s">
        <v>1050</v>
      </c>
      <c r="B191" s="9" t="s">
        <v>1640</v>
      </c>
      <c r="C191" s="10">
        <v>45511</v>
      </c>
      <c r="D191" s="9" t="s">
        <v>1641</v>
      </c>
      <c r="E191" s="9" t="s">
        <v>325</v>
      </c>
      <c r="F191" s="9" t="s">
        <v>250</v>
      </c>
      <c r="G191" s="9" t="s">
        <v>1642</v>
      </c>
      <c r="H191" s="11"/>
      <c r="I191" s="11">
        <v>23617</v>
      </c>
      <c r="J191" s="9" t="s">
        <v>1580</v>
      </c>
      <c r="K191" s="9" t="s">
        <v>1057</v>
      </c>
      <c r="L191" s="9" t="s">
        <v>390</v>
      </c>
      <c r="M191" s="9" t="s">
        <v>1625</v>
      </c>
      <c r="N191" s="9" t="s">
        <v>182</v>
      </c>
      <c r="O191" s="9" t="s">
        <v>1625</v>
      </c>
      <c r="P191" s="10">
        <v>45299</v>
      </c>
    </row>
    <row r="192" spans="1:16" x14ac:dyDescent="0.25">
      <c r="A192" s="14" t="s">
        <v>434</v>
      </c>
      <c r="B192" s="14" t="s">
        <v>1551</v>
      </c>
      <c r="C192" s="15">
        <v>45511</v>
      </c>
      <c r="D192" s="14" t="s">
        <v>1578</v>
      </c>
      <c r="E192" s="15">
        <v>45629</v>
      </c>
      <c r="F192" s="14" t="s">
        <v>250</v>
      </c>
      <c r="G192" s="14" t="s">
        <v>1579</v>
      </c>
      <c r="H192" s="16">
        <v>49620</v>
      </c>
      <c r="I192" s="16">
        <v>38800</v>
      </c>
      <c r="J192" s="14" t="s">
        <v>1580</v>
      </c>
      <c r="K192" s="14" t="s">
        <v>1057</v>
      </c>
      <c r="L192" s="14" t="s">
        <v>390</v>
      </c>
      <c r="M192" s="14" t="s">
        <v>1566</v>
      </c>
      <c r="N192" s="14" t="s">
        <v>182</v>
      </c>
      <c r="O192" s="14" t="s">
        <v>1566</v>
      </c>
    </row>
    <row r="193" spans="1:17" x14ac:dyDescent="0.25">
      <c r="A193" s="14" t="s">
        <v>434</v>
      </c>
      <c r="B193" s="14" t="s">
        <v>1552</v>
      </c>
      <c r="C193" s="15">
        <v>45481</v>
      </c>
      <c r="D193" s="14" t="s">
        <v>1912</v>
      </c>
      <c r="E193" s="14" t="s">
        <v>325</v>
      </c>
      <c r="F193" s="14" t="s">
        <v>250</v>
      </c>
      <c r="G193" s="14" t="s">
        <v>1913</v>
      </c>
      <c r="H193" s="16">
        <v>49900</v>
      </c>
      <c r="I193" s="16">
        <v>35526</v>
      </c>
      <c r="J193" s="14" t="s">
        <v>759</v>
      </c>
      <c r="K193" s="14" t="s">
        <v>1914</v>
      </c>
      <c r="L193" s="14" t="s">
        <v>390</v>
      </c>
      <c r="M193" s="14" t="s">
        <v>1915</v>
      </c>
      <c r="N193" s="14" t="s">
        <v>182</v>
      </c>
      <c r="O193" s="14" t="s">
        <v>1901</v>
      </c>
    </row>
    <row r="194" spans="1:17" x14ac:dyDescent="0.25">
      <c r="A194" s="9" t="s">
        <v>618</v>
      </c>
      <c r="B194" s="9" t="s">
        <v>1636</v>
      </c>
      <c r="C194" s="10">
        <v>45511</v>
      </c>
      <c r="D194" s="9" t="s">
        <v>1638</v>
      </c>
      <c r="E194" s="9" t="s">
        <v>595</v>
      </c>
      <c r="F194" s="9" t="s">
        <v>250</v>
      </c>
      <c r="G194" s="9" t="s">
        <v>1702</v>
      </c>
      <c r="H194" s="11">
        <v>69254</v>
      </c>
      <c r="I194" s="11">
        <v>63700</v>
      </c>
      <c r="J194" s="9" t="s">
        <v>169</v>
      </c>
      <c r="K194" s="9" t="s">
        <v>136</v>
      </c>
      <c r="L194" s="9" t="s">
        <v>433</v>
      </c>
      <c r="M194" s="9" t="s">
        <v>1661</v>
      </c>
      <c r="N194" s="9" t="s">
        <v>267</v>
      </c>
      <c r="O194" s="9" t="s">
        <v>1661</v>
      </c>
      <c r="P194" s="9" t="s">
        <v>1915</v>
      </c>
    </row>
    <row r="195" spans="1:17" x14ac:dyDescent="0.25">
      <c r="A195" s="14" t="s">
        <v>1050</v>
      </c>
      <c r="B195" s="14" t="s">
        <v>1637</v>
      </c>
      <c r="C195" s="15">
        <v>45511</v>
      </c>
      <c r="D195" s="14" t="s">
        <v>1638</v>
      </c>
      <c r="E195" s="14" t="s">
        <v>595</v>
      </c>
      <c r="F195" s="14" t="s">
        <v>250</v>
      </c>
      <c r="G195" s="14" t="s">
        <v>1639</v>
      </c>
      <c r="H195" s="16">
        <v>37900</v>
      </c>
      <c r="I195" s="16">
        <v>37600</v>
      </c>
      <c r="J195" s="14" t="s">
        <v>169</v>
      </c>
      <c r="K195" s="14" t="s">
        <v>136</v>
      </c>
      <c r="L195" s="14" t="s">
        <v>433</v>
      </c>
      <c r="M195" s="14" t="s">
        <v>1625</v>
      </c>
      <c r="N195" s="14" t="s">
        <v>267</v>
      </c>
      <c r="O195" s="14" t="s">
        <v>1625</v>
      </c>
    </row>
    <row r="196" spans="1:17" x14ac:dyDescent="0.25">
      <c r="A196" s="9" t="s">
        <v>584</v>
      </c>
      <c r="B196" s="9" t="s">
        <v>1553</v>
      </c>
      <c r="C196" s="10">
        <v>45511</v>
      </c>
      <c r="D196" s="9" t="s">
        <v>1626</v>
      </c>
      <c r="E196" s="10">
        <v>45599</v>
      </c>
      <c r="F196" s="9" t="s">
        <v>250</v>
      </c>
      <c r="G196" s="9" t="s">
        <v>1627</v>
      </c>
      <c r="H196" s="11">
        <v>49500</v>
      </c>
      <c r="I196" s="11">
        <v>44640</v>
      </c>
      <c r="J196" s="9" t="s">
        <v>759</v>
      </c>
      <c r="K196" s="9" t="s">
        <v>522</v>
      </c>
      <c r="L196" s="9" t="s">
        <v>523</v>
      </c>
      <c r="M196" s="9" t="s">
        <v>1625</v>
      </c>
      <c r="N196" s="9" t="s">
        <v>326</v>
      </c>
      <c r="O196" s="9" t="s">
        <v>1625</v>
      </c>
      <c r="P196" s="10">
        <v>45420</v>
      </c>
    </row>
    <row r="197" spans="1:17" x14ac:dyDescent="0.25">
      <c r="A197" s="9" t="s">
        <v>236</v>
      </c>
      <c r="B197" s="9" t="s">
        <v>1554</v>
      </c>
      <c r="C197" s="10">
        <v>45542</v>
      </c>
      <c r="D197" s="9" t="s">
        <v>1583</v>
      </c>
      <c r="E197" s="9" t="s">
        <v>307</v>
      </c>
      <c r="F197" s="9" t="s">
        <v>250</v>
      </c>
      <c r="G197" s="9" t="s">
        <v>1584</v>
      </c>
      <c r="H197" s="11">
        <v>60000</v>
      </c>
      <c r="I197" s="11">
        <v>55990</v>
      </c>
      <c r="J197" s="9" t="s">
        <v>759</v>
      </c>
      <c r="K197" s="9" t="s">
        <v>800</v>
      </c>
      <c r="L197" s="9" t="s">
        <v>390</v>
      </c>
      <c r="M197" s="9" t="s">
        <v>1566</v>
      </c>
      <c r="N197" s="9" t="s">
        <v>182</v>
      </c>
      <c r="O197" s="9" t="s">
        <v>1566</v>
      </c>
      <c r="P197" s="9" t="s">
        <v>1730</v>
      </c>
    </row>
    <row r="198" spans="1:17" x14ac:dyDescent="0.25">
      <c r="B198" s="12" t="s">
        <v>1555</v>
      </c>
      <c r="H198" s="5"/>
      <c r="I198" s="5"/>
    </row>
    <row r="199" spans="1:17" x14ac:dyDescent="0.25">
      <c r="A199" s="9" t="s">
        <v>186</v>
      </c>
      <c r="B199" s="9" t="s">
        <v>1569</v>
      </c>
      <c r="C199" s="10">
        <v>45542</v>
      </c>
      <c r="D199" s="9" t="s">
        <v>1570</v>
      </c>
      <c r="E199" s="9" t="s">
        <v>318</v>
      </c>
      <c r="F199" s="9" t="s">
        <v>250</v>
      </c>
      <c r="G199" s="9" t="s">
        <v>1571</v>
      </c>
      <c r="H199" s="11">
        <v>20860</v>
      </c>
      <c r="I199" s="11">
        <v>14414.5</v>
      </c>
      <c r="J199" s="9" t="s">
        <v>759</v>
      </c>
      <c r="K199" s="9" t="s">
        <v>800</v>
      </c>
      <c r="L199" s="9" t="s">
        <v>390</v>
      </c>
      <c r="M199" s="9" t="s">
        <v>1566</v>
      </c>
      <c r="N199" s="9" t="s">
        <v>182</v>
      </c>
      <c r="O199" s="9" t="s">
        <v>1566</v>
      </c>
      <c r="P199" s="9" t="s">
        <v>1625</v>
      </c>
    </row>
    <row r="200" spans="1:17" x14ac:dyDescent="0.25">
      <c r="A200" s="9" t="s">
        <v>618</v>
      </c>
      <c r="B200" s="9" t="s">
        <v>1703</v>
      </c>
      <c r="C200" s="10">
        <v>45542</v>
      </c>
      <c r="D200" s="9" t="s">
        <v>1570</v>
      </c>
      <c r="E200" s="9" t="s">
        <v>318</v>
      </c>
      <c r="F200" s="9" t="s">
        <v>250</v>
      </c>
      <c r="G200" s="9" t="s">
        <v>1571</v>
      </c>
      <c r="H200" s="11">
        <v>32140</v>
      </c>
      <c r="I200" s="11">
        <v>29315</v>
      </c>
      <c r="J200" s="9" t="s">
        <v>759</v>
      </c>
      <c r="K200" s="9" t="s">
        <v>800</v>
      </c>
      <c r="L200" s="9" t="s">
        <v>390</v>
      </c>
      <c r="M200" s="9" t="s">
        <v>1661</v>
      </c>
      <c r="N200" s="9" t="s">
        <v>182</v>
      </c>
      <c r="O200" s="9" t="s">
        <v>1661</v>
      </c>
      <c r="P200" s="10">
        <v>45330</v>
      </c>
    </row>
    <row r="201" spans="1:17" x14ac:dyDescent="0.25">
      <c r="A201" s="9" t="s">
        <v>434</v>
      </c>
      <c r="B201" s="9" t="s">
        <v>1572</v>
      </c>
      <c r="C201" s="10">
        <v>45542</v>
      </c>
      <c r="D201" s="9" t="s">
        <v>1570</v>
      </c>
      <c r="E201" s="9" t="s">
        <v>318</v>
      </c>
      <c r="F201" s="9" t="s">
        <v>250</v>
      </c>
      <c r="G201" s="9" t="s">
        <v>1573</v>
      </c>
      <c r="H201" s="11">
        <v>3600</v>
      </c>
      <c r="I201" s="11">
        <v>3500</v>
      </c>
      <c r="J201" s="9">
        <v>101</v>
      </c>
      <c r="K201" s="9" t="s">
        <v>694</v>
      </c>
      <c r="L201" s="9" t="s">
        <v>441</v>
      </c>
      <c r="M201" s="9" t="s">
        <v>1566</v>
      </c>
      <c r="N201" s="9" t="s">
        <v>182</v>
      </c>
      <c r="O201" s="9" t="s">
        <v>1566</v>
      </c>
      <c r="P201" s="9" t="s">
        <v>1599</v>
      </c>
    </row>
    <row r="202" spans="1:17" x14ac:dyDescent="0.25">
      <c r="A202" s="9" t="s">
        <v>661</v>
      </c>
      <c r="B202" s="9" t="s">
        <v>1563</v>
      </c>
      <c r="C202" s="10">
        <v>45542</v>
      </c>
      <c r="D202" s="9" t="s">
        <v>1564</v>
      </c>
      <c r="E202" s="9" t="s">
        <v>360</v>
      </c>
      <c r="F202" s="9" t="s">
        <v>250</v>
      </c>
      <c r="G202" s="9" t="s">
        <v>1565</v>
      </c>
      <c r="H202" s="11">
        <v>16600</v>
      </c>
      <c r="I202" s="11">
        <v>16600</v>
      </c>
      <c r="J202" s="9">
        <v>101</v>
      </c>
      <c r="K202" s="9" t="s">
        <v>694</v>
      </c>
      <c r="L202" s="9" t="s">
        <v>441</v>
      </c>
      <c r="M202" s="9" t="s">
        <v>1566</v>
      </c>
      <c r="N202" s="9" t="s">
        <v>182</v>
      </c>
      <c r="O202" s="9" t="s">
        <v>1566</v>
      </c>
      <c r="P202" s="10">
        <v>45299</v>
      </c>
    </row>
    <row r="203" spans="1:17" x14ac:dyDescent="0.25">
      <c r="A203" s="9" t="s">
        <v>236</v>
      </c>
      <c r="B203" s="9" t="s">
        <v>1581</v>
      </c>
      <c r="C203" s="10">
        <v>45542</v>
      </c>
      <c r="D203" s="9" t="s">
        <v>1564</v>
      </c>
      <c r="E203" s="9" t="s">
        <v>360</v>
      </c>
      <c r="F203" s="9" t="s">
        <v>250</v>
      </c>
      <c r="G203" s="9" t="s">
        <v>1582</v>
      </c>
      <c r="H203" s="11">
        <v>40000</v>
      </c>
      <c r="I203" s="11">
        <v>34175</v>
      </c>
      <c r="J203" s="9">
        <v>101</v>
      </c>
      <c r="K203" s="9" t="s">
        <v>694</v>
      </c>
      <c r="L203" s="9" t="s">
        <v>441</v>
      </c>
      <c r="M203" s="9" t="s">
        <v>1566</v>
      </c>
      <c r="N203" s="9" t="s">
        <v>182</v>
      </c>
      <c r="O203" s="9" t="s">
        <v>1566</v>
      </c>
      <c r="P203" s="10">
        <v>45330</v>
      </c>
    </row>
    <row r="204" spans="1:17" x14ac:dyDescent="0.25">
      <c r="A204" s="9" t="s">
        <v>584</v>
      </c>
      <c r="B204" s="9" t="s">
        <v>1556</v>
      </c>
      <c r="C204" s="10">
        <v>45542</v>
      </c>
      <c r="D204" s="9" t="s">
        <v>1630</v>
      </c>
      <c r="E204" s="9" t="s">
        <v>342</v>
      </c>
      <c r="F204" s="9" t="s">
        <v>251</v>
      </c>
      <c r="G204" s="9" t="s">
        <v>1631</v>
      </c>
      <c r="H204" s="11">
        <v>285401</v>
      </c>
      <c r="I204" s="11">
        <v>215504.5</v>
      </c>
      <c r="J204" s="9">
        <v>101</v>
      </c>
      <c r="K204" s="9" t="s">
        <v>43</v>
      </c>
      <c r="L204" s="9" t="s">
        <v>53</v>
      </c>
      <c r="M204" s="9" t="s">
        <v>1625</v>
      </c>
      <c r="N204" s="9" t="s">
        <v>267</v>
      </c>
      <c r="O204" s="9" t="s">
        <v>1625</v>
      </c>
      <c r="P204" s="9" t="s">
        <v>3300</v>
      </c>
    </row>
    <row r="205" spans="1:17" x14ac:dyDescent="0.25">
      <c r="A205" s="9" t="s">
        <v>584</v>
      </c>
      <c r="B205" s="9" t="s">
        <v>1557</v>
      </c>
      <c r="C205" s="10">
        <v>45572</v>
      </c>
      <c r="D205" s="9" t="s">
        <v>1745</v>
      </c>
      <c r="E205" s="9" t="s">
        <v>342</v>
      </c>
      <c r="F205" s="9" t="s">
        <v>251</v>
      </c>
      <c r="G205" s="9" t="s">
        <v>1746</v>
      </c>
      <c r="H205" s="11">
        <v>193820</v>
      </c>
      <c r="I205" s="11">
        <v>134600.75</v>
      </c>
      <c r="J205" s="9">
        <v>101</v>
      </c>
      <c r="K205" s="9" t="s">
        <v>43</v>
      </c>
      <c r="L205" s="9" t="s">
        <v>53</v>
      </c>
      <c r="M205" s="10">
        <v>45299</v>
      </c>
      <c r="N205" s="9" t="s">
        <v>267</v>
      </c>
      <c r="O205" s="9" t="s">
        <v>1625</v>
      </c>
      <c r="P205" s="10">
        <v>45420</v>
      </c>
    </row>
    <row r="206" spans="1:17" s="12" customFormat="1" x14ac:dyDescent="0.25">
      <c r="A206" s="9" t="s">
        <v>236</v>
      </c>
      <c r="B206" s="9" t="s">
        <v>1929</v>
      </c>
      <c r="C206" s="10">
        <v>45572</v>
      </c>
      <c r="D206" s="9" t="s">
        <v>1745</v>
      </c>
      <c r="E206" s="9" t="s">
        <v>342</v>
      </c>
      <c r="F206" s="9" t="s">
        <v>251</v>
      </c>
      <c r="G206" s="9" t="s">
        <v>1934</v>
      </c>
      <c r="H206" s="11">
        <v>211900</v>
      </c>
      <c r="I206" s="11">
        <v>199980</v>
      </c>
      <c r="J206" s="9" t="s">
        <v>804</v>
      </c>
      <c r="K206" s="9" t="s">
        <v>1933</v>
      </c>
      <c r="L206" s="9" t="s">
        <v>804</v>
      </c>
      <c r="M206" s="9" t="s">
        <v>1928</v>
      </c>
      <c r="N206" s="9" t="s">
        <v>399</v>
      </c>
      <c r="O206" s="9" t="s">
        <v>1921</v>
      </c>
      <c r="P206" s="9" t="s">
        <v>2985</v>
      </c>
    </row>
    <row r="207" spans="1:17" x14ac:dyDescent="0.25">
      <c r="A207" s="9" t="s">
        <v>1160</v>
      </c>
      <c r="B207" s="9" t="s">
        <v>1930</v>
      </c>
      <c r="C207" s="10">
        <v>45572</v>
      </c>
      <c r="D207" s="9" t="s">
        <v>1931</v>
      </c>
      <c r="E207" s="9" t="s">
        <v>192</v>
      </c>
      <c r="F207" s="9" t="s">
        <v>251</v>
      </c>
      <c r="G207" s="9" t="s">
        <v>1932</v>
      </c>
      <c r="H207" s="11">
        <v>1767972</v>
      </c>
      <c r="I207" s="11">
        <v>1500649.84</v>
      </c>
      <c r="J207" s="9" t="s">
        <v>804</v>
      </c>
      <c r="K207" s="9" t="s">
        <v>1933</v>
      </c>
      <c r="L207" s="9" t="s">
        <v>804</v>
      </c>
      <c r="M207" s="9" t="s">
        <v>1928</v>
      </c>
      <c r="N207" s="9" t="s">
        <v>399</v>
      </c>
      <c r="O207" s="9" t="s">
        <v>1921</v>
      </c>
      <c r="P207" s="9" t="s">
        <v>3007</v>
      </c>
    </row>
    <row r="208" spans="1:17" x14ac:dyDescent="0.25">
      <c r="A208" s="9" t="s">
        <v>408</v>
      </c>
      <c r="B208" s="9" t="s">
        <v>1558</v>
      </c>
      <c r="C208" s="10">
        <v>45603</v>
      </c>
      <c r="D208" s="9" t="s">
        <v>1908</v>
      </c>
      <c r="E208" s="10">
        <v>45602</v>
      </c>
      <c r="F208" s="9" t="s">
        <v>250</v>
      </c>
      <c r="G208" s="9" t="s">
        <v>1909</v>
      </c>
      <c r="H208" s="11">
        <v>36490</v>
      </c>
      <c r="I208" s="11">
        <v>30340</v>
      </c>
      <c r="J208" s="9" t="s">
        <v>804</v>
      </c>
      <c r="K208" s="9" t="s">
        <v>803</v>
      </c>
      <c r="L208" s="9" t="s">
        <v>804</v>
      </c>
      <c r="M208" s="9" t="s">
        <v>1901</v>
      </c>
      <c r="N208" s="9" t="s">
        <v>566</v>
      </c>
      <c r="O208" s="10">
        <v>45634</v>
      </c>
      <c r="P208" s="9"/>
      <c r="Q208" s="9" t="s">
        <v>566</v>
      </c>
    </row>
    <row r="209" spans="1:17" x14ac:dyDescent="0.25">
      <c r="A209" s="9" t="s">
        <v>1673</v>
      </c>
      <c r="B209" s="9" t="s">
        <v>1559</v>
      </c>
      <c r="C209" s="10">
        <v>45603</v>
      </c>
      <c r="D209" s="9" t="s">
        <v>1674</v>
      </c>
      <c r="E209" s="9" t="s">
        <v>722</v>
      </c>
      <c r="F209" s="9" t="s">
        <v>252</v>
      </c>
      <c r="G209" s="9" t="s">
        <v>1675</v>
      </c>
      <c r="H209" s="11">
        <v>7072</v>
      </c>
      <c r="I209" s="11">
        <v>7072</v>
      </c>
      <c r="J209" s="9" t="s">
        <v>133</v>
      </c>
      <c r="K209" s="9" t="s">
        <v>132</v>
      </c>
      <c r="L209" s="9" t="s">
        <v>133</v>
      </c>
      <c r="M209" s="9" t="s">
        <v>1661</v>
      </c>
      <c r="N209" s="9" t="s">
        <v>1676</v>
      </c>
      <c r="O209" s="9" t="s">
        <v>1672</v>
      </c>
      <c r="P209" s="10">
        <v>45360</v>
      </c>
    </row>
    <row r="210" spans="1:17" x14ac:dyDescent="0.25">
      <c r="A210" s="9" t="s">
        <v>1738</v>
      </c>
      <c r="B210" s="9" t="s">
        <v>1560</v>
      </c>
      <c r="C210" s="10">
        <v>45298</v>
      </c>
      <c r="D210" s="9" t="s">
        <v>1739</v>
      </c>
      <c r="E210" s="10">
        <v>45416</v>
      </c>
      <c r="F210" s="9" t="s">
        <v>250</v>
      </c>
      <c r="G210" s="9" t="s">
        <v>1740</v>
      </c>
      <c r="H210" s="11">
        <v>27700</v>
      </c>
      <c r="I210" s="11">
        <v>13500</v>
      </c>
      <c r="J210" s="9" t="s">
        <v>759</v>
      </c>
      <c r="K210" s="9" t="s">
        <v>800</v>
      </c>
      <c r="L210" s="9" t="s">
        <v>390</v>
      </c>
      <c r="M210" s="9" t="s">
        <v>1741</v>
      </c>
      <c r="N210" s="9" t="s">
        <v>182</v>
      </c>
      <c r="O210" s="9" t="s">
        <v>1661</v>
      </c>
      <c r="P210" s="10">
        <v>45330</v>
      </c>
    </row>
    <row r="211" spans="1:17" x14ac:dyDescent="0.25">
      <c r="A211" s="9" t="s">
        <v>1835</v>
      </c>
      <c r="B211" s="9" t="s">
        <v>1561</v>
      </c>
      <c r="C211" s="10">
        <v>45511</v>
      </c>
      <c r="D211" s="9" t="s">
        <v>1836</v>
      </c>
      <c r="E211" s="10">
        <v>45419</v>
      </c>
      <c r="F211" s="9" t="s">
        <v>250</v>
      </c>
      <c r="G211" s="9" t="s">
        <v>1837</v>
      </c>
      <c r="H211" s="11">
        <v>49500</v>
      </c>
      <c r="I211" s="11">
        <v>49500</v>
      </c>
      <c r="J211" s="9" t="s">
        <v>109</v>
      </c>
      <c r="K211" s="9"/>
      <c r="L211" s="9"/>
      <c r="M211" s="9"/>
      <c r="N211" s="9"/>
      <c r="O211" s="9"/>
      <c r="P211" s="9"/>
    </row>
    <row r="212" spans="1:17" x14ac:dyDescent="0.25">
      <c r="A212" s="9" t="s">
        <v>1604</v>
      </c>
      <c r="B212" s="9" t="s">
        <v>1562</v>
      </c>
      <c r="C212" s="10">
        <v>45633</v>
      </c>
      <c r="D212" s="9" t="s">
        <v>1605</v>
      </c>
      <c r="E212" s="10">
        <v>45416</v>
      </c>
      <c r="F212" s="9" t="s">
        <v>250</v>
      </c>
      <c r="G212" s="9" t="s">
        <v>1606</v>
      </c>
      <c r="H212" s="11">
        <v>55000</v>
      </c>
      <c r="I212" s="11">
        <v>54000</v>
      </c>
      <c r="J212" s="9" t="s">
        <v>759</v>
      </c>
      <c r="K212" s="9" t="s">
        <v>800</v>
      </c>
      <c r="L212" s="9" t="s">
        <v>390</v>
      </c>
      <c r="M212" s="9" t="s">
        <v>1599</v>
      </c>
      <c r="N212" s="9" t="s">
        <v>267</v>
      </c>
      <c r="O212" s="9" t="s">
        <v>1599</v>
      </c>
      <c r="P212" s="10">
        <v>45420</v>
      </c>
    </row>
    <row r="213" spans="1:17" x14ac:dyDescent="0.25">
      <c r="A213" s="9" t="s">
        <v>1649</v>
      </c>
      <c r="B213" s="9" t="s">
        <v>1648</v>
      </c>
      <c r="C213" s="10">
        <v>45633</v>
      </c>
      <c r="D213" s="9" t="s">
        <v>1650</v>
      </c>
      <c r="E213" s="9" t="s">
        <v>316</v>
      </c>
      <c r="F213" s="9" t="s">
        <v>250</v>
      </c>
      <c r="G213" s="9" t="s">
        <v>1651</v>
      </c>
      <c r="H213" s="11">
        <v>29675</v>
      </c>
      <c r="I213" s="11">
        <v>30550</v>
      </c>
      <c r="J213" s="9" t="s">
        <v>759</v>
      </c>
      <c r="K213" s="9" t="s">
        <v>800</v>
      </c>
      <c r="L213" s="9" t="s">
        <v>390</v>
      </c>
      <c r="M213" s="9" t="s">
        <v>1625</v>
      </c>
      <c r="N213" s="9" t="s">
        <v>267</v>
      </c>
      <c r="O213" s="9" t="s">
        <v>1625</v>
      </c>
      <c r="P213" s="9" t="s">
        <v>722</v>
      </c>
      <c r="Q213" s="9" t="s">
        <v>1041</v>
      </c>
    </row>
    <row r="214" spans="1:17" x14ac:dyDescent="0.25">
      <c r="A214" s="9" t="s">
        <v>1893</v>
      </c>
      <c r="B214" s="9" t="s">
        <v>2144</v>
      </c>
      <c r="C214" s="10">
        <v>45420</v>
      </c>
      <c r="D214" s="9" t="s">
        <v>1650</v>
      </c>
      <c r="E214" s="9" t="s">
        <v>316</v>
      </c>
      <c r="F214" s="9" t="s">
        <v>250</v>
      </c>
      <c r="G214" s="9" t="s">
        <v>2145</v>
      </c>
      <c r="H214" s="11">
        <v>24800</v>
      </c>
      <c r="I214" s="11">
        <v>18710</v>
      </c>
      <c r="J214" s="9" t="s">
        <v>759</v>
      </c>
      <c r="K214" s="9" t="s">
        <v>800</v>
      </c>
      <c r="L214" s="9" t="s">
        <v>390</v>
      </c>
      <c r="M214" s="10">
        <v>45574</v>
      </c>
      <c r="N214" s="9" t="s">
        <v>182</v>
      </c>
      <c r="O214" s="9" t="s">
        <v>1974</v>
      </c>
      <c r="P214" s="9" t="s">
        <v>2023</v>
      </c>
    </row>
    <row r="215" spans="1:17" x14ac:dyDescent="0.25">
      <c r="A215" s="14" t="s">
        <v>239</v>
      </c>
      <c r="B215" s="14" t="s">
        <v>1607</v>
      </c>
      <c r="C215" s="14" t="s">
        <v>1068</v>
      </c>
      <c r="D215" s="14" t="s">
        <v>1910</v>
      </c>
      <c r="E215" s="14" t="s">
        <v>843</v>
      </c>
      <c r="F215" s="14" t="s">
        <v>250</v>
      </c>
      <c r="G215" s="14" t="s">
        <v>1911</v>
      </c>
      <c r="H215" s="16">
        <v>14820</v>
      </c>
      <c r="I215" s="16">
        <v>14820</v>
      </c>
      <c r="J215" s="14" t="s">
        <v>523</v>
      </c>
      <c r="K215" s="14" t="s">
        <v>522</v>
      </c>
      <c r="L215" s="14" t="s">
        <v>523</v>
      </c>
      <c r="M215" s="14" t="s">
        <v>1901</v>
      </c>
      <c r="N215" s="14" t="s">
        <v>182</v>
      </c>
      <c r="O215" s="15">
        <v>45634</v>
      </c>
    </row>
    <row r="216" spans="1:17" x14ac:dyDescent="0.25">
      <c r="A216" s="20" t="s">
        <v>2593</v>
      </c>
      <c r="B216" s="20" t="s">
        <v>1608</v>
      </c>
      <c r="C216" s="20" t="s">
        <v>1625</v>
      </c>
      <c r="D216" s="20" t="s">
        <v>2592</v>
      </c>
      <c r="E216" s="40">
        <v>45478</v>
      </c>
      <c r="F216" s="20" t="s">
        <v>250</v>
      </c>
      <c r="G216" s="20" t="s">
        <v>2594</v>
      </c>
      <c r="H216" s="24">
        <v>15000</v>
      </c>
      <c r="I216" s="24">
        <v>13950</v>
      </c>
      <c r="J216" s="20" t="s">
        <v>759</v>
      </c>
      <c r="K216" s="20" t="s">
        <v>2595</v>
      </c>
      <c r="L216" s="20" t="s">
        <v>695</v>
      </c>
      <c r="M216" s="40">
        <v>45607</v>
      </c>
      <c r="N216" s="20" t="s">
        <v>566</v>
      </c>
      <c r="O216" s="40">
        <v>45607</v>
      </c>
      <c r="Q216" t="s">
        <v>2596</v>
      </c>
    </row>
    <row r="217" spans="1:17" x14ac:dyDescent="0.25">
      <c r="A217" s="9" t="s">
        <v>1652</v>
      </c>
      <c r="B217" s="9" t="s">
        <v>1609</v>
      </c>
      <c r="C217" s="9" t="s">
        <v>1072</v>
      </c>
      <c r="D217" s="9" t="s">
        <v>1653</v>
      </c>
      <c r="E217" s="9" t="s">
        <v>365</v>
      </c>
      <c r="F217" s="9" t="s">
        <v>250</v>
      </c>
      <c r="G217" s="9" t="s">
        <v>1654</v>
      </c>
      <c r="H217" s="11">
        <v>252000</v>
      </c>
      <c r="I217" s="11">
        <v>193785</v>
      </c>
      <c r="J217" s="9" t="s">
        <v>169</v>
      </c>
      <c r="K217" s="9" t="s">
        <v>13</v>
      </c>
      <c r="L217" s="9" t="s">
        <v>52</v>
      </c>
      <c r="M217" s="9" t="s">
        <v>1625</v>
      </c>
      <c r="N217" s="9" t="s">
        <v>182</v>
      </c>
      <c r="O217" s="9" t="s">
        <v>1599</v>
      </c>
      <c r="P217" s="9" t="s">
        <v>1625</v>
      </c>
    </row>
    <row r="218" spans="1:17" x14ac:dyDescent="0.25">
      <c r="A218" s="9" t="s">
        <v>1652</v>
      </c>
      <c r="B218" s="9" t="s">
        <v>1610</v>
      </c>
      <c r="C218" s="9" t="s">
        <v>1072</v>
      </c>
      <c r="D218" s="9" t="s">
        <v>1655</v>
      </c>
      <c r="E218" s="10">
        <v>45327</v>
      </c>
      <c r="F218" s="9" t="s">
        <v>250</v>
      </c>
      <c r="G218" s="9" t="s">
        <v>1656</v>
      </c>
      <c r="H218" s="11">
        <v>49900</v>
      </c>
      <c r="I218" s="11">
        <v>42398.400000000001</v>
      </c>
      <c r="J218" s="9" t="s">
        <v>1657</v>
      </c>
      <c r="K218" s="9" t="s">
        <v>733</v>
      </c>
      <c r="L218" s="9" t="s">
        <v>57</v>
      </c>
      <c r="M218" s="9" t="s">
        <v>1625</v>
      </c>
      <c r="N218" s="9" t="s">
        <v>182</v>
      </c>
      <c r="O218" s="9" t="s">
        <v>1599</v>
      </c>
      <c r="P218" s="9" t="s">
        <v>1625</v>
      </c>
    </row>
    <row r="219" spans="1:17" x14ac:dyDescent="0.25">
      <c r="A219" s="9" t="s">
        <v>549</v>
      </c>
      <c r="B219" s="9" t="s">
        <v>1611</v>
      </c>
      <c r="C219" s="9" t="s">
        <v>1072</v>
      </c>
      <c r="D219" s="9" t="s">
        <v>1690</v>
      </c>
      <c r="E219" s="9" t="s">
        <v>569</v>
      </c>
      <c r="F219" s="9" t="s">
        <v>250</v>
      </c>
      <c r="G219" s="9" t="s">
        <v>1691</v>
      </c>
      <c r="H219" s="11">
        <v>99800</v>
      </c>
      <c r="I219" s="11">
        <v>85642</v>
      </c>
      <c r="J219" s="9" t="s">
        <v>169</v>
      </c>
      <c r="K219" s="9" t="s">
        <v>290</v>
      </c>
      <c r="L219" s="9" t="s">
        <v>289</v>
      </c>
      <c r="M219" s="9" t="s">
        <v>1661</v>
      </c>
      <c r="N219" s="9" t="s">
        <v>267</v>
      </c>
      <c r="O219" s="9" t="s">
        <v>1672</v>
      </c>
      <c r="P219" s="9" t="s">
        <v>1921</v>
      </c>
    </row>
    <row r="220" spans="1:17" x14ac:dyDescent="0.25">
      <c r="A220" s="9" t="s">
        <v>520</v>
      </c>
      <c r="B220" s="9" t="s">
        <v>1612</v>
      </c>
      <c r="C220" s="9" t="s">
        <v>1072</v>
      </c>
      <c r="D220" s="9" t="s">
        <v>1906</v>
      </c>
      <c r="E220" s="10">
        <v>45629</v>
      </c>
      <c r="F220" s="9" t="s">
        <v>250</v>
      </c>
      <c r="G220" s="9" t="s">
        <v>1907</v>
      </c>
      <c r="H220" s="11">
        <v>100764</v>
      </c>
      <c r="I220" s="11">
        <v>95783</v>
      </c>
      <c r="J220" s="9" t="s">
        <v>759</v>
      </c>
      <c r="K220" s="9" t="s">
        <v>522</v>
      </c>
      <c r="L220" s="9" t="s">
        <v>523</v>
      </c>
      <c r="M220" s="9" t="s">
        <v>1901</v>
      </c>
      <c r="N220" s="9" t="s">
        <v>326</v>
      </c>
      <c r="O220" s="10">
        <v>45634</v>
      </c>
      <c r="P220" s="9" t="s">
        <v>1915</v>
      </c>
    </row>
    <row r="221" spans="1:17" x14ac:dyDescent="0.25">
      <c r="A221" s="9" t="s">
        <v>233</v>
      </c>
      <c r="B221" s="9" t="s">
        <v>1613</v>
      </c>
      <c r="C221" s="9" t="s">
        <v>1072</v>
      </c>
      <c r="D221" s="9" t="s">
        <v>1669</v>
      </c>
      <c r="E221" s="10">
        <v>45327</v>
      </c>
      <c r="F221" s="9" t="s">
        <v>250</v>
      </c>
      <c r="G221" s="9" t="s">
        <v>1670</v>
      </c>
      <c r="H221" s="11">
        <v>49900</v>
      </c>
      <c r="I221" s="11">
        <v>35000</v>
      </c>
      <c r="J221" s="9" t="s">
        <v>1671</v>
      </c>
      <c r="K221" s="9" t="s">
        <v>733</v>
      </c>
      <c r="L221" s="9" t="s">
        <v>1671</v>
      </c>
      <c r="M221" s="9" t="s">
        <v>1661</v>
      </c>
      <c r="N221" s="9" t="s">
        <v>267</v>
      </c>
      <c r="O221" s="9" t="s">
        <v>1672</v>
      </c>
      <c r="P221" s="9" t="s">
        <v>1672</v>
      </c>
    </row>
    <row r="222" spans="1:17" x14ac:dyDescent="0.25">
      <c r="A222" s="14" t="s">
        <v>584</v>
      </c>
      <c r="B222" s="14" t="s">
        <v>1614</v>
      </c>
      <c r="C222" s="14" t="s">
        <v>1072</v>
      </c>
      <c r="D222" s="14" t="s">
        <v>1916</v>
      </c>
      <c r="E222" s="15">
        <v>45602</v>
      </c>
      <c r="F222" s="14" t="s">
        <v>250</v>
      </c>
      <c r="G222" s="14" t="s">
        <v>521</v>
      </c>
      <c r="H222" s="16">
        <v>19983</v>
      </c>
      <c r="I222" s="16">
        <v>13896.3</v>
      </c>
      <c r="J222" s="14" t="s">
        <v>804</v>
      </c>
      <c r="K222" s="14" t="s">
        <v>803</v>
      </c>
      <c r="L222" s="14" t="s">
        <v>523</v>
      </c>
      <c r="M222" s="14" t="s">
        <v>1915</v>
      </c>
      <c r="N222" s="14" t="s">
        <v>182</v>
      </c>
      <c r="O222" s="14" t="s">
        <v>1901</v>
      </c>
    </row>
    <row r="223" spans="1:17" x14ac:dyDescent="0.25">
      <c r="A223" s="9" t="s">
        <v>584</v>
      </c>
      <c r="B223" s="9" t="s">
        <v>1615</v>
      </c>
      <c r="C223" s="9" t="s">
        <v>1072</v>
      </c>
      <c r="D223" s="9" t="s">
        <v>1622</v>
      </c>
      <c r="E223" s="9" t="s">
        <v>342</v>
      </c>
      <c r="F223" s="9" t="s">
        <v>250</v>
      </c>
      <c r="G223" s="9" t="s">
        <v>1623</v>
      </c>
      <c r="H223" s="11">
        <v>38700</v>
      </c>
      <c r="I223" s="11">
        <v>3620</v>
      </c>
      <c r="J223" s="9" t="s">
        <v>1624</v>
      </c>
      <c r="K223" s="9" t="s">
        <v>1057</v>
      </c>
      <c r="L223" s="9" t="s">
        <v>390</v>
      </c>
      <c r="M223" s="9" t="s">
        <v>1625</v>
      </c>
      <c r="N223" s="9" t="s">
        <v>182</v>
      </c>
      <c r="O223" s="9" t="s">
        <v>1625</v>
      </c>
      <c r="P223" s="9" t="s">
        <v>2957</v>
      </c>
    </row>
    <row r="224" spans="1:17" x14ac:dyDescent="0.25">
      <c r="A224" s="9" t="s">
        <v>520</v>
      </c>
      <c r="B224" s="9" t="s">
        <v>1829</v>
      </c>
      <c r="C224" s="9" t="s">
        <v>1830</v>
      </c>
      <c r="D224" s="9" t="s">
        <v>1831</v>
      </c>
      <c r="E224" s="9" t="s">
        <v>342</v>
      </c>
      <c r="F224" s="9" t="s">
        <v>250</v>
      </c>
      <c r="G224" s="9" t="s">
        <v>1832</v>
      </c>
      <c r="H224" s="11">
        <v>38700</v>
      </c>
      <c r="I224" s="11">
        <v>18923</v>
      </c>
      <c r="J224" s="9" t="s">
        <v>1056</v>
      </c>
      <c r="K224" s="9" t="s">
        <v>1057</v>
      </c>
      <c r="L224" s="9" t="s">
        <v>390</v>
      </c>
      <c r="M224" s="10">
        <v>45451</v>
      </c>
      <c r="N224" s="9" t="s">
        <v>267</v>
      </c>
      <c r="O224" s="10">
        <v>37415</v>
      </c>
      <c r="P224" s="10">
        <v>45543</v>
      </c>
    </row>
    <row r="225" spans="1:18" x14ac:dyDescent="0.25">
      <c r="A225" s="14" t="s">
        <v>1844</v>
      </c>
      <c r="B225" s="14" t="s">
        <v>1845</v>
      </c>
      <c r="C225" s="14" t="s">
        <v>1830</v>
      </c>
      <c r="D225" s="14" t="s">
        <v>1831</v>
      </c>
      <c r="E225" s="14" t="s">
        <v>342</v>
      </c>
      <c r="F225" s="14" t="s">
        <v>250</v>
      </c>
      <c r="G225" s="14" t="s">
        <v>1846</v>
      </c>
      <c r="H225" s="16">
        <v>15000</v>
      </c>
      <c r="I225" s="16">
        <v>14900</v>
      </c>
      <c r="J225" s="14" t="s">
        <v>1056</v>
      </c>
      <c r="K225" s="14" t="s">
        <v>1057</v>
      </c>
      <c r="L225" s="14" t="s">
        <v>390</v>
      </c>
      <c r="M225" s="15">
        <v>45512</v>
      </c>
      <c r="N225" s="14" t="s">
        <v>267</v>
      </c>
      <c r="O225" s="15">
        <v>45512</v>
      </c>
    </row>
    <row r="226" spans="1:18" x14ac:dyDescent="0.25">
      <c r="A226" s="9" t="s">
        <v>584</v>
      </c>
      <c r="B226" s="9" t="s">
        <v>1616</v>
      </c>
      <c r="C226" s="9" t="s">
        <v>1541</v>
      </c>
      <c r="D226" s="9" t="s">
        <v>1987</v>
      </c>
      <c r="E226" s="9" t="s">
        <v>514</v>
      </c>
      <c r="F226" s="9" t="s">
        <v>250</v>
      </c>
      <c r="G226" s="9" t="s">
        <v>1988</v>
      </c>
      <c r="H226" s="11">
        <v>20000</v>
      </c>
      <c r="I226" s="11">
        <v>15900</v>
      </c>
      <c r="J226" s="9">
        <v>101</v>
      </c>
      <c r="K226" s="9" t="s">
        <v>42</v>
      </c>
      <c r="L226" s="9" t="s">
        <v>51</v>
      </c>
      <c r="M226" s="9" t="s">
        <v>1983</v>
      </c>
      <c r="N226" s="9" t="s">
        <v>182</v>
      </c>
      <c r="O226" s="9" t="s">
        <v>1989</v>
      </c>
      <c r="P226" s="9" t="s">
        <v>2831</v>
      </c>
      <c r="Q226" s="9" t="s">
        <v>3551</v>
      </c>
    </row>
    <row r="227" spans="1:18" x14ac:dyDescent="0.25">
      <c r="A227" s="9" t="s">
        <v>1946</v>
      </c>
      <c r="B227" s="9" t="s">
        <v>1617</v>
      </c>
      <c r="C227" s="9" t="s">
        <v>1541</v>
      </c>
      <c r="D227" s="9" t="s">
        <v>1947</v>
      </c>
      <c r="E227" s="9" t="s">
        <v>198</v>
      </c>
      <c r="F227" s="9" t="s">
        <v>250</v>
      </c>
      <c r="G227" s="9" t="s">
        <v>1948</v>
      </c>
      <c r="H227" s="11">
        <v>611880</v>
      </c>
      <c r="I227" s="11">
        <v>611880</v>
      </c>
      <c r="J227" s="9" t="s">
        <v>169</v>
      </c>
      <c r="K227" s="9" t="s">
        <v>162</v>
      </c>
      <c r="L227" s="9" t="s">
        <v>194</v>
      </c>
      <c r="M227" s="9" t="s">
        <v>1944</v>
      </c>
      <c r="N227" s="9" t="s">
        <v>182</v>
      </c>
      <c r="O227" s="9" t="s">
        <v>1944</v>
      </c>
      <c r="P227" s="9" t="s">
        <v>2208</v>
      </c>
    </row>
    <row r="228" spans="1:18" x14ac:dyDescent="0.25">
      <c r="A228" s="9" t="s">
        <v>549</v>
      </c>
      <c r="B228" s="9" t="s">
        <v>1618</v>
      </c>
      <c r="C228" s="9" t="s">
        <v>1541</v>
      </c>
      <c r="D228" s="9" t="s">
        <v>1840</v>
      </c>
      <c r="E228" s="9" t="s">
        <v>192</v>
      </c>
      <c r="F228" s="9" t="s">
        <v>250</v>
      </c>
      <c r="G228" s="9" t="s">
        <v>1841</v>
      </c>
      <c r="H228" s="11">
        <v>80000</v>
      </c>
      <c r="I228" s="11">
        <v>64681</v>
      </c>
      <c r="J228" s="9" t="s">
        <v>759</v>
      </c>
      <c r="K228" s="9" t="s">
        <v>803</v>
      </c>
      <c r="L228" s="9" t="s">
        <v>804</v>
      </c>
      <c r="M228" s="10">
        <v>45512</v>
      </c>
      <c r="N228" s="9" t="s">
        <v>267</v>
      </c>
      <c r="O228" s="10">
        <v>45481</v>
      </c>
      <c r="P228" s="10">
        <v>45634</v>
      </c>
    </row>
    <row r="229" spans="1:18" x14ac:dyDescent="0.25">
      <c r="A229" s="9" t="s">
        <v>1979</v>
      </c>
      <c r="B229" s="9" t="s">
        <v>1619</v>
      </c>
      <c r="C229" s="9" t="s">
        <v>1541</v>
      </c>
      <c r="D229" s="9" t="s">
        <v>1980</v>
      </c>
      <c r="E229" s="10">
        <v>45599</v>
      </c>
      <c r="F229" s="9" t="s">
        <v>252</v>
      </c>
      <c r="G229" s="9" t="s">
        <v>1981</v>
      </c>
      <c r="H229" s="11">
        <v>73000</v>
      </c>
      <c r="I229" s="11">
        <v>73000</v>
      </c>
      <c r="J229" s="9" t="s">
        <v>169</v>
      </c>
      <c r="K229" s="9" t="s">
        <v>874</v>
      </c>
      <c r="L229" s="9" t="s">
        <v>1982</v>
      </c>
      <c r="M229" s="9" t="s">
        <v>1974</v>
      </c>
      <c r="N229" s="9" t="s">
        <v>566</v>
      </c>
      <c r="O229" s="9" t="s">
        <v>1951</v>
      </c>
      <c r="P229" s="9"/>
    </row>
    <row r="230" spans="1:18" x14ac:dyDescent="0.25">
      <c r="A230" s="9" t="s">
        <v>520</v>
      </c>
      <c r="B230" s="9" t="s">
        <v>1620</v>
      </c>
      <c r="C230" s="9" t="s">
        <v>1566</v>
      </c>
      <c r="D230" s="9" t="s">
        <v>1902</v>
      </c>
      <c r="E230" s="10">
        <v>45357</v>
      </c>
      <c r="F230" s="9" t="s">
        <v>250</v>
      </c>
      <c r="G230" s="9" t="s">
        <v>1903</v>
      </c>
      <c r="H230" s="11">
        <v>6850</v>
      </c>
      <c r="I230" s="11">
        <v>5795</v>
      </c>
      <c r="J230" s="9" t="s">
        <v>846</v>
      </c>
      <c r="K230" s="9" t="s">
        <v>557</v>
      </c>
      <c r="L230" s="9" t="s">
        <v>558</v>
      </c>
      <c r="M230" s="9" t="s">
        <v>1901</v>
      </c>
      <c r="N230" s="9" t="s">
        <v>182</v>
      </c>
      <c r="O230" s="10">
        <v>45634</v>
      </c>
      <c r="P230" s="9" t="s">
        <v>1921</v>
      </c>
    </row>
    <row r="231" spans="1:18" x14ac:dyDescent="0.25">
      <c r="A231" s="9" t="s">
        <v>520</v>
      </c>
      <c r="B231" s="9" t="s">
        <v>1621</v>
      </c>
      <c r="C231" s="9" t="s">
        <v>1541</v>
      </c>
      <c r="D231" s="9" t="s">
        <v>1904</v>
      </c>
      <c r="E231" s="9" t="s">
        <v>318</v>
      </c>
      <c r="F231" s="9" t="s">
        <v>250</v>
      </c>
      <c r="G231" s="9" t="s">
        <v>1905</v>
      </c>
      <c r="H231" s="11">
        <v>18200</v>
      </c>
      <c r="I231" s="11">
        <v>17981</v>
      </c>
      <c r="J231" s="9" t="s">
        <v>759</v>
      </c>
      <c r="K231" s="9" t="s">
        <v>800</v>
      </c>
      <c r="L231" s="9" t="s">
        <v>390</v>
      </c>
      <c r="M231" s="9" t="s">
        <v>1901</v>
      </c>
      <c r="N231" s="9" t="s">
        <v>182</v>
      </c>
      <c r="O231" s="10">
        <v>45634</v>
      </c>
      <c r="P231" s="9" t="s">
        <v>1921</v>
      </c>
    </row>
    <row r="232" spans="1:18" x14ac:dyDescent="0.25">
      <c r="A232" s="14" t="s">
        <v>286</v>
      </c>
      <c r="B232" s="14" t="s">
        <v>1677</v>
      </c>
      <c r="C232" s="14" t="s">
        <v>2069</v>
      </c>
      <c r="D232" s="14" t="s">
        <v>2070</v>
      </c>
      <c r="E232" s="14" t="s">
        <v>681</v>
      </c>
      <c r="F232" s="14" t="s">
        <v>252</v>
      </c>
      <c r="G232" s="14" t="s">
        <v>2071</v>
      </c>
      <c r="H232" s="16">
        <v>13350</v>
      </c>
      <c r="I232" s="16">
        <v>13350</v>
      </c>
      <c r="J232" s="14" t="s">
        <v>169</v>
      </c>
      <c r="K232" s="14" t="s">
        <v>557</v>
      </c>
      <c r="L232" s="14" t="s">
        <v>558</v>
      </c>
      <c r="M232" s="14" t="s">
        <v>2060</v>
      </c>
      <c r="N232" s="14" t="s">
        <v>182</v>
      </c>
      <c r="O232" s="14" t="s">
        <v>2023</v>
      </c>
      <c r="P232" s="9"/>
      <c r="Q232" s="14" t="s">
        <v>2154</v>
      </c>
    </row>
    <row r="233" spans="1:18" x14ac:dyDescent="0.25">
      <c r="A233" s="9" t="s">
        <v>2116</v>
      </c>
      <c r="B233" s="9" t="s">
        <v>1678</v>
      </c>
      <c r="C233" s="9" t="s">
        <v>1566</v>
      </c>
      <c r="D233" s="9" t="s">
        <v>2117</v>
      </c>
      <c r="E233" s="10">
        <v>45633</v>
      </c>
      <c r="F233" s="9" t="s">
        <v>250</v>
      </c>
      <c r="G233" s="9" t="s">
        <v>2118</v>
      </c>
      <c r="H233" s="11">
        <v>25000</v>
      </c>
      <c r="I233" s="11">
        <v>25000</v>
      </c>
      <c r="J233" s="9" t="s">
        <v>759</v>
      </c>
      <c r="K233" s="9" t="s">
        <v>733</v>
      </c>
      <c r="L233" s="9" t="s">
        <v>1671</v>
      </c>
      <c r="M233" s="10">
        <v>45452</v>
      </c>
      <c r="N233" s="9" t="s">
        <v>2119</v>
      </c>
      <c r="O233" s="9" t="s">
        <v>2119</v>
      </c>
      <c r="P233" s="9" t="s">
        <v>2119</v>
      </c>
    </row>
    <row r="234" spans="1:18" x14ac:dyDescent="0.25">
      <c r="A234" s="9" t="s">
        <v>988</v>
      </c>
      <c r="B234" s="9" t="s">
        <v>1679</v>
      </c>
      <c r="C234" s="9" t="s">
        <v>1566</v>
      </c>
      <c r="D234" s="9" t="s">
        <v>1686</v>
      </c>
      <c r="E234" s="9" t="s">
        <v>1072</v>
      </c>
      <c r="F234" s="9" t="s">
        <v>250</v>
      </c>
      <c r="G234" s="9" t="s">
        <v>1687</v>
      </c>
      <c r="H234" s="11">
        <v>19800</v>
      </c>
      <c r="I234" s="11">
        <v>10800</v>
      </c>
      <c r="J234" s="9" t="s">
        <v>1688</v>
      </c>
      <c r="K234" s="9" t="s">
        <v>428</v>
      </c>
      <c r="L234" s="9" t="s">
        <v>429</v>
      </c>
      <c r="M234" s="9" t="s">
        <v>1661</v>
      </c>
      <c r="N234" s="9" t="s">
        <v>1689</v>
      </c>
      <c r="O234" s="9" t="s">
        <v>1599</v>
      </c>
      <c r="P234" s="9" t="s">
        <v>1689</v>
      </c>
    </row>
    <row r="235" spans="1:18" x14ac:dyDescent="0.25">
      <c r="B235" s="12" t="s">
        <v>1680</v>
      </c>
      <c r="H235" s="5"/>
      <c r="I235" s="5"/>
    </row>
    <row r="236" spans="1:18" x14ac:dyDescent="0.25">
      <c r="A236" s="9" t="s">
        <v>584</v>
      </c>
      <c r="B236" s="9" t="s">
        <v>1681</v>
      </c>
      <c r="C236" s="9" t="s">
        <v>1730</v>
      </c>
      <c r="D236" s="9" t="s">
        <v>1990</v>
      </c>
      <c r="E236" s="9" t="s">
        <v>688</v>
      </c>
      <c r="F236" s="9" t="s">
        <v>253</v>
      </c>
      <c r="G236" s="9" t="s">
        <v>1991</v>
      </c>
      <c r="H236" s="11">
        <v>103398</v>
      </c>
      <c r="I236" s="11">
        <v>46998</v>
      </c>
      <c r="J236" s="9" t="s">
        <v>169</v>
      </c>
      <c r="K236" s="9" t="s">
        <v>557</v>
      </c>
      <c r="L236" s="9" t="s">
        <v>558</v>
      </c>
      <c r="M236" s="9" t="s">
        <v>1983</v>
      </c>
      <c r="N236" s="9" t="s">
        <v>326</v>
      </c>
      <c r="O236" s="9" t="s">
        <v>1992</v>
      </c>
      <c r="P236" s="9" t="s">
        <v>2807</v>
      </c>
    </row>
    <row r="237" spans="1:18" x14ac:dyDescent="0.25">
      <c r="A237" s="9" t="s">
        <v>2019</v>
      </c>
      <c r="B237" s="9" t="s">
        <v>2018</v>
      </c>
      <c r="C237" s="9" t="s">
        <v>1730</v>
      </c>
      <c r="D237" s="9" t="s">
        <v>2020</v>
      </c>
      <c r="E237" s="10">
        <v>45327</v>
      </c>
      <c r="F237" s="9" t="s">
        <v>250</v>
      </c>
      <c r="G237" s="9" t="s">
        <v>2021</v>
      </c>
      <c r="H237" s="11">
        <v>15000</v>
      </c>
      <c r="I237" s="11">
        <v>9448</v>
      </c>
      <c r="J237" s="9">
        <v>1105</v>
      </c>
      <c r="K237" s="9" t="s">
        <v>8</v>
      </c>
      <c r="L237" s="9" t="s">
        <v>59</v>
      </c>
      <c r="M237" s="9" t="s">
        <v>2006</v>
      </c>
      <c r="N237" s="9" t="s">
        <v>326</v>
      </c>
      <c r="O237" s="9" t="s">
        <v>1983</v>
      </c>
      <c r="P237" s="9" t="s">
        <v>3139</v>
      </c>
    </row>
    <row r="238" spans="1:18" x14ac:dyDescent="0.25">
      <c r="A238" s="9" t="s">
        <v>618</v>
      </c>
      <c r="B238" s="9" t="s">
        <v>1682</v>
      </c>
      <c r="C238" s="9" t="s">
        <v>1730</v>
      </c>
      <c r="D238" s="9" t="s">
        <v>1842</v>
      </c>
      <c r="E238" s="10">
        <v>45447</v>
      </c>
      <c r="F238" s="9" t="s">
        <v>250</v>
      </c>
      <c r="G238" s="9" t="s">
        <v>1843</v>
      </c>
      <c r="H238" s="11">
        <v>227304</v>
      </c>
      <c r="I238" s="11">
        <v>220010</v>
      </c>
      <c r="J238" s="9" t="s">
        <v>169</v>
      </c>
      <c r="K238" s="9" t="s">
        <v>8</v>
      </c>
      <c r="L238" s="9" t="s">
        <v>1220</v>
      </c>
      <c r="M238" s="10">
        <v>45512</v>
      </c>
      <c r="N238" s="9" t="s">
        <v>326</v>
      </c>
      <c r="O238" s="10">
        <v>45481</v>
      </c>
      <c r="P238" s="9" t="s">
        <v>3545</v>
      </c>
      <c r="Q238" s="9" t="s">
        <v>3134</v>
      </c>
      <c r="R238" t="s">
        <v>3547</v>
      </c>
    </row>
    <row r="239" spans="1:18" x14ac:dyDescent="0.25">
      <c r="A239" s="9" t="s">
        <v>1941</v>
      </c>
      <c r="B239" s="9" t="s">
        <v>1683</v>
      </c>
      <c r="C239" s="9" t="s">
        <v>1566</v>
      </c>
      <c r="D239" s="9" t="s">
        <v>1942</v>
      </c>
      <c r="E239" s="9" t="s">
        <v>1645</v>
      </c>
      <c r="F239" s="9" t="s">
        <v>250</v>
      </c>
      <c r="G239" s="9" t="s">
        <v>1943</v>
      </c>
      <c r="H239" s="11">
        <v>25000</v>
      </c>
      <c r="I239" s="11">
        <v>24500</v>
      </c>
      <c r="J239" s="9" t="s">
        <v>1159</v>
      </c>
      <c r="K239" s="9" t="s">
        <v>733</v>
      </c>
      <c r="L239" s="9" t="s">
        <v>1671</v>
      </c>
      <c r="M239" s="9" t="s">
        <v>1944</v>
      </c>
      <c r="N239" s="9" t="s">
        <v>1945</v>
      </c>
      <c r="O239" s="9" t="s">
        <v>1566</v>
      </c>
      <c r="P239" s="9" t="s">
        <v>1945</v>
      </c>
    </row>
    <row r="240" spans="1:18" x14ac:dyDescent="0.25">
      <c r="A240" s="9" t="s">
        <v>584</v>
      </c>
      <c r="B240" s="9" t="s">
        <v>1684</v>
      </c>
      <c r="C240" s="9" t="s">
        <v>1730</v>
      </c>
      <c r="D240" s="9" t="s">
        <v>1971</v>
      </c>
      <c r="E240" s="9" t="s">
        <v>688</v>
      </c>
      <c r="F240" s="9" t="s">
        <v>250</v>
      </c>
      <c r="G240" s="9" t="s">
        <v>1972</v>
      </c>
      <c r="H240" s="11">
        <v>24000</v>
      </c>
      <c r="I240" s="11">
        <v>10494</v>
      </c>
      <c r="J240" s="9" t="s">
        <v>169</v>
      </c>
      <c r="K240" s="9" t="s">
        <v>557</v>
      </c>
      <c r="L240" s="9" t="s">
        <v>558</v>
      </c>
      <c r="M240" s="9" t="s">
        <v>1951</v>
      </c>
      <c r="N240" s="9" t="s">
        <v>182</v>
      </c>
      <c r="O240" s="9" t="s">
        <v>1944</v>
      </c>
      <c r="P240" s="10">
        <v>45391</v>
      </c>
    </row>
    <row r="241" spans="1:17" x14ac:dyDescent="0.25">
      <c r="A241" s="14" t="s">
        <v>2002</v>
      </c>
      <c r="B241" s="14" t="s">
        <v>1685</v>
      </c>
      <c r="C241" s="14" t="s">
        <v>1730</v>
      </c>
      <c r="D241" s="14" t="s">
        <v>2003</v>
      </c>
      <c r="E241" s="15">
        <v>45449</v>
      </c>
      <c r="F241" s="14" t="s">
        <v>250</v>
      </c>
      <c r="G241" s="14" t="s">
        <v>2004</v>
      </c>
      <c r="H241" s="16">
        <v>380000</v>
      </c>
      <c r="I241" s="16">
        <v>360000</v>
      </c>
      <c r="J241" s="14" t="s">
        <v>1464</v>
      </c>
      <c r="K241" s="14" t="s">
        <v>2005</v>
      </c>
      <c r="L241" s="14" t="s">
        <v>589</v>
      </c>
      <c r="M241" s="14" t="s">
        <v>2006</v>
      </c>
      <c r="N241" s="14" t="s">
        <v>267</v>
      </c>
      <c r="O241" s="14" t="s">
        <v>1983</v>
      </c>
    </row>
    <row r="242" spans="1:17" x14ac:dyDescent="0.25">
      <c r="A242" s="14" t="s">
        <v>953</v>
      </c>
      <c r="B242" s="14" t="s">
        <v>1847</v>
      </c>
      <c r="C242" s="15">
        <v>45299</v>
      </c>
      <c r="D242" s="14" t="s">
        <v>1935</v>
      </c>
      <c r="E242" s="14" t="s">
        <v>1045</v>
      </c>
      <c r="F242" s="14" t="s">
        <v>250</v>
      </c>
      <c r="G242" s="14" t="s">
        <v>1936</v>
      </c>
      <c r="H242" s="16">
        <v>17500</v>
      </c>
      <c r="I242" s="16">
        <v>17500</v>
      </c>
      <c r="J242" s="14">
        <v>101</v>
      </c>
      <c r="K242" s="14" t="s">
        <v>136</v>
      </c>
      <c r="L242" s="14" t="s">
        <v>61</v>
      </c>
      <c r="M242" s="14" t="s">
        <v>1928</v>
      </c>
      <c r="N242" s="14" t="s">
        <v>566</v>
      </c>
      <c r="O242" s="14" t="s">
        <v>1921</v>
      </c>
      <c r="P242" s="12"/>
      <c r="Q242" s="12" t="s">
        <v>1957</v>
      </c>
    </row>
    <row r="243" spans="1:17" x14ac:dyDescent="0.25">
      <c r="A243" s="9" t="s">
        <v>618</v>
      </c>
      <c r="B243" s="9" t="s">
        <v>1848</v>
      </c>
      <c r="C243" s="10">
        <v>45299</v>
      </c>
      <c r="D243" s="9" t="s">
        <v>2067</v>
      </c>
      <c r="E243" s="9" t="s">
        <v>722</v>
      </c>
      <c r="F243" s="9" t="s">
        <v>250</v>
      </c>
      <c r="G243" s="9" t="s">
        <v>2068</v>
      </c>
      <c r="H243" s="11">
        <v>27000</v>
      </c>
      <c r="I243" s="11">
        <v>27000</v>
      </c>
      <c r="J243" s="9" t="s">
        <v>169</v>
      </c>
      <c r="K243" s="9" t="s">
        <v>179</v>
      </c>
      <c r="L243" s="9" t="s">
        <v>293</v>
      </c>
      <c r="M243" s="9" t="s">
        <v>2060</v>
      </c>
      <c r="N243" s="9" t="s">
        <v>182</v>
      </c>
      <c r="O243" s="9" t="s">
        <v>2060</v>
      </c>
      <c r="P243" s="9" t="s">
        <v>2889</v>
      </c>
    </row>
    <row r="244" spans="1:17" x14ac:dyDescent="0.25">
      <c r="A244" s="14" t="s">
        <v>2077</v>
      </c>
      <c r="B244" s="14" t="s">
        <v>1849</v>
      </c>
      <c r="C244" s="15">
        <v>45299</v>
      </c>
      <c r="D244" s="14" t="s">
        <v>2078</v>
      </c>
      <c r="E244" s="14" t="s">
        <v>937</v>
      </c>
      <c r="F244" s="14" t="s">
        <v>250</v>
      </c>
      <c r="G244" s="14" t="s">
        <v>2079</v>
      </c>
      <c r="H244" s="16">
        <v>800000</v>
      </c>
      <c r="I244" s="16">
        <v>795200</v>
      </c>
      <c r="J244" s="14">
        <v>101</v>
      </c>
      <c r="K244" s="14" t="s">
        <v>935</v>
      </c>
      <c r="L244" s="14" t="s">
        <v>936</v>
      </c>
      <c r="M244" s="15">
        <v>45331</v>
      </c>
      <c r="N244" s="14" t="s">
        <v>2080</v>
      </c>
      <c r="O244" s="14" t="s">
        <v>2060</v>
      </c>
    </row>
    <row r="245" spans="1:17" x14ac:dyDescent="0.25">
      <c r="A245" s="9" t="s">
        <v>584</v>
      </c>
      <c r="B245" s="9" t="s">
        <v>1850</v>
      </c>
      <c r="C245" s="10">
        <v>45299</v>
      </c>
      <c r="D245" s="9" t="s">
        <v>1959</v>
      </c>
      <c r="E245" s="9" t="s">
        <v>688</v>
      </c>
      <c r="F245" s="9" t="s">
        <v>250</v>
      </c>
      <c r="G245" s="9" t="s">
        <v>1960</v>
      </c>
      <c r="H245" s="11">
        <v>78000</v>
      </c>
      <c r="I245" s="11">
        <v>42260</v>
      </c>
      <c r="J245" s="9" t="s">
        <v>759</v>
      </c>
      <c r="K245" s="9" t="s">
        <v>522</v>
      </c>
      <c r="L245" s="9" t="s">
        <v>523</v>
      </c>
      <c r="M245" s="9" t="s">
        <v>1951</v>
      </c>
      <c r="N245" s="9" t="s">
        <v>326</v>
      </c>
      <c r="O245" s="9" t="s">
        <v>1944</v>
      </c>
      <c r="P245" s="10">
        <v>45331</v>
      </c>
    </row>
    <row r="246" spans="1:17" x14ac:dyDescent="0.25">
      <c r="A246" s="9" t="s">
        <v>661</v>
      </c>
      <c r="B246" s="9" t="s">
        <v>1851</v>
      </c>
      <c r="C246" s="10">
        <v>45299</v>
      </c>
      <c r="D246" s="9" t="s">
        <v>2186</v>
      </c>
      <c r="E246" s="10">
        <v>45566</v>
      </c>
      <c r="F246" s="9" t="s">
        <v>2187</v>
      </c>
      <c r="G246" s="9" t="s">
        <v>2188</v>
      </c>
      <c r="H246" s="11">
        <v>40000</v>
      </c>
      <c r="I246" s="11">
        <v>40000</v>
      </c>
      <c r="J246" s="9">
        <v>101</v>
      </c>
      <c r="K246" s="9" t="s">
        <v>1634</v>
      </c>
      <c r="L246" s="9" t="s">
        <v>1635</v>
      </c>
      <c r="M246" s="9" t="s">
        <v>2184</v>
      </c>
      <c r="N246" s="9" t="s">
        <v>182</v>
      </c>
      <c r="O246" s="9" t="s">
        <v>2189</v>
      </c>
      <c r="P246" s="9" t="s">
        <v>2184</v>
      </c>
    </row>
    <row r="247" spans="1:17" x14ac:dyDescent="0.25">
      <c r="A247" s="9" t="s">
        <v>2182</v>
      </c>
      <c r="B247" s="9" t="s">
        <v>1852</v>
      </c>
      <c r="C247" s="10">
        <v>45511</v>
      </c>
      <c r="D247" s="9" t="s">
        <v>2183</v>
      </c>
      <c r="E247" s="10">
        <v>45419</v>
      </c>
      <c r="F247" s="9" t="s">
        <v>252</v>
      </c>
      <c r="G247" s="9" t="s">
        <v>2185</v>
      </c>
      <c r="H247" s="11">
        <v>350000</v>
      </c>
      <c r="I247" s="11">
        <v>336000</v>
      </c>
      <c r="J247" s="9" t="s">
        <v>109</v>
      </c>
      <c r="K247" s="9" t="s">
        <v>1017</v>
      </c>
      <c r="L247" s="9" t="s">
        <v>969</v>
      </c>
      <c r="M247" s="9" t="s">
        <v>2184</v>
      </c>
      <c r="N247" s="9" t="s">
        <v>1603</v>
      </c>
      <c r="O247" s="10">
        <v>45511</v>
      </c>
      <c r="P247" s="9" t="s">
        <v>1603</v>
      </c>
    </row>
    <row r="248" spans="1:17" x14ac:dyDescent="0.25">
      <c r="A248" s="9" t="s">
        <v>819</v>
      </c>
      <c r="B248" s="9" t="s">
        <v>1853</v>
      </c>
      <c r="C248" s="10">
        <v>45420</v>
      </c>
      <c r="D248" s="9" t="s">
        <v>2009</v>
      </c>
      <c r="E248" s="9" t="s">
        <v>675</v>
      </c>
      <c r="F248" s="9" t="s">
        <v>250</v>
      </c>
      <c r="G248" s="9" t="s">
        <v>2010</v>
      </c>
      <c r="H248" s="11">
        <v>304450</v>
      </c>
      <c r="I248" s="11">
        <v>232790</v>
      </c>
      <c r="J248" s="9" t="s">
        <v>2011</v>
      </c>
      <c r="K248" s="9" t="s">
        <v>2012</v>
      </c>
      <c r="L248" s="9" t="s">
        <v>390</v>
      </c>
      <c r="M248" s="9" t="s">
        <v>2006</v>
      </c>
      <c r="N248" s="9" t="s">
        <v>524</v>
      </c>
      <c r="O248" s="9" t="s">
        <v>1983</v>
      </c>
      <c r="P248" s="9" t="s">
        <v>2172</v>
      </c>
    </row>
    <row r="249" spans="1:17" x14ac:dyDescent="0.25">
      <c r="B249" s="12" t="s">
        <v>1854</v>
      </c>
      <c r="H249" s="5"/>
      <c r="I249" s="5"/>
    </row>
    <row r="250" spans="1:17" x14ac:dyDescent="0.25">
      <c r="A250" s="9" t="s">
        <v>678</v>
      </c>
      <c r="B250" s="9" t="s">
        <v>1855</v>
      </c>
      <c r="C250" s="10">
        <v>45451</v>
      </c>
      <c r="D250" s="9" t="s">
        <v>2007</v>
      </c>
      <c r="E250" s="9" t="s">
        <v>1668</v>
      </c>
      <c r="F250" s="9" t="s">
        <v>250</v>
      </c>
      <c r="G250" s="9" t="s">
        <v>2008</v>
      </c>
      <c r="H250" s="11">
        <v>30000</v>
      </c>
      <c r="I250" s="11">
        <v>18500</v>
      </c>
      <c r="J250" s="9" t="s">
        <v>133</v>
      </c>
      <c r="K250" s="9" t="s">
        <v>1985</v>
      </c>
      <c r="L250" s="9" t="s">
        <v>133</v>
      </c>
      <c r="M250" s="9" t="s">
        <v>2006</v>
      </c>
      <c r="N250" s="9" t="s">
        <v>326</v>
      </c>
      <c r="O250" s="9" t="s">
        <v>1983</v>
      </c>
      <c r="P250" s="9" t="s">
        <v>2006</v>
      </c>
    </row>
    <row r="251" spans="1:17" x14ac:dyDescent="0.25">
      <c r="A251" s="9" t="s">
        <v>236</v>
      </c>
      <c r="B251" s="9" t="s">
        <v>1856</v>
      </c>
      <c r="C251" s="10">
        <v>45451</v>
      </c>
      <c r="D251" s="9" t="s">
        <v>2064</v>
      </c>
      <c r="E251" s="9" t="s">
        <v>817</v>
      </c>
      <c r="F251" s="9" t="s">
        <v>250</v>
      </c>
      <c r="G251" s="9" t="s">
        <v>2065</v>
      </c>
      <c r="H251" s="11">
        <v>150000</v>
      </c>
      <c r="I251" s="11">
        <v>119990</v>
      </c>
      <c r="J251" s="9" t="s">
        <v>804</v>
      </c>
      <c r="K251" s="9" t="s">
        <v>2066</v>
      </c>
      <c r="L251" s="9" t="s">
        <v>804</v>
      </c>
      <c r="M251" s="9" t="s">
        <v>2060</v>
      </c>
      <c r="N251" s="9" t="s">
        <v>182</v>
      </c>
      <c r="O251" s="9" t="s">
        <v>2060</v>
      </c>
      <c r="P251" s="10">
        <v>45452</v>
      </c>
    </row>
    <row r="252" spans="1:17" x14ac:dyDescent="0.25">
      <c r="A252" s="14" t="s">
        <v>186</v>
      </c>
      <c r="B252" s="14" t="s">
        <v>1857</v>
      </c>
      <c r="C252" s="15">
        <v>45451</v>
      </c>
      <c r="D252" s="14" t="s">
        <v>2201</v>
      </c>
      <c r="E252" s="15">
        <v>45449</v>
      </c>
      <c r="F252" s="14" t="s">
        <v>250</v>
      </c>
      <c r="G252" s="14" t="s">
        <v>2202</v>
      </c>
      <c r="H252" s="16">
        <v>4000</v>
      </c>
      <c r="I252" s="16">
        <v>4000</v>
      </c>
      <c r="J252" s="14">
        <v>101</v>
      </c>
      <c r="K252" s="14" t="s">
        <v>179</v>
      </c>
      <c r="L252" s="14" t="s">
        <v>293</v>
      </c>
      <c r="M252" s="14" t="s">
        <v>2184</v>
      </c>
      <c r="N252" s="14" t="s">
        <v>182</v>
      </c>
      <c r="O252" s="14" t="s">
        <v>2189</v>
      </c>
    </row>
    <row r="253" spans="1:17" x14ac:dyDescent="0.25">
      <c r="A253" s="9" t="s">
        <v>2013</v>
      </c>
      <c r="B253" s="9" t="s">
        <v>1858</v>
      </c>
      <c r="C253" s="10">
        <v>45451</v>
      </c>
      <c r="D253" s="9" t="s">
        <v>2014</v>
      </c>
      <c r="E253" s="9" t="s">
        <v>325</v>
      </c>
      <c r="F253" s="9" t="s">
        <v>250</v>
      </c>
      <c r="G253" s="9" t="s">
        <v>2015</v>
      </c>
      <c r="H253" s="11">
        <v>11000</v>
      </c>
      <c r="I253" s="11">
        <v>10750</v>
      </c>
      <c r="J253" s="9" t="s">
        <v>2016</v>
      </c>
      <c r="K253" s="9" t="s">
        <v>1057</v>
      </c>
      <c r="L253" s="9" t="s">
        <v>390</v>
      </c>
      <c r="M253" s="9" t="s">
        <v>2006</v>
      </c>
      <c r="N253" s="9" t="s">
        <v>326</v>
      </c>
      <c r="O253" s="9" t="s">
        <v>1983</v>
      </c>
      <c r="P253" s="9" t="s">
        <v>2904</v>
      </c>
    </row>
    <row r="254" spans="1:17" x14ac:dyDescent="0.25">
      <c r="A254" s="9" t="s">
        <v>434</v>
      </c>
      <c r="B254" s="9" t="s">
        <v>1998</v>
      </c>
      <c r="C254" s="10">
        <v>45451</v>
      </c>
      <c r="D254" s="9" t="s">
        <v>2000</v>
      </c>
      <c r="E254" s="10">
        <v>45388</v>
      </c>
      <c r="F254" s="9" t="s">
        <v>250</v>
      </c>
      <c r="G254" s="9" t="s">
        <v>2017</v>
      </c>
      <c r="H254" s="11">
        <v>11000</v>
      </c>
      <c r="I254" s="11">
        <v>9000</v>
      </c>
      <c r="J254" s="9">
        <v>1151</v>
      </c>
      <c r="K254" s="9" t="s">
        <v>376</v>
      </c>
      <c r="L254" s="9" t="s">
        <v>221</v>
      </c>
      <c r="M254" s="9" t="s">
        <v>2006</v>
      </c>
      <c r="N254" s="9" t="s">
        <v>182</v>
      </c>
      <c r="O254" s="9" t="s">
        <v>1983</v>
      </c>
      <c r="P254" s="10">
        <v>45331</v>
      </c>
    </row>
    <row r="255" spans="1:17" x14ac:dyDescent="0.25">
      <c r="A255" s="9" t="s">
        <v>899</v>
      </c>
      <c r="B255" s="9" t="s">
        <v>1999</v>
      </c>
      <c r="C255" s="10">
        <v>45451</v>
      </c>
      <c r="D255" s="9" t="s">
        <v>2000</v>
      </c>
      <c r="E255" s="10">
        <v>45388</v>
      </c>
      <c r="F255" s="9" t="s">
        <v>250</v>
      </c>
      <c r="G255" s="9" t="s">
        <v>2001</v>
      </c>
      <c r="H255" s="11">
        <v>6000</v>
      </c>
      <c r="I255" s="11">
        <v>5480</v>
      </c>
      <c r="J255" s="9">
        <v>101</v>
      </c>
      <c r="K255" s="9" t="s">
        <v>376</v>
      </c>
      <c r="L255" s="9" t="s">
        <v>221</v>
      </c>
      <c r="M255" s="9" t="s">
        <v>1983</v>
      </c>
      <c r="N255" s="9" t="s">
        <v>182</v>
      </c>
      <c r="O255" s="9" t="s">
        <v>1989</v>
      </c>
      <c r="P255" s="10">
        <v>45331</v>
      </c>
    </row>
    <row r="256" spans="1:17" x14ac:dyDescent="0.25">
      <c r="A256" s="9" t="s">
        <v>186</v>
      </c>
      <c r="B256" s="9" t="s">
        <v>1859</v>
      </c>
      <c r="C256" s="10">
        <v>45451</v>
      </c>
      <c r="D256" s="9" t="s">
        <v>1996</v>
      </c>
      <c r="E256" s="9" t="s">
        <v>722</v>
      </c>
      <c r="F256" s="9" t="s">
        <v>250</v>
      </c>
      <c r="G256" s="9" t="s">
        <v>1997</v>
      </c>
      <c r="H256" s="11">
        <v>168188</v>
      </c>
      <c r="I256" s="11">
        <v>143381.70000000001</v>
      </c>
      <c r="J256" s="9" t="s">
        <v>169</v>
      </c>
      <c r="K256" s="9" t="s">
        <v>179</v>
      </c>
      <c r="L256" s="9" t="s">
        <v>293</v>
      </c>
      <c r="M256" s="9" t="s">
        <v>1983</v>
      </c>
      <c r="N256" s="9" t="s">
        <v>524</v>
      </c>
      <c r="O256" s="9" t="s">
        <v>1989</v>
      </c>
      <c r="P256" s="9" t="s">
        <v>2036</v>
      </c>
    </row>
    <row r="257" spans="1:17" x14ac:dyDescent="0.25">
      <c r="A257" s="9" t="s">
        <v>186</v>
      </c>
      <c r="B257" s="9" t="s">
        <v>1860</v>
      </c>
      <c r="C257" s="10">
        <v>45451</v>
      </c>
      <c r="D257" s="9" t="s">
        <v>2061</v>
      </c>
      <c r="E257" s="10">
        <v>45416</v>
      </c>
      <c r="F257" s="9" t="s">
        <v>250</v>
      </c>
      <c r="G257" s="9" t="s">
        <v>2062</v>
      </c>
      <c r="H257" s="11">
        <v>209227.84</v>
      </c>
      <c r="I257" s="11">
        <v>68592.5</v>
      </c>
      <c r="J257" s="9" t="s">
        <v>169</v>
      </c>
      <c r="K257" s="9" t="s">
        <v>179</v>
      </c>
      <c r="L257" s="9" t="s">
        <v>293</v>
      </c>
      <c r="M257" s="9" t="s">
        <v>2063</v>
      </c>
      <c r="N257" s="9" t="s">
        <v>326</v>
      </c>
      <c r="O257" s="9" t="s">
        <v>2060</v>
      </c>
      <c r="P257" s="10">
        <v>45421</v>
      </c>
    </row>
    <row r="258" spans="1:17" x14ac:dyDescent="0.25">
      <c r="A258" s="9" t="s">
        <v>549</v>
      </c>
      <c r="B258" s="9" t="s">
        <v>2104</v>
      </c>
      <c r="C258" s="10">
        <v>45634</v>
      </c>
      <c r="D258" s="9" t="s">
        <v>1977</v>
      </c>
      <c r="E258" s="9" t="s">
        <v>513</v>
      </c>
      <c r="F258" s="9" t="s">
        <v>250</v>
      </c>
      <c r="G258" s="9" t="s">
        <v>2105</v>
      </c>
      <c r="H258" s="11">
        <v>19000</v>
      </c>
      <c r="I258" s="11">
        <v>15370</v>
      </c>
      <c r="J258" s="9" t="s">
        <v>169</v>
      </c>
      <c r="K258" s="9" t="s">
        <v>847</v>
      </c>
      <c r="L258" s="9" t="s">
        <v>848</v>
      </c>
      <c r="M258" s="10">
        <v>45452</v>
      </c>
      <c r="N258" s="9" t="s">
        <v>182</v>
      </c>
      <c r="O258" s="10">
        <v>45421</v>
      </c>
      <c r="P258" s="10">
        <v>45605</v>
      </c>
    </row>
    <row r="259" spans="1:17" x14ac:dyDescent="0.25">
      <c r="A259" s="9" t="s">
        <v>520</v>
      </c>
      <c r="B259" s="9" t="s">
        <v>1976</v>
      </c>
      <c r="C259" s="10">
        <v>45481</v>
      </c>
      <c r="D259" s="9" t="s">
        <v>1977</v>
      </c>
      <c r="E259" s="9" t="s">
        <v>513</v>
      </c>
      <c r="F259" s="9" t="s">
        <v>250</v>
      </c>
      <c r="G259" s="9" t="s">
        <v>1978</v>
      </c>
      <c r="H259" s="11">
        <v>40000</v>
      </c>
      <c r="I259" s="11">
        <v>36995</v>
      </c>
      <c r="J259" s="9" t="s">
        <v>169</v>
      </c>
      <c r="K259" s="9" t="s">
        <v>847</v>
      </c>
      <c r="L259" s="9" t="s">
        <v>848</v>
      </c>
      <c r="M259" s="9" t="s">
        <v>1974</v>
      </c>
      <c r="N259" s="9" t="s">
        <v>182</v>
      </c>
      <c r="O259" s="9" t="s">
        <v>1974</v>
      </c>
      <c r="P259" s="9" t="s">
        <v>1983</v>
      </c>
    </row>
    <row r="260" spans="1:17" x14ac:dyDescent="0.25">
      <c r="A260" s="9" t="s">
        <v>2354</v>
      </c>
      <c r="B260" s="9" t="s">
        <v>1861</v>
      </c>
      <c r="C260" s="10">
        <v>45481</v>
      </c>
      <c r="D260" s="9" t="s">
        <v>2355</v>
      </c>
      <c r="E260" s="9"/>
      <c r="F260" s="9" t="s">
        <v>250</v>
      </c>
      <c r="G260" s="9" t="s">
        <v>2356</v>
      </c>
      <c r="H260" s="11"/>
      <c r="I260" s="11">
        <v>289700</v>
      </c>
      <c r="J260" s="9" t="s">
        <v>759</v>
      </c>
      <c r="K260" s="9" t="s">
        <v>398</v>
      </c>
      <c r="L260" s="9" t="s">
        <v>390</v>
      </c>
      <c r="M260" s="9" t="s">
        <v>2060</v>
      </c>
      <c r="N260" s="9" t="s">
        <v>524</v>
      </c>
      <c r="O260" s="10">
        <v>45574</v>
      </c>
      <c r="P260" s="9" t="s">
        <v>2357</v>
      </c>
    </row>
    <row r="261" spans="1:17" x14ac:dyDescent="0.25">
      <c r="A261" s="10" t="s">
        <v>1864</v>
      </c>
      <c r="B261" s="9" t="s">
        <v>1862</v>
      </c>
      <c r="C261" s="10">
        <v>45543</v>
      </c>
      <c r="D261" s="9" t="s">
        <v>1865</v>
      </c>
      <c r="E261" s="10">
        <v>45451</v>
      </c>
      <c r="F261" s="9" t="s">
        <v>250</v>
      </c>
      <c r="G261" s="9" t="s">
        <v>1866</v>
      </c>
      <c r="H261" s="11">
        <v>25130</v>
      </c>
      <c r="I261" s="11">
        <v>21048</v>
      </c>
      <c r="J261" s="9" t="s">
        <v>169</v>
      </c>
      <c r="K261" s="9" t="s">
        <v>261</v>
      </c>
      <c r="L261" s="9" t="s">
        <v>262</v>
      </c>
      <c r="M261" s="10">
        <v>45634</v>
      </c>
      <c r="N261" s="9" t="s">
        <v>566</v>
      </c>
      <c r="O261" s="10">
        <v>45634</v>
      </c>
      <c r="P261" s="9" t="s">
        <v>1921</v>
      </c>
      <c r="Q261" t="s">
        <v>566</v>
      </c>
    </row>
    <row r="262" spans="1:17" x14ac:dyDescent="0.25">
      <c r="A262" s="9" t="s">
        <v>1050</v>
      </c>
      <c r="B262" s="9" t="s">
        <v>1863</v>
      </c>
      <c r="C262" s="10">
        <v>45634</v>
      </c>
      <c r="D262" s="9" t="s">
        <v>2103</v>
      </c>
      <c r="E262" s="9" t="s">
        <v>864</v>
      </c>
      <c r="F262" s="9" t="s">
        <v>250</v>
      </c>
      <c r="G262" s="9" t="s">
        <v>2123</v>
      </c>
      <c r="H262" s="11">
        <v>222176</v>
      </c>
      <c r="I262" s="11">
        <v>221748</v>
      </c>
      <c r="J262" s="9" t="s">
        <v>169</v>
      </c>
      <c r="K262" s="9" t="s">
        <v>179</v>
      </c>
      <c r="L262" s="9" t="s">
        <v>293</v>
      </c>
      <c r="M262" s="10">
        <v>45452</v>
      </c>
      <c r="N262" s="9" t="s">
        <v>524</v>
      </c>
      <c r="O262" s="10">
        <v>45421</v>
      </c>
      <c r="P262" s="9" t="s">
        <v>2184</v>
      </c>
    </row>
    <row r="263" spans="1:17" x14ac:dyDescent="0.25">
      <c r="A263" s="9" t="s">
        <v>1050</v>
      </c>
      <c r="B263" s="9" t="s">
        <v>2170</v>
      </c>
      <c r="C263" s="10" t="s">
        <v>2162</v>
      </c>
      <c r="D263" s="9" t="s">
        <v>2162</v>
      </c>
      <c r="E263" s="9" t="s">
        <v>843</v>
      </c>
      <c r="F263" s="9" t="s">
        <v>250</v>
      </c>
      <c r="G263" s="9" t="s">
        <v>2171</v>
      </c>
      <c r="H263" s="11">
        <v>52850</v>
      </c>
      <c r="I263" s="11">
        <v>52151</v>
      </c>
      <c r="J263" s="9" t="s">
        <v>169</v>
      </c>
      <c r="K263" s="9" t="s">
        <v>813</v>
      </c>
      <c r="L263" s="9" t="s">
        <v>2164</v>
      </c>
      <c r="M263" s="10">
        <v>45635</v>
      </c>
      <c r="N263" s="9" t="s">
        <v>326</v>
      </c>
      <c r="O263" s="10">
        <v>45605</v>
      </c>
      <c r="P263" s="9" t="s">
        <v>3301</v>
      </c>
    </row>
    <row r="264" spans="1:17" x14ac:dyDescent="0.25">
      <c r="A264" s="9" t="s">
        <v>948</v>
      </c>
      <c r="B264" s="9" t="s">
        <v>2161</v>
      </c>
      <c r="C264" s="10">
        <v>45634</v>
      </c>
      <c r="D264" s="9" t="s">
        <v>2162</v>
      </c>
      <c r="E264" s="9" t="s">
        <v>843</v>
      </c>
      <c r="F264" s="9" t="s">
        <v>250</v>
      </c>
      <c r="G264" s="9" t="s">
        <v>2163</v>
      </c>
      <c r="H264" s="11">
        <v>28400</v>
      </c>
      <c r="I264" s="11">
        <v>26550</v>
      </c>
      <c r="J264" s="9" t="s">
        <v>169</v>
      </c>
      <c r="K264" s="9" t="s">
        <v>813</v>
      </c>
      <c r="L264" s="9" t="s">
        <v>2164</v>
      </c>
      <c r="M264" s="10">
        <v>45635</v>
      </c>
      <c r="N264" s="9" t="s">
        <v>267</v>
      </c>
      <c r="O264" s="10">
        <v>45605</v>
      </c>
      <c r="P264" s="10">
        <v>45332</v>
      </c>
    </row>
    <row r="265" spans="1:17" x14ac:dyDescent="0.25">
      <c r="A265" s="20" t="s">
        <v>2971</v>
      </c>
      <c r="B265" s="20" t="s">
        <v>2972</v>
      </c>
      <c r="C265" s="40" t="s">
        <v>2973</v>
      </c>
      <c r="D265" s="20" t="s">
        <v>2162</v>
      </c>
      <c r="E265" s="20" t="s">
        <v>2974</v>
      </c>
      <c r="F265" s="20" t="s">
        <v>250</v>
      </c>
      <c r="G265" s="20" t="s">
        <v>2975</v>
      </c>
      <c r="H265" s="24">
        <f>6000+9000</f>
        <v>15000</v>
      </c>
      <c r="I265" s="24">
        <v>13900</v>
      </c>
      <c r="J265" s="20" t="s">
        <v>2393</v>
      </c>
      <c r="K265" s="20" t="s">
        <v>813</v>
      </c>
      <c r="L265" s="20" t="s">
        <v>2164</v>
      </c>
      <c r="M265" s="40" t="s">
        <v>2970</v>
      </c>
      <c r="N265" s="20" t="s">
        <v>566</v>
      </c>
      <c r="O265" s="40" t="s">
        <v>2959</v>
      </c>
      <c r="P265" s="20" t="s">
        <v>3138</v>
      </c>
    </row>
    <row r="266" spans="1:17" x14ac:dyDescent="0.25">
      <c r="A266" s="9" t="s">
        <v>1050</v>
      </c>
      <c r="B266" s="9" t="s">
        <v>2102</v>
      </c>
      <c r="C266" s="10">
        <v>45634</v>
      </c>
      <c r="D266" s="9" t="s">
        <v>2120</v>
      </c>
      <c r="E266" s="9" t="s">
        <v>864</v>
      </c>
      <c r="F266" s="9" t="s">
        <v>250</v>
      </c>
      <c r="G266" s="9" t="s">
        <v>2124</v>
      </c>
      <c r="H266" s="11">
        <v>109804</v>
      </c>
      <c r="I266" s="11">
        <v>108696</v>
      </c>
      <c r="J266" s="9" t="s">
        <v>169</v>
      </c>
      <c r="K266" s="9" t="s">
        <v>179</v>
      </c>
      <c r="L266" s="9" t="s">
        <v>293</v>
      </c>
      <c r="M266" s="10">
        <v>45452</v>
      </c>
      <c r="N266" s="9" t="s">
        <v>524</v>
      </c>
      <c r="O266" s="10">
        <v>45421</v>
      </c>
      <c r="P266" s="9" t="s">
        <v>2184</v>
      </c>
    </row>
    <row r="267" spans="1:17" x14ac:dyDescent="0.25">
      <c r="A267" s="9" t="s">
        <v>186</v>
      </c>
      <c r="B267" s="9" t="s">
        <v>1961</v>
      </c>
      <c r="C267" s="10">
        <v>45634</v>
      </c>
      <c r="D267" s="9" t="s">
        <v>2310</v>
      </c>
      <c r="E267" s="9" t="s">
        <v>864</v>
      </c>
      <c r="F267" s="9" t="s">
        <v>250</v>
      </c>
      <c r="G267" s="9" t="s">
        <v>2311</v>
      </c>
      <c r="H267" s="11">
        <v>87749.2</v>
      </c>
      <c r="I267" s="11">
        <v>76990.350000000006</v>
      </c>
      <c r="J267" s="9" t="s">
        <v>169</v>
      </c>
      <c r="K267" s="9" t="s">
        <v>179</v>
      </c>
      <c r="L267" s="9" t="s">
        <v>293</v>
      </c>
      <c r="M267" s="9" t="s">
        <v>2295</v>
      </c>
      <c r="N267" s="9" t="s">
        <v>326</v>
      </c>
      <c r="O267" s="9" t="s">
        <v>2295</v>
      </c>
      <c r="P267" s="9" t="s">
        <v>2716</v>
      </c>
    </row>
    <row r="268" spans="1:17" x14ac:dyDescent="0.25">
      <c r="A268" s="9" t="s">
        <v>948</v>
      </c>
      <c r="B268" s="9" t="s">
        <v>1962</v>
      </c>
      <c r="C268" s="10">
        <v>45634</v>
      </c>
      <c r="D268" s="9" t="s">
        <v>2165</v>
      </c>
      <c r="E268" s="9" t="s">
        <v>681</v>
      </c>
      <c r="F268" s="9" t="s">
        <v>250</v>
      </c>
      <c r="G268" s="9" t="s">
        <v>2166</v>
      </c>
      <c r="H268" s="11">
        <v>120000</v>
      </c>
      <c r="I268" s="11">
        <v>93920</v>
      </c>
      <c r="J268" s="9" t="s">
        <v>169</v>
      </c>
      <c r="K268" s="9" t="s">
        <v>557</v>
      </c>
      <c r="L268" s="9" t="s">
        <v>558</v>
      </c>
      <c r="M268" s="10">
        <v>45635</v>
      </c>
      <c r="N268" s="9" t="s">
        <v>182</v>
      </c>
      <c r="O268" s="10">
        <v>45605</v>
      </c>
      <c r="P268" s="9" t="s">
        <v>2932</v>
      </c>
    </row>
    <row r="269" spans="1:17" x14ac:dyDescent="0.25">
      <c r="A269" s="9" t="s">
        <v>386</v>
      </c>
      <c r="B269" s="9" t="s">
        <v>1963</v>
      </c>
      <c r="C269" s="10">
        <v>45634</v>
      </c>
      <c r="D269" s="9" t="s">
        <v>2095</v>
      </c>
      <c r="E269" s="10">
        <v>45449</v>
      </c>
      <c r="F269" s="9" t="s">
        <v>250</v>
      </c>
      <c r="G269" s="9" t="s">
        <v>2096</v>
      </c>
      <c r="H269" s="11">
        <v>63000</v>
      </c>
      <c r="I269" s="11">
        <v>46562</v>
      </c>
      <c r="J269" s="9"/>
      <c r="K269" s="9" t="s">
        <v>1057</v>
      </c>
      <c r="L269" s="9" t="s">
        <v>390</v>
      </c>
      <c r="M269" s="10">
        <v>45360</v>
      </c>
      <c r="N269" s="9" t="s">
        <v>2097</v>
      </c>
      <c r="O269" s="10">
        <v>45360</v>
      </c>
      <c r="P269" s="9" t="s">
        <v>3266</v>
      </c>
    </row>
    <row r="270" spans="1:17" x14ac:dyDescent="0.25">
      <c r="A270" s="14" t="s">
        <v>186</v>
      </c>
      <c r="B270" s="14" t="s">
        <v>2081</v>
      </c>
      <c r="C270" s="14" t="s">
        <v>1901</v>
      </c>
      <c r="D270" s="14" t="s">
        <v>2082</v>
      </c>
      <c r="E270" s="14" t="s">
        <v>843</v>
      </c>
      <c r="F270" s="14" t="s">
        <v>250</v>
      </c>
      <c r="G270" s="14" t="s">
        <v>2083</v>
      </c>
      <c r="H270" s="16">
        <v>50581.15</v>
      </c>
      <c r="I270" s="16">
        <v>40084.6</v>
      </c>
      <c r="J270" s="14" t="s">
        <v>169</v>
      </c>
      <c r="K270" s="14" t="s">
        <v>179</v>
      </c>
      <c r="L270" s="14" t="s">
        <v>293</v>
      </c>
      <c r="M270" s="15">
        <v>45360</v>
      </c>
      <c r="N270" s="14" t="s">
        <v>326</v>
      </c>
      <c r="O270" s="15">
        <v>45360</v>
      </c>
    </row>
    <row r="271" spans="1:17" x14ac:dyDescent="0.25">
      <c r="A271" s="14" t="s">
        <v>618</v>
      </c>
      <c r="B271" s="14" t="s">
        <v>2159</v>
      </c>
      <c r="C271" s="14" t="s">
        <v>1901</v>
      </c>
      <c r="D271" s="14" t="s">
        <v>2082</v>
      </c>
      <c r="E271" s="14" t="s">
        <v>843</v>
      </c>
      <c r="F271" s="14" t="s">
        <v>250</v>
      </c>
      <c r="G271" s="14" t="s">
        <v>2160</v>
      </c>
      <c r="H271" s="16">
        <v>17271</v>
      </c>
      <c r="I271" s="16">
        <v>17215</v>
      </c>
      <c r="J271" s="14" t="s">
        <v>169</v>
      </c>
      <c r="K271" s="14" t="s">
        <v>179</v>
      </c>
      <c r="L271" s="14" t="s">
        <v>293</v>
      </c>
      <c r="M271" s="15">
        <v>45605</v>
      </c>
      <c r="N271" s="14" t="s">
        <v>182</v>
      </c>
      <c r="O271" s="15">
        <v>45544</v>
      </c>
    </row>
    <row r="272" spans="1:17" x14ac:dyDescent="0.25">
      <c r="A272" s="9" t="s">
        <v>175</v>
      </c>
      <c r="B272" s="9" t="s">
        <v>2084</v>
      </c>
      <c r="C272" s="9" t="s">
        <v>1901</v>
      </c>
      <c r="D272" s="9" t="s">
        <v>2082</v>
      </c>
      <c r="E272" s="9" t="s">
        <v>843</v>
      </c>
      <c r="F272" s="9" t="s">
        <v>250</v>
      </c>
      <c r="G272" s="9" t="s">
        <v>2085</v>
      </c>
      <c r="H272" s="11">
        <v>345</v>
      </c>
      <c r="I272" s="11">
        <v>290</v>
      </c>
      <c r="J272" s="9" t="s">
        <v>169</v>
      </c>
      <c r="K272" s="9" t="s">
        <v>179</v>
      </c>
      <c r="L272" s="9" t="s">
        <v>293</v>
      </c>
      <c r="M272" s="10">
        <v>45360</v>
      </c>
      <c r="N272" s="9" t="s">
        <v>182</v>
      </c>
      <c r="O272" s="10">
        <v>45360</v>
      </c>
      <c r="P272" s="10">
        <v>45421</v>
      </c>
    </row>
    <row r="273" spans="1:17" x14ac:dyDescent="0.25">
      <c r="A273" s="9" t="s">
        <v>965</v>
      </c>
      <c r="B273" s="9" t="s">
        <v>1964</v>
      </c>
      <c r="C273" s="9" t="s">
        <v>1901</v>
      </c>
      <c r="D273" s="9" t="s">
        <v>2203</v>
      </c>
      <c r="E273" s="10">
        <v>45449</v>
      </c>
      <c r="F273" s="9" t="s">
        <v>250</v>
      </c>
      <c r="G273" s="9" t="s">
        <v>2204</v>
      </c>
      <c r="H273" s="11">
        <v>84000</v>
      </c>
      <c r="I273" s="11">
        <v>77500</v>
      </c>
      <c r="J273" s="9" t="s">
        <v>169</v>
      </c>
      <c r="K273" s="9" t="s">
        <v>1808</v>
      </c>
      <c r="L273" s="9" t="s">
        <v>2205</v>
      </c>
      <c r="M273" s="9" t="s">
        <v>2184</v>
      </c>
      <c r="N273" s="9" t="s">
        <v>566</v>
      </c>
      <c r="O273" s="9" t="s">
        <v>2184</v>
      </c>
      <c r="P273" s="9" t="s">
        <v>2206</v>
      </c>
      <c r="Q273" s="14" t="s">
        <v>566</v>
      </c>
    </row>
    <row r="274" spans="1:17" x14ac:dyDescent="0.25">
      <c r="A274" s="9" t="s">
        <v>2072</v>
      </c>
      <c r="B274" s="9" t="s">
        <v>1965</v>
      </c>
      <c r="C274" s="9" t="s">
        <v>1901</v>
      </c>
      <c r="D274" s="9" t="s">
        <v>2073</v>
      </c>
      <c r="E274" s="10">
        <v>45511</v>
      </c>
      <c r="F274" s="9" t="s">
        <v>250</v>
      </c>
      <c r="G274" s="9" t="s">
        <v>2074</v>
      </c>
      <c r="H274" s="11">
        <v>90000</v>
      </c>
      <c r="I274" s="11">
        <v>90000</v>
      </c>
      <c r="J274" s="9">
        <v>101</v>
      </c>
      <c r="K274" s="9" t="s">
        <v>2075</v>
      </c>
      <c r="L274" s="9" t="s">
        <v>60</v>
      </c>
      <c r="M274" s="9" t="s">
        <v>2060</v>
      </c>
      <c r="N274" s="9" t="s">
        <v>267</v>
      </c>
      <c r="O274" s="9" t="s">
        <v>2006</v>
      </c>
      <c r="P274" s="9" t="s">
        <v>2184</v>
      </c>
    </row>
    <row r="275" spans="1:17" x14ac:dyDescent="0.25">
      <c r="A275" s="9" t="s">
        <v>1342</v>
      </c>
      <c r="B275" s="9" t="s">
        <v>2089</v>
      </c>
      <c r="C275" s="9" t="s">
        <v>1901</v>
      </c>
      <c r="D275" s="9" t="s">
        <v>2073</v>
      </c>
      <c r="E275" s="10">
        <v>45511</v>
      </c>
      <c r="F275" s="9" t="s">
        <v>250</v>
      </c>
      <c r="G275" s="9" t="s">
        <v>2090</v>
      </c>
      <c r="H275" s="11">
        <v>145200</v>
      </c>
      <c r="I275" s="11">
        <v>135320</v>
      </c>
      <c r="J275" s="9">
        <v>101</v>
      </c>
      <c r="K275" s="9" t="s">
        <v>2075</v>
      </c>
      <c r="L275" s="9" t="s">
        <v>60</v>
      </c>
      <c r="M275" s="10">
        <v>45360</v>
      </c>
      <c r="N275" s="9" t="s">
        <v>267</v>
      </c>
      <c r="O275" s="10">
        <v>45360</v>
      </c>
      <c r="P275" s="9" t="s">
        <v>2932</v>
      </c>
    </row>
    <row r="276" spans="1:17" x14ac:dyDescent="0.25">
      <c r="A276" s="9" t="s">
        <v>236</v>
      </c>
      <c r="B276" s="9" t="s">
        <v>1966</v>
      </c>
      <c r="C276" s="9" t="s">
        <v>1953</v>
      </c>
      <c r="D276" s="9" t="s">
        <v>2109</v>
      </c>
      <c r="E276" s="9" t="s">
        <v>316</v>
      </c>
      <c r="F276" s="9" t="s">
        <v>251</v>
      </c>
      <c r="G276" s="9" t="s">
        <v>2110</v>
      </c>
      <c r="H276" s="11">
        <v>150000</v>
      </c>
      <c r="I276" s="11">
        <v>135000</v>
      </c>
      <c r="J276" s="9" t="s">
        <v>759</v>
      </c>
      <c r="K276" s="9" t="s">
        <v>522</v>
      </c>
      <c r="L276" s="9" t="s">
        <v>523</v>
      </c>
      <c r="M276" s="10">
        <v>45452</v>
      </c>
      <c r="N276" s="9" t="s">
        <v>267</v>
      </c>
      <c r="O276" s="10">
        <v>45421</v>
      </c>
      <c r="P276" s="10">
        <v>45301</v>
      </c>
    </row>
    <row r="277" spans="1:17" x14ac:dyDescent="0.25">
      <c r="A277" s="9" t="s">
        <v>584</v>
      </c>
      <c r="B277" s="9" t="s">
        <v>1967</v>
      </c>
      <c r="C277" s="9" t="s">
        <v>1953</v>
      </c>
      <c r="D277" s="9" t="s">
        <v>1968</v>
      </c>
      <c r="E277" s="9" t="s">
        <v>1072</v>
      </c>
      <c r="F277" s="9" t="s">
        <v>250</v>
      </c>
      <c r="G277" s="9" t="s">
        <v>1969</v>
      </c>
      <c r="H277" s="11">
        <v>157050</v>
      </c>
      <c r="I277" s="11">
        <v>146535.75</v>
      </c>
      <c r="J277" s="9" t="s">
        <v>1159</v>
      </c>
      <c r="K277" s="9" t="s">
        <v>13</v>
      </c>
      <c r="L277" s="9" t="s">
        <v>1970</v>
      </c>
      <c r="M277" s="9" t="s">
        <v>1951</v>
      </c>
      <c r="N277" s="9" t="s">
        <v>182</v>
      </c>
      <c r="O277" s="9" t="s">
        <v>1944</v>
      </c>
      <c r="P277" s="9" t="s">
        <v>3535</v>
      </c>
    </row>
    <row r="278" spans="1:17" x14ac:dyDescent="0.25">
      <c r="A278" s="14" t="s">
        <v>618</v>
      </c>
      <c r="B278" s="14" t="s">
        <v>2414</v>
      </c>
      <c r="C278" s="14" t="s">
        <v>1953</v>
      </c>
      <c r="D278" s="14" t="s">
        <v>2107</v>
      </c>
      <c r="E278" s="15">
        <v>45629</v>
      </c>
      <c r="F278" s="14" t="s">
        <v>250</v>
      </c>
      <c r="G278" s="14" t="s">
        <v>2415</v>
      </c>
      <c r="H278" s="16">
        <v>3500</v>
      </c>
      <c r="I278" s="16">
        <v>3500</v>
      </c>
      <c r="J278" s="14" t="s">
        <v>759</v>
      </c>
      <c r="K278" s="14" t="s">
        <v>1914</v>
      </c>
      <c r="L278" s="14" t="s">
        <v>390</v>
      </c>
      <c r="M278" s="14" t="s">
        <v>2401</v>
      </c>
      <c r="N278" s="14" t="s">
        <v>182</v>
      </c>
      <c r="O278" s="14" t="s">
        <v>2396</v>
      </c>
    </row>
    <row r="279" spans="1:17" x14ac:dyDescent="0.25">
      <c r="A279" s="14" t="s">
        <v>236</v>
      </c>
      <c r="B279" s="14" t="s">
        <v>2106</v>
      </c>
      <c r="C279" s="14" t="s">
        <v>1953</v>
      </c>
      <c r="D279" s="14" t="s">
        <v>2107</v>
      </c>
      <c r="E279" s="15">
        <v>45629</v>
      </c>
      <c r="F279" s="14" t="s">
        <v>250</v>
      </c>
      <c r="G279" s="14" t="s">
        <v>2108</v>
      </c>
      <c r="H279" s="16">
        <v>500</v>
      </c>
      <c r="I279" s="16">
        <v>490</v>
      </c>
      <c r="J279" s="14" t="s">
        <v>759</v>
      </c>
      <c r="K279" s="14" t="s">
        <v>1914</v>
      </c>
      <c r="L279" s="14" t="s">
        <v>390</v>
      </c>
      <c r="M279" s="15">
        <v>45452</v>
      </c>
      <c r="N279" s="14" t="s">
        <v>182</v>
      </c>
      <c r="O279" s="15">
        <v>45421</v>
      </c>
    </row>
    <row r="280" spans="1:17" x14ac:dyDescent="0.25">
      <c r="A280" s="20" t="s">
        <v>239</v>
      </c>
      <c r="B280" s="20" t="s">
        <v>2040</v>
      </c>
      <c r="C280" s="20" t="s">
        <v>1953</v>
      </c>
      <c r="D280" s="20" t="s">
        <v>2219</v>
      </c>
      <c r="E280" s="20" t="s">
        <v>1045</v>
      </c>
      <c r="F280" s="20" t="s">
        <v>252</v>
      </c>
      <c r="G280" s="20" t="s">
        <v>2220</v>
      </c>
      <c r="H280" s="24">
        <v>9552</v>
      </c>
      <c r="I280" s="24">
        <v>9552</v>
      </c>
      <c r="J280" s="20" t="s">
        <v>169</v>
      </c>
      <c r="K280" s="20" t="s">
        <v>42</v>
      </c>
      <c r="L280" s="20" t="s">
        <v>51</v>
      </c>
      <c r="M280" s="20" t="s">
        <v>2206</v>
      </c>
      <c r="N280" s="20" t="s">
        <v>566</v>
      </c>
      <c r="O280" s="20" t="s">
        <v>2184</v>
      </c>
      <c r="P280" s="20"/>
      <c r="Q280" s="20" t="s">
        <v>566</v>
      </c>
    </row>
    <row r="281" spans="1:17" x14ac:dyDescent="0.25">
      <c r="A281" s="20" t="s">
        <v>2194</v>
      </c>
      <c r="B281" s="20" t="s">
        <v>2041</v>
      </c>
      <c r="C281" s="20" t="s">
        <v>1953</v>
      </c>
      <c r="D281" s="20" t="s">
        <v>2195</v>
      </c>
      <c r="E281" s="40">
        <v>45631</v>
      </c>
      <c r="F281" s="20" t="s">
        <v>250</v>
      </c>
      <c r="G281" s="20" t="s">
        <v>2196</v>
      </c>
      <c r="H281" s="24">
        <v>12000</v>
      </c>
      <c r="I281" s="24">
        <v>12000</v>
      </c>
      <c r="J281" s="20" t="s">
        <v>759</v>
      </c>
      <c r="K281" s="20" t="s">
        <v>800</v>
      </c>
      <c r="L281" s="20" t="s">
        <v>390</v>
      </c>
      <c r="M281" s="20" t="s">
        <v>2184</v>
      </c>
      <c r="N281" s="20" t="s">
        <v>566</v>
      </c>
      <c r="O281" s="20" t="s">
        <v>2189</v>
      </c>
      <c r="P281" s="20"/>
      <c r="Q281" s="20" t="s">
        <v>566</v>
      </c>
    </row>
    <row r="282" spans="1:17" x14ac:dyDescent="0.25">
      <c r="A282" s="9" t="s">
        <v>434</v>
      </c>
      <c r="B282" s="9" t="s">
        <v>2042</v>
      </c>
      <c r="C282" s="9" t="s">
        <v>1953</v>
      </c>
      <c r="D282" s="9" t="s">
        <v>2093</v>
      </c>
      <c r="E282" s="9" t="s">
        <v>983</v>
      </c>
      <c r="F282" s="9" t="s">
        <v>250</v>
      </c>
      <c r="G282" s="9" t="s">
        <v>2094</v>
      </c>
      <c r="H282" s="11">
        <v>28000</v>
      </c>
      <c r="I282" s="11">
        <v>19300</v>
      </c>
      <c r="J282" s="9">
        <v>101</v>
      </c>
      <c r="K282" s="9" t="s">
        <v>179</v>
      </c>
      <c r="L282" s="9" t="s">
        <v>293</v>
      </c>
      <c r="M282" s="10">
        <v>45452</v>
      </c>
      <c r="N282" s="9" t="s">
        <v>182</v>
      </c>
      <c r="O282" s="10">
        <v>45331</v>
      </c>
      <c r="P282" s="10">
        <v>45452</v>
      </c>
    </row>
    <row r="283" spans="1:17" x14ac:dyDescent="0.25">
      <c r="A283" s="9" t="s">
        <v>239</v>
      </c>
      <c r="B283" s="9" t="s">
        <v>2221</v>
      </c>
      <c r="C283" s="9" t="s">
        <v>1915</v>
      </c>
      <c r="D283" s="9" t="s">
        <v>2222</v>
      </c>
      <c r="E283" s="9" t="s">
        <v>1599</v>
      </c>
      <c r="F283" s="9" t="s">
        <v>252</v>
      </c>
      <c r="G283" s="9" t="s">
        <v>2223</v>
      </c>
      <c r="H283" s="11">
        <v>38800</v>
      </c>
      <c r="I283" s="11">
        <v>38800</v>
      </c>
      <c r="J283" s="9">
        <v>101</v>
      </c>
      <c r="K283" s="9" t="s">
        <v>887</v>
      </c>
      <c r="L283" s="9" t="s">
        <v>1141</v>
      </c>
      <c r="M283" s="10" t="s">
        <v>2206</v>
      </c>
      <c r="N283" s="9" t="s">
        <v>566</v>
      </c>
      <c r="O283" s="10" t="s">
        <v>2184</v>
      </c>
      <c r="P283" s="9" t="s">
        <v>2295</v>
      </c>
      <c r="Q283" s="12"/>
    </row>
    <row r="284" spans="1:17" x14ac:dyDescent="0.25">
      <c r="A284" s="9" t="s">
        <v>618</v>
      </c>
      <c r="B284" s="9" t="s">
        <v>2167</v>
      </c>
      <c r="C284" s="9" t="s">
        <v>1915</v>
      </c>
      <c r="D284" s="9" t="s">
        <v>2168</v>
      </c>
      <c r="E284" s="10">
        <v>45602</v>
      </c>
      <c r="F284" s="9" t="s">
        <v>250</v>
      </c>
      <c r="G284" s="9" t="s">
        <v>2169</v>
      </c>
      <c r="H284" s="11">
        <v>2760</v>
      </c>
      <c r="I284" s="11">
        <v>2360</v>
      </c>
      <c r="J284" s="9">
        <v>101</v>
      </c>
      <c r="K284" s="9" t="s">
        <v>179</v>
      </c>
      <c r="L284" s="9" t="s">
        <v>293</v>
      </c>
      <c r="M284" s="10">
        <v>45635</v>
      </c>
      <c r="N284" s="9" t="s">
        <v>182</v>
      </c>
      <c r="O284" s="10">
        <v>45605</v>
      </c>
      <c r="P284" s="9" t="s">
        <v>2189</v>
      </c>
    </row>
    <row r="285" spans="1:17" x14ac:dyDescent="0.25">
      <c r="A285" s="9" t="s">
        <v>186</v>
      </c>
      <c r="B285" s="9" t="s">
        <v>2197</v>
      </c>
      <c r="C285" s="9" t="s">
        <v>1915</v>
      </c>
      <c r="D285" s="9" t="s">
        <v>2168</v>
      </c>
      <c r="E285" s="10">
        <v>45602</v>
      </c>
      <c r="F285" s="9" t="s">
        <v>250</v>
      </c>
      <c r="G285" s="9" t="s">
        <v>2200</v>
      </c>
      <c r="H285" s="11">
        <v>7400</v>
      </c>
      <c r="I285" s="11">
        <v>4155.3900000000003</v>
      </c>
      <c r="J285" s="9">
        <v>101</v>
      </c>
      <c r="K285" s="9" t="s">
        <v>179</v>
      </c>
      <c r="L285" s="9" t="s">
        <v>293</v>
      </c>
      <c r="M285" s="10" t="s">
        <v>2184</v>
      </c>
      <c r="N285" s="9" t="s">
        <v>182</v>
      </c>
      <c r="O285" s="10" t="s">
        <v>2189</v>
      </c>
      <c r="P285" s="9" t="s">
        <v>2232</v>
      </c>
    </row>
    <row r="286" spans="1:17" x14ac:dyDescent="0.25">
      <c r="A286" s="9" t="s">
        <v>175</v>
      </c>
      <c r="B286" s="9" t="s">
        <v>2198</v>
      </c>
      <c r="C286" s="9" t="s">
        <v>1915</v>
      </c>
      <c r="D286" s="10">
        <v>305519</v>
      </c>
      <c r="E286" s="10">
        <v>45602</v>
      </c>
      <c r="F286" s="9" t="s">
        <v>250</v>
      </c>
      <c r="G286" s="9" t="s">
        <v>2199</v>
      </c>
      <c r="H286" s="11">
        <v>1350</v>
      </c>
      <c r="I286" s="11">
        <v>1336.5</v>
      </c>
      <c r="J286" s="9">
        <v>101</v>
      </c>
      <c r="K286" s="9" t="s">
        <v>179</v>
      </c>
      <c r="L286" s="9" t="s">
        <v>293</v>
      </c>
      <c r="M286" s="10" t="s">
        <v>2184</v>
      </c>
      <c r="N286" s="9" t="s">
        <v>182</v>
      </c>
      <c r="O286" s="10" t="s">
        <v>2189</v>
      </c>
      <c r="P286" s="9" t="s">
        <v>2184</v>
      </c>
    </row>
    <row r="287" spans="1:17" x14ac:dyDescent="0.25">
      <c r="A287" s="9" t="s">
        <v>2127</v>
      </c>
      <c r="B287" s="9" t="s">
        <v>2043</v>
      </c>
      <c r="C287" s="9" t="s">
        <v>1921</v>
      </c>
      <c r="D287" s="9" t="s">
        <v>2128</v>
      </c>
      <c r="E287" s="9" t="s">
        <v>675</v>
      </c>
      <c r="F287" s="9" t="s">
        <v>250</v>
      </c>
      <c r="G287" s="9" t="s">
        <v>2129</v>
      </c>
      <c r="H287" s="11">
        <v>45000</v>
      </c>
      <c r="I287" s="11">
        <v>45000</v>
      </c>
      <c r="J287" s="9" t="s">
        <v>2130</v>
      </c>
      <c r="K287" s="9" t="s">
        <v>2012</v>
      </c>
      <c r="L287" s="9" t="s">
        <v>390</v>
      </c>
      <c r="M287" s="10">
        <v>45544</v>
      </c>
      <c r="N287" s="9"/>
      <c r="O287" s="10">
        <v>45544</v>
      </c>
      <c r="P287" s="9" t="s">
        <v>2962</v>
      </c>
    </row>
    <row r="288" spans="1:17" x14ac:dyDescent="0.25">
      <c r="A288" s="9" t="s">
        <v>584</v>
      </c>
      <c r="B288" s="9" t="s">
        <v>2044</v>
      </c>
      <c r="C288" s="9" t="s">
        <v>1921</v>
      </c>
      <c r="D288" s="9" t="s">
        <v>2226</v>
      </c>
      <c r="E288" s="9" t="s">
        <v>681</v>
      </c>
      <c r="F288" s="9" t="s">
        <v>251</v>
      </c>
      <c r="G288" s="9" t="s">
        <v>2227</v>
      </c>
      <c r="H288" s="11">
        <v>309700</v>
      </c>
      <c r="I288" s="11">
        <v>266300</v>
      </c>
      <c r="J288" s="9" t="s">
        <v>169</v>
      </c>
      <c r="K288" s="9" t="s">
        <v>557</v>
      </c>
      <c r="L288" s="9" t="s">
        <v>558</v>
      </c>
      <c r="M288" s="10" t="s">
        <v>2228</v>
      </c>
      <c r="N288" s="9" t="s">
        <v>267</v>
      </c>
      <c r="O288" s="10" t="s">
        <v>2206</v>
      </c>
      <c r="P288" s="9" t="s">
        <v>3121</v>
      </c>
    </row>
    <row r="289" spans="1:16" x14ac:dyDescent="0.25">
      <c r="A289" s="9" t="s">
        <v>678</v>
      </c>
      <c r="B289" s="9" t="s">
        <v>2045</v>
      </c>
      <c r="C289" s="9" t="s">
        <v>1921</v>
      </c>
      <c r="D289" s="9" t="s">
        <v>2406</v>
      </c>
      <c r="E289" s="9" t="s">
        <v>569</v>
      </c>
      <c r="F289" s="9" t="s">
        <v>251</v>
      </c>
      <c r="G289" s="9" t="s">
        <v>2407</v>
      </c>
      <c r="H289" s="11">
        <v>809800</v>
      </c>
      <c r="I289" s="11">
        <v>432725</v>
      </c>
      <c r="J289" s="9" t="s">
        <v>169</v>
      </c>
      <c r="K289" s="9" t="s">
        <v>290</v>
      </c>
      <c r="L289" s="9" t="s">
        <v>289</v>
      </c>
      <c r="M289" s="10" t="s">
        <v>2401</v>
      </c>
      <c r="N289" s="9" t="s">
        <v>267</v>
      </c>
      <c r="O289" s="10" t="s">
        <v>2395</v>
      </c>
      <c r="P289" s="9" t="s">
        <v>2432</v>
      </c>
    </row>
    <row r="290" spans="1:16" x14ac:dyDescent="0.25">
      <c r="A290" s="14" t="s">
        <v>584</v>
      </c>
      <c r="B290" s="14" t="s">
        <v>2046</v>
      </c>
      <c r="C290" s="14" t="s">
        <v>1921</v>
      </c>
      <c r="D290" s="14" t="s">
        <v>2307</v>
      </c>
      <c r="E290" s="14" t="s">
        <v>686</v>
      </c>
      <c r="F290" s="14" t="s">
        <v>251</v>
      </c>
      <c r="G290" s="14" t="s">
        <v>2308</v>
      </c>
      <c r="H290" s="79">
        <v>732718.22</v>
      </c>
      <c r="I290" s="79">
        <v>232025</v>
      </c>
      <c r="J290" s="14" t="s">
        <v>169</v>
      </c>
      <c r="K290" s="14" t="s">
        <v>2309</v>
      </c>
      <c r="L290" s="14" t="s">
        <v>1532</v>
      </c>
      <c r="M290" s="15" t="s">
        <v>2295</v>
      </c>
      <c r="N290" s="14" t="s">
        <v>267</v>
      </c>
      <c r="O290" s="15" t="s">
        <v>2233</v>
      </c>
    </row>
    <row r="291" spans="1:16" x14ac:dyDescent="0.25">
      <c r="A291" s="9" t="s">
        <v>434</v>
      </c>
      <c r="B291" s="9" t="s">
        <v>2047</v>
      </c>
      <c r="C291" s="9" t="s">
        <v>1928</v>
      </c>
      <c r="D291" s="9" t="s">
        <v>2192</v>
      </c>
      <c r="E291" s="10">
        <v>45329</v>
      </c>
      <c r="F291" s="9" t="s">
        <v>250</v>
      </c>
      <c r="G291" s="9" t="s">
        <v>2193</v>
      </c>
      <c r="H291" s="11">
        <v>12000</v>
      </c>
      <c r="I291" s="11">
        <v>10000</v>
      </c>
      <c r="J291" s="9" t="s">
        <v>169</v>
      </c>
      <c r="K291" s="9" t="s">
        <v>883</v>
      </c>
      <c r="L291" s="9" t="s">
        <v>884</v>
      </c>
      <c r="M291" s="9" t="s">
        <v>2184</v>
      </c>
      <c r="N291" s="9" t="s">
        <v>182</v>
      </c>
      <c r="O291" s="9" t="s">
        <v>2189</v>
      </c>
      <c r="P291" s="9" t="s">
        <v>2232</v>
      </c>
    </row>
    <row r="292" spans="1:16" x14ac:dyDescent="0.25">
      <c r="A292" s="9" t="s">
        <v>584</v>
      </c>
      <c r="B292" s="9" t="s">
        <v>2048</v>
      </c>
      <c r="C292" s="9" t="s">
        <v>1928</v>
      </c>
      <c r="D292" s="9" t="s">
        <v>2091</v>
      </c>
      <c r="E292" s="9" t="s">
        <v>907</v>
      </c>
      <c r="F292" s="9" t="s">
        <v>250</v>
      </c>
      <c r="G292" s="9" t="s">
        <v>2092</v>
      </c>
      <c r="H292" s="11">
        <v>4000</v>
      </c>
      <c r="I292" s="11">
        <v>3779</v>
      </c>
      <c r="J292" s="9" t="s">
        <v>1159</v>
      </c>
      <c r="K292" s="9" t="s">
        <v>760</v>
      </c>
      <c r="L292" s="9" t="s">
        <v>221</v>
      </c>
      <c r="M292" s="10">
        <v>45360</v>
      </c>
      <c r="N292" s="9" t="s">
        <v>182</v>
      </c>
      <c r="O292" s="10">
        <v>45331</v>
      </c>
      <c r="P292" s="10">
        <v>45360</v>
      </c>
    </row>
    <row r="293" spans="1:16" x14ac:dyDescent="0.25">
      <c r="A293" s="9" t="s">
        <v>2098</v>
      </c>
      <c r="B293" s="9" t="s">
        <v>2049</v>
      </c>
      <c r="C293" s="9" t="s">
        <v>1944</v>
      </c>
      <c r="D293" s="9" t="s">
        <v>2099</v>
      </c>
      <c r="E293" s="9" t="s">
        <v>192</v>
      </c>
      <c r="F293" s="9" t="s">
        <v>250</v>
      </c>
      <c r="G293" s="9" t="s">
        <v>2100</v>
      </c>
      <c r="H293" s="11">
        <v>160000</v>
      </c>
      <c r="I293" s="11">
        <v>154879</v>
      </c>
      <c r="J293" s="9" t="s">
        <v>2101</v>
      </c>
      <c r="K293" s="9" t="s">
        <v>1933</v>
      </c>
      <c r="L293" s="9" t="s">
        <v>2101</v>
      </c>
      <c r="M293" s="10">
        <v>45360</v>
      </c>
      <c r="N293" s="9" t="s">
        <v>326</v>
      </c>
      <c r="O293" s="10">
        <v>45360</v>
      </c>
      <c r="P293" s="10">
        <v>45635</v>
      </c>
    </row>
    <row r="294" spans="1:16" x14ac:dyDescent="0.25">
      <c r="A294" s="14" t="s">
        <v>2098</v>
      </c>
      <c r="B294" s="14" t="s">
        <v>2050</v>
      </c>
      <c r="C294" s="14" t="s">
        <v>1944</v>
      </c>
      <c r="D294" s="14" t="s">
        <v>2238</v>
      </c>
      <c r="E294" s="15">
        <v>45600</v>
      </c>
      <c r="F294" s="14" t="s">
        <v>250</v>
      </c>
      <c r="G294" s="14" t="s">
        <v>2239</v>
      </c>
      <c r="H294" s="16">
        <v>361000</v>
      </c>
      <c r="I294" s="16">
        <v>351304</v>
      </c>
      <c r="J294" s="14" t="s">
        <v>2240</v>
      </c>
      <c r="K294" s="14" t="s">
        <v>11</v>
      </c>
      <c r="L294" s="14" t="s">
        <v>62</v>
      </c>
      <c r="M294" s="14" t="s">
        <v>2234</v>
      </c>
      <c r="N294" s="14" t="s">
        <v>267</v>
      </c>
      <c r="O294" s="14" t="s">
        <v>2241</v>
      </c>
    </row>
    <row r="295" spans="1:16" x14ac:dyDescent="0.25">
      <c r="A295" s="14" t="s">
        <v>2670</v>
      </c>
      <c r="B295" s="14" t="s">
        <v>2051</v>
      </c>
      <c r="C295" s="14" t="s">
        <v>1951</v>
      </c>
      <c r="D295" s="14" t="s">
        <v>2671</v>
      </c>
      <c r="E295" s="14" t="s">
        <v>2672</v>
      </c>
      <c r="F295" s="14" t="s">
        <v>250</v>
      </c>
      <c r="G295" s="14" t="s">
        <v>2673</v>
      </c>
      <c r="H295" s="16">
        <v>39350</v>
      </c>
      <c r="I295" s="16">
        <v>38986</v>
      </c>
      <c r="J295" s="14" t="s">
        <v>169</v>
      </c>
      <c r="K295" s="14" t="s">
        <v>162</v>
      </c>
      <c r="L295" s="14" t="s">
        <v>194</v>
      </c>
      <c r="M295" s="14" t="s">
        <v>2662</v>
      </c>
      <c r="N295" s="14" t="s">
        <v>2674</v>
      </c>
      <c r="O295" s="15">
        <v>45637</v>
      </c>
    </row>
    <row r="296" spans="1:16" x14ac:dyDescent="0.25">
      <c r="A296" s="9" t="s">
        <v>2086</v>
      </c>
      <c r="B296" s="9" t="s">
        <v>2052</v>
      </c>
      <c r="C296" s="10">
        <v>45634</v>
      </c>
      <c r="D296" s="9" t="s">
        <v>2087</v>
      </c>
      <c r="E296" s="9" t="s">
        <v>342</v>
      </c>
      <c r="F296" s="9" t="s">
        <v>250</v>
      </c>
      <c r="G296" s="9" t="s">
        <v>2088</v>
      </c>
      <c r="H296" s="11">
        <v>237500</v>
      </c>
      <c r="I296" s="11">
        <v>234000</v>
      </c>
      <c r="J296" s="9" t="s">
        <v>1159</v>
      </c>
      <c r="K296" s="9" t="s">
        <v>1057</v>
      </c>
      <c r="L296" s="9" t="s">
        <v>390</v>
      </c>
      <c r="M296" s="10">
        <v>45360</v>
      </c>
      <c r="N296" s="9" t="s">
        <v>267</v>
      </c>
      <c r="O296" s="10">
        <v>45360</v>
      </c>
      <c r="P296" s="10">
        <v>45909</v>
      </c>
    </row>
    <row r="297" spans="1:16" x14ac:dyDescent="0.25">
      <c r="A297" s="9" t="s">
        <v>539</v>
      </c>
      <c r="B297" s="9" t="s">
        <v>2283</v>
      </c>
      <c r="C297" s="9" t="s">
        <v>1951</v>
      </c>
      <c r="D297" s="9" t="s">
        <v>2246</v>
      </c>
      <c r="E297" s="9" t="s">
        <v>571</v>
      </c>
      <c r="F297" s="9" t="s">
        <v>250</v>
      </c>
      <c r="G297" s="9" t="s">
        <v>2284</v>
      </c>
      <c r="H297" s="11">
        <v>5085</v>
      </c>
      <c r="I297" s="11">
        <v>2452</v>
      </c>
      <c r="J297" s="9" t="s">
        <v>169</v>
      </c>
      <c r="K297" s="9" t="s">
        <v>162</v>
      </c>
      <c r="L297" s="9" t="s">
        <v>194</v>
      </c>
      <c r="M297" s="9" t="s">
        <v>2234</v>
      </c>
      <c r="N297" s="9" t="s">
        <v>182</v>
      </c>
      <c r="O297" s="9" t="s">
        <v>2233</v>
      </c>
      <c r="P297" s="9" t="s">
        <v>3531</v>
      </c>
    </row>
    <row r="298" spans="1:16" x14ac:dyDescent="0.25">
      <c r="A298" s="9" t="s">
        <v>899</v>
      </c>
      <c r="B298" s="9" t="s">
        <v>2245</v>
      </c>
      <c r="C298" s="9" t="s">
        <v>1951</v>
      </c>
      <c r="D298" s="9" t="s">
        <v>2246</v>
      </c>
      <c r="E298" s="9" t="s">
        <v>571</v>
      </c>
      <c r="F298" s="9" t="s">
        <v>250</v>
      </c>
      <c r="G298" s="9" t="s">
        <v>2247</v>
      </c>
      <c r="H298" s="11">
        <v>6300</v>
      </c>
      <c r="I298" s="11">
        <v>5576</v>
      </c>
      <c r="J298" s="9" t="s">
        <v>169</v>
      </c>
      <c r="K298" s="9" t="s">
        <v>162</v>
      </c>
      <c r="L298" s="9" t="s">
        <v>194</v>
      </c>
      <c r="M298" s="9" t="s">
        <v>2233</v>
      </c>
      <c r="N298" s="9" t="s">
        <v>182</v>
      </c>
      <c r="O298" s="9" t="s">
        <v>2233</v>
      </c>
      <c r="P298" s="9" t="s">
        <v>2295</v>
      </c>
    </row>
    <row r="299" spans="1:16" x14ac:dyDescent="0.25">
      <c r="A299" s="9" t="s">
        <v>434</v>
      </c>
      <c r="B299" s="9" t="s">
        <v>2303</v>
      </c>
      <c r="C299" s="9" t="s">
        <v>1974</v>
      </c>
      <c r="D299" s="9" t="s">
        <v>2246</v>
      </c>
      <c r="E299" s="9" t="s">
        <v>571</v>
      </c>
      <c r="F299" s="9" t="s">
        <v>250</v>
      </c>
      <c r="G299" s="9" t="s">
        <v>2413</v>
      </c>
      <c r="H299" s="11">
        <v>17850</v>
      </c>
      <c r="I299" s="11">
        <v>11800</v>
      </c>
      <c r="J299" s="9" t="s">
        <v>169</v>
      </c>
      <c r="K299" s="9" t="s">
        <v>162</v>
      </c>
      <c r="L299" s="9" t="s">
        <v>194</v>
      </c>
      <c r="M299" s="9" t="s">
        <v>2401</v>
      </c>
      <c r="N299" s="9" t="s">
        <v>182</v>
      </c>
      <c r="O299" s="9" t="s">
        <v>2396</v>
      </c>
      <c r="P299" s="9" t="s">
        <v>3531</v>
      </c>
    </row>
    <row r="300" spans="1:16" x14ac:dyDescent="0.25">
      <c r="A300" s="9" t="s">
        <v>430</v>
      </c>
      <c r="B300" s="9" t="s">
        <v>2304</v>
      </c>
      <c r="C300" s="10">
        <v>45331</v>
      </c>
      <c r="D300" s="9" t="s">
        <v>2246</v>
      </c>
      <c r="E300" s="9" t="s">
        <v>571</v>
      </c>
      <c r="F300" s="9" t="s">
        <v>250</v>
      </c>
      <c r="G300" s="9" t="s">
        <v>2305</v>
      </c>
      <c r="H300" s="11">
        <v>1375</v>
      </c>
      <c r="I300" s="11">
        <v>635</v>
      </c>
      <c r="J300" s="9"/>
      <c r="K300" s="9" t="s">
        <v>162</v>
      </c>
      <c r="L300" s="9" t="s">
        <v>194</v>
      </c>
      <c r="M300" s="9" t="s">
        <v>2295</v>
      </c>
      <c r="N300" s="9" t="s">
        <v>182</v>
      </c>
      <c r="O300" s="9" t="s">
        <v>2306</v>
      </c>
      <c r="P300" s="9" t="s">
        <v>2295</v>
      </c>
    </row>
    <row r="301" spans="1:16" x14ac:dyDescent="0.25">
      <c r="A301" s="9" t="s">
        <v>1835</v>
      </c>
      <c r="B301" s="9" t="s">
        <v>2053</v>
      </c>
      <c r="C301" s="9" t="s">
        <v>1974</v>
      </c>
      <c r="D301" s="9" t="s">
        <v>2699</v>
      </c>
      <c r="E301" s="9" t="s">
        <v>1625</v>
      </c>
      <c r="F301" s="9" t="s">
        <v>250</v>
      </c>
      <c r="G301" s="9" t="s">
        <v>2700</v>
      </c>
      <c r="H301" s="11">
        <v>234000</v>
      </c>
      <c r="I301" s="11">
        <v>216000</v>
      </c>
      <c r="J301" s="9" t="s">
        <v>169</v>
      </c>
      <c r="K301" s="9" t="s">
        <v>1000</v>
      </c>
      <c r="L301" s="9" t="s">
        <v>1001</v>
      </c>
      <c r="M301" s="9" t="s">
        <v>2687</v>
      </c>
      <c r="N301" s="9" t="s">
        <v>2701</v>
      </c>
      <c r="O301" s="9" t="s">
        <v>2687</v>
      </c>
      <c r="P301" s="9" t="s">
        <v>2701</v>
      </c>
    </row>
    <row r="302" spans="1:16" x14ac:dyDescent="0.25">
      <c r="A302" s="9" t="s">
        <v>678</v>
      </c>
      <c r="B302" s="9" t="s">
        <v>2054</v>
      </c>
      <c r="C302" s="9" t="s">
        <v>1983</v>
      </c>
      <c r="D302" s="9" t="s">
        <v>2274</v>
      </c>
      <c r="E302" s="9" t="s">
        <v>1884</v>
      </c>
      <c r="F302" s="9" t="s">
        <v>250</v>
      </c>
      <c r="G302" s="9" t="s">
        <v>2275</v>
      </c>
      <c r="H302" s="11">
        <v>66250</v>
      </c>
      <c r="I302" s="11">
        <v>46000</v>
      </c>
      <c r="J302" s="9" t="s">
        <v>133</v>
      </c>
      <c r="K302" s="9" t="s">
        <v>1985</v>
      </c>
      <c r="L302" s="9" t="s">
        <v>133</v>
      </c>
      <c r="M302" s="9" t="s">
        <v>2234</v>
      </c>
      <c r="N302" s="9" t="s">
        <v>182</v>
      </c>
      <c r="O302" s="9" t="s">
        <v>2276</v>
      </c>
      <c r="P302" s="9" t="s">
        <v>2805</v>
      </c>
    </row>
    <row r="303" spans="1:16" x14ac:dyDescent="0.25">
      <c r="A303" s="9" t="s">
        <v>2111</v>
      </c>
      <c r="B303" s="9" t="s">
        <v>2055</v>
      </c>
      <c r="C303" s="9" t="s">
        <v>2006</v>
      </c>
      <c r="D303" s="9" t="s">
        <v>2112</v>
      </c>
      <c r="E303" s="10">
        <v>45633</v>
      </c>
      <c r="F303" s="9" t="s">
        <v>250</v>
      </c>
      <c r="G303" s="9" t="s">
        <v>2113</v>
      </c>
      <c r="H303" s="11">
        <v>15000</v>
      </c>
      <c r="I303" s="11">
        <v>11400</v>
      </c>
      <c r="J303" s="9" t="s">
        <v>1159</v>
      </c>
      <c r="K303" s="9" t="s">
        <v>2114</v>
      </c>
      <c r="L303" s="9" t="s">
        <v>99</v>
      </c>
      <c r="M303" s="10">
        <v>45452</v>
      </c>
      <c r="N303" s="9" t="s">
        <v>2115</v>
      </c>
      <c r="O303" s="10">
        <v>45360</v>
      </c>
      <c r="P303" s="10">
        <v>45574</v>
      </c>
    </row>
    <row r="304" spans="1:16" x14ac:dyDescent="0.25">
      <c r="A304" s="9" t="s">
        <v>971</v>
      </c>
      <c r="B304" s="9" t="s">
        <v>2056</v>
      </c>
      <c r="C304" s="9" t="s">
        <v>2006</v>
      </c>
      <c r="D304" s="9" t="s">
        <v>2058</v>
      </c>
      <c r="E304" s="9" t="s">
        <v>956</v>
      </c>
      <c r="F304" s="9" t="s">
        <v>250</v>
      </c>
      <c r="G304" s="9" t="s">
        <v>2059</v>
      </c>
      <c r="H304" s="11">
        <v>200000</v>
      </c>
      <c r="I304" s="11">
        <v>200000</v>
      </c>
      <c r="J304" s="9" t="s">
        <v>169</v>
      </c>
      <c r="K304" s="9" t="s">
        <v>847</v>
      </c>
      <c r="L304" s="9" t="s">
        <v>848</v>
      </c>
      <c r="M304" s="9" t="s">
        <v>2060</v>
      </c>
      <c r="N304" s="9" t="s">
        <v>182</v>
      </c>
      <c r="O304" s="9" t="s">
        <v>2060</v>
      </c>
      <c r="P304" s="9"/>
    </row>
    <row r="305" spans="1:17" x14ac:dyDescent="0.25">
      <c r="A305" s="9" t="s">
        <v>424</v>
      </c>
      <c r="B305" s="9" t="s">
        <v>2057</v>
      </c>
      <c r="C305" s="9" t="s">
        <v>2006</v>
      </c>
      <c r="D305" s="9" t="s">
        <v>2540</v>
      </c>
      <c r="E305" s="10">
        <v>45451</v>
      </c>
      <c r="F305" s="9" t="s">
        <v>250</v>
      </c>
      <c r="G305" s="9" t="s">
        <v>2541</v>
      </c>
      <c r="H305" s="11">
        <v>186000</v>
      </c>
      <c r="I305" s="11">
        <v>180000</v>
      </c>
      <c r="J305" s="9" t="s">
        <v>169</v>
      </c>
      <c r="K305" s="9" t="s">
        <v>847</v>
      </c>
      <c r="L305" s="9" t="s">
        <v>848</v>
      </c>
      <c r="M305" s="10">
        <v>45423</v>
      </c>
      <c r="N305" s="9" t="s">
        <v>326</v>
      </c>
      <c r="O305" s="9" t="s">
        <v>2387</v>
      </c>
    </row>
    <row r="306" spans="1:17" x14ac:dyDescent="0.25">
      <c r="A306" s="20" t="s">
        <v>859</v>
      </c>
      <c r="B306" s="20" t="s">
        <v>2360</v>
      </c>
      <c r="C306" s="20" t="s">
        <v>2006</v>
      </c>
      <c r="D306" s="20" t="s">
        <v>2361</v>
      </c>
      <c r="E306" s="20" t="s">
        <v>2362</v>
      </c>
      <c r="F306" s="20" t="s">
        <v>250</v>
      </c>
      <c r="G306" s="20" t="s">
        <v>2363</v>
      </c>
      <c r="H306" s="24">
        <v>302265</v>
      </c>
      <c r="I306" s="24">
        <v>85530</v>
      </c>
      <c r="J306" s="20" t="s">
        <v>169</v>
      </c>
      <c r="K306" s="20" t="s">
        <v>813</v>
      </c>
      <c r="L306" s="20" t="s">
        <v>814</v>
      </c>
      <c r="M306" s="40">
        <v>45575</v>
      </c>
      <c r="N306" s="20"/>
      <c r="O306" s="20"/>
      <c r="P306" s="20"/>
      <c r="Q306" s="20" t="s">
        <v>2431</v>
      </c>
    </row>
    <row r="307" spans="1:17" x14ac:dyDescent="0.25">
      <c r="A307" s="20" t="s">
        <v>2442</v>
      </c>
      <c r="B307" s="20" t="s">
        <v>2441</v>
      </c>
      <c r="C307" s="20" t="s">
        <v>2006</v>
      </c>
      <c r="D307" s="20" t="s">
        <v>2361</v>
      </c>
      <c r="E307" s="20" t="s">
        <v>2362</v>
      </c>
      <c r="F307" s="20" t="s">
        <v>250</v>
      </c>
      <c r="G307" s="20" t="s">
        <v>2363</v>
      </c>
      <c r="H307" s="24"/>
      <c r="I307" s="24">
        <v>26405</v>
      </c>
      <c r="J307" s="20" t="s">
        <v>169</v>
      </c>
      <c r="K307" s="20" t="s">
        <v>813</v>
      </c>
      <c r="L307" s="20" t="s">
        <v>814</v>
      </c>
      <c r="M307" s="40" t="s">
        <v>2444</v>
      </c>
      <c r="N307" s="20"/>
      <c r="O307" s="20"/>
      <c r="P307" s="20"/>
      <c r="Q307" s="20" t="s">
        <v>2443</v>
      </c>
    </row>
    <row r="308" spans="1:17" x14ac:dyDescent="0.25">
      <c r="A308" s="9" t="s">
        <v>2242</v>
      </c>
      <c r="B308" s="9" t="s">
        <v>2131</v>
      </c>
      <c r="C308" s="9" t="s">
        <v>2023</v>
      </c>
      <c r="D308" s="9" t="s">
        <v>2243</v>
      </c>
      <c r="E308" s="9" t="s">
        <v>675</v>
      </c>
      <c r="F308" s="9" t="s">
        <v>250</v>
      </c>
      <c r="G308" s="9" t="s">
        <v>2244</v>
      </c>
      <c r="H308" s="11">
        <v>49000</v>
      </c>
      <c r="I308" s="11">
        <v>46000</v>
      </c>
      <c r="J308" s="9" t="s">
        <v>2240</v>
      </c>
      <c r="K308" s="9" t="s">
        <v>11</v>
      </c>
      <c r="L308" s="9" t="s">
        <v>62</v>
      </c>
      <c r="M308" s="9" t="s">
        <v>2234</v>
      </c>
      <c r="N308" s="9" t="s">
        <v>326</v>
      </c>
      <c r="O308" s="9" t="s">
        <v>2234</v>
      </c>
      <c r="P308" s="9" t="s">
        <v>2855</v>
      </c>
    </row>
    <row r="309" spans="1:17" x14ac:dyDescent="0.25">
      <c r="B309" s="12" t="s">
        <v>2132</v>
      </c>
      <c r="H309" s="5"/>
      <c r="I309" s="5"/>
    </row>
    <row r="310" spans="1:17" x14ac:dyDescent="0.25">
      <c r="A310" s="9" t="s">
        <v>424</v>
      </c>
      <c r="B310" s="9" t="s">
        <v>2133</v>
      </c>
      <c r="C310" s="9" t="s">
        <v>2060</v>
      </c>
      <c r="D310" s="9" t="s">
        <v>2599</v>
      </c>
      <c r="E310" s="9" t="s">
        <v>1625</v>
      </c>
      <c r="F310" s="9" t="s">
        <v>250</v>
      </c>
      <c r="G310" s="9" t="s">
        <v>2600</v>
      </c>
      <c r="H310" s="11">
        <v>282000</v>
      </c>
      <c r="I310" s="11">
        <v>273890</v>
      </c>
      <c r="J310" s="9" t="s">
        <v>169</v>
      </c>
      <c r="K310" s="9" t="s">
        <v>1000</v>
      </c>
      <c r="L310" s="9" t="s">
        <v>1001</v>
      </c>
      <c r="M310" s="10">
        <v>45607</v>
      </c>
      <c r="N310" s="9" t="s">
        <v>2601</v>
      </c>
      <c r="O310" s="10">
        <v>45606</v>
      </c>
      <c r="P310" s="9" t="s">
        <v>2990</v>
      </c>
    </row>
    <row r="311" spans="1:17" x14ac:dyDescent="0.25">
      <c r="A311" s="9" t="s">
        <v>2140</v>
      </c>
      <c r="B311" s="9" t="s">
        <v>2134</v>
      </c>
      <c r="C311" s="10">
        <v>45331</v>
      </c>
      <c r="D311" s="9" t="s">
        <v>2141</v>
      </c>
      <c r="E311" s="10">
        <v>45478</v>
      </c>
      <c r="F311" s="9" t="s">
        <v>251</v>
      </c>
      <c r="G311" s="9" t="s">
        <v>2142</v>
      </c>
      <c r="H311" s="11">
        <v>1515000</v>
      </c>
      <c r="I311" s="11">
        <v>1514145</v>
      </c>
      <c r="J311" s="9" t="s">
        <v>2101</v>
      </c>
      <c r="K311" s="9" t="s">
        <v>800</v>
      </c>
      <c r="L311" s="9" t="s">
        <v>2101</v>
      </c>
      <c r="M311" s="10">
        <v>45574</v>
      </c>
      <c r="N311" s="9" t="s">
        <v>267</v>
      </c>
      <c r="O311" s="10">
        <v>45574</v>
      </c>
      <c r="P311" s="9" t="s">
        <v>2292</v>
      </c>
    </row>
    <row r="312" spans="1:17" x14ac:dyDescent="0.25">
      <c r="A312" s="9" t="s">
        <v>239</v>
      </c>
      <c r="B312" s="9" t="s">
        <v>2135</v>
      </c>
      <c r="C312" s="10">
        <v>45360</v>
      </c>
      <c r="D312" s="9" t="s">
        <v>2224</v>
      </c>
      <c r="E312" s="10">
        <v>45299</v>
      </c>
      <c r="F312" s="9" t="s">
        <v>252</v>
      </c>
      <c r="G312" s="9" t="s">
        <v>2225</v>
      </c>
      <c r="H312" s="11">
        <v>37050</v>
      </c>
      <c r="I312" s="11">
        <v>37050</v>
      </c>
      <c r="J312" s="9">
        <v>101</v>
      </c>
      <c r="K312" s="9" t="s">
        <v>43</v>
      </c>
      <c r="L312" s="9" t="s">
        <v>53</v>
      </c>
      <c r="M312" s="9" t="s">
        <v>2206</v>
      </c>
      <c r="N312" s="9" t="s">
        <v>182</v>
      </c>
      <c r="O312" s="9" t="s">
        <v>2184</v>
      </c>
      <c r="P312" s="9" t="s">
        <v>2295</v>
      </c>
    </row>
    <row r="313" spans="1:17" x14ac:dyDescent="0.25">
      <c r="A313" s="14" t="s">
        <v>584</v>
      </c>
      <c r="B313" s="14" t="s">
        <v>2136</v>
      </c>
      <c r="C313" s="15">
        <v>45360</v>
      </c>
      <c r="D313" s="14" t="s">
        <v>2229</v>
      </c>
      <c r="E313" s="14" t="s">
        <v>1072</v>
      </c>
      <c r="F313" s="14" t="s">
        <v>253</v>
      </c>
      <c r="G313" s="14" t="s">
        <v>2230</v>
      </c>
      <c r="H313" s="16">
        <v>96000</v>
      </c>
      <c r="I313" s="16">
        <v>61447</v>
      </c>
      <c r="J313" s="14" t="s">
        <v>1159</v>
      </c>
      <c r="K313" s="14" t="s">
        <v>2231</v>
      </c>
      <c r="L313" s="14" t="s">
        <v>1399</v>
      </c>
      <c r="M313" s="14" t="s">
        <v>2232</v>
      </c>
      <c r="N313" s="14" t="s">
        <v>326</v>
      </c>
      <c r="O313" s="14" t="s">
        <v>2206</v>
      </c>
    </row>
    <row r="314" spans="1:17" x14ac:dyDescent="0.25">
      <c r="A314" s="9" t="s">
        <v>434</v>
      </c>
      <c r="B314" s="9" t="s">
        <v>2137</v>
      </c>
      <c r="C314" s="10">
        <v>45360</v>
      </c>
      <c r="D314" s="9" t="s">
        <v>2157</v>
      </c>
      <c r="E314" s="10">
        <v>45389</v>
      </c>
      <c r="F314" s="9" t="s">
        <v>250</v>
      </c>
      <c r="G314" s="9" t="s">
        <v>2158</v>
      </c>
      <c r="H314" s="11">
        <v>32000</v>
      </c>
      <c r="I314" s="11">
        <v>31920</v>
      </c>
      <c r="J314" s="9" t="s">
        <v>759</v>
      </c>
      <c r="K314" s="9" t="s">
        <v>800</v>
      </c>
      <c r="L314" s="9" t="s">
        <v>390</v>
      </c>
      <c r="M314" s="10">
        <v>45605</v>
      </c>
      <c r="N314" s="9" t="s">
        <v>326</v>
      </c>
      <c r="O314" s="10">
        <v>45574</v>
      </c>
      <c r="P314" s="9" t="s">
        <v>2390</v>
      </c>
    </row>
    <row r="315" spans="1:17" x14ac:dyDescent="0.25">
      <c r="A315" s="14" t="s">
        <v>434</v>
      </c>
      <c r="B315" s="14" t="s">
        <v>2138</v>
      </c>
      <c r="C315" s="15">
        <v>45360</v>
      </c>
      <c r="D315" s="14" t="s">
        <v>2190</v>
      </c>
      <c r="E315" s="14" t="s">
        <v>1668</v>
      </c>
      <c r="F315" s="14" t="s">
        <v>250</v>
      </c>
      <c r="G315" s="14" t="s">
        <v>2191</v>
      </c>
      <c r="H315" s="16">
        <v>20000</v>
      </c>
      <c r="I315" s="16">
        <v>20000</v>
      </c>
      <c r="J315" s="14">
        <v>101</v>
      </c>
      <c r="K315" s="14" t="s">
        <v>694</v>
      </c>
      <c r="L315" s="14" t="s">
        <v>695</v>
      </c>
      <c r="M315" s="14" t="s">
        <v>2184</v>
      </c>
      <c r="N315" s="14" t="s">
        <v>182</v>
      </c>
      <c r="O315" s="14" t="s">
        <v>2189</v>
      </c>
    </row>
    <row r="316" spans="1:17" x14ac:dyDescent="0.25">
      <c r="A316" s="9" t="s">
        <v>678</v>
      </c>
      <c r="B316" s="9" t="s">
        <v>2139</v>
      </c>
      <c r="C316" s="10">
        <v>45452</v>
      </c>
      <c r="D316" s="9" t="s">
        <v>2402</v>
      </c>
      <c r="E316" s="10">
        <v>45329</v>
      </c>
      <c r="F316" s="9" t="s">
        <v>250</v>
      </c>
      <c r="G316" s="9" t="s">
        <v>2403</v>
      </c>
      <c r="H316" s="11">
        <v>5000</v>
      </c>
      <c r="I316" s="11">
        <v>4250</v>
      </c>
      <c r="J316" s="9" t="s">
        <v>169</v>
      </c>
      <c r="K316" s="9" t="s">
        <v>690</v>
      </c>
      <c r="L316" s="9" t="s">
        <v>721</v>
      </c>
      <c r="M316" s="9" t="s">
        <v>2401</v>
      </c>
      <c r="N316" s="9" t="s">
        <v>182</v>
      </c>
      <c r="O316" s="9" t="s">
        <v>2395</v>
      </c>
      <c r="P316" s="9" t="s">
        <v>2432</v>
      </c>
    </row>
    <row r="317" spans="1:17" x14ac:dyDescent="0.25">
      <c r="A317" s="14" t="s">
        <v>539</v>
      </c>
      <c r="B317" s="14" t="s">
        <v>2281</v>
      </c>
      <c r="C317" s="15">
        <v>45452</v>
      </c>
      <c r="D317" s="14" t="s">
        <v>2278</v>
      </c>
      <c r="E317" s="15">
        <v>45543</v>
      </c>
      <c r="F317" s="14" t="s">
        <v>250</v>
      </c>
      <c r="G317" s="14" t="s">
        <v>2282</v>
      </c>
      <c r="H317" s="16">
        <v>40920</v>
      </c>
      <c r="I317" s="16">
        <v>17782</v>
      </c>
      <c r="J317" s="14" t="s">
        <v>804</v>
      </c>
      <c r="K317" s="14" t="s">
        <v>2270</v>
      </c>
      <c r="L317" s="14" t="s">
        <v>804</v>
      </c>
      <c r="M317" s="14" t="s">
        <v>2234</v>
      </c>
      <c r="N317" s="14" t="s">
        <v>182</v>
      </c>
      <c r="O317" s="14" t="s">
        <v>2233</v>
      </c>
    </row>
    <row r="318" spans="1:17" x14ac:dyDescent="0.25">
      <c r="A318" s="14" t="s">
        <v>678</v>
      </c>
      <c r="B318" s="14" t="s">
        <v>2277</v>
      </c>
      <c r="C318" s="15">
        <v>45544</v>
      </c>
      <c r="D318" s="14" t="s">
        <v>2278</v>
      </c>
      <c r="E318" s="15">
        <v>45543</v>
      </c>
      <c r="F318" s="14" t="s">
        <v>2279</v>
      </c>
      <c r="G318" s="14" t="s">
        <v>2280</v>
      </c>
      <c r="H318" s="16">
        <v>55000</v>
      </c>
      <c r="I318" s="16">
        <v>54140</v>
      </c>
      <c r="J318" s="14" t="s">
        <v>804</v>
      </c>
      <c r="K318" s="14" t="s">
        <v>2270</v>
      </c>
      <c r="L318" s="14" t="s">
        <v>804</v>
      </c>
      <c r="M318" s="14" t="s">
        <v>2234</v>
      </c>
      <c r="N318" s="14" t="s">
        <v>182</v>
      </c>
      <c r="O318" s="14" t="s">
        <v>2233</v>
      </c>
    </row>
    <row r="319" spans="1:17" x14ac:dyDescent="0.25">
      <c r="A319" s="9" t="s">
        <v>1351</v>
      </c>
      <c r="B319" s="9" t="s">
        <v>2647</v>
      </c>
      <c r="C319" s="10">
        <v>45301</v>
      </c>
      <c r="D319" s="9" t="s">
        <v>2278</v>
      </c>
      <c r="E319" s="10">
        <v>45543</v>
      </c>
      <c r="F319" s="9" t="s">
        <v>250</v>
      </c>
      <c r="G319" s="9" t="s">
        <v>2648</v>
      </c>
      <c r="H319" s="11">
        <v>1250</v>
      </c>
      <c r="I319" s="11">
        <v>1200</v>
      </c>
      <c r="J319" s="9" t="s">
        <v>804</v>
      </c>
      <c r="K319" s="9" t="s">
        <v>2270</v>
      </c>
      <c r="L319" s="9" t="s">
        <v>804</v>
      </c>
      <c r="M319" s="10">
        <v>45637</v>
      </c>
      <c r="N319" s="9" t="s">
        <v>182</v>
      </c>
      <c r="O319" s="10">
        <v>45515</v>
      </c>
      <c r="P319" s="10">
        <v>45607</v>
      </c>
    </row>
    <row r="320" spans="1:17" x14ac:dyDescent="0.25">
      <c r="A320" s="9" t="s">
        <v>2827</v>
      </c>
      <c r="B320" s="9" t="s">
        <v>2248</v>
      </c>
      <c r="C320" s="10">
        <v>45544</v>
      </c>
      <c r="D320" s="9" t="s">
        <v>2399</v>
      </c>
      <c r="E320" s="9" t="s">
        <v>686</v>
      </c>
      <c r="F320" s="9" t="s">
        <v>250</v>
      </c>
      <c r="G320" s="9" t="s">
        <v>2400</v>
      </c>
      <c r="H320" s="11">
        <v>315000</v>
      </c>
      <c r="I320" s="11">
        <v>297000</v>
      </c>
      <c r="J320" s="9" t="s">
        <v>169</v>
      </c>
      <c r="K320" s="9" t="s">
        <v>2309</v>
      </c>
      <c r="L320" s="9" t="s">
        <v>1532</v>
      </c>
      <c r="M320" s="9" t="s">
        <v>2401</v>
      </c>
      <c r="N320" s="9" t="s">
        <v>182</v>
      </c>
      <c r="O320" s="9" t="s">
        <v>2395</v>
      </c>
      <c r="P320" s="9" t="s">
        <v>2984</v>
      </c>
    </row>
    <row r="321" spans="1:16" x14ac:dyDescent="0.25">
      <c r="A321" s="14" t="s">
        <v>1050</v>
      </c>
      <c r="B321" s="14" t="s">
        <v>2249</v>
      </c>
      <c r="C321" s="15">
        <v>45544</v>
      </c>
      <c r="D321" s="14" t="s">
        <v>2408</v>
      </c>
      <c r="E321" s="14" t="s">
        <v>1541</v>
      </c>
      <c r="F321" s="14" t="s">
        <v>250</v>
      </c>
      <c r="G321" s="14" t="s">
        <v>2409</v>
      </c>
      <c r="H321" s="16">
        <v>59550</v>
      </c>
      <c r="I321" s="16">
        <v>59213</v>
      </c>
      <c r="J321" s="14" t="s">
        <v>169</v>
      </c>
      <c r="K321" s="14" t="s">
        <v>2005</v>
      </c>
      <c r="L321" s="14" t="s">
        <v>2410</v>
      </c>
      <c r="M321" s="14" t="s">
        <v>2401</v>
      </c>
      <c r="N321" s="14" t="s">
        <v>182</v>
      </c>
      <c r="O321" s="14" t="s">
        <v>2396</v>
      </c>
      <c r="P321" s="9"/>
    </row>
    <row r="322" spans="1:16" x14ac:dyDescent="0.25">
      <c r="A322" s="9" t="s">
        <v>520</v>
      </c>
      <c r="B322" s="9" t="s">
        <v>2250</v>
      </c>
      <c r="C322" s="10">
        <v>45544</v>
      </c>
      <c r="D322" s="9" t="s">
        <v>2290</v>
      </c>
      <c r="E322" s="9" t="s">
        <v>1884</v>
      </c>
      <c r="F322" s="9" t="s">
        <v>250</v>
      </c>
      <c r="G322" s="9" t="s">
        <v>2291</v>
      </c>
      <c r="H322" s="11">
        <v>12000</v>
      </c>
      <c r="I322" s="11">
        <v>10995</v>
      </c>
      <c r="J322" s="9" t="s">
        <v>1159</v>
      </c>
      <c r="K322" s="9" t="s">
        <v>733</v>
      </c>
      <c r="L322" s="9" t="s">
        <v>1671</v>
      </c>
      <c r="M322" s="9" t="s">
        <v>2287</v>
      </c>
      <c r="N322" s="9" t="s">
        <v>182</v>
      </c>
      <c r="O322" s="9" t="s">
        <v>2234</v>
      </c>
      <c r="P322" s="9" t="s">
        <v>2933</v>
      </c>
    </row>
    <row r="323" spans="1:16" x14ac:dyDescent="0.25">
      <c r="A323" s="9" t="s">
        <v>424</v>
      </c>
      <c r="B323" s="9" t="s">
        <v>2251</v>
      </c>
      <c r="C323" s="10">
        <v>45545</v>
      </c>
      <c r="D323" s="9" t="s">
        <v>2425</v>
      </c>
      <c r="E323" s="9" t="s">
        <v>1983</v>
      </c>
      <c r="F323" s="9" t="s">
        <v>250</v>
      </c>
      <c r="G323" s="9" t="s">
        <v>2426</v>
      </c>
      <c r="H323" s="11">
        <v>35100</v>
      </c>
      <c r="I323" s="11">
        <v>32400</v>
      </c>
      <c r="J323" s="9" t="s">
        <v>169</v>
      </c>
      <c r="K323" s="9" t="s">
        <v>261</v>
      </c>
      <c r="L323" s="9" t="s">
        <v>262</v>
      </c>
      <c r="M323" s="9" t="s">
        <v>1974</v>
      </c>
      <c r="N323" s="9" t="s">
        <v>2427</v>
      </c>
      <c r="O323" s="10">
        <v>45545</v>
      </c>
      <c r="P323" s="9" t="s">
        <v>2396</v>
      </c>
    </row>
    <row r="324" spans="1:16" x14ac:dyDescent="0.25">
      <c r="A324" s="9" t="s">
        <v>2437</v>
      </c>
      <c r="B324" s="9" t="s">
        <v>2252</v>
      </c>
      <c r="C324" s="10">
        <v>45545</v>
      </c>
      <c r="D324" s="9" t="s">
        <v>2438</v>
      </c>
      <c r="E324" s="9" t="s">
        <v>864</v>
      </c>
      <c r="F324" s="9" t="s">
        <v>251</v>
      </c>
      <c r="G324" s="9" t="s">
        <v>2439</v>
      </c>
      <c r="H324" s="11">
        <v>444850</v>
      </c>
      <c r="I324" s="11">
        <v>444225</v>
      </c>
      <c r="J324" s="9" t="s">
        <v>851</v>
      </c>
      <c r="K324" s="9" t="s">
        <v>852</v>
      </c>
      <c r="L324" s="9" t="s">
        <v>851</v>
      </c>
      <c r="M324" s="9" t="s">
        <v>2440</v>
      </c>
      <c r="N324" s="9" t="s">
        <v>267</v>
      </c>
      <c r="O324" s="10">
        <v>45606</v>
      </c>
      <c r="P324" s="9" t="s">
        <v>2985</v>
      </c>
    </row>
    <row r="325" spans="1:16" x14ac:dyDescent="0.25">
      <c r="A325" s="9" t="s">
        <v>520</v>
      </c>
      <c r="B325" s="9" t="s">
        <v>2377</v>
      </c>
      <c r="C325" s="10">
        <v>45574</v>
      </c>
      <c r="D325" s="9" t="s">
        <v>2378</v>
      </c>
      <c r="E325" s="9" t="s">
        <v>1884</v>
      </c>
      <c r="F325" s="9" t="s">
        <v>250</v>
      </c>
      <c r="G325" s="9" t="s">
        <v>2379</v>
      </c>
      <c r="H325" s="11">
        <v>20850</v>
      </c>
      <c r="I325" s="11">
        <v>19493</v>
      </c>
      <c r="J325" s="9" t="s">
        <v>169</v>
      </c>
      <c r="K325" s="9" t="s">
        <v>2380</v>
      </c>
      <c r="L325" s="9" t="s">
        <v>1411</v>
      </c>
      <c r="M325" s="10">
        <v>45606</v>
      </c>
      <c r="N325" s="9" t="s">
        <v>182</v>
      </c>
      <c r="O325" s="10">
        <v>45606</v>
      </c>
      <c r="P325" s="9" t="s">
        <v>2967</v>
      </c>
    </row>
    <row r="326" spans="1:16" x14ac:dyDescent="0.25">
      <c r="A326" s="9" t="s">
        <v>2584</v>
      </c>
      <c r="B326" s="9" t="s">
        <v>2585</v>
      </c>
      <c r="C326" s="10">
        <v>45545</v>
      </c>
      <c r="D326" s="9" t="s">
        <v>2378</v>
      </c>
      <c r="E326" s="9" t="s">
        <v>1884</v>
      </c>
      <c r="F326" s="9" t="s">
        <v>250</v>
      </c>
      <c r="G326" s="9" t="s">
        <v>2586</v>
      </c>
      <c r="H326" s="11">
        <v>35000</v>
      </c>
      <c r="I326" s="11">
        <v>27562</v>
      </c>
      <c r="J326" s="9" t="s">
        <v>169</v>
      </c>
      <c r="K326" s="9" t="s">
        <v>2380</v>
      </c>
      <c r="L326" s="9" t="s">
        <v>1411</v>
      </c>
      <c r="M326" s="10">
        <v>45515</v>
      </c>
      <c r="N326" s="9" t="s">
        <v>326</v>
      </c>
      <c r="O326" s="10" t="s">
        <v>2396</v>
      </c>
      <c r="P326" s="10">
        <v>45515</v>
      </c>
    </row>
    <row r="327" spans="1:16" x14ac:dyDescent="0.25">
      <c r="A327" s="14" t="s">
        <v>539</v>
      </c>
      <c r="B327" s="14" t="s">
        <v>2917</v>
      </c>
      <c r="C327" s="15" t="s">
        <v>2904</v>
      </c>
      <c r="D327" s="14" t="s">
        <v>2378</v>
      </c>
      <c r="E327" s="14" t="s">
        <v>2913</v>
      </c>
      <c r="F327" s="14" t="s">
        <v>250</v>
      </c>
      <c r="G327" s="14" t="s">
        <v>2918</v>
      </c>
      <c r="H327" s="16">
        <f>30000+7500+15000</f>
        <v>52500</v>
      </c>
      <c r="I327" s="16">
        <v>31930</v>
      </c>
      <c r="J327" s="14" t="s">
        <v>169</v>
      </c>
      <c r="K327" s="14" t="s">
        <v>2380</v>
      </c>
      <c r="L327" s="14" t="s">
        <v>1411</v>
      </c>
      <c r="M327" s="15">
        <v>45547</v>
      </c>
      <c r="N327" s="14" t="s">
        <v>182</v>
      </c>
      <c r="O327" s="15">
        <v>45394</v>
      </c>
    </row>
    <row r="328" spans="1:16" x14ac:dyDescent="0.25">
      <c r="A328" s="9" t="s">
        <v>2800</v>
      </c>
      <c r="B328" s="9" t="s">
        <v>2801</v>
      </c>
      <c r="C328" s="10" t="s">
        <v>2184</v>
      </c>
      <c r="D328" s="9" t="s">
        <v>2378</v>
      </c>
      <c r="E328" s="9" t="s">
        <v>1884</v>
      </c>
      <c r="F328" s="9" t="s">
        <v>250</v>
      </c>
      <c r="G328" s="9" t="s">
        <v>2802</v>
      </c>
      <c r="H328" s="11">
        <v>29400</v>
      </c>
      <c r="I328" s="11">
        <v>17900</v>
      </c>
      <c r="J328" s="9" t="s">
        <v>169</v>
      </c>
      <c r="K328" s="9" t="s">
        <v>2380</v>
      </c>
      <c r="L328" s="9" t="s">
        <v>2803</v>
      </c>
      <c r="M328" s="10">
        <v>45455</v>
      </c>
      <c r="N328" s="9" t="s">
        <v>182</v>
      </c>
      <c r="O328" s="10">
        <v>45424</v>
      </c>
      <c r="P328" s="9" t="s">
        <v>3531</v>
      </c>
    </row>
    <row r="329" spans="1:16" x14ac:dyDescent="0.25">
      <c r="A329" s="9" t="s">
        <v>2321</v>
      </c>
      <c r="B329" s="9" t="s">
        <v>2253</v>
      </c>
      <c r="C329" s="10">
        <v>45545</v>
      </c>
      <c r="D329" s="9" t="s">
        <v>2579</v>
      </c>
      <c r="E329" s="10">
        <v>45477</v>
      </c>
      <c r="F329" s="9" t="s">
        <v>250</v>
      </c>
      <c r="G329" s="9" t="s">
        <v>2580</v>
      </c>
      <c r="H329" s="11">
        <v>68450</v>
      </c>
      <c r="I329" s="11">
        <v>65000</v>
      </c>
      <c r="J329" s="9">
        <v>101</v>
      </c>
      <c r="K329" s="9" t="s">
        <v>1808</v>
      </c>
      <c r="L329" s="9" t="s">
        <v>2205</v>
      </c>
      <c r="M329" s="10">
        <v>45515</v>
      </c>
      <c r="N329" s="9" t="s">
        <v>267</v>
      </c>
      <c r="O329" s="10">
        <v>45454</v>
      </c>
      <c r="P329" s="10">
        <v>45455</v>
      </c>
    </row>
    <row r="330" spans="1:16" x14ac:dyDescent="0.25">
      <c r="A330" s="9" t="s">
        <v>530</v>
      </c>
      <c r="B330" s="9" t="s">
        <v>2254</v>
      </c>
      <c r="C330" s="10">
        <v>45360</v>
      </c>
      <c r="D330" s="9" t="s">
        <v>2358</v>
      </c>
      <c r="E330" s="9" t="s">
        <v>1983</v>
      </c>
      <c r="F330" s="9" t="s">
        <v>250</v>
      </c>
      <c r="G330" s="9" t="s">
        <v>2359</v>
      </c>
      <c r="H330" s="11">
        <v>50000</v>
      </c>
      <c r="I330" s="11">
        <v>50000</v>
      </c>
      <c r="J330" s="9" t="s">
        <v>169</v>
      </c>
      <c r="K330" s="9" t="s">
        <v>1017</v>
      </c>
      <c r="L330" s="9" t="s">
        <v>969</v>
      </c>
      <c r="M330" s="10">
        <v>45575</v>
      </c>
      <c r="N330" s="9" t="s">
        <v>182</v>
      </c>
      <c r="O330" s="10">
        <v>45360</v>
      </c>
      <c r="P330" s="10">
        <v>45391</v>
      </c>
    </row>
    <row r="331" spans="1:16" x14ac:dyDescent="0.25">
      <c r="A331" s="9" t="s">
        <v>408</v>
      </c>
      <c r="B331" s="9" t="s">
        <v>2255</v>
      </c>
      <c r="C331" s="10">
        <v>45635</v>
      </c>
      <c r="D331" s="9" t="s">
        <v>2268</v>
      </c>
      <c r="E331" s="10">
        <v>45543</v>
      </c>
      <c r="F331" s="9" t="s">
        <v>250</v>
      </c>
      <c r="G331" s="9" t="s">
        <v>2269</v>
      </c>
      <c r="H331" s="11">
        <v>68000</v>
      </c>
      <c r="I331" s="11">
        <v>68000</v>
      </c>
      <c r="J331" s="9" t="s">
        <v>804</v>
      </c>
      <c r="K331" s="9" t="s">
        <v>2270</v>
      </c>
      <c r="L331" s="9" t="s">
        <v>804</v>
      </c>
      <c r="M331" s="9" t="s">
        <v>2234</v>
      </c>
      <c r="N331" s="9" t="s">
        <v>2273</v>
      </c>
      <c r="O331" s="9" t="s">
        <v>2233</v>
      </c>
      <c r="P331" s="9" t="s">
        <v>2295</v>
      </c>
    </row>
    <row r="332" spans="1:16" x14ac:dyDescent="0.25">
      <c r="A332" s="9" t="s">
        <v>408</v>
      </c>
      <c r="B332" s="9" t="s">
        <v>2256</v>
      </c>
      <c r="C332" s="9" t="s">
        <v>2189</v>
      </c>
      <c r="D332" s="9" t="s">
        <v>2271</v>
      </c>
      <c r="E332" s="10">
        <v>45543</v>
      </c>
      <c r="F332" s="9" t="s">
        <v>250</v>
      </c>
      <c r="G332" s="9" t="s">
        <v>2272</v>
      </c>
      <c r="H332" s="11">
        <v>37500</v>
      </c>
      <c r="I332" s="11">
        <v>37500</v>
      </c>
      <c r="J332" s="9" t="s">
        <v>804</v>
      </c>
      <c r="K332" s="9" t="s">
        <v>2270</v>
      </c>
      <c r="L332" s="9" t="s">
        <v>804</v>
      </c>
      <c r="M332" s="9" t="s">
        <v>2234</v>
      </c>
      <c r="N332" s="9" t="s">
        <v>2273</v>
      </c>
      <c r="O332" s="9" t="s">
        <v>2233</v>
      </c>
      <c r="P332" s="9" t="s">
        <v>2295</v>
      </c>
    </row>
    <row r="333" spans="1:16" x14ac:dyDescent="0.25">
      <c r="A333" s="14" t="s">
        <v>584</v>
      </c>
      <c r="B333" s="14" t="s">
        <v>2419</v>
      </c>
      <c r="C333" s="14" t="s">
        <v>2189</v>
      </c>
      <c r="D333" s="14" t="s">
        <v>2417</v>
      </c>
      <c r="E333" s="14" t="s">
        <v>1541</v>
      </c>
      <c r="F333" s="14" t="s">
        <v>250</v>
      </c>
      <c r="G333" s="14" t="s">
        <v>1177</v>
      </c>
      <c r="H333" s="16">
        <v>16760</v>
      </c>
      <c r="I333" s="16">
        <v>11914.5</v>
      </c>
      <c r="J333" s="14" t="s">
        <v>169</v>
      </c>
      <c r="K333" s="14" t="s">
        <v>488</v>
      </c>
      <c r="L333" s="14" t="s">
        <v>67</v>
      </c>
      <c r="M333" s="14" t="s">
        <v>2401</v>
      </c>
      <c r="N333" s="14" t="s">
        <v>182</v>
      </c>
      <c r="O333" s="14" t="s">
        <v>2396</v>
      </c>
    </row>
    <row r="334" spans="1:16" x14ac:dyDescent="0.25">
      <c r="A334" s="9" t="s">
        <v>1050</v>
      </c>
      <c r="B334" s="9" t="s">
        <v>2416</v>
      </c>
      <c r="C334" s="9" t="s">
        <v>2189</v>
      </c>
      <c r="D334" s="9" t="s">
        <v>2417</v>
      </c>
      <c r="E334" s="9" t="s">
        <v>1541</v>
      </c>
      <c r="F334" s="9" t="s">
        <v>250</v>
      </c>
      <c r="G334" s="9" t="s">
        <v>2418</v>
      </c>
      <c r="H334" s="11">
        <v>676</v>
      </c>
      <c r="I334" s="11">
        <v>660</v>
      </c>
      <c r="J334" s="9" t="s">
        <v>169</v>
      </c>
      <c r="K334" s="9" t="s">
        <v>488</v>
      </c>
      <c r="L334" s="9" t="s">
        <v>67</v>
      </c>
      <c r="M334" s="9" t="s">
        <v>2401</v>
      </c>
      <c r="N334" s="9" t="s">
        <v>182</v>
      </c>
      <c r="O334" s="9" t="s">
        <v>2396</v>
      </c>
      <c r="P334" s="9" t="s">
        <v>2381</v>
      </c>
    </row>
    <row r="335" spans="1:16" x14ac:dyDescent="0.25">
      <c r="A335" s="9" t="s">
        <v>3163</v>
      </c>
      <c r="B335" s="9" t="s">
        <v>3164</v>
      </c>
      <c r="C335" s="9" t="s">
        <v>2904</v>
      </c>
      <c r="D335" s="9" t="s">
        <v>2417</v>
      </c>
      <c r="E335" s="9" t="s">
        <v>2905</v>
      </c>
      <c r="F335" s="9" t="s">
        <v>250</v>
      </c>
      <c r="G335" s="9" t="s">
        <v>3165</v>
      </c>
      <c r="H335" s="11">
        <f>6000+680+5000</f>
        <v>11680</v>
      </c>
      <c r="I335" s="11">
        <v>5750</v>
      </c>
      <c r="J335" s="9" t="s">
        <v>2393</v>
      </c>
      <c r="K335" s="9" t="s">
        <v>488</v>
      </c>
      <c r="L335" s="9" t="s">
        <v>67</v>
      </c>
      <c r="M335" s="10">
        <v>45901</v>
      </c>
      <c r="N335" s="9" t="s">
        <v>182</v>
      </c>
      <c r="O335" s="10">
        <v>45809</v>
      </c>
      <c r="P335" s="10">
        <v>45901</v>
      </c>
    </row>
    <row r="336" spans="1:16" x14ac:dyDescent="0.25">
      <c r="A336" s="94" t="s">
        <v>2800</v>
      </c>
      <c r="B336" s="94" t="s">
        <v>2976</v>
      </c>
      <c r="C336" s="94" t="s">
        <v>2904</v>
      </c>
      <c r="D336" s="94" t="s">
        <v>2417</v>
      </c>
      <c r="E336" s="94" t="s">
        <v>2905</v>
      </c>
      <c r="F336" s="94" t="s">
        <v>250</v>
      </c>
      <c r="G336" s="94" t="s">
        <v>2977</v>
      </c>
      <c r="H336" s="95">
        <f>1300+17850</f>
        <v>19150</v>
      </c>
      <c r="I336" s="95">
        <v>16975</v>
      </c>
      <c r="J336" s="94" t="s">
        <v>2393</v>
      </c>
      <c r="K336" s="94" t="s">
        <v>488</v>
      </c>
      <c r="L336" s="94" t="s">
        <v>67</v>
      </c>
      <c r="M336" s="94" t="s">
        <v>2978</v>
      </c>
      <c r="N336" s="94" t="s">
        <v>182</v>
      </c>
      <c r="O336" s="94" t="s">
        <v>2940</v>
      </c>
      <c r="P336" s="94" t="s">
        <v>3531</v>
      </c>
    </row>
    <row r="337" spans="1:17" x14ac:dyDescent="0.25">
      <c r="A337" s="14" t="s">
        <v>434</v>
      </c>
      <c r="B337" s="14" t="s">
        <v>2903</v>
      </c>
      <c r="C337" s="14" t="s">
        <v>2904</v>
      </c>
      <c r="D337" s="14" t="s">
        <v>2417</v>
      </c>
      <c r="E337" s="14" t="s">
        <v>2905</v>
      </c>
      <c r="F337" s="14" t="s">
        <v>250</v>
      </c>
      <c r="G337" s="14" t="s">
        <v>2906</v>
      </c>
      <c r="H337" s="16">
        <f>72100+21250</f>
        <v>93350</v>
      </c>
      <c r="I337" s="16">
        <v>90825</v>
      </c>
      <c r="J337" s="14" t="s">
        <v>2393</v>
      </c>
      <c r="K337" s="14" t="s">
        <v>488</v>
      </c>
      <c r="L337" s="14" t="s">
        <v>67</v>
      </c>
      <c r="M337" s="15">
        <v>45547</v>
      </c>
      <c r="N337" s="14" t="s">
        <v>182</v>
      </c>
      <c r="O337" s="15">
        <v>45394</v>
      </c>
    </row>
    <row r="338" spans="1:17" x14ac:dyDescent="0.25">
      <c r="A338" s="9" t="s">
        <v>2827</v>
      </c>
      <c r="B338" s="9" t="s">
        <v>3047</v>
      </c>
      <c r="C338" s="9" t="s">
        <v>2904</v>
      </c>
      <c r="D338" s="9" t="s">
        <v>2417</v>
      </c>
      <c r="E338" s="9" t="s">
        <v>2905</v>
      </c>
      <c r="F338" s="9" t="s">
        <v>250</v>
      </c>
      <c r="G338" s="9" t="s">
        <v>3048</v>
      </c>
      <c r="H338" s="11">
        <f>48+2750+800+580+17000</f>
        <v>21178</v>
      </c>
      <c r="I338" s="11">
        <v>18843</v>
      </c>
      <c r="J338" s="9" t="s">
        <v>2393</v>
      </c>
      <c r="K338" s="9" t="s">
        <v>488</v>
      </c>
      <c r="L338" s="9" t="s">
        <v>67</v>
      </c>
      <c r="M338" s="10" t="s">
        <v>3045</v>
      </c>
      <c r="N338" s="9" t="s">
        <v>182</v>
      </c>
      <c r="O338" s="10" t="s">
        <v>3049</v>
      </c>
      <c r="P338" s="10">
        <v>45717</v>
      </c>
    </row>
    <row r="339" spans="1:17" x14ac:dyDescent="0.25">
      <c r="A339" s="9" t="s">
        <v>899</v>
      </c>
      <c r="B339" s="9" t="s">
        <v>2257</v>
      </c>
      <c r="C339" s="9" t="s">
        <v>2184</v>
      </c>
      <c r="D339" s="9" t="s">
        <v>2404</v>
      </c>
      <c r="E339" s="9" t="s">
        <v>1599</v>
      </c>
      <c r="F339" s="9" t="s">
        <v>250</v>
      </c>
      <c r="G339" s="9" t="s">
        <v>2405</v>
      </c>
      <c r="H339" s="11">
        <v>19200</v>
      </c>
      <c r="I339" s="11">
        <v>15600</v>
      </c>
      <c r="J339" s="9">
        <v>101</v>
      </c>
      <c r="K339" s="9" t="s">
        <v>887</v>
      </c>
      <c r="L339" s="9" t="s">
        <v>1141</v>
      </c>
      <c r="M339" s="9" t="s">
        <v>2401</v>
      </c>
      <c r="N339" s="9" t="s">
        <v>250</v>
      </c>
      <c r="O339" s="9" t="s">
        <v>2395</v>
      </c>
      <c r="P339" s="9" t="s">
        <v>2694</v>
      </c>
    </row>
    <row r="340" spans="1:17" x14ac:dyDescent="0.25">
      <c r="A340" s="20" t="s">
        <v>2330</v>
      </c>
      <c r="B340" s="20" t="s">
        <v>2258</v>
      </c>
      <c r="C340" s="20" t="s">
        <v>2206</v>
      </c>
      <c r="D340" s="20" t="s">
        <v>2331</v>
      </c>
      <c r="E340" s="20"/>
      <c r="F340" s="20" t="s">
        <v>250</v>
      </c>
      <c r="G340" s="20" t="s">
        <v>2332</v>
      </c>
      <c r="H340" s="24"/>
      <c r="I340" s="24">
        <v>14695</v>
      </c>
      <c r="J340" s="20" t="s">
        <v>1464</v>
      </c>
      <c r="K340" s="20" t="s">
        <v>179</v>
      </c>
      <c r="L340" s="20" t="s">
        <v>293</v>
      </c>
      <c r="M340" s="20"/>
      <c r="N340" s="20" t="s">
        <v>566</v>
      </c>
      <c r="O340" s="40">
        <v>45483</v>
      </c>
      <c r="Q340" t="s">
        <v>566</v>
      </c>
    </row>
    <row r="341" spans="1:17" x14ac:dyDescent="0.25">
      <c r="A341" s="20" t="s">
        <v>2321</v>
      </c>
      <c r="B341" s="20" t="s">
        <v>2259</v>
      </c>
      <c r="C341" s="20" t="s">
        <v>2206</v>
      </c>
      <c r="D341" s="20" t="s">
        <v>2322</v>
      </c>
      <c r="E341" s="20" t="s">
        <v>1983</v>
      </c>
      <c r="F341" s="20" t="s">
        <v>250</v>
      </c>
      <c r="G341" s="20" t="s">
        <v>2323</v>
      </c>
      <c r="H341" s="24">
        <v>43725</v>
      </c>
      <c r="I341" s="24">
        <v>43695</v>
      </c>
      <c r="J341" s="20">
        <v>101</v>
      </c>
      <c r="K341" s="20" t="s">
        <v>136</v>
      </c>
      <c r="L341" s="20" t="s">
        <v>433</v>
      </c>
      <c r="M341" s="40">
        <v>45332</v>
      </c>
      <c r="N341" s="20" t="s">
        <v>566</v>
      </c>
      <c r="O341" s="40">
        <v>45332</v>
      </c>
      <c r="Q341" t="s">
        <v>566</v>
      </c>
    </row>
    <row r="342" spans="1:17" x14ac:dyDescent="0.25">
      <c r="A342" s="9" t="s">
        <v>2116</v>
      </c>
      <c r="B342" s="9" t="s">
        <v>2260</v>
      </c>
      <c r="C342" s="9" t="s">
        <v>2206</v>
      </c>
      <c r="D342" s="9" t="s">
        <v>2348</v>
      </c>
      <c r="E342" s="9"/>
      <c r="F342" s="9" t="s">
        <v>250</v>
      </c>
      <c r="G342" s="9" t="s">
        <v>2539</v>
      </c>
      <c r="H342" s="11">
        <v>113400</v>
      </c>
      <c r="I342" s="11">
        <v>105000</v>
      </c>
      <c r="J342" s="9" t="s">
        <v>429</v>
      </c>
      <c r="K342" s="9" t="s">
        <v>428</v>
      </c>
      <c r="L342" s="9" t="s">
        <v>429</v>
      </c>
      <c r="M342" s="10">
        <v>45392</v>
      </c>
      <c r="N342" s="9" t="s">
        <v>2349</v>
      </c>
      <c r="O342" s="10">
        <v>45392</v>
      </c>
      <c r="P342" s="9" t="s">
        <v>2349</v>
      </c>
    </row>
    <row r="343" spans="1:17" x14ac:dyDescent="0.25">
      <c r="A343" s="9" t="s">
        <v>2242</v>
      </c>
      <c r="B343" s="9" t="s">
        <v>2261</v>
      </c>
      <c r="C343" s="9" t="s">
        <v>2234</v>
      </c>
      <c r="D343" s="9" t="s">
        <v>2446</v>
      </c>
      <c r="E343" s="10">
        <v>45416</v>
      </c>
      <c r="F343" s="9" t="s">
        <v>2279</v>
      </c>
      <c r="G343" s="9" t="s">
        <v>2447</v>
      </c>
      <c r="H343" s="11">
        <v>150000</v>
      </c>
      <c r="I343" s="11">
        <v>141000</v>
      </c>
      <c r="J343" s="9" t="s">
        <v>759</v>
      </c>
      <c r="K343" s="9" t="s">
        <v>800</v>
      </c>
      <c r="L343" s="9" t="s">
        <v>390</v>
      </c>
      <c r="M343" s="10">
        <v>45393</v>
      </c>
      <c r="N343" s="9" t="s">
        <v>267</v>
      </c>
      <c r="O343" s="9" t="s">
        <v>2448</v>
      </c>
      <c r="P343" s="9" t="s">
        <v>2863</v>
      </c>
    </row>
    <row r="344" spans="1:17" x14ac:dyDescent="0.25">
      <c r="A344" s="9" t="s">
        <v>1844</v>
      </c>
      <c r="B344" s="9" t="s">
        <v>2262</v>
      </c>
      <c r="C344" s="9" t="s">
        <v>2233</v>
      </c>
      <c r="D344" s="9" t="s">
        <v>2411</v>
      </c>
      <c r="E344" s="9" t="s">
        <v>1566</v>
      </c>
      <c r="F344" s="9" t="s">
        <v>250</v>
      </c>
      <c r="G344" s="9" t="s">
        <v>2412</v>
      </c>
      <c r="H344" s="11">
        <v>100000</v>
      </c>
      <c r="I344" s="11">
        <v>92000</v>
      </c>
      <c r="J344" s="9" t="s">
        <v>133</v>
      </c>
      <c r="K344" s="9" t="s">
        <v>1985</v>
      </c>
      <c r="L344" s="9" t="s">
        <v>133</v>
      </c>
      <c r="M344" s="9" t="s">
        <v>2401</v>
      </c>
      <c r="N344" s="9" t="s">
        <v>524</v>
      </c>
      <c r="O344" s="10">
        <v>44510</v>
      </c>
      <c r="P344" s="9" t="s">
        <v>2968</v>
      </c>
    </row>
    <row r="345" spans="1:17" x14ac:dyDescent="0.25">
      <c r="B345" s="12" t="s">
        <v>2263</v>
      </c>
      <c r="H345" s="5"/>
      <c r="I345" s="5"/>
    </row>
    <row r="346" spans="1:17" x14ac:dyDescent="0.25">
      <c r="A346" s="9" t="s">
        <v>2853</v>
      </c>
      <c r="B346" s="9" t="s">
        <v>2854</v>
      </c>
      <c r="C346" s="9" t="s">
        <v>2855</v>
      </c>
      <c r="D346" s="9" t="s">
        <v>2835</v>
      </c>
      <c r="E346" s="9" t="s">
        <v>2834</v>
      </c>
      <c r="F346" s="9" t="s">
        <v>250</v>
      </c>
      <c r="G346" s="9" t="s">
        <v>951</v>
      </c>
      <c r="H346" s="11">
        <f>960+440+180+225+520+520+5050+612+150+180+3150</f>
        <v>11987</v>
      </c>
      <c r="I346" s="11">
        <v>11747</v>
      </c>
      <c r="J346" s="9" t="s">
        <v>169</v>
      </c>
      <c r="K346" s="9" t="s">
        <v>179</v>
      </c>
      <c r="L346" s="9" t="s">
        <v>604</v>
      </c>
      <c r="M346" s="10">
        <v>45547</v>
      </c>
      <c r="N346" s="9" t="s">
        <v>182</v>
      </c>
      <c r="O346" s="10">
        <v>45455</v>
      </c>
      <c r="P346" s="10">
        <v>45547</v>
      </c>
    </row>
    <row r="347" spans="1:17" x14ac:dyDescent="0.25">
      <c r="A347" s="9" t="s">
        <v>520</v>
      </c>
      <c r="B347" s="9" t="s">
        <v>2832</v>
      </c>
      <c r="C347" s="9" t="s">
        <v>2833</v>
      </c>
      <c r="D347" s="9" t="s">
        <v>2835</v>
      </c>
      <c r="E347" s="9" t="s">
        <v>2834</v>
      </c>
      <c r="F347" s="9" t="s">
        <v>250</v>
      </c>
      <c r="G347" s="9" t="s">
        <v>2836</v>
      </c>
      <c r="H347" s="11">
        <f>3200+5700+2850+1080+2100</f>
        <v>14930</v>
      </c>
      <c r="I347" s="11">
        <v>12921</v>
      </c>
      <c r="J347" s="9" t="s">
        <v>169</v>
      </c>
      <c r="K347" s="9" t="s">
        <v>179</v>
      </c>
      <c r="L347" s="9" t="s">
        <v>915</v>
      </c>
      <c r="M347" s="10">
        <v>45547</v>
      </c>
      <c r="N347" s="9" t="s">
        <v>182</v>
      </c>
      <c r="O347" s="10">
        <v>45394</v>
      </c>
      <c r="P347" s="10">
        <v>45547</v>
      </c>
    </row>
    <row r="348" spans="1:17" x14ac:dyDescent="0.25">
      <c r="A348" s="9" t="s">
        <v>1941</v>
      </c>
      <c r="B348" s="9" t="s">
        <v>2264</v>
      </c>
      <c r="C348" s="9" t="s">
        <v>2287</v>
      </c>
      <c r="D348" s="9" t="s">
        <v>2374</v>
      </c>
      <c r="E348" s="10">
        <v>45574</v>
      </c>
      <c r="F348" s="9" t="s">
        <v>250</v>
      </c>
      <c r="G348" s="9" t="s">
        <v>2375</v>
      </c>
      <c r="H348" s="11">
        <v>15000</v>
      </c>
      <c r="I348" s="11">
        <v>14800</v>
      </c>
      <c r="J348" s="9" t="s">
        <v>759</v>
      </c>
      <c r="K348" s="9" t="s">
        <v>694</v>
      </c>
      <c r="L348" s="9" t="s">
        <v>695</v>
      </c>
      <c r="M348" s="10">
        <v>45606</v>
      </c>
      <c r="N348" s="9" t="s">
        <v>2376</v>
      </c>
      <c r="O348" s="9" t="s">
        <v>2287</v>
      </c>
      <c r="P348" s="9" t="s">
        <v>2376</v>
      </c>
    </row>
    <row r="349" spans="1:17" x14ac:dyDescent="0.25">
      <c r="B349" s="12" t="s">
        <v>2265</v>
      </c>
      <c r="H349" s="5"/>
      <c r="I349" s="5"/>
    </row>
    <row r="350" spans="1:17" x14ac:dyDescent="0.25">
      <c r="A350" s="9" t="s">
        <v>2312</v>
      </c>
      <c r="B350" s="9" t="s">
        <v>2266</v>
      </c>
      <c r="C350" s="9" t="s">
        <v>2295</v>
      </c>
      <c r="D350" s="9" t="s">
        <v>2313</v>
      </c>
      <c r="E350" s="9" t="s">
        <v>2023</v>
      </c>
      <c r="F350" s="9" t="s">
        <v>252</v>
      </c>
      <c r="G350" s="9" t="s">
        <v>2314</v>
      </c>
      <c r="H350" s="11">
        <v>20000</v>
      </c>
      <c r="I350" s="11">
        <v>20000</v>
      </c>
      <c r="J350" s="9" t="s">
        <v>759</v>
      </c>
      <c r="K350" s="9" t="s">
        <v>943</v>
      </c>
      <c r="L350" s="9" t="s">
        <v>944</v>
      </c>
      <c r="M350" s="10">
        <v>45301</v>
      </c>
      <c r="N350" s="9"/>
      <c r="O350" s="9" t="s">
        <v>2315</v>
      </c>
      <c r="P350" s="9" t="s">
        <v>2967</v>
      </c>
    </row>
    <row r="351" spans="1:17" x14ac:dyDescent="0.25">
      <c r="A351" s="9" t="s">
        <v>2770</v>
      </c>
      <c r="B351" s="9" t="s">
        <v>2267</v>
      </c>
      <c r="C351" s="10">
        <v>45332</v>
      </c>
      <c r="D351" s="9" t="s">
        <v>2771</v>
      </c>
      <c r="E351" s="9"/>
      <c r="F351" s="9" t="s">
        <v>250</v>
      </c>
      <c r="G351" s="9" t="s">
        <v>2772</v>
      </c>
      <c r="H351" s="11"/>
      <c r="I351" s="11">
        <v>45700</v>
      </c>
      <c r="J351" s="9" t="s">
        <v>429</v>
      </c>
      <c r="K351" s="9" t="s">
        <v>428</v>
      </c>
      <c r="L351" s="9" t="s">
        <v>429</v>
      </c>
      <c r="M351" s="9" t="s">
        <v>2762</v>
      </c>
      <c r="N351" s="10">
        <v>45422</v>
      </c>
      <c r="O351" s="9"/>
      <c r="P351" s="9"/>
    </row>
    <row r="352" spans="1:17" x14ac:dyDescent="0.25">
      <c r="A352" s="9" t="s">
        <v>236</v>
      </c>
      <c r="B352" s="9" t="s">
        <v>2334</v>
      </c>
      <c r="C352" s="10">
        <v>45301</v>
      </c>
      <c r="D352" s="9" t="s">
        <v>2587</v>
      </c>
      <c r="E352" s="9" t="s">
        <v>907</v>
      </c>
      <c r="F352" s="9" t="s">
        <v>250</v>
      </c>
      <c r="G352" s="9" t="s">
        <v>2588</v>
      </c>
      <c r="H352" s="11">
        <v>100000</v>
      </c>
      <c r="I352" s="11">
        <v>99500</v>
      </c>
      <c r="J352" s="9" t="s">
        <v>109</v>
      </c>
      <c r="K352" s="9" t="s">
        <v>389</v>
      </c>
      <c r="L352" s="9" t="s">
        <v>390</v>
      </c>
      <c r="M352" s="10">
        <v>45515</v>
      </c>
      <c r="N352" s="9" t="s">
        <v>182</v>
      </c>
      <c r="O352" s="10">
        <v>45515</v>
      </c>
      <c r="P352" s="10">
        <v>45607</v>
      </c>
    </row>
    <row r="353" spans="1:17" x14ac:dyDescent="0.25">
      <c r="A353" s="20" t="s">
        <v>2354</v>
      </c>
      <c r="B353" s="20" t="s">
        <v>2335</v>
      </c>
      <c r="C353" s="40">
        <v>45301</v>
      </c>
      <c r="D353" s="20" t="s">
        <v>2950</v>
      </c>
      <c r="E353" s="40">
        <v>45451</v>
      </c>
      <c r="F353" s="20" t="s">
        <v>250</v>
      </c>
      <c r="G353" s="20" t="s">
        <v>2951</v>
      </c>
      <c r="H353" s="24">
        <f>14500+12500+5000+12500+8000+60000+442000+15000+24000+14000+25000</f>
        <v>632500</v>
      </c>
      <c r="I353" s="24">
        <v>583002</v>
      </c>
      <c r="J353" s="20" t="s">
        <v>2393</v>
      </c>
      <c r="K353" s="20" t="s">
        <v>2952</v>
      </c>
      <c r="L353" s="20" t="s">
        <v>1446</v>
      </c>
      <c r="M353" s="20" t="s">
        <v>2940</v>
      </c>
      <c r="N353" s="20" t="s">
        <v>566</v>
      </c>
      <c r="O353" s="40">
        <v>45577</v>
      </c>
    </row>
    <row r="354" spans="1:17" x14ac:dyDescent="0.25">
      <c r="B354" s="12" t="s">
        <v>2336</v>
      </c>
      <c r="H354" s="5"/>
      <c r="I354" s="5"/>
    </row>
    <row r="355" spans="1:17" x14ac:dyDescent="0.25">
      <c r="A355" s="14" t="s">
        <v>539</v>
      </c>
      <c r="B355" s="14" t="s">
        <v>2919</v>
      </c>
      <c r="C355" s="14" t="s">
        <v>2820</v>
      </c>
      <c r="D355" s="14" t="s">
        <v>2810</v>
      </c>
      <c r="E355" s="14" t="s">
        <v>2811</v>
      </c>
      <c r="F355" s="14" t="s">
        <v>251</v>
      </c>
      <c r="G355" s="14" t="s">
        <v>2920</v>
      </c>
      <c r="H355" s="16">
        <f>5400+26400+1400+1000+25872+28752+6000+8100+12600+10800+6300+30000+12000+480+300+18000+600+800+2000+424.3+461.8+440+592+247.06+800+800+320+11160+1840+1040+4000+12000+5400+6000+4900+22400+18600+5400+3000+6000+5000+2000+2800+600+1000+500+7750+2500+1400+3600+33600</f>
        <v>363379.16</v>
      </c>
      <c r="I355" s="16">
        <v>213410.05</v>
      </c>
      <c r="J355" s="14" t="s">
        <v>169</v>
      </c>
      <c r="K355" s="14" t="s">
        <v>43</v>
      </c>
      <c r="L355" s="14" t="s">
        <v>53</v>
      </c>
      <c r="M355" s="15">
        <v>45547</v>
      </c>
      <c r="N355" s="14" t="s">
        <v>267</v>
      </c>
      <c r="O355" s="15">
        <v>45394</v>
      </c>
    </row>
    <row r="356" spans="1:17" x14ac:dyDescent="0.25">
      <c r="A356" s="14" t="s">
        <v>2800</v>
      </c>
      <c r="B356" s="14" t="s">
        <v>2809</v>
      </c>
      <c r="C356" s="15">
        <v>45301</v>
      </c>
      <c r="D356" s="14" t="s">
        <v>2810</v>
      </c>
      <c r="E356" s="14" t="s">
        <v>2811</v>
      </c>
      <c r="F356" s="14" t="s">
        <v>251</v>
      </c>
      <c r="G356" s="14" t="s">
        <v>2812</v>
      </c>
      <c r="H356" s="16">
        <f>27600+12000+38400+1120+1920+2500+15200+15000</f>
        <v>113740</v>
      </c>
      <c r="I356" s="16">
        <v>73890</v>
      </c>
      <c r="J356" s="14" t="s">
        <v>169</v>
      </c>
      <c r="K356" s="14" t="s">
        <v>43</v>
      </c>
      <c r="L356" s="14" t="s">
        <v>53</v>
      </c>
      <c r="M356" s="15">
        <v>45455</v>
      </c>
      <c r="N356" s="14" t="s">
        <v>267</v>
      </c>
      <c r="O356" s="15">
        <v>45424</v>
      </c>
    </row>
    <row r="357" spans="1:17" x14ac:dyDescent="0.25">
      <c r="B357" s="12" t="s">
        <v>2337</v>
      </c>
      <c r="H357" s="5"/>
      <c r="I357" s="5"/>
    </row>
    <row r="358" spans="1:17" x14ac:dyDescent="0.25">
      <c r="A358" s="9" t="s">
        <v>1384</v>
      </c>
      <c r="B358" s="9" t="s">
        <v>2858</v>
      </c>
      <c r="C358" s="10">
        <v>45332</v>
      </c>
      <c r="D358" s="9" t="s">
        <v>2859</v>
      </c>
      <c r="E358" s="10">
        <v>45326</v>
      </c>
      <c r="F358" s="9" t="s">
        <v>250</v>
      </c>
      <c r="G358" s="9" t="s">
        <v>2860</v>
      </c>
      <c r="H358" s="11">
        <f>6000+7000+4000+18000+5000+7500+13000+25000</f>
        <v>85500</v>
      </c>
      <c r="I358" s="11">
        <v>37275</v>
      </c>
      <c r="J358" s="9">
        <v>101</v>
      </c>
      <c r="K358" s="9" t="s">
        <v>1063</v>
      </c>
      <c r="L358" s="9" t="s">
        <v>57</v>
      </c>
      <c r="M358" s="10">
        <v>45547</v>
      </c>
      <c r="N358" s="9" t="s">
        <v>267</v>
      </c>
      <c r="O358" s="10">
        <v>45363</v>
      </c>
      <c r="P358" s="10">
        <v>45547</v>
      </c>
    </row>
    <row r="359" spans="1:17" x14ac:dyDescent="0.25">
      <c r="A359" s="9" t="s">
        <v>2098</v>
      </c>
      <c r="B359" s="9" t="s">
        <v>2865</v>
      </c>
      <c r="C359" s="10">
        <v>45332</v>
      </c>
      <c r="D359" s="9" t="s">
        <v>2859</v>
      </c>
      <c r="E359" s="10">
        <v>45326</v>
      </c>
      <c r="F359" s="9" t="s">
        <v>250</v>
      </c>
      <c r="G359" s="9" t="s">
        <v>2866</v>
      </c>
      <c r="H359" s="11">
        <f>6000+2000+4000+11000+80000</f>
        <v>103000</v>
      </c>
      <c r="I359" s="11">
        <f>92442</f>
        <v>92442</v>
      </c>
      <c r="J359" s="9">
        <v>101</v>
      </c>
      <c r="K359" s="9" t="s">
        <v>1063</v>
      </c>
      <c r="L359" s="9" t="s">
        <v>57</v>
      </c>
      <c r="M359" s="10">
        <v>45547</v>
      </c>
      <c r="N359" s="9" t="s">
        <v>267</v>
      </c>
      <c r="O359" s="10">
        <v>45363</v>
      </c>
      <c r="P359" s="9" t="s">
        <v>2956</v>
      </c>
    </row>
    <row r="360" spans="1:17" x14ac:dyDescent="0.25">
      <c r="A360" s="14" t="s">
        <v>2872</v>
      </c>
      <c r="B360" s="14" t="s">
        <v>2873</v>
      </c>
      <c r="C360" s="15">
        <v>45332</v>
      </c>
      <c r="D360" s="14" t="s">
        <v>2874</v>
      </c>
      <c r="E360" s="15">
        <v>45326</v>
      </c>
      <c r="F360" s="14" t="s">
        <v>250</v>
      </c>
      <c r="G360" s="14" t="s">
        <v>2860</v>
      </c>
      <c r="H360" s="16">
        <f>25000+3000</f>
        <v>28000</v>
      </c>
      <c r="I360" s="16">
        <v>26000</v>
      </c>
      <c r="J360" s="14">
        <v>101</v>
      </c>
      <c r="K360" s="14" t="s">
        <v>1063</v>
      </c>
      <c r="L360" s="14" t="s">
        <v>57</v>
      </c>
      <c r="M360" s="15">
        <v>45547</v>
      </c>
      <c r="N360" s="14" t="s">
        <v>267</v>
      </c>
      <c r="O360" s="15">
        <v>45363</v>
      </c>
    </row>
    <row r="361" spans="1:17" x14ac:dyDescent="0.25">
      <c r="A361" s="9" t="s">
        <v>2870</v>
      </c>
      <c r="B361" s="9" t="s">
        <v>2869</v>
      </c>
      <c r="C361" s="10">
        <v>45332</v>
      </c>
      <c r="D361" s="10" t="s">
        <v>2859</v>
      </c>
      <c r="E361" s="10">
        <v>45326</v>
      </c>
      <c r="F361" s="10" t="s">
        <v>250</v>
      </c>
      <c r="G361" s="9" t="s">
        <v>2871</v>
      </c>
      <c r="H361" s="11">
        <v>11000</v>
      </c>
      <c r="I361" s="11">
        <v>3800</v>
      </c>
      <c r="J361" s="9">
        <v>101</v>
      </c>
      <c r="K361" s="9" t="s">
        <v>1063</v>
      </c>
      <c r="L361" s="9" t="s">
        <v>57</v>
      </c>
      <c r="M361" s="10">
        <v>45547</v>
      </c>
      <c r="N361" s="9" t="s">
        <v>267</v>
      </c>
      <c r="O361" s="10">
        <v>45363</v>
      </c>
      <c r="P361" s="9" t="s">
        <v>2940</v>
      </c>
    </row>
    <row r="362" spans="1:17" x14ac:dyDescent="0.25">
      <c r="A362" s="9" t="s">
        <v>424</v>
      </c>
      <c r="B362" s="9" t="s">
        <v>2338</v>
      </c>
      <c r="C362" s="10">
        <v>45332</v>
      </c>
      <c r="D362" s="9" t="s">
        <v>2428</v>
      </c>
      <c r="E362" s="10">
        <v>45360</v>
      </c>
      <c r="F362" s="9" t="s">
        <v>250</v>
      </c>
      <c r="G362" s="9" t="s">
        <v>2429</v>
      </c>
      <c r="H362" s="11">
        <v>17120</v>
      </c>
      <c r="I362" s="11">
        <v>17120</v>
      </c>
      <c r="J362" s="9">
        <v>1495</v>
      </c>
      <c r="K362" s="9" t="s">
        <v>261</v>
      </c>
      <c r="L362" s="9" t="s">
        <v>262</v>
      </c>
      <c r="M362" s="9" t="s">
        <v>2401</v>
      </c>
      <c r="N362" s="9" t="s">
        <v>182</v>
      </c>
      <c r="O362" s="9" t="s">
        <v>2430</v>
      </c>
      <c r="P362" s="9" t="s">
        <v>2401</v>
      </c>
    </row>
    <row r="363" spans="1:17" x14ac:dyDescent="0.25">
      <c r="A363" s="14" t="s">
        <v>1864</v>
      </c>
      <c r="B363" s="14" t="s">
        <v>2339</v>
      </c>
      <c r="C363" s="15">
        <v>45361</v>
      </c>
      <c r="D363" s="14" t="s">
        <v>2433</v>
      </c>
      <c r="E363" s="14" t="s">
        <v>2434</v>
      </c>
      <c r="F363" s="14" t="s">
        <v>250</v>
      </c>
      <c r="G363" s="14" t="s">
        <v>2435</v>
      </c>
      <c r="H363" s="16">
        <v>30000</v>
      </c>
      <c r="I363" s="16">
        <v>24646</v>
      </c>
      <c r="J363" s="14" t="s">
        <v>169</v>
      </c>
      <c r="K363" s="14" t="s">
        <v>136</v>
      </c>
      <c r="L363" s="14" t="s">
        <v>433</v>
      </c>
      <c r="M363" s="14" t="s">
        <v>2436</v>
      </c>
      <c r="N363" s="14" t="s">
        <v>182</v>
      </c>
      <c r="O363" s="14" t="s">
        <v>2432</v>
      </c>
    </row>
    <row r="364" spans="1:17" x14ac:dyDescent="0.25">
      <c r="B364" s="12" t="s">
        <v>2340</v>
      </c>
      <c r="H364" s="5"/>
      <c r="I364" s="5"/>
    </row>
    <row r="365" spans="1:17" x14ac:dyDescent="0.25">
      <c r="A365" s="14" t="s">
        <v>539</v>
      </c>
      <c r="B365" s="14" t="s">
        <v>2915</v>
      </c>
      <c r="C365" s="14" t="s">
        <v>2805</v>
      </c>
      <c r="D365" s="14" t="s">
        <v>2806</v>
      </c>
      <c r="E365" s="14" t="s">
        <v>2807</v>
      </c>
      <c r="F365" s="14" t="s">
        <v>250</v>
      </c>
      <c r="G365" s="14" t="s">
        <v>2916</v>
      </c>
      <c r="H365" s="16">
        <f>2760+1670+1800+785+1476+3024+504+1080+2400+500+1500+252+390+360+960+140+144+204+1080+2000+5988</f>
        <v>29017</v>
      </c>
      <c r="I365" s="16">
        <v>20348.150000000001</v>
      </c>
      <c r="J365" s="14" t="s">
        <v>759</v>
      </c>
      <c r="K365" s="14" t="s">
        <v>760</v>
      </c>
      <c r="L365" s="14" t="s">
        <v>944</v>
      </c>
      <c r="M365" s="15">
        <v>45547</v>
      </c>
      <c r="N365" s="14" t="s">
        <v>182</v>
      </c>
      <c r="O365" s="15">
        <v>45394</v>
      </c>
    </row>
    <row r="366" spans="1:17" x14ac:dyDescent="0.25">
      <c r="A366" s="14" t="s">
        <v>2800</v>
      </c>
      <c r="B366" s="14" t="s">
        <v>2804</v>
      </c>
      <c r="C366" s="14" t="s">
        <v>2805</v>
      </c>
      <c r="D366" s="14" t="s">
        <v>2806</v>
      </c>
      <c r="E366" s="14" t="s">
        <v>2807</v>
      </c>
      <c r="F366" s="14" t="s">
        <v>250</v>
      </c>
      <c r="G366" s="14" t="s">
        <v>2808</v>
      </c>
      <c r="H366" s="16">
        <f>1900+2500+2016+216+1350+1230+540+300</f>
        <v>10052</v>
      </c>
      <c r="I366" s="16">
        <v>7469</v>
      </c>
      <c r="J366" s="14" t="s">
        <v>759</v>
      </c>
      <c r="K366" s="14" t="s">
        <v>760</v>
      </c>
      <c r="L366" s="14" t="s">
        <v>944</v>
      </c>
      <c r="M366" s="15">
        <v>45455</v>
      </c>
      <c r="N366" s="14" t="s">
        <v>182</v>
      </c>
      <c r="O366" s="15">
        <v>45424</v>
      </c>
    </row>
    <row r="367" spans="1:17" x14ac:dyDescent="0.25">
      <c r="A367" s="9" t="s">
        <v>520</v>
      </c>
      <c r="B367" s="9" t="s">
        <v>2825</v>
      </c>
      <c r="C367" s="9" t="s">
        <v>2805</v>
      </c>
      <c r="D367" s="9" t="s">
        <v>2806</v>
      </c>
      <c r="E367" s="9" t="s">
        <v>2807</v>
      </c>
      <c r="F367" s="9" t="s">
        <v>250</v>
      </c>
      <c r="G367" s="9" t="s">
        <v>2826</v>
      </c>
      <c r="H367" s="11">
        <v>1000</v>
      </c>
      <c r="I367" s="11">
        <v>990</v>
      </c>
      <c r="J367" s="9" t="s">
        <v>759</v>
      </c>
      <c r="K367" s="9" t="s">
        <v>760</v>
      </c>
      <c r="L367" s="9" t="s">
        <v>944</v>
      </c>
      <c r="M367" s="10">
        <v>45455</v>
      </c>
      <c r="N367" s="9" t="s">
        <v>182</v>
      </c>
      <c r="O367" s="10">
        <v>45394</v>
      </c>
      <c r="P367" s="9" t="s">
        <v>3138</v>
      </c>
    </row>
    <row r="368" spans="1:17" x14ac:dyDescent="0.25">
      <c r="A368" s="20" t="s">
        <v>2593</v>
      </c>
      <c r="B368" s="20" t="s">
        <v>2341</v>
      </c>
      <c r="C368" s="40">
        <v>45514</v>
      </c>
      <c r="D368" s="20" t="s">
        <v>2597</v>
      </c>
      <c r="E368" s="20" t="s">
        <v>569</v>
      </c>
      <c r="F368" s="20" t="s">
        <v>250</v>
      </c>
      <c r="G368" s="20" t="s">
        <v>2598</v>
      </c>
      <c r="H368" s="24">
        <v>15000</v>
      </c>
      <c r="I368" s="24">
        <v>12950</v>
      </c>
      <c r="J368" s="20" t="s">
        <v>169</v>
      </c>
      <c r="K368" s="20" t="s">
        <v>290</v>
      </c>
      <c r="L368" s="20" t="s">
        <v>289</v>
      </c>
      <c r="M368" s="40">
        <v>45607</v>
      </c>
      <c r="N368" s="20" t="s">
        <v>566</v>
      </c>
      <c r="O368" s="40">
        <v>45607</v>
      </c>
      <c r="P368" s="20"/>
      <c r="Q368" t="s">
        <v>2596</v>
      </c>
    </row>
    <row r="369" spans="1:17" x14ac:dyDescent="0.25">
      <c r="A369" s="9" t="s">
        <v>239</v>
      </c>
      <c r="B369" s="9" t="s">
        <v>2342</v>
      </c>
      <c r="C369" s="10">
        <v>45514</v>
      </c>
      <c r="D369" s="9" t="s">
        <v>2589</v>
      </c>
      <c r="E369" s="9" t="s">
        <v>3116</v>
      </c>
      <c r="F369" s="9" t="s">
        <v>252</v>
      </c>
      <c r="G369" s="9" t="s">
        <v>2590</v>
      </c>
      <c r="H369" s="11">
        <v>37050</v>
      </c>
      <c r="I369" s="11">
        <v>37050</v>
      </c>
      <c r="J369" s="9" t="s">
        <v>169</v>
      </c>
      <c r="K369" s="9" t="s">
        <v>2591</v>
      </c>
      <c r="L369" s="9" t="s">
        <v>558</v>
      </c>
      <c r="M369" s="10">
        <v>45515</v>
      </c>
      <c r="N369" s="9" t="s">
        <v>182</v>
      </c>
      <c r="O369" s="10">
        <v>45515</v>
      </c>
      <c r="P369" s="10">
        <v>45607</v>
      </c>
    </row>
    <row r="370" spans="1:17" x14ac:dyDescent="0.25">
      <c r="A370" s="20" t="s">
        <v>2581</v>
      </c>
      <c r="B370" s="20" t="s">
        <v>2343</v>
      </c>
      <c r="C370" s="40">
        <v>45514</v>
      </c>
      <c r="D370" s="20" t="s">
        <v>2582</v>
      </c>
      <c r="E370" s="20" t="s">
        <v>983</v>
      </c>
      <c r="F370" s="20" t="s">
        <v>699</v>
      </c>
      <c r="G370" s="20" t="s">
        <v>2583</v>
      </c>
      <c r="H370" s="24">
        <v>24500</v>
      </c>
      <c r="I370" s="24">
        <v>24500</v>
      </c>
      <c r="J370" s="20" t="s">
        <v>1056</v>
      </c>
      <c r="K370" s="20" t="s">
        <v>1057</v>
      </c>
      <c r="L370" s="20" t="s">
        <v>390</v>
      </c>
      <c r="M370" s="40">
        <v>45515</v>
      </c>
      <c r="N370" s="20"/>
      <c r="O370" s="20"/>
      <c r="P370" s="20"/>
      <c r="Q370" t="s">
        <v>2712</v>
      </c>
    </row>
    <row r="371" spans="1:17" x14ac:dyDescent="0.25">
      <c r="A371" s="9" t="s">
        <v>520</v>
      </c>
      <c r="B371" s="9" t="s">
        <v>2344</v>
      </c>
      <c r="C371" s="10">
        <v>45514</v>
      </c>
      <c r="D371" s="9" t="s">
        <v>2420</v>
      </c>
      <c r="E371" s="9" t="s">
        <v>360</v>
      </c>
      <c r="F371" s="9" t="s">
        <v>250</v>
      </c>
      <c r="G371" s="9" t="s">
        <v>2421</v>
      </c>
      <c r="H371" s="11">
        <v>55500</v>
      </c>
      <c r="I371" s="11">
        <v>44998</v>
      </c>
      <c r="J371" s="9">
        <v>1553</v>
      </c>
      <c r="K371" s="9" t="s">
        <v>2422</v>
      </c>
      <c r="L371" s="9" t="s">
        <v>2423</v>
      </c>
      <c r="M371" s="9" t="s">
        <v>2395</v>
      </c>
      <c r="N371" s="9" t="s">
        <v>182</v>
      </c>
      <c r="O371" s="9" t="s">
        <v>2424</v>
      </c>
      <c r="P371" s="9" t="s">
        <v>2831</v>
      </c>
    </row>
    <row r="372" spans="1:17" x14ac:dyDescent="0.25">
      <c r="A372" s="9" t="s">
        <v>186</v>
      </c>
      <c r="B372" s="9" t="s">
        <v>2345</v>
      </c>
      <c r="C372" s="10">
        <v>45575</v>
      </c>
      <c r="D372" s="9" t="s">
        <v>2391</v>
      </c>
      <c r="E372" s="9" t="s">
        <v>1884</v>
      </c>
      <c r="F372" s="9" t="s">
        <v>250</v>
      </c>
      <c r="G372" s="9" t="s">
        <v>2392</v>
      </c>
      <c r="H372" s="11">
        <v>93980</v>
      </c>
      <c r="I372" s="11">
        <v>81376.5</v>
      </c>
      <c r="J372" s="9" t="s">
        <v>2393</v>
      </c>
      <c r="K372" s="9" t="s">
        <v>2394</v>
      </c>
      <c r="L372" s="9" t="s">
        <v>512</v>
      </c>
      <c r="M372" s="9" t="s">
        <v>2395</v>
      </c>
      <c r="N372" s="9" t="s">
        <v>326</v>
      </c>
      <c r="O372" s="9" t="s">
        <v>2396</v>
      </c>
      <c r="P372" s="9" t="s">
        <v>2432</v>
      </c>
    </row>
    <row r="373" spans="1:17" x14ac:dyDescent="0.25">
      <c r="A373" s="9" t="s">
        <v>2542</v>
      </c>
      <c r="B373" s="9" t="s">
        <v>2346</v>
      </c>
      <c r="C373" s="9" t="s">
        <v>2387</v>
      </c>
      <c r="D373" s="9" t="s">
        <v>2543</v>
      </c>
      <c r="E373" s="9" t="s">
        <v>576</v>
      </c>
      <c r="F373" s="9" t="s">
        <v>251</v>
      </c>
      <c r="G373" s="9" t="s">
        <v>2544</v>
      </c>
      <c r="H373" s="11">
        <v>3708986</v>
      </c>
      <c r="I373" s="11">
        <v>3700000</v>
      </c>
      <c r="J373" s="9" t="s">
        <v>759</v>
      </c>
      <c r="K373" s="9" t="s">
        <v>800</v>
      </c>
      <c r="L373" s="9" t="s">
        <v>390</v>
      </c>
      <c r="M373" s="10">
        <v>45423</v>
      </c>
      <c r="N373" s="9" t="s">
        <v>399</v>
      </c>
      <c r="O373" s="10">
        <v>45423</v>
      </c>
      <c r="P373" s="9" t="s">
        <v>3405</v>
      </c>
    </row>
    <row r="374" spans="1:17" x14ac:dyDescent="0.25">
      <c r="A374" s="9" t="s">
        <v>853</v>
      </c>
      <c r="B374" s="9" t="s">
        <v>2548</v>
      </c>
      <c r="C374" s="9" t="s">
        <v>2436</v>
      </c>
      <c r="D374" s="9" t="s">
        <v>2676</v>
      </c>
      <c r="E374" s="10">
        <v>45452</v>
      </c>
      <c r="F374" s="9" t="s">
        <v>250</v>
      </c>
      <c r="G374" s="9" t="s">
        <v>2677</v>
      </c>
      <c r="H374" s="11">
        <v>13500</v>
      </c>
      <c r="I374" s="11">
        <v>13500</v>
      </c>
      <c r="J374" s="9" t="s">
        <v>169</v>
      </c>
      <c r="K374" s="9" t="s">
        <v>136</v>
      </c>
      <c r="L374" s="9" t="s">
        <v>433</v>
      </c>
      <c r="M374" s="9" t="s">
        <v>2678</v>
      </c>
      <c r="N374" s="9" t="s">
        <v>182</v>
      </c>
      <c r="O374" s="9" t="s">
        <v>2678</v>
      </c>
      <c r="P374" s="10">
        <v>45423</v>
      </c>
    </row>
    <row r="375" spans="1:17" x14ac:dyDescent="0.25">
      <c r="A375" s="14" t="s">
        <v>2892</v>
      </c>
      <c r="B375" s="14" t="s">
        <v>2549</v>
      </c>
      <c r="C375" s="14" t="s">
        <v>2831</v>
      </c>
      <c r="D375" s="14" t="s">
        <v>3204</v>
      </c>
      <c r="E375" s="15">
        <v>45574</v>
      </c>
      <c r="F375" s="14" t="s">
        <v>252</v>
      </c>
      <c r="G375" s="14" t="s">
        <v>3205</v>
      </c>
      <c r="H375" s="16">
        <v>77250</v>
      </c>
      <c r="I375" s="16">
        <v>77250</v>
      </c>
      <c r="J375" s="14" t="s">
        <v>2393</v>
      </c>
      <c r="K375" s="14" t="s">
        <v>488</v>
      </c>
      <c r="L375" s="14" t="s">
        <v>67</v>
      </c>
      <c r="M375" s="14" t="s">
        <v>3197</v>
      </c>
      <c r="N375" s="14" t="s">
        <v>182</v>
      </c>
      <c r="O375" s="14" t="s">
        <v>3180</v>
      </c>
    </row>
    <row r="376" spans="1:17" x14ac:dyDescent="0.25">
      <c r="A376" s="9" t="s">
        <v>520</v>
      </c>
      <c r="B376" s="9" t="s">
        <v>2550</v>
      </c>
      <c r="C376" s="9" t="s">
        <v>2831</v>
      </c>
      <c r="D376" s="9" t="s">
        <v>3210</v>
      </c>
      <c r="E376" s="9" t="s">
        <v>2905</v>
      </c>
      <c r="F376" s="9" t="s">
        <v>250</v>
      </c>
      <c r="G376" s="9" t="s">
        <v>3211</v>
      </c>
      <c r="H376" s="11">
        <v>77200</v>
      </c>
      <c r="I376" s="11">
        <v>74515</v>
      </c>
      <c r="J376" s="9" t="s">
        <v>2393</v>
      </c>
      <c r="K376" s="9" t="s">
        <v>488</v>
      </c>
      <c r="L376" s="9" t="s">
        <v>67</v>
      </c>
      <c r="M376" s="9" t="s">
        <v>3197</v>
      </c>
      <c r="N376" s="9" t="s">
        <v>326</v>
      </c>
      <c r="O376" s="9" t="s">
        <v>3180</v>
      </c>
      <c r="P376" s="9" t="s">
        <v>3295</v>
      </c>
    </row>
    <row r="377" spans="1:17" x14ac:dyDescent="0.25">
      <c r="A377" s="14" t="s">
        <v>3194</v>
      </c>
      <c r="B377" s="14" t="s">
        <v>2551</v>
      </c>
      <c r="C377" s="14" t="s">
        <v>2831</v>
      </c>
      <c r="D377" s="14" t="s">
        <v>3195</v>
      </c>
      <c r="E377" s="15">
        <v>45507</v>
      </c>
      <c r="F377" s="14" t="s">
        <v>250</v>
      </c>
      <c r="G377" s="14" t="s">
        <v>3196</v>
      </c>
      <c r="H377" s="16">
        <f>9975+8075+14450+16150+7125+7885+10355+14790+11050+14450+10200+11730+11730+11900+14450+15130+2125+1875+11730+13260+12240+14450+11900+8500+12240+12750+13940+14450+14450+13940+13940+11900+12750+13600+14450+17000+20400+15300+11730+2680+2680+2520</f>
        <v>486245</v>
      </c>
      <c r="I377" s="16">
        <v>484994</v>
      </c>
      <c r="J377" s="14" t="s">
        <v>2393</v>
      </c>
      <c r="K377" s="14" t="s">
        <v>162</v>
      </c>
      <c r="L377" s="14" t="s">
        <v>194</v>
      </c>
      <c r="M377" s="14" t="s">
        <v>3180</v>
      </c>
      <c r="N377" s="14" t="s">
        <v>267</v>
      </c>
      <c r="O377" s="14"/>
    </row>
    <row r="378" spans="1:17" x14ac:dyDescent="0.25">
      <c r="A378" s="9" t="s">
        <v>2845</v>
      </c>
      <c r="B378" s="9" t="s">
        <v>2552</v>
      </c>
      <c r="C378" s="9" t="s">
        <v>2831</v>
      </c>
      <c r="D378" s="9" t="s">
        <v>2847</v>
      </c>
      <c r="E378" s="9" t="s">
        <v>2846</v>
      </c>
      <c r="F378" s="9" t="s">
        <v>250</v>
      </c>
      <c r="G378" s="9" t="s">
        <v>2848</v>
      </c>
      <c r="H378" s="11">
        <v>120000</v>
      </c>
      <c r="I378" s="11">
        <v>117000</v>
      </c>
      <c r="J378" s="9" t="s">
        <v>759</v>
      </c>
      <c r="K378" s="9" t="s">
        <v>522</v>
      </c>
      <c r="L378" s="9" t="s">
        <v>523</v>
      </c>
      <c r="M378" s="10">
        <v>45547</v>
      </c>
      <c r="N378" s="9" t="s">
        <v>267</v>
      </c>
      <c r="O378" s="10">
        <v>45363</v>
      </c>
      <c r="P378" s="10">
        <v>45547</v>
      </c>
    </row>
    <row r="379" spans="1:17" x14ac:dyDescent="0.25">
      <c r="A379" s="9" t="s">
        <v>1351</v>
      </c>
      <c r="B379" s="9" t="s">
        <v>3148</v>
      </c>
      <c r="C379" s="9" t="s">
        <v>3038</v>
      </c>
      <c r="D379" s="9" t="s">
        <v>3122</v>
      </c>
      <c r="E379" s="9" t="s">
        <v>3123</v>
      </c>
      <c r="F379" s="9" t="s">
        <v>250</v>
      </c>
      <c r="G379" s="9" t="s">
        <v>3149</v>
      </c>
      <c r="H379" s="11">
        <v>8800</v>
      </c>
      <c r="I379" s="11">
        <v>7800</v>
      </c>
      <c r="J379" s="9" t="s">
        <v>2393</v>
      </c>
      <c r="K379" s="9" t="s">
        <v>974</v>
      </c>
      <c r="L379" s="9" t="s">
        <v>848</v>
      </c>
      <c r="M379" s="10">
        <v>45536</v>
      </c>
      <c r="N379" s="9" t="s">
        <v>182</v>
      </c>
      <c r="O379" s="10">
        <v>45717</v>
      </c>
      <c r="P379" s="9" t="s">
        <v>3404</v>
      </c>
    </row>
    <row r="380" spans="1:17" x14ac:dyDescent="0.25">
      <c r="A380" s="9" t="s">
        <v>1050</v>
      </c>
      <c r="B380" s="9" t="s">
        <v>3120</v>
      </c>
      <c r="C380" s="9" t="s">
        <v>3121</v>
      </c>
      <c r="D380" s="9" t="s">
        <v>3122</v>
      </c>
      <c r="E380" s="9" t="s">
        <v>3123</v>
      </c>
      <c r="F380" s="9" t="s">
        <v>250</v>
      </c>
      <c r="G380" s="9" t="s">
        <v>3124</v>
      </c>
      <c r="H380" s="11">
        <v>4000</v>
      </c>
      <c r="I380" s="11">
        <v>3888</v>
      </c>
      <c r="J380" s="9" t="s">
        <v>2393</v>
      </c>
      <c r="K380" s="9" t="s">
        <v>974</v>
      </c>
      <c r="L380" s="9" t="s">
        <v>848</v>
      </c>
      <c r="M380" s="10">
        <v>45444</v>
      </c>
      <c r="N380" s="9" t="s">
        <v>182</v>
      </c>
      <c r="O380" s="10">
        <v>45717</v>
      </c>
      <c r="P380" s="9" t="s">
        <v>3531</v>
      </c>
    </row>
    <row r="381" spans="1:17" x14ac:dyDescent="0.25">
      <c r="A381" s="20" t="s">
        <v>2665</v>
      </c>
      <c r="B381" s="20" t="s">
        <v>2553</v>
      </c>
      <c r="C381" s="20" t="s">
        <v>2553</v>
      </c>
      <c r="D381" s="20" t="s">
        <v>2663</v>
      </c>
      <c r="E381" s="40">
        <v>45574</v>
      </c>
      <c r="F381" s="20" t="s">
        <v>252</v>
      </c>
      <c r="G381" s="20" t="s">
        <v>2666</v>
      </c>
      <c r="H381" s="24">
        <v>38645</v>
      </c>
      <c r="I381" s="24">
        <v>38645</v>
      </c>
      <c r="J381" s="20">
        <v>101</v>
      </c>
      <c r="K381" s="20" t="s">
        <v>136</v>
      </c>
      <c r="L381" s="20" t="s">
        <v>433</v>
      </c>
      <c r="M381" s="20" t="s">
        <v>2662</v>
      </c>
      <c r="N381" s="20" t="s">
        <v>566</v>
      </c>
      <c r="O381" s="20" t="s">
        <v>2662</v>
      </c>
      <c r="Q381" t="s">
        <v>566</v>
      </c>
    </row>
    <row r="382" spans="1:17" x14ac:dyDescent="0.25">
      <c r="A382" s="14" t="s">
        <v>3263</v>
      </c>
      <c r="B382" s="14" t="s">
        <v>2554</v>
      </c>
      <c r="C382" s="14" t="s">
        <v>3121</v>
      </c>
      <c r="D382" s="14" t="s">
        <v>3264</v>
      </c>
      <c r="E382" s="15">
        <v>45507</v>
      </c>
      <c r="F382" s="14" t="s">
        <v>250</v>
      </c>
      <c r="G382" s="14" t="s">
        <v>3265</v>
      </c>
      <c r="H382" s="16">
        <v>295335</v>
      </c>
      <c r="I382" s="16">
        <v>285820</v>
      </c>
      <c r="J382" s="14" t="s">
        <v>2393</v>
      </c>
      <c r="K382" s="14" t="s">
        <v>162</v>
      </c>
      <c r="L382" s="14" t="s">
        <v>194</v>
      </c>
      <c r="M382" s="14" t="s">
        <v>3266</v>
      </c>
      <c r="N382" s="14" t="s">
        <v>399</v>
      </c>
      <c r="O382" s="93" t="s">
        <v>3267</v>
      </c>
    </row>
    <row r="383" spans="1:17" x14ac:dyDescent="0.25">
      <c r="A383" s="14" t="s">
        <v>539</v>
      </c>
      <c r="B383" s="14" t="s">
        <v>2555</v>
      </c>
      <c r="C383" s="14" t="s">
        <v>2815</v>
      </c>
      <c r="D383" s="14" t="s">
        <v>3380</v>
      </c>
      <c r="E383" s="15">
        <v>45451</v>
      </c>
      <c r="F383" s="14" t="s">
        <v>250</v>
      </c>
      <c r="G383" s="14" t="s">
        <v>3381</v>
      </c>
      <c r="H383" s="16">
        <v>136000</v>
      </c>
      <c r="I383" s="16">
        <v>116670</v>
      </c>
      <c r="J383" s="14" t="s">
        <v>2393</v>
      </c>
      <c r="K383" s="14" t="s">
        <v>304</v>
      </c>
      <c r="L383" s="14" t="s">
        <v>56</v>
      </c>
      <c r="M383" s="14" t="s">
        <v>3304</v>
      </c>
      <c r="N383" s="14" t="s">
        <v>326</v>
      </c>
      <c r="O383" s="14" t="s">
        <v>3267</v>
      </c>
    </row>
    <row r="384" spans="1:17" x14ac:dyDescent="0.25">
      <c r="A384" s="14" t="s">
        <v>2909</v>
      </c>
      <c r="B384" s="14" t="s">
        <v>2910</v>
      </c>
      <c r="C384" s="14" t="s">
        <v>2815</v>
      </c>
      <c r="D384" s="14" t="s">
        <v>2816</v>
      </c>
      <c r="E384" s="15">
        <v>45543</v>
      </c>
      <c r="F384" s="14" t="s">
        <v>250</v>
      </c>
      <c r="G384" s="14" t="s">
        <v>2817</v>
      </c>
      <c r="H384" s="16">
        <f>27450+124950+26850</f>
        <v>179250</v>
      </c>
      <c r="I384" s="16">
        <f>164300</f>
        <v>164300</v>
      </c>
      <c r="J384" s="14" t="s">
        <v>169</v>
      </c>
      <c r="K384" s="14" t="s">
        <v>136</v>
      </c>
      <c r="L384" s="14" t="s">
        <v>433</v>
      </c>
      <c r="M384" s="15">
        <v>45547</v>
      </c>
      <c r="N384" s="14" t="s">
        <v>524</v>
      </c>
      <c r="O384" s="15">
        <v>45394</v>
      </c>
    </row>
    <row r="385" spans="1:16" x14ac:dyDescent="0.25">
      <c r="A385" s="14" t="s">
        <v>2814</v>
      </c>
      <c r="B385" s="14" t="s">
        <v>2813</v>
      </c>
      <c r="C385" s="14" t="s">
        <v>2815</v>
      </c>
      <c r="D385" s="14" t="s">
        <v>2816</v>
      </c>
      <c r="E385" s="15">
        <v>45543</v>
      </c>
      <c r="F385" s="14" t="s">
        <v>250</v>
      </c>
      <c r="G385" s="14" t="s">
        <v>2817</v>
      </c>
      <c r="H385" s="16">
        <f>20250+35850+39800</f>
        <v>95900</v>
      </c>
      <c r="I385" s="16">
        <v>90000</v>
      </c>
      <c r="J385" s="14" t="s">
        <v>169</v>
      </c>
      <c r="K385" s="14" t="s">
        <v>136</v>
      </c>
      <c r="L385" s="14" t="s">
        <v>433</v>
      </c>
      <c r="M385" s="15">
        <v>45455</v>
      </c>
      <c r="N385" s="14" t="s">
        <v>267</v>
      </c>
      <c r="O385" s="15">
        <v>45424</v>
      </c>
    </row>
    <row r="386" spans="1:16" x14ac:dyDescent="0.25">
      <c r="A386" s="14" t="s">
        <v>584</v>
      </c>
      <c r="B386" s="14" t="s">
        <v>2556</v>
      </c>
      <c r="C386" s="14" t="s">
        <v>2445</v>
      </c>
      <c r="D386" s="14" t="s">
        <v>2717</v>
      </c>
      <c r="E386" s="15">
        <v>45512</v>
      </c>
      <c r="F386" s="14" t="s">
        <v>253</v>
      </c>
      <c r="G386" s="14" t="s">
        <v>2718</v>
      </c>
      <c r="H386" s="16">
        <v>20550</v>
      </c>
      <c r="I386" s="16">
        <v>16375.9</v>
      </c>
      <c r="J386" s="14">
        <v>101</v>
      </c>
      <c r="K386" s="14" t="s">
        <v>2719</v>
      </c>
      <c r="L386" s="14" t="s">
        <v>2720</v>
      </c>
      <c r="M386" s="14" t="s">
        <v>2721</v>
      </c>
      <c r="N386" s="14" t="s">
        <v>326</v>
      </c>
      <c r="O386" s="14" t="s">
        <v>2708</v>
      </c>
    </row>
    <row r="387" spans="1:16" x14ac:dyDescent="0.25">
      <c r="A387" s="9" t="s">
        <v>1050</v>
      </c>
      <c r="B387" s="9" t="s">
        <v>2557</v>
      </c>
      <c r="C387" s="9" t="s">
        <v>2815</v>
      </c>
      <c r="D387" s="9" t="s">
        <v>3255</v>
      </c>
      <c r="E387" s="10">
        <v>45605</v>
      </c>
      <c r="F387" s="9" t="s">
        <v>250</v>
      </c>
      <c r="G387" s="9" t="s">
        <v>3117</v>
      </c>
      <c r="H387" s="11">
        <v>11599</v>
      </c>
      <c r="I387" s="11">
        <v>11579</v>
      </c>
      <c r="J387" s="9" t="s">
        <v>2393</v>
      </c>
      <c r="K387" s="9" t="s">
        <v>7</v>
      </c>
      <c r="L387" s="9" t="s">
        <v>1789</v>
      </c>
      <c r="M387" s="9" t="s">
        <v>3229</v>
      </c>
      <c r="N387" s="9" t="s">
        <v>326</v>
      </c>
      <c r="O387" s="9" t="s">
        <v>3197</v>
      </c>
      <c r="P387" s="9" t="s">
        <v>3266</v>
      </c>
    </row>
    <row r="388" spans="1:16" x14ac:dyDescent="0.25">
      <c r="B388" s="12" t="s">
        <v>2558</v>
      </c>
      <c r="H388" s="5"/>
      <c r="I388" s="5"/>
    </row>
    <row r="389" spans="1:16" x14ac:dyDescent="0.25">
      <c r="A389" s="9" t="s">
        <v>3338</v>
      </c>
      <c r="B389" s="9" t="s">
        <v>2559</v>
      </c>
      <c r="C389" s="9" t="s">
        <v>2815</v>
      </c>
      <c r="D389" s="9" t="s">
        <v>3339</v>
      </c>
      <c r="E389" s="10">
        <v>45509</v>
      </c>
      <c r="F389" s="9" t="s">
        <v>250</v>
      </c>
      <c r="G389" s="9" t="s">
        <v>3340</v>
      </c>
      <c r="H389" s="11">
        <v>538750</v>
      </c>
      <c r="I389" s="11">
        <f>370972</f>
        <v>370972</v>
      </c>
      <c r="J389" s="9" t="s">
        <v>2393</v>
      </c>
      <c r="K389" s="9" t="s">
        <v>2952</v>
      </c>
      <c r="L389" s="9" t="s">
        <v>1446</v>
      </c>
      <c r="M389" s="9" t="s">
        <v>3304</v>
      </c>
      <c r="N389" s="9" t="s">
        <v>267</v>
      </c>
      <c r="O389" s="9" t="s">
        <v>3298</v>
      </c>
      <c r="P389" s="9" t="s">
        <v>3392</v>
      </c>
    </row>
    <row r="390" spans="1:16" x14ac:dyDescent="0.25">
      <c r="A390" s="9" t="s">
        <v>239</v>
      </c>
      <c r="B390" s="9" t="s">
        <v>2560</v>
      </c>
      <c r="C390" s="9" t="s">
        <v>2445</v>
      </c>
      <c r="D390" s="9" t="s">
        <v>2741</v>
      </c>
      <c r="E390" s="9" t="s">
        <v>2287</v>
      </c>
      <c r="F390" s="9" t="s">
        <v>252</v>
      </c>
      <c r="G390" s="9" t="s">
        <v>2742</v>
      </c>
      <c r="H390" s="11">
        <v>29640</v>
      </c>
      <c r="I390" s="11">
        <v>38800</v>
      </c>
      <c r="J390" s="9">
        <v>101</v>
      </c>
      <c r="K390" s="9" t="s">
        <v>261</v>
      </c>
      <c r="L390" s="9" t="s">
        <v>262</v>
      </c>
      <c r="M390" s="9" t="s">
        <v>2721</v>
      </c>
      <c r="N390" s="9" t="s">
        <v>182</v>
      </c>
      <c r="O390" s="9" t="s">
        <v>2721</v>
      </c>
      <c r="P390" s="9" t="s">
        <v>3531</v>
      </c>
    </row>
    <row r="391" spans="1:16" x14ac:dyDescent="0.25">
      <c r="A391" s="9" t="s">
        <v>239</v>
      </c>
      <c r="B391" s="9" t="s">
        <v>2561</v>
      </c>
      <c r="C391" s="9" t="s">
        <v>2445</v>
      </c>
      <c r="D391" s="9" t="s">
        <v>2743</v>
      </c>
      <c r="E391" s="9" t="s">
        <v>569</v>
      </c>
      <c r="F391" s="9" t="s">
        <v>252</v>
      </c>
      <c r="G391" s="9" t="s">
        <v>2744</v>
      </c>
      <c r="H391" s="11">
        <v>38800</v>
      </c>
      <c r="I391" s="11">
        <v>29640</v>
      </c>
      <c r="J391" s="9">
        <v>101</v>
      </c>
      <c r="K391" s="9" t="s">
        <v>261</v>
      </c>
      <c r="L391" s="9" t="s">
        <v>262</v>
      </c>
      <c r="M391" s="9" t="s">
        <v>2721</v>
      </c>
      <c r="N391" s="9" t="s">
        <v>182</v>
      </c>
      <c r="O391" s="9" t="s">
        <v>2721</v>
      </c>
      <c r="P391" s="9" t="s">
        <v>3550</v>
      </c>
    </row>
    <row r="392" spans="1:16" x14ac:dyDescent="0.25">
      <c r="A392" s="9" t="s">
        <v>584</v>
      </c>
      <c r="B392" s="9" t="s">
        <v>2562</v>
      </c>
      <c r="C392" s="9" t="s">
        <v>2445</v>
      </c>
      <c r="D392" s="9" t="s">
        <v>2766</v>
      </c>
      <c r="E392" s="10">
        <v>45452</v>
      </c>
      <c r="F392" s="9" t="s">
        <v>250</v>
      </c>
      <c r="G392" s="9" t="s">
        <v>2767</v>
      </c>
      <c r="H392" s="11">
        <v>10000</v>
      </c>
      <c r="I392" s="11">
        <v>9100</v>
      </c>
      <c r="J392" s="9">
        <v>101</v>
      </c>
      <c r="K392" s="9" t="s">
        <v>376</v>
      </c>
      <c r="L392" s="9" t="s">
        <v>2768</v>
      </c>
      <c r="M392" s="9" t="s">
        <v>2762</v>
      </c>
      <c r="N392" s="9" t="s">
        <v>182</v>
      </c>
      <c r="O392" s="9" t="s">
        <v>2763</v>
      </c>
      <c r="P392" s="9" t="s">
        <v>3534</v>
      </c>
    </row>
    <row r="393" spans="1:16" x14ac:dyDescent="0.25">
      <c r="A393" s="9" t="s">
        <v>2987</v>
      </c>
      <c r="B393" s="9" t="s">
        <v>2563</v>
      </c>
      <c r="C393" s="9" t="s">
        <v>2984</v>
      </c>
      <c r="D393" s="9" t="s">
        <v>3115</v>
      </c>
      <c r="E393" s="9" t="s">
        <v>3116</v>
      </c>
      <c r="F393" s="9" t="s">
        <v>250</v>
      </c>
      <c r="G393" s="9" t="s">
        <v>3117</v>
      </c>
      <c r="H393" s="11">
        <v>11860</v>
      </c>
      <c r="I393" s="11">
        <v>7615</v>
      </c>
      <c r="J393" s="9" t="s">
        <v>2393</v>
      </c>
      <c r="K393" s="9" t="s">
        <v>7</v>
      </c>
      <c r="L393" s="9" t="s">
        <v>1789</v>
      </c>
      <c r="M393" s="10">
        <v>45809</v>
      </c>
      <c r="N393" s="9" t="s">
        <v>326</v>
      </c>
      <c r="O393" s="10">
        <v>45717</v>
      </c>
      <c r="P393" s="10">
        <v>45839</v>
      </c>
    </row>
    <row r="394" spans="1:16" x14ac:dyDescent="0.25">
      <c r="A394" s="14" t="s">
        <v>1384</v>
      </c>
      <c r="B394" s="14" t="s">
        <v>2564</v>
      </c>
      <c r="C394" s="15">
        <v>45758</v>
      </c>
      <c r="D394" s="14" t="s">
        <v>3177</v>
      </c>
      <c r="E394" s="14" t="s">
        <v>3178</v>
      </c>
      <c r="F394" s="14" t="s">
        <v>251</v>
      </c>
      <c r="G394" s="14" t="s">
        <v>3179</v>
      </c>
      <c r="H394" s="16">
        <f>11700+6000+4400+8000+6200+15560+8500+7000+19000+5000+7600+8000+5000+12400+4000+4400+3800+10000+9000+5000+5600+3200+20000+6800+12000+7000+12000+12000+18000+1200+3000+7889.5+5000+25000+60000</f>
        <v>359249.5</v>
      </c>
      <c r="I394" s="16">
        <v>322650</v>
      </c>
      <c r="J394" s="14" t="s">
        <v>2393</v>
      </c>
      <c r="K394" s="14" t="s">
        <v>2787</v>
      </c>
      <c r="L394" s="14" t="s">
        <v>1532</v>
      </c>
      <c r="M394" s="14" t="s">
        <v>3180</v>
      </c>
      <c r="N394" s="14" t="s">
        <v>267</v>
      </c>
      <c r="O394" s="14"/>
    </row>
    <row r="395" spans="1:16" x14ac:dyDescent="0.25">
      <c r="A395" s="20" t="s">
        <v>239</v>
      </c>
      <c r="B395" s="20" t="s">
        <v>2565</v>
      </c>
      <c r="C395" s="40">
        <v>45393</v>
      </c>
      <c r="D395" s="20" t="s">
        <v>2649</v>
      </c>
      <c r="E395" s="20" t="s">
        <v>2287</v>
      </c>
      <c r="F395" s="20" t="s">
        <v>252</v>
      </c>
      <c r="G395" s="20" t="s">
        <v>2650</v>
      </c>
      <c r="H395" s="24">
        <v>8231</v>
      </c>
      <c r="I395" s="24">
        <v>8231</v>
      </c>
      <c r="J395" s="20" t="s">
        <v>169</v>
      </c>
      <c r="K395" s="20" t="s">
        <v>42</v>
      </c>
      <c r="L395" s="20" t="s">
        <v>51</v>
      </c>
      <c r="M395" s="40">
        <v>45637</v>
      </c>
      <c r="N395" s="20" t="s">
        <v>566</v>
      </c>
      <c r="O395" s="40">
        <v>45607</v>
      </c>
      <c r="P395" s="20"/>
    </row>
    <row r="396" spans="1:16" x14ac:dyDescent="0.25">
      <c r="A396" s="14" t="s">
        <v>2941</v>
      </c>
      <c r="B396" s="14" t="s">
        <v>2566</v>
      </c>
      <c r="C396" s="15">
        <v>45393</v>
      </c>
      <c r="D396" s="14" t="s">
        <v>2942</v>
      </c>
      <c r="E396" s="14" t="s">
        <v>2943</v>
      </c>
      <c r="F396" s="14" t="s">
        <v>251</v>
      </c>
      <c r="G396" s="14" t="s">
        <v>2944</v>
      </c>
      <c r="H396" s="16">
        <v>550000</v>
      </c>
      <c r="I396" s="16">
        <v>549000</v>
      </c>
      <c r="J396" s="14" t="s">
        <v>2393</v>
      </c>
      <c r="K396" s="14" t="s">
        <v>2852</v>
      </c>
      <c r="L396" s="14" t="s">
        <v>57</v>
      </c>
      <c r="M396" s="14" t="s">
        <v>2940</v>
      </c>
      <c r="N396" s="14" t="s">
        <v>267</v>
      </c>
      <c r="O396" s="15">
        <v>45608</v>
      </c>
    </row>
    <row r="397" spans="1:16" x14ac:dyDescent="0.25">
      <c r="A397" s="14" t="s">
        <v>2796</v>
      </c>
      <c r="B397" s="14" t="s">
        <v>2567</v>
      </c>
      <c r="C397" s="15">
        <v>45393</v>
      </c>
      <c r="D397" s="92" t="s">
        <v>3104</v>
      </c>
      <c r="E397" s="15">
        <v>45361</v>
      </c>
      <c r="F397" s="14" t="s">
        <v>250</v>
      </c>
      <c r="G397" s="14" t="s">
        <v>3105</v>
      </c>
      <c r="H397" s="16">
        <v>24795</v>
      </c>
      <c r="I397" s="16">
        <v>23495</v>
      </c>
      <c r="J397" s="14" t="s">
        <v>2393</v>
      </c>
      <c r="K397" s="14" t="s">
        <v>1000</v>
      </c>
      <c r="L397" s="14" t="s">
        <v>1001</v>
      </c>
      <c r="M397" s="15">
        <v>45809</v>
      </c>
      <c r="N397" s="14" t="s">
        <v>3106</v>
      </c>
      <c r="O397" s="15">
        <v>45717</v>
      </c>
    </row>
    <row r="398" spans="1:16" x14ac:dyDescent="0.25">
      <c r="A398" s="14" t="s">
        <v>2796</v>
      </c>
      <c r="B398" s="14" t="s">
        <v>2568</v>
      </c>
      <c r="C398" s="15">
        <v>45393</v>
      </c>
      <c r="D398" s="14" t="s">
        <v>3113</v>
      </c>
      <c r="E398" s="15">
        <v>45332</v>
      </c>
      <c r="F398" s="14" t="s">
        <v>250</v>
      </c>
      <c r="G398" s="14" t="s">
        <v>3114</v>
      </c>
      <c r="H398" s="16">
        <v>150000</v>
      </c>
      <c r="I398" s="16">
        <v>137500</v>
      </c>
      <c r="J398" s="14" t="s">
        <v>2393</v>
      </c>
      <c r="K398" s="14" t="s">
        <v>1000</v>
      </c>
      <c r="L398" s="14" t="s">
        <v>1001</v>
      </c>
      <c r="M398" s="15">
        <v>45809</v>
      </c>
      <c r="N398" s="14" t="s">
        <v>3106</v>
      </c>
      <c r="O398" s="15">
        <v>45717</v>
      </c>
    </row>
    <row r="399" spans="1:16" x14ac:dyDescent="0.25">
      <c r="A399" s="14" t="s">
        <v>2796</v>
      </c>
      <c r="B399" s="14" t="s">
        <v>2569</v>
      </c>
      <c r="C399" s="15">
        <v>45393</v>
      </c>
      <c r="D399" s="14" t="s">
        <v>3111</v>
      </c>
      <c r="E399" s="15">
        <v>45575</v>
      </c>
      <c r="F399" s="14" t="s">
        <v>250</v>
      </c>
      <c r="G399" s="14" t="s">
        <v>3112</v>
      </c>
      <c r="H399" s="16">
        <v>8370</v>
      </c>
      <c r="I399" s="16">
        <v>8260</v>
      </c>
      <c r="J399" s="14" t="s">
        <v>2393</v>
      </c>
      <c r="K399" s="14" t="s">
        <v>1000</v>
      </c>
      <c r="L399" s="14" t="s">
        <v>1001</v>
      </c>
      <c r="M399" s="15">
        <v>45809</v>
      </c>
      <c r="N399" s="14" t="s">
        <v>3106</v>
      </c>
      <c r="O399" s="15">
        <v>45717</v>
      </c>
    </row>
    <row r="400" spans="1:16" x14ac:dyDescent="0.25">
      <c r="A400" s="9" t="s">
        <v>1050</v>
      </c>
      <c r="B400" s="9" t="s">
        <v>2570</v>
      </c>
      <c r="C400" s="10">
        <v>45634</v>
      </c>
      <c r="D400" s="9" t="s">
        <v>2571</v>
      </c>
      <c r="E400" s="10">
        <v>45332</v>
      </c>
      <c r="F400" s="9" t="s">
        <v>250</v>
      </c>
      <c r="G400" s="9" t="s">
        <v>2572</v>
      </c>
      <c r="H400" s="11">
        <v>610800</v>
      </c>
      <c r="I400" s="11">
        <v>526000</v>
      </c>
      <c r="J400" s="9" t="s">
        <v>2573</v>
      </c>
      <c r="K400" s="9" t="s">
        <v>1000</v>
      </c>
      <c r="L400" s="9" t="s">
        <v>1001</v>
      </c>
      <c r="M400" s="10">
        <v>45454</v>
      </c>
      <c r="N400" s="9"/>
      <c r="O400" s="10">
        <v>45454</v>
      </c>
      <c r="P400" s="10">
        <v>45515</v>
      </c>
    </row>
    <row r="401" spans="1:17" x14ac:dyDescent="0.25">
      <c r="B401" s="12" t="s">
        <v>2654</v>
      </c>
      <c r="H401" s="5"/>
      <c r="I401" s="5"/>
    </row>
    <row r="402" spans="1:17" x14ac:dyDescent="0.25">
      <c r="A402" s="14" t="s">
        <v>3279</v>
      </c>
      <c r="B402" s="14" t="s">
        <v>3280</v>
      </c>
      <c r="C402" s="15">
        <v>45393</v>
      </c>
      <c r="D402" s="14" t="s">
        <v>3281</v>
      </c>
      <c r="E402" s="15">
        <v>45483</v>
      </c>
      <c r="F402" s="14" t="s">
        <v>250</v>
      </c>
      <c r="G402" s="14" t="s">
        <v>3282</v>
      </c>
      <c r="H402" s="16">
        <f>5600+8100+10000+8800+3200+3000+2600+3000+7000+8400+3000+3000+3600+26000+13600+8000+9600+12000+68800</f>
        <v>207300</v>
      </c>
      <c r="I402" s="16">
        <v>175980</v>
      </c>
      <c r="J402" s="14" t="s">
        <v>2393</v>
      </c>
      <c r="K402" s="14" t="s">
        <v>1000</v>
      </c>
      <c r="L402" s="14" t="s">
        <v>1001</v>
      </c>
      <c r="M402" s="14" t="s">
        <v>3266</v>
      </c>
      <c r="N402" s="14" t="s">
        <v>3283</v>
      </c>
      <c r="O402" s="14"/>
    </row>
    <row r="403" spans="1:17" x14ac:dyDescent="0.25">
      <c r="A403" s="14" t="s">
        <v>2800</v>
      </c>
      <c r="B403" s="14" t="s">
        <v>3360</v>
      </c>
      <c r="C403" s="15">
        <v>45393</v>
      </c>
      <c r="D403" s="14" t="s">
        <v>3281</v>
      </c>
      <c r="E403" s="15">
        <v>45483</v>
      </c>
      <c r="F403" s="14" t="s">
        <v>250</v>
      </c>
      <c r="G403" s="14" t="s">
        <v>3282</v>
      </c>
      <c r="H403" s="16">
        <f>8100+14250+8000+8000+15000+18000+4800+10200+13600+3800+13500+3600+3500+5600+8400+8800+5000+6800+7250</f>
        <v>166200</v>
      </c>
      <c r="I403" s="16">
        <v>157735</v>
      </c>
      <c r="J403" s="14" t="s">
        <v>2393</v>
      </c>
      <c r="K403" s="14" t="s">
        <v>1000</v>
      </c>
      <c r="L403" s="14" t="s">
        <v>1001</v>
      </c>
      <c r="M403" s="14" t="s">
        <v>3304</v>
      </c>
      <c r="N403" s="14" t="s">
        <v>3283</v>
      </c>
      <c r="O403" s="14" t="s">
        <v>3267</v>
      </c>
    </row>
    <row r="404" spans="1:17" x14ac:dyDescent="0.25">
      <c r="A404" s="14" t="s">
        <v>2796</v>
      </c>
      <c r="B404" s="14" t="s">
        <v>3373</v>
      </c>
      <c r="C404" s="15">
        <v>45393</v>
      </c>
      <c r="D404" s="14" t="s">
        <v>3281</v>
      </c>
      <c r="E404" s="15">
        <v>45483</v>
      </c>
      <c r="F404" s="14" t="s">
        <v>250</v>
      </c>
      <c r="G404" s="14" t="s">
        <v>3282</v>
      </c>
      <c r="H404" s="16">
        <f>2720+19200+3900+900+960+720</f>
        <v>28400</v>
      </c>
      <c r="I404" s="16">
        <v>28200</v>
      </c>
      <c r="J404" s="14" t="s">
        <v>2393</v>
      </c>
      <c r="K404" s="14" t="s">
        <v>1000</v>
      </c>
      <c r="L404" s="14" t="s">
        <v>1001</v>
      </c>
      <c r="M404" s="14" t="s">
        <v>3304</v>
      </c>
      <c r="N404" s="14" t="s">
        <v>3283</v>
      </c>
      <c r="O404" s="14" t="s">
        <v>3267</v>
      </c>
    </row>
    <row r="405" spans="1:17" x14ac:dyDescent="0.25">
      <c r="A405" s="20" t="s">
        <v>2675</v>
      </c>
      <c r="B405" s="20" t="s">
        <v>2655</v>
      </c>
      <c r="C405" s="40">
        <v>45515</v>
      </c>
      <c r="D405" s="20" t="s">
        <v>2661</v>
      </c>
      <c r="E405" s="40">
        <v>45483</v>
      </c>
      <c r="F405" s="20" t="s">
        <v>252</v>
      </c>
      <c r="G405" s="20" t="s">
        <v>2664</v>
      </c>
      <c r="H405" s="24">
        <v>187602.7</v>
      </c>
      <c r="I405" s="24">
        <v>187602.7</v>
      </c>
      <c r="J405" s="20" t="s">
        <v>169</v>
      </c>
      <c r="K405" s="20" t="s">
        <v>136</v>
      </c>
      <c r="L405" s="20" t="s">
        <v>433</v>
      </c>
      <c r="M405" s="20" t="s">
        <v>2662</v>
      </c>
      <c r="N405" s="20" t="s">
        <v>566</v>
      </c>
      <c r="O405" s="20" t="s">
        <v>2662</v>
      </c>
      <c r="Q405" t="s">
        <v>566</v>
      </c>
    </row>
    <row r="406" spans="1:17" x14ac:dyDescent="0.25">
      <c r="A406" s="9" t="s">
        <v>2841</v>
      </c>
      <c r="B406" s="9" t="s">
        <v>2656</v>
      </c>
      <c r="C406" s="10">
        <v>45454</v>
      </c>
      <c r="D406" s="9" t="s">
        <v>2842</v>
      </c>
      <c r="E406" s="10">
        <v>45451</v>
      </c>
      <c r="F406" s="9" t="s">
        <v>250</v>
      </c>
      <c r="G406" s="9" t="s">
        <v>2843</v>
      </c>
      <c r="H406" s="11">
        <v>577675</v>
      </c>
      <c r="I406" s="11">
        <v>560000</v>
      </c>
      <c r="J406" s="9" t="s">
        <v>2844</v>
      </c>
      <c r="K406" s="9" t="s">
        <v>1933</v>
      </c>
      <c r="L406" s="9" t="s">
        <v>2844</v>
      </c>
      <c r="M406" s="10">
        <v>45547</v>
      </c>
      <c r="N406" s="9" t="s">
        <v>182</v>
      </c>
      <c r="O406" s="10">
        <v>45394</v>
      </c>
      <c r="P406" s="10">
        <v>45394</v>
      </c>
    </row>
    <row r="407" spans="1:17" x14ac:dyDescent="0.25">
      <c r="A407" s="14" t="s">
        <v>2849</v>
      </c>
      <c r="B407" s="14" t="s">
        <v>2657</v>
      </c>
      <c r="C407" s="15">
        <v>45454</v>
      </c>
      <c r="D407" s="14" t="s">
        <v>2850</v>
      </c>
      <c r="E407" s="15">
        <v>45478</v>
      </c>
      <c r="F407" s="14" t="s">
        <v>251</v>
      </c>
      <c r="G407" s="14" t="s">
        <v>2851</v>
      </c>
      <c r="H407" s="16">
        <f>1000000+1940000</f>
        <v>2940000</v>
      </c>
      <c r="I407" s="16">
        <v>1990000</v>
      </c>
      <c r="J407" s="14" t="s">
        <v>169</v>
      </c>
      <c r="K407" s="14" t="s">
        <v>2852</v>
      </c>
      <c r="L407" s="14" t="s">
        <v>57</v>
      </c>
      <c r="M407" s="15">
        <v>45547</v>
      </c>
      <c r="N407" s="14" t="s">
        <v>399</v>
      </c>
      <c r="O407" s="15">
        <v>45455</v>
      </c>
    </row>
    <row r="408" spans="1:17" x14ac:dyDescent="0.25">
      <c r="A408" s="9" t="s">
        <v>3241</v>
      </c>
      <c r="B408" s="9" t="s">
        <v>2658</v>
      </c>
      <c r="C408" s="10">
        <v>45607</v>
      </c>
      <c r="D408" s="9" t="s">
        <v>3242</v>
      </c>
      <c r="E408" s="9" t="s">
        <v>2831</v>
      </c>
      <c r="F408" s="9" t="s">
        <v>250</v>
      </c>
      <c r="G408" s="9" t="s">
        <v>3244</v>
      </c>
      <c r="H408" s="11">
        <v>35200</v>
      </c>
      <c r="I408" s="11">
        <v>35200</v>
      </c>
      <c r="J408" s="9" t="s">
        <v>2844</v>
      </c>
      <c r="K408" s="9" t="s">
        <v>800</v>
      </c>
      <c r="L408" s="9" t="s">
        <v>2844</v>
      </c>
      <c r="M408" s="9" t="s">
        <v>3229</v>
      </c>
      <c r="N408" s="9" t="s">
        <v>3243</v>
      </c>
      <c r="O408" s="10">
        <v>45607</v>
      </c>
      <c r="P408" s="9" t="s">
        <v>3243</v>
      </c>
    </row>
    <row r="409" spans="1:17" x14ac:dyDescent="0.25">
      <c r="A409" s="9" t="s">
        <v>1058</v>
      </c>
      <c r="B409" s="9" t="s">
        <v>2659</v>
      </c>
      <c r="C409" s="10">
        <v>45607</v>
      </c>
      <c r="D409" s="9" t="s">
        <v>2692</v>
      </c>
      <c r="E409" s="9" t="s">
        <v>1072</v>
      </c>
      <c r="F409" s="9" t="s">
        <v>250</v>
      </c>
      <c r="G409" s="9" t="s">
        <v>2693</v>
      </c>
      <c r="H409" s="11">
        <v>80436.399999999994</v>
      </c>
      <c r="I409" s="11">
        <v>54556.7</v>
      </c>
      <c r="J409" s="9" t="s">
        <v>169</v>
      </c>
      <c r="K409" s="9" t="s">
        <v>376</v>
      </c>
      <c r="L409" s="9" t="s">
        <v>221</v>
      </c>
      <c r="M409" s="9" t="s">
        <v>2687</v>
      </c>
      <c r="N409" s="9" t="s">
        <v>326</v>
      </c>
      <c r="O409" s="9" t="s">
        <v>2679</v>
      </c>
      <c r="P409" s="9" t="s">
        <v>2937</v>
      </c>
    </row>
    <row r="410" spans="1:17" x14ac:dyDescent="0.25">
      <c r="A410" s="14" t="s">
        <v>953</v>
      </c>
      <c r="B410" s="14" t="s">
        <v>2660</v>
      </c>
      <c r="C410" s="15">
        <v>45607</v>
      </c>
      <c r="D410" s="14" t="s">
        <v>2901</v>
      </c>
      <c r="E410" s="15">
        <v>45574</v>
      </c>
      <c r="F410" s="14" t="s">
        <v>250</v>
      </c>
      <c r="G410" s="14" t="s">
        <v>2902</v>
      </c>
      <c r="H410" s="16">
        <v>10000</v>
      </c>
      <c r="I410" s="16">
        <v>7500</v>
      </c>
      <c r="J410" s="14" t="s">
        <v>169</v>
      </c>
      <c r="K410" s="14" t="s">
        <v>389</v>
      </c>
      <c r="L410" s="14" t="s">
        <v>390</v>
      </c>
      <c r="M410" s="15">
        <v>45547</v>
      </c>
      <c r="N410" s="14" t="s">
        <v>182</v>
      </c>
      <c r="O410" s="15">
        <v>45424</v>
      </c>
    </row>
    <row r="411" spans="1:17" x14ac:dyDescent="0.25">
      <c r="A411" s="9" t="s">
        <v>678</v>
      </c>
      <c r="B411" s="9" t="s">
        <v>2688</v>
      </c>
      <c r="C411" s="10">
        <v>45607</v>
      </c>
      <c r="D411" s="9" t="s">
        <v>2689</v>
      </c>
      <c r="E411" s="10">
        <v>45357</v>
      </c>
      <c r="F411" s="9" t="s">
        <v>250</v>
      </c>
      <c r="G411" s="9" t="s">
        <v>2690</v>
      </c>
      <c r="H411" s="11">
        <v>49500</v>
      </c>
      <c r="I411" s="11">
        <v>48950</v>
      </c>
      <c r="J411" s="9" t="s">
        <v>169</v>
      </c>
      <c r="K411" s="9" t="s">
        <v>376</v>
      </c>
      <c r="L411" s="9" t="s">
        <v>221</v>
      </c>
      <c r="M411" s="9" t="s">
        <v>2687</v>
      </c>
      <c r="N411" s="9" t="s">
        <v>326</v>
      </c>
      <c r="O411" s="9" t="s">
        <v>2691</v>
      </c>
      <c r="P411" s="9" t="s">
        <v>3531</v>
      </c>
    </row>
    <row r="412" spans="1:17" x14ac:dyDescent="0.25">
      <c r="A412" s="9" t="s">
        <v>520</v>
      </c>
      <c r="B412" s="9" t="s">
        <v>2739</v>
      </c>
      <c r="C412" s="10">
        <v>45607</v>
      </c>
      <c r="D412" s="9" t="s">
        <v>2689</v>
      </c>
      <c r="E412" s="10">
        <v>45357</v>
      </c>
      <c r="F412" s="9" t="s">
        <v>250</v>
      </c>
      <c r="G412" s="9" t="s">
        <v>2740</v>
      </c>
      <c r="H412" s="11">
        <v>55000</v>
      </c>
      <c r="I412" s="11">
        <v>51365</v>
      </c>
      <c r="J412" s="9">
        <v>101</v>
      </c>
      <c r="K412" s="9" t="s">
        <v>376</v>
      </c>
      <c r="L412" s="9" t="s">
        <v>221</v>
      </c>
      <c r="M412" s="9" t="s">
        <v>2721</v>
      </c>
      <c r="N412" s="9" t="s">
        <v>326</v>
      </c>
      <c r="O412" s="9" t="s">
        <v>2721</v>
      </c>
      <c r="P412" s="10">
        <v>45394</v>
      </c>
    </row>
    <row r="413" spans="1:17" x14ac:dyDescent="0.25">
      <c r="A413" s="14" t="s">
        <v>539</v>
      </c>
      <c r="B413" s="14" t="s">
        <v>3125</v>
      </c>
      <c r="C413" s="15" t="s">
        <v>2912</v>
      </c>
      <c r="D413" s="14" t="s">
        <v>2689</v>
      </c>
      <c r="E413" s="15">
        <v>45446</v>
      </c>
      <c r="F413" s="14" t="s">
        <v>250</v>
      </c>
      <c r="G413" s="14" t="s">
        <v>3126</v>
      </c>
      <c r="H413" s="16">
        <f>49900+5800</f>
        <v>55700</v>
      </c>
      <c r="I413" s="16">
        <v>49840</v>
      </c>
      <c r="J413" s="14" t="s">
        <v>169</v>
      </c>
      <c r="K413" s="14" t="s">
        <v>376</v>
      </c>
      <c r="L413" s="14" t="s">
        <v>221</v>
      </c>
      <c r="M413" s="15">
        <v>45809</v>
      </c>
      <c r="N413" s="14" t="s">
        <v>326</v>
      </c>
      <c r="O413" s="15">
        <v>45717</v>
      </c>
    </row>
    <row r="414" spans="1:17" x14ac:dyDescent="0.25">
      <c r="A414" s="9" t="s">
        <v>1351</v>
      </c>
      <c r="B414" s="9" t="s">
        <v>3150</v>
      </c>
      <c r="C414" s="10">
        <v>45637</v>
      </c>
      <c r="D414" s="9" t="s">
        <v>2896</v>
      </c>
      <c r="E414" s="9" t="s">
        <v>2897</v>
      </c>
      <c r="F414" s="9" t="s">
        <v>250</v>
      </c>
      <c r="G414" s="9" t="s">
        <v>3151</v>
      </c>
      <c r="H414" s="11">
        <v>40000</v>
      </c>
      <c r="I414" s="11">
        <v>36980</v>
      </c>
      <c r="J414" s="9" t="s">
        <v>2393</v>
      </c>
      <c r="K414" s="9" t="s">
        <v>2899</v>
      </c>
      <c r="L414" s="9" t="s">
        <v>2900</v>
      </c>
      <c r="M414" s="10">
        <v>45901</v>
      </c>
      <c r="N414" s="9" t="s">
        <v>326</v>
      </c>
      <c r="O414" s="10">
        <v>45717</v>
      </c>
      <c r="P414" s="9" t="s">
        <v>3531</v>
      </c>
    </row>
    <row r="415" spans="1:17" x14ac:dyDescent="0.25">
      <c r="A415" s="9" t="s">
        <v>236</v>
      </c>
      <c r="B415" s="9" t="s">
        <v>2895</v>
      </c>
      <c r="C415" s="10">
        <v>45637</v>
      </c>
      <c r="D415" s="9" t="s">
        <v>2896</v>
      </c>
      <c r="E415" s="9" t="s">
        <v>2897</v>
      </c>
      <c r="F415" s="9" t="s">
        <v>250</v>
      </c>
      <c r="G415" s="9" t="s">
        <v>2898</v>
      </c>
      <c r="H415" s="11">
        <f>160000+27000</f>
        <v>187000</v>
      </c>
      <c r="I415" s="11">
        <f>187000</f>
        <v>187000</v>
      </c>
      <c r="J415" s="9" t="s">
        <v>169</v>
      </c>
      <c r="K415" s="9" t="s">
        <v>2899</v>
      </c>
      <c r="L415" s="9" t="s">
        <v>2900</v>
      </c>
      <c r="M415" s="10">
        <v>45547</v>
      </c>
      <c r="N415" s="9" t="s">
        <v>326</v>
      </c>
      <c r="O415" s="10">
        <v>45424</v>
      </c>
      <c r="P415" s="9" t="s">
        <v>3083</v>
      </c>
    </row>
    <row r="416" spans="1:17" x14ac:dyDescent="0.25">
      <c r="A416" s="14" t="s">
        <v>520</v>
      </c>
      <c r="B416" s="14" t="s">
        <v>2736</v>
      </c>
      <c r="C416" s="15">
        <v>45637</v>
      </c>
      <c r="D416" s="14" t="s">
        <v>2737</v>
      </c>
      <c r="E416" s="14" t="s">
        <v>1884</v>
      </c>
      <c r="F416" s="14" t="s">
        <v>250</v>
      </c>
      <c r="G416" s="14" t="s">
        <v>2738</v>
      </c>
      <c r="H416" s="16">
        <v>26400</v>
      </c>
      <c r="I416" s="16">
        <v>20641</v>
      </c>
      <c r="J416" s="14">
        <v>101</v>
      </c>
      <c r="K416" s="14" t="s">
        <v>376</v>
      </c>
      <c r="L416" s="14" t="s">
        <v>221</v>
      </c>
      <c r="M416" s="14" t="s">
        <v>2721</v>
      </c>
      <c r="N416" s="14" t="s">
        <v>326</v>
      </c>
      <c r="O416" s="14" t="s">
        <v>2721</v>
      </c>
    </row>
    <row r="417" spans="1:16" x14ac:dyDescent="0.25">
      <c r="A417" s="14" t="s">
        <v>2774</v>
      </c>
      <c r="B417" s="14" t="s">
        <v>2775</v>
      </c>
      <c r="C417" s="15">
        <v>45637</v>
      </c>
      <c r="D417" s="14" t="s">
        <v>2737</v>
      </c>
      <c r="E417" s="14" t="s">
        <v>1884</v>
      </c>
      <c r="F417" s="14" t="s">
        <v>250</v>
      </c>
      <c r="G417" s="14" t="s">
        <v>2776</v>
      </c>
      <c r="H417" s="16">
        <v>36000</v>
      </c>
      <c r="I417" s="16">
        <f>3*10450</f>
        <v>31350</v>
      </c>
      <c r="J417" s="14">
        <v>101</v>
      </c>
      <c r="K417" s="14" t="s">
        <v>376</v>
      </c>
      <c r="L417" s="14" t="s">
        <v>221</v>
      </c>
      <c r="M417" s="76">
        <v>45334</v>
      </c>
      <c r="N417" s="14" t="s">
        <v>2777</v>
      </c>
      <c r="O417" s="14" t="s">
        <v>2762</v>
      </c>
    </row>
    <row r="418" spans="1:16" x14ac:dyDescent="0.25">
      <c r="A418" s="14" t="s">
        <v>584</v>
      </c>
      <c r="B418" s="14" t="s">
        <v>2911</v>
      </c>
      <c r="C418" s="15" t="s">
        <v>2912</v>
      </c>
      <c r="D418" s="14" t="s">
        <v>2737</v>
      </c>
      <c r="E418" s="14" t="s">
        <v>2913</v>
      </c>
      <c r="F418" s="14" t="s">
        <v>250</v>
      </c>
      <c r="G418" s="14" t="s">
        <v>2914</v>
      </c>
      <c r="H418" s="16">
        <f>7500+30000</f>
        <v>37500</v>
      </c>
      <c r="I418" s="16">
        <v>33490</v>
      </c>
      <c r="J418" s="14">
        <v>101</v>
      </c>
      <c r="K418" s="14" t="s">
        <v>376</v>
      </c>
      <c r="L418" s="14" t="s">
        <v>221</v>
      </c>
      <c r="M418" s="76">
        <v>45547</v>
      </c>
      <c r="N418" s="14" t="s">
        <v>326</v>
      </c>
      <c r="O418" s="15">
        <v>45394</v>
      </c>
    </row>
    <row r="419" spans="1:16" x14ac:dyDescent="0.25">
      <c r="A419" s="9" t="s">
        <v>3361</v>
      </c>
      <c r="B419" s="9" t="s">
        <v>2722</v>
      </c>
      <c r="C419" s="10">
        <v>45637</v>
      </c>
      <c r="D419" s="9" t="s">
        <v>3362</v>
      </c>
      <c r="E419" s="9" t="s">
        <v>3363</v>
      </c>
      <c r="F419" s="9" t="s">
        <v>3364</v>
      </c>
      <c r="G419" s="9" t="s">
        <v>3365</v>
      </c>
      <c r="H419" s="11">
        <v>4238</v>
      </c>
      <c r="I419" s="11">
        <v>4238</v>
      </c>
      <c r="J419" s="9" t="s">
        <v>1159</v>
      </c>
      <c r="K419" s="9" t="s">
        <v>1057</v>
      </c>
      <c r="L419" s="9" t="s">
        <v>390</v>
      </c>
      <c r="M419" s="9" t="s">
        <v>3304</v>
      </c>
      <c r="N419" s="9" t="s">
        <v>182</v>
      </c>
      <c r="O419" s="10">
        <v>45839</v>
      </c>
      <c r="P419" s="9" t="s">
        <v>3536</v>
      </c>
    </row>
    <row r="420" spans="1:16" x14ac:dyDescent="0.25">
      <c r="A420" s="9" t="s">
        <v>2892</v>
      </c>
      <c r="B420" s="9" t="s">
        <v>2723</v>
      </c>
      <c r="C420" s="10">
        <v>45637</v>
      </c>
      <c r="D420" s="9" t="s">
        <v>2893</v>
      </c>
      <c r="E420" s="10">
        <v>45606</v>
      </c>
      <c r="F420" s="9" t="s">
        <v>252</v>
      </c>
      <c r="G420" s="9" t="s">
        <v>2894</v>
      </c>
      <c r="H420" s="11">
        <v>20480</v>
      </c>
      <c r="I420" s="11">
        <v>20480</v>
      </c>
      <c r="J420" s="9" t="s">
        <v>133</v>
      </c>
      <c r="K420" s="9" t="s">
        <v>1985</v>
      </c>
      <c r="L420" s="9" t="s">
        <v>133</v>
      </c>
      <c r="M420" s="10">
        <v>45547</v>
      </c>
      <c r="N420" s="9" t="s">
        <v>182</v>
      </c>
      <c r="O420" s="10">
        <v>45424</v>
      </c>
      <c r="P420" s="9" t="s">
        <v>3531</v>
      </c>
    </row>
    <row r="421" spans="1:16" x14ac:dyDescent="0.25">
      <c r="A421" s="9" t="s">
        <v>530</v>
      </c>
      <c r="B421" s="9" t="s">
        <v>2724</v>
      </c>
      <c r="C421" s="10">
        <v>45333</v>
      </c>
      <c r="D421" s="9" t="s">
        <v>3160</v>
      </c>
      <c r="E421" s="10">
        <v>45361</v>
      </c>
      <c r="F421" s="9" t="s">
        <v>250</v>
      </c>
      <c r="G421" s="9" t="s">
        <v>3161</v>
      </c>
      <c r="H421" s="11">
        <v>49900</v>
      </c>
      <c r="I421" s="11">
        <v>49900</v>
      </c>
      <c r="J421" s="9" t="s">
        <v>2393</v>
      </c>
      <c r="K421" s="9" t="s">
        <v>1000</v>
      </c>
      <c r="L421" s="9" t="s">
        <v>1001</v>
      </c>
      <c r="M421" s="10" t="s">
        <v>3180</v>
      </c>
      <c r="N421" s="9" t="s">
        <v>3162</v>
      </c>
      <c r="O421" s="10">
        <v>45393</v>
      </c>
      <c r="P421" s="9" t="s">
        <v>3162</v>
      </c>
    </row>
    <row r="422" spans="1:16" x14ac:dyDescent="0.25">
      <c r="A422" s="9" t="s">
        <v>530</v>
      </c>
      <c r="B422" s="9" t="s">
        <v>2725</v>
      </c>
      <c r="C422" s="10">
        <v>45333</v>
      </c>
      <c r="D422" s="9" t="s">
        <v>3231</v>
      </c>
      <c r="E422" s="9" t="s">
        <v>2990</v>
      </c>
      <c r="F422" s="9" t="s">
        <v>250</v>
      </c>
      <c r="G422" s="9" t="s">
        <v>3232</v>
      </c>
      <c r="H422" s="11">
        <v>35000</v>
      </c>
      <c r="I422" s="11">
        <v>32000</v>
      </c>
      <c r="J422" s="9" t="s">
        <v>2393</v>
      </c>
      <c r="K422" s="9" t="s">
        <v>1000</v>
      </c>
      <c r="L422" s="9" t="s">
        <v>1001</v>
      </c>
      <c r="M422" s="9" t="s">
        <v>3229</v>
      </c>
      <c r="N422" s="9" t="s">
        <v>3162</v>
      </c>
      <c r="O422" s="10">
        <v>45393</v>
      </c>
      <c r="P422" s="10">
        <v>45393</v>
      </c>
    </row>
    <row r="423" spans="1:16" x14ac:dyDescent="0.25">
      <c r="A423" s="9" t="s">
        <v>2800</v>
      </c>
      <c r="B423" s="9" t="s">
        <v>2726</v>
      </c>
      <c r="C423" s="9" t="s">
        <v>3038</v>
      </c>
      <c r="D423" s="9" t="s">
        <v>3039</v>
      </c>
      <c r="E423" s="10">
        <v>45451</v>
      </c>
      <c r="F423" s="9" t="s">
        <v>250</v>
      </c>
      <c r="G423" s="9" t="s">
        <v>3040</v>
      </c>
      <c r="H423" s="11">
        <f>45000+54000+37500</f>
        <v>136500</v>
      </c>
      <c r="I423" s="11">
        <f>92900</f>
        <v>92900</v>
      </c>
      <c r="J423" s="9" t="s">
        <v>2393</v>
      </c>
      <c r="K423" s="9" t="s">
        <v>304</v>
      </c>
      <c r="L423" s="9" t="s">
        <v>56</v>
      </c>
      <c r="M423" s="9" t="s">
        <v>3013</v>
      </c>
      <c r="N423" s="9" t="s">
        <v>524</v>
      </c>
      <c r="O423" s="9" t="s">
        <v>3013</v>
      </c>
      <c r="P423" s="9" t="s">
        <v>3267</v>
      </c>
    </row>
    <row r="424" spans="1:16" x14ac:dyDescent="0.25">
      <c r="A424" s="14" t="s">
        <v>2800</v>
      </c>
      <c r="B424" s="14" t="s">
        <v>2727</v>
      </c>
      <c r="C424" s="14" t="s">
        <v>3038</v>
      </c>
      <c r="D424" s="14" t="s">
        <v>3170</v>
      </c>
      <c r="E424" s="15">
        <v>45451</v>
      </c>
      <c r="F424" s="14" t="s">
        <v>250</v>
      </c>
      <c r="G424" s="14" t="s">
        <v>3171</v>
      </c>
      <c r="H424" s="80">
        <f>76500+15600+28800+121500</f>
        <v>242400</v>
      </c>
      <c r="I424" s="80">
        <v>164500</v>
      </c>
      <c r="J424" s="14" t="s">
        <v>2393</v>
      </c>
      <c r="K424" s="14" t="s">
        <v>2952</v>
      </c>
      <c r="L424" s="14" t="s">
        <v>1446</v>
      </c>
      <c r="M424" s="15">
        <v>45901</v>
      </c>
      <c r="N424" s="14" t="s">
        <v>524</v>
      </c>
      <c r="O424" s="15">
        <v>45809</v>
      </c>
    </row>
    <row r="425" spans="1:16" x14ac:dyDescent="0.25">
      <c r="A425" s="14" t="s">
        <v>2800</v>
      </c>
      <c r="B425" s="14" t="s">
        <v>2728</v>
      </c>
      <c r="C425" s="14" t="s">
        <v>3038</v>
      </c>
      <c r="D425" s="14" t="s">
        <v>3191</v>
      </c>
      <c r="E425" s="15">
        <v>45331</v>
      </c>
      <c r="F425" s="14" t="s">
        <v>250</v>
      </c>
      <c r="G425" s="14" t="s">
        <v>3192</v>
      </c>
      <c r="H425" s="80">
        <v>146100</v>
      </c>
      <c r="I425" s="80">
        <v>127365</v>
      </c>
      <c r="J425" s="14" t="s">
        <v>2393</v>
      </c>
      <c r="K425" s="14" t="s">
        <v>13</v>
      </c>
      <c r="L425" s="14" t="s">
        <v>3193</v>
      </c>
      <c r="M425" s="14" t="s">
        <v>3180</v>
      </c>
      <c r="N425" s="14" t="s">
        <v>524</v>
      </c>
      <c r="O425" s="15">
        <v>45839</v>
      </c>
    </row>
    <row r="426" spans="1:16" x14ac:dyDescent="0.25">
      <c r="A426" s="9" t="s">
        <v>530</v>
      </c>
      <c r="B426" s="9" t="s">
        <v>2729</v>
      </c>
      <c r="C426" s="10">
        <v>45515</v>
      </c>
      <c r="D426" s="9" t="s">
        <v>3087</v>
      </c>
      <c r="E426" s="10">
        <v>45454</v>
      </c>
      <c r="F426" s="9" t="s">
        <v>250</v>
      </c>
      <c r="G426" s="9" t="s">
        <v>3088</v>
      </c>
      <c r="H426" s="84">
        <v>20000</v>
      </c>
      <c r="I426" s="84">
        <v>19900</v>
      </c>
      <c r="J426" s="9" t="s">
        <v>169</v>
      </c>
      <c r="K426" s="9" t="s">
        <v>2899</v>
      </c>
      <c r="L426" s="9" t="s">
        <v>2900</v>
      </c>
      <c r="M426" s="10">
        <v>45689</v>
      </c>
      <c r="N426" s="9" t="s">
        <v>3089</v>
      </c>
      <c r="O426" s="9"/>
      <c r="P426" s="9" t="s">
        <v>3089</v>
      </c>
    </row>
    <row r="427" spans="1:16" x14ac:dyDescent="0.25">
      <c r="A427" s="9" t="s">
        <v>1662</v>
      </c>
      <c r="B427" s="9" t="s">
        <v>2730</v>
      </c>
      <c r="C427" s="10">
        <v>45607</v>
      </c>
      <c r="D427" s="9" t="s">
        <v>3042</v>
      </c>
      <c r="E427" s="9" t="s">
        <v>3043</v>
      </c>
      <c r="F427" s="9" t="s">
        <v>250</v>
      </c>
      <c r="G427" s="9" t="s">
        <v>3044</v>
      </c>
      <c r="H427" s="84">
        <v>70400</v>
      </c>
      <c r="I427" s="84">
        <v>69824</v>
      </c>
      <c r="J427" s="9" t="s">
        <v>2844</v>
      </c>
      <c r="K427" s="9" t="s">
        <v>800</v>
      </c>
      <c r="L427" s="9" t="s">
        <v>2844</v>
      </c>
      <c r="M427" s="9" t="s">
        <v>3045</v>
      </c>
      <c r="N427" s="9" t="s">
        <v>3046</v>
      </c>
      <c r="O427" s="10">
        <v>45607</v>
      </c>
      <c r="P427" s="9" t="s">
        <v>3046</v>
      </c>
    </row>
    <row r="428" spans="1:16" x14ac:dyDescent="0.25">
      <c r="A428" s="14" t="s">
        <v>2796</v>
      </c>
      <c r="B428" s="14" t="s">
        <v>3308</v>
      </c>
      <c r="C428" s="14" t="s">
        <v>2837</v>
      </c>
      <c r="D428" s="14" t="s">
        <v>3102</v>
      </c>
      <c r="E428" s="14" t="s">
        <v>2846</v>
      </c>
      <c r="F428" s="14" t="s">
        <v>250</v>
      </c>
      <c r="G428" s="14" t="s">
        <v>3309</v>
      </c>
      <c r="H428" s="80">
        <f>10000+2000</f>
        <v>12000</v>
      </c>
      <c r="I428" s="80">
        <v>12000</v>
      </c>
      <c r="J428" s="14">
        <v>101</v>
      </c>
      <c r="K428" s="14" t="s">
        <v>1590</v>
      </c>
      <c r="L428" s="14" t="s">
        <v>441</v>
      </c>
      <c r="M428" s="14" t="s">
        <v>3304</v>
      </c>
      <c r="N428" s="14" t="s">
        <v>326</v>
      </c>
      <c r="O428" s="14" t="s">
        <v>3298</v>
      </c>
    </row>
    <row r="429" spans="1:16" x14ac:dyDescent="0.25">
      <c r="A429" s="9" t="s">
        <v>2965</v>
      </c>
      <c r="B429" s="9" t="s">
        <v>3101</v>
      </c>
      <c r="C429" s="9" t="s">
        <v>2837</v>
      </c>
      <c r="D429" s="9" t="s">
        <v>3102</v>
      </c>
      <c r="E429" s="9" t="s">
        <v>2846</v>
      </c>
      <c r="F429" s="9" t="s">
        <v>250</v>
      </c>
      <c r="G429" s="9" t="s">
        <v>3103</v>
      </c>
      <c r="H429" s="84">
        <f>7500+2400</f>
        <v>9900</v>
      </c>
      <c r="I429" s="84">
        <v>7100</v>
      </c>
      <c r="J429" s="9">
        <v>101</v>
      </c>
      <c r="K429" s="9" t="s">
        <v>1590</v>
      </c>
      <c r="L429" s="9" t="s">
        <v>441</v>
      </c>
      <c r="M429" s="10">
        <v>45444</v>
      </c>
      <c r="N429" s="9" t="s">
        <v>326</v>
      </c>
      <c r="O429" s="10">
        <v>45717</v>
      </c>
      <c r="P429" s="10">
        <v>45809</v>
      </c>
    </row>
    <row r="430" spans="1:16" x14ac:dyDescent="0.25">
      <c r="A430" s="9" t="s">
        <v>520</v>
      </c>
      <c r="B430" s="9" t="s">
        <v>3154</v>
      </c>
      <c r="C430" s="9" t="s">
        <v>3155</v>
      </c>
      <c r="D430" s="9" t="s">
        <v>3102</v>
      </c>
      <c r="E430" s="9" t="s">
        <v>2846</v>
      </c>
      <c r="F430" s="9" t="s">
        <v>250</v>
      </c>
      <c r="G430" s="9" t="s">
        <v>3156</v>
      </c>
      <c r="H430" s="84">
        <v>45000</v>
      </c>
      <c r="I430" s="84">
        <v>43770</v>
      </c>
      <c r="J430" s="9">
        <v>101</v>
      </c>
      <c r="K430" s="9" t="s">
        <v>1590</v>
      </c>
      <c r="L430" s="9" t="s">
        <v>441</v>
      </c>
      <c r="M430" s="10">
        <v>45901</v>
      </c>
      <c r="N430" s="9" t="s">
        <v>326</v>
      </c>
      <c r="O430" s="10">
        <v>45717</v>
      </c>
      <c r="P430" s="9" t="s">
        <v>3235</v>
      </c>
    </row>
    <row r="431" spans="1:16" x14ac:dyDescent="0.25">
      <c r="A431" s="14" t="s">
        <v>1979</v>
      </c>
      <c r="B431" s="14" t="s">
        <v>2731</v>
      </c>
      <c r="C431" s="14" t="s">
        <v>2837</v>
      </c>
      <c r="D431" s="14" t="s">
        <v>3184</v>
      </c>
      <c r="E431" s="14" t="s">
        <v>2943</v>
      </c>
      <c r="F431" s="14" t="s">
        <v>251</v>
      </c>
      <c r="G431" s="14" t="s">
        <v>3185</v>
      </c>
      <c r="H431" s="80">
        <v>350000</v>
      </c>
      <c r="I431" s="80">
        <v>250000</v>
      </c>
      <c r="J431" s="14" t="s">
        <v>2393</v>
      </c>
      <c r="K431" s="14" t="s">
        <v>2852</v>
      </c>
      <c r="L431" s="14" t="s">
        <v>57</v>
      </c>
      <c r="M431" s="14" t="s">
        <v>3180</v>
      </c>
      <c r="N431" s="14" t="s">
        <v>366</v>
      </c>
      <c r="O431" s="15">
        <v>45931</v>
      </c>
    </row>
    <row r="432" spans="1:16" x14ac:dyDescent="0.25">
      <c r="B432" s="12" t="s">
        <v>2732</v>
      </c>
    </row>
    <row r="433" spans="1:16" x14ac:dyDescent="0.25">
      <c r="A433" s="9" t="s">
        <v>520</v>
      </c>
      <c r="B433" s="9" t="s">
        <v>2818</v>
      </c>
      <c r="C433" s="9" t="s">
        <v>2837</v>
      </c>
      <c r="D433" s="9" t="s">
        <v>2838</v>
      </c>
      <c r="E433" s="9" t="s">
        <v>2838</v>
      </c>
      <c r="F433" s="9" t="s">
        <v>250</v>
      </c>
      <c r="G433" s="9" t="s">
        <v>2839</v>
      </c>
      <c r="H433" s="84">
        <f>35000+20000+45000+40000</f>
        <v>140000</v>
      </c>
      <c r="I433" s="84">
        <v>82545</v>
      </c>
      <c r="J433" s="9" t="s">
        <v>2840</v>
      </c>
      <c r="K433" s="9" t="s">
        <v>389</v>
      </c>
      <c r="L433" s="9" t="s">
        <v>390</v>
      </c>
      <c r="M433" s="10">
        <v>45547</v>
      </c>
      <c r="N433" s="9" t="s">
        <v>524</v>
      </c>
      <c r="O433" s="10">
        <v>45394</v>
      </c>
      <c r="P433" s="9" t="s">
        <v>3138</v>
      </c>
    </row>
    <row r="434" spans="1:16" x14ac:dyDescent="0.25">
      <c r="A434" s="14" t="s">
        <v>2853</v>
      </c>
      <c r="B434" s="14" t="s">
        <v>2856</v>
      </c>
      <c r="C434" s="14" t="s">
        <v>2837</v>
      </c>
      <c r="D434" s="14" t="s">
        <v>2838</v>
      </c>
      <c r="E434" s="15">
        <v>45600</v>
      </c>
      <c r="F434" s="14" t="s">
        <v>250</v>
      </c>
      <c r="G434" s="14" t="s">
        <v>2857</v>
      </c>
      <c r="H434" s="80">
        <f>70000+100000+17500</f>
        <v>187500</v>
      </c>
      <c r="I434" s="80">
        <f>170960</f>
        <v>170960</v>
      </c>
      <c r="J434" s="14" t="s">
        <v>2840</v>
      </c>
      <c r="K434" s="14" t="s">
        <v>389</v>
      </c>
      <c r="L434" s="14" t="s">
        <v>390</v>
      </c>
      <c r="M434" s="15">
        <v>45547</v>
      </c>
      <c r="N434" s="14" t="s">
        <v>524</v>
      </c>
      <c r="O434" s="15">
        <v>45455</v>
      </c>
    </row>
    <row r="435" spans="1:16" x14ac:dyDescent="0.25">
      <c r="A435" s="14" t="s">
        <v>539</v>
      </c>
      <c r="B435" s="14" t="s">
        <v>2923</v>
      </c>
      <c r="C435" s="14" t="s">
        <v>2837</v>
      </c>
      <c r="D435" s="14" t="s">
        <v>2838</v>
      </c>
      <c r="E435" s="15">
        <v>45600</v>
      </c>
      <c r="F435" s="14" t="s">
        <v>250</v>
      </c>
      <c r="G435" s="14" t="s">
        <v>2924</v>
      </c>
      <c r="H435" s="80">
        <f>70000+60000+30000</f>
        <v>160000</v>
      </c>
      <c r="I435" s="80">
        <v>110855</v>
      </c>
      <c r="J435" s="14" t="s">
        <v>2840</v>
      </c>
      <c r="K435" s="14" t="s">
        <v>389</v>
      </c>
      <c r="L435" s="14" t="s">
        <v>390</v>
      </c>
      <c r="M435" s="15">
        <v>45547</v>
      </c>
      <c r="N435" s="14" t="s">
        <v>524</v>
      </c>
      <c r="O435" s="15">
        <v>45394</v>
      </c>
    </row>
    <row r="436" spans="1:16" x14ac:dyDescent="0.25">
      <c r="A436" s="20" t="s">
        <v>2953</v>
      </c>
      <c r="B436" s="20" t="s">
        <v>2733</v>
      </c>
      <c r="C436" s="20" t="s">
        <v>2861</v>
      </c>
      <c r="D436" s="20" t="s">
        <v>2954</v>
      </c>
      <c r="E436" s="40">
        <v>45483</v>
      </c>
      <c r="F436" s="20" t="s">
        <v>250</v>
      </c>
      <c r="G436" s="20" t="s">
        <v>2955</v>
      </c>
      <c r="H436" s="81">
        <f>17500+14000</f>
        <v>31500</v>
      </c>
      <c r="I436" s="81">
        <v>31150</v>
      </c>
      <c r="J436" s="20" t="s">
        <v>2393</v>
      </c>
      <c r="K436" s="20" t="s">
        <v>261</v>
      </c>
      <c r="L436" s="20" t="s">
        <v>262</v>
      </c>
      <c r="M436" s="20" t="s">
        <v>2956</v>
      </c>
      <c r="N436" s="20" t="s">
        <v>566</v>
      </c>
      <c r="O436" s="20"/>
    </row>
    <row r="437" spans="1:16" x14ac:dyDescent="0.25">
      <c r="A437" s="9" t="s">
        <v>434</v>
      </c>
      <c r="B437" s="9" t="s">
        <v>2734</v>
      </c>
      <c r="C437" s="9" t="s">
        <v>2861</v>
      </c>
      <c r="D437" s="9" t="s">
        <v>2907</v>
      </c>
      <c r="E437" s="10">
        <v>45575</v>
      </c>
      <c r="F437" s="9" t="s">
        <v>250</v>
      </c>
      <c r="G437" s="9" t="s">
        <v>2908</v>
      </c>
      <c r="H437" s="84">
        <v>10800</v>
      </c>
      <c r="I437" s="84">
        <v>10800</v>
      </c>
      <c r="J437" s="9" t="s">
        <v>1159</v>
      </c>
      <c r="K437" s="9" t="s">
        <v>760</v>
      </c>
      <c r="L437" s="9" t="s">
        <v>695</v>
      </c>
      <c r="M437" s="10">
        <v>45547</v>
      </c>
      <c r="N437" s="9" t="s">
        <v>182</v>
      </c>
      <c r="O437" s="10">
        <v>45394</v>
      </c>
      <c r="P437" s="10">
        <v>45547</v>
      </c>
    </row>
    <row r="438" spans="1:16" x14ac:dyDescent="0.25">
      <c r="A438" s="20" t="s">
        <v>706</v>
      </c>
      <c r="B438" s="20" t="s">
        <v>2735</v>
      </c>
      <c r="C438" s="20" t="s">
        <v>2861</v>
      </c>
      <c r="D438" s="20" t="s">
        <v>2862</v>
      </c>
      <c r="E438" s="20" t="s">
        <v>2863</v>
      </c>
      <c r="F438" s="20" t="s">
        <v>252</v>
      </c>
      <c r="G438" s="20" t="s">
        <v>2864</v>
      </c>
      <c r="H438" s="81">
        <f>127062.1</f>
        <v>127062.1</v>
      </c>
      <c r="I438" s="81">
        <f>127062.1</f>
        <v>127062.1</v>
      </c>
      <c r="J438" s="20" t="s">
        <v>169</v>
      </c>
      <c r="K438" s="20" t="s">
        <v>710</v>
      </c>
      <c r="L438" s="20" t="s">
        <v>711</v>
      </c>
      <c r="M438" s="40">
        <v>45547</v>
      </c>
      <c r="N438" s="20" t="s">
        <v>566</v>
      </c>
      <c r="O438" s="20"/>
    </row>
    <row r="439" spans="1:16" x14ac:dyDescent="0.25">
      <c r="A439" s="9" t="s">
        <v>2796</v>
      </c>
      <c r="B439" s="9" t="s">
        <v>2936</v>
      </c>
      <c r="C439" s="9" t="s">
        <v>2937</v>
      </c>
      <c r="D439" s="9" t="s">
        <v>2938</v>
      </c>
      <c r="E439" s="10">
        <v>45332</v>
      </c>
      <c r="F439" s="9" t="s">
        <v>250</v>
      </c>
      <c r="G439" s="9" t="s">
        <v>2939</v>
      </c>
      <c r="H439" s="84">
        <v>12000</v>
      </c>
      <c r="I439" s="84">
        <v>10500</v>
      </c>
      <c r="J439" s="9" t="s">
        <v>429</v>
      </c>
      <c r="K439" s="9" t="s">
        <v>428</v>
      </c>
      <c r="L439" s="9" t="s">
        <v>429</v>
      </c>
      <c r="M439" s="9" t="s">
        <v>2940</v>
      </c>
      <c r="N439" s="9" t="s">
        <v>182</v>
      </c>
      <c r="O439" s="10">
        <v>45608</v>
      </c>
      <c r="P439" s="9" t="s">
        <v>2940</v>
      </c>
    </row>
    <row r="440" spans="1:16" x14ac:dyDescent="0.25">
      <c r="A440" s="9" t="s">
        <v>520</v>
      </c>
      <c r="B440" s="9" t="s">
        <v>2948</v>
      </c>
      <c r="C440" s="9" t="s">
        <v>2937</v>
      </c>
      <c r="D440" s="9" t="s">
        <v>2938</v>
      </c>
      <c r="E440" s="10">
        <v>45332</v>
      </c>
      <c r="F440" s="9" t="s">
        <v>250</v>
      </c>
      <c r="G440" s="9" t="s">
        <v>2949</v>
      </c>
      <c r="H440" s="84">
        <v>17000</v>
      </c>
      <c r="I440" s="84">
        <v>15994</v>
      </c>
      <c r="J440" s="9" t="s">
        <v>429</v>
      </c>
      <c r="K440" s="9" t="s">
        <v>428</v>
      </c>
      <c r="L440" s="9" t="s">
        <v>429</v>
      </c>
      <c r="M440" s="9" t="s">
        <v>2940</v>
      </c>
      <c r="N440" s="9" t="s">
        <v>182</v>
      </c>
      <c r="O440" s="10">
        <v>45608</v>
      </c>
      <c r="P440" s="9" t="s">
        <v>3138</v>
      </c>
    </row>
    <row r="441" spans="1:16" x14ac:dyDescent="0.25">
      <c r="A441" s="14" t="s">
        <v>539</v>
      </c>
      <c r="B441" s="14" t="s">
        <v>2921</v>
      </c>
      <c r="C441" s="14" t="s">
        <v>2820</v>
      </c>
      <c r="D441" s="14" t="s">
        <v>2821</v>
      </c>
      <c r="E441" s="14" t="s">
        <v>2822</v>
      </c>
      <c r="F441" s="14" t="s">
        <v>250</v>
      </c>
      <c r="G441" s="14" t="s">
        <v>2922</v>
      </c>
      <c r="H441" s="80">
        <v>149700</v>
      </c>
      <c r="I441" s="80">
        <v>140664</v>
      </c>
      <c r="J441" s="14">
        <v>101</v>
      </c>
      <c r="K441" s="14" t="s">
        <v>2824</v>
      </c>
      <c r="L441" s="14" t="s">
        <v>441</v>
      </c>
      <c r="M441" s="15">
        <v>45547</v>
      </c>
      <c r="N441" s="14" t="s">
        <v>524</v>
      </c>
      <c r="O441" s="15">
        <v>45394</v>
      </c>
    </row>
    <row r="442" spans="1:16" x14ac:dyDescent="0.25">
      <c r="A442" s="9" t="s">
        <v>520</v>
      </c>
      <c r="B442" s="9" t="s">
        <v>2819</v>
      </c>
      <c r="C442" s="9" t="s">
        <v>2820</v>
      </c>
      <c r="D442" s="9" t="s">
        <v>2821</v>
      </c>
      <c r="E442" s="9" t="s">
        <v>2822</v>
      </c>
      <c r="F442" s="9" t="s">
        <v>250</v>
      </c>
      <c r="G442" s="9" t="s">
        <v>2823</v>
      </c>
      <c r="H442" s="84">
        <v>35000</v>
      </c>
      <c r="I442" s="84">
        <v>33991</v>
      </c>
      <c r="J442" s="9">
        <v>101</v>
      </c>
      <c r="K442" s="9" t="s">
        <v>2824</v>
      </c>
      <c r="L442" s="9" t="s">
        <v>441</v>
      </c>
      <c r="M442" s="10">
        <v>45455</v>
      </c>
      <c r="N442" s="9" t="s">
        <v>326</v>
      </c>
      <c r="O442" s="10">
        <v>45394</v>
      </c>
      <c r="P442" s="9" t="s">
        <v>2956</v>
      </c>
    </row>
    <row r="443" spans="1:16" x14ac:dyDescent="0.25">
      <c r="A443" s="14" t="s">
        <v>3181</v>
      </c>
      <c r="B443" s="14" t="s">
        <v>3182</v>
      </c>
      <c r="C443" s="14" t="s">
        <v>2928</v>
      </c>
      <c r="D443" s="14" t="s">
        <v>2821</v>
      </c>
      <c r="E443" s="14" t="s">
        <v>2822</v>
      </c>
      <c r="F443" s="14" t="s">
        <v>250</v>
      </c>
      <c r="G443" s="14" t="s">
        <v>3183</v>
      </c>
      <c r="H443" s="80">
        <v>40000</v>
      </c>
      <c r="I443" s="80">
        <v>34000</v>
      </c>
      <c r="J443" s="14">
        <v>101</v>
      </c>
      <c r="K443" s="14" t="s">
        <v>2824</v>
      </c>
      <c r="L443" s="14" t="s">
        <v>441</v>
      </c>
      <c r="M443" s="15" t="s">
        <v>3180</v>
      </c>
      <c r="N443" s="14" t="s">
        <v>524</v>
      </c>
      <c r="O443" s="15">
        <v>45901</v>
      </c>
    </row>
    <row r="444" spans="1:16" x14ac:dyDescent="0.25">
      <c r="A444" s="14" t="s">
        <v>3090</v>
      </c>
      <c r="B444" s="14" t="s">
        <v>2875</v>
      </c>
      <c r="C444" s="14" t="s">
        <v>2820</v>
      </c>
      <c r="D444" s="14" t="s">
        <v>3091</v>
      </c>
      <c r="E444" s="14" t="s">
        <v>3099</v>
      </c>
      <c r="F444" s="14" t="s">
        <v>251</v>
      </c>
      <c r="G444" s="14" t="s">
        <v>3100</v>
      </c>
      <c r="H444" s="80">
        <v>1470000</v>
      </c>
      <c r="I444" s="80">
        <v>1423800</v>
      </c>
      <c r="J444" s="14" t="s">
        <v>2393</v>
      </c>
      <c r="K444" s="14" t="s">
        <v>2852</v>
      </c>
      <c r="L444" s="14" t="s">
        <v>57</v>
      </c>
      <c r="M444" s="15">
        <v>45809</v>
      </c>
      <c r="N444" s="14" t="s">
        <v>267</v>
      </c>
      <c r="O444" s="15">
        <v>45689</v>
      </c>
    </row>
    <row r="445" spans="1:16" x14ac:dyDescent="0.25">
      <c r="A445" s="9" t="s">
        <v>2892</v>
      </c>
      <c r="B445" s="9" t="s">
        <v>2876</v>
      </c>
      <c r="C445" s="9" t="s">
        <v>2820</v>
      </c>
      <c r="D445" s="9" t="s">
        <v>3199</v>
      </c>
      <c r="E445" s="9" t="s">
        <v>2863</v>
      </c>
      <c r="F445" s="9" t="s">
        <v>252</v>
      </c>
      <c r="G445" s="9" t="s">
        <v>3200</v>
      </c>
      <c r="H445" s="84">
        <v>7160</v>
      </c>
      <c r="I445" s="84">
        <v>7160</v>
      </c>
      <c r="J445" s="9" t="s">
        <v>2393</v>
      </c>
      <c r="K445" s="9" t="s">
        <v>488</v>
      </c>
      <c r="L445" s="9" t="s">
        <v>67</v>
      </c>
      <c r="M445" s="9" t="s">
        <v>3197</v>
      </c>
      <c r="N445" s="9" t="s">
        <v>182</v>
      </c>
      <c r="O445" s="9" t="s">
        <v>3180</v>
      </c>
      <c r="P445" s="9" t="s">
        <v>3533</v>
      </c>
    </row>
    <row r="446" spans="1:16" x14ac:dyDescent="0.25">
      <c r="A446" s="14" t="s">
        <v>2892</v>
      </c>
      <c r="B446" s="14" t="s">
        <v>2877</v>
      </c>
      <c r="C446" s="14" t="s">
        <v>2820</v>
      </c>
      <c r="D446" s="14" t="s">
        <v>3201</v>
      </c>
      <c r="E446" s="14" t="s">
        <v>3202</v>
      </c>
      <c r="F446" s="14" t="s">
        <v>252</v>
      </c>
      <c r="G446" s="14" t="s">
        <v>3203</v>
      </c>
      <c r="H446" s="80">
        <v>76500</v>
      </c>
      <c r="I446" s="80">
        <v>76500</v>
      </c>
      <c r="J446" s="14" t="s">
        <v>2393</v>
      </c>
      <c r="K446" s="14" t="s">
        <v>557</v>
      </c>
      <c r="L446" s="14" t="s">
        <v>558</v>
      </c>
      <c r="M446" s="14" t="s">
        <v>3197</v>
      </c>
      <c r="N446" s="14" t="s">
        <v>182</v>
      </c>
      <c r="O446" s="14" t="s">
        <v>3180</v>
      </c>
    </row>
    <row r="447" spans="1:16" x14ac:dyDescent="0.25">
      <c r="A447" s="9" t="s">
        <v>1342</v>
      </c>
      <c r="B447" s="9" t="s">
        <v>2878</v>
      </c>
      <c r="C447" s="9" t="s">
        <v>2820</v>
      </c>
      <c r="D447" s="9" t="s">
        <v>2888</v>
      </c>
      <c r="E447" s="9" t="s">
        <v>2889</v>
      </c>
      <c r="F447" s="9" t="s">
        <v>250</v>
      </c>
      <c r="G447" s="9" t="s">
        <v>2890</v>
      </c>
      <c r="H447" s="84">
        <f>800+35700</f>
        <v>36500</v>
      </c>
      <c r="I447" s="84">
        <v>36393</v>
      </c>
      <c r="J447" s="9">
        <v>101</v>
      </c>
      <c r="K447" s="9" t="s">
        <v>2891</v>
      </c>
      <c r="L447" s="9" t="s">
        <v>60</v>
      </c>
      <c r="M447" s="10">
        <v>45547</v>
      </c>
      <c r="N447" s="9"/>
      <c r="O447" s="10">
        <v>45424</v>
      </c>
      <c r="P447" s="10">
        <v>45424</v>
      </c>
    </row>
    <row r="448" spans="1:16" x14ac:dyDescent="0.25">
      <c r="A448" s="14" t="s">
        <v>3274</v>
      </c>
      <c r="B448" s="14" t="s">
        <v>2879</v>
      </c>
      <c r="C448" s="14" t="s">
        <v>3108</v>
      </c>
      <c r="D448" s="14" t="s">
        <v>3275</v>
      </c>
      <c r="E448" s="14" t="s">
        <v>3276</v>
      </c>
      <c r="F448" s="14" t="s">
        <v>250</v>
      </c>
      <c r="G448" s="14" t="s">
        <v>3278</v>
      </c>
      <c r="H448" s="80">
        <f>200000+350000</f>
        <v>550000</v>
      </c>
      <c r="I448" s="80">
        <v>480000</v>
      </c>
      <c r="J448" s="14" t="s">
        <v>1159</v>
      </c>
      <c r="K448" s="14" t="s">
        <v>1057</v>
      </c>
      <c r="L448" s="14" t="s">
        <v>390</v>
      </c>
      <c r="M448" s="14" t="s">
        <v>3266</v>
      </c>
      <c r="N448" s="14" t="s">
        <v>366</v>
      </c>
      <c r="O448" s="14" t="s">
        <v>3277</v>
      </c>
    </row>
    <row r="449" spans="1:16" x14ac:dyDescent="0.25">
      <c r="A449" s="9" t="s">
        <v>1050</v>
      </c>
      <c r="B449" s="9" t="s">
        <v>3118</v>
      </c>
      <c r="C449" s="9" t="s">
        <v>3108</v>
      </c>
      <c r="D449" s="9" t="s">
        <v>3109</v>
      </c>
      <c r="E449" s="10">
        <v>45301</v>
      </c>
      <c r="F449" s="9" t="s">
        <v>250</v>
      </c>
      <c r="G449" s="9" t="s">
        <v>3119</v>
      </c>
      <c r="H449" s="84">
        <f>460+480+90+1150+298.8</f>
        <v>2478.8000000000002</v>
      </c>
      <c r="I449" s="84">
        <v>2443</v>
      </c>
      <c r="J449" s="9" t="s">
        <v>429</v>
      </c>
      <c r="K449" s="9" t="s">
        <v>428</v>
      </c>
      <c r="L449" s="9" t="s">
        <v>429</v>
      </c>
      <c r="M449" s="10">
        <v>45809</v>
      </c>
      <c r="N449" s="9" t="s">
        <v>182</v>
      </c>
      <c r="O449" s="10">
        <v>45717</v>
      </c>
      <c r="P449" s="9" t="s">
        <v>3531</v>
      </c>
    </row>
    <row r="450" spans="1:16" x14ac:dyDescent="0.25">
      <c r="A450" s="14" t="s">
        <v>2796</v>
      </c>
      <c r="B450" s="14" t="s">
        <v>3107</v>
      </c>
      <c r="C450" s="14" t="s">
        <v>3108</v>
      </c>
      <c r="D450" s="14" t="s">
        <v>3109</v>
      </c>
      <c r="E450" s="15">
        <v>45301</v>
      </c>
      <c r="F450" s="14" t="s">
        <v>250</v>
      </c>
      <c r="G450" s="14" t="s">
        <v>3110</v>
      </c>
      <c r="H450" s="80">
        <f>1500+3000</f>
        <v>4500</v>
      </c>
      <c r="I450" s="80">
        <v>4050</v>
      </c>
      <c r="J450" s="14" t="s">
        <v>429</v>
      </c>
      <c r="K450" s="14" t="s">
        <v>428</v>
      </c>
      <c r="L450" s="14" t="s">
        <v>429</v>
      </c>
      <c r="M450" s="15">
        <v>45809</v>
      </c>
      <c r="N450" s="14" t="s">
        <v>182</v>
      </c>
      <c r="O450" s="15">
        <v>45717</v>
      </c>
    </row>
    <row r="451" spans="1:16" x14ac:dyDescent="0.25">
      <c r="A451" s="9" t="s">
        <v>539</v>
      </c>
      <c r="B451" s="9" t="s">
        <v>3147</v>
      </c>
      <c r="C451" s="9" t="s">
        <v>3108</v>
      </c>
      <c r="D451" s="9" t="s">
        <v>3109</v>
      </c>
      <c r="E451" s="10">
        <v>45301</v>
      </c>
      <c r="F451" s="9" t="s">
        <v>250</v>
      </c>
      <c r="G451" s="9" t="s">
        <v>3119</v>
      </c>
      <c r="H451" s="84">
        <f>1250+110+3150+500+480+1900+555.35</f>
        <v>7945.35</v>
      </c>
      <c r="I451" s="84">
        <v>4194</v>
      </c>
      <c r="J451" s="9" t="s">
        <v>429</v>
      </c>
      <c r="K451" s="9" t="s">
        <v>428</v>
      </c>
      <c r="L451" s="9" t="s">
        <v>429</v>
      </c>
      <c r="M451" s="10">
        <v>45901</v>
      </c>
      <c r="N451" s="9" t="s">
        <v>182</v>
      </c>
      <c r="O451" s="10">
        <v>45717</v>
      </c>
      <c r="P451" s="9" t="s">
        <v>3531</v>
      </c>
    </row>
    <row r="452" spans="1:16" x14ac:dyDescent="0.25">
      <c r="A452" s="14" t="s">
        <v>2827</v>
      </c>
      <c r="B452" s="14" t="s">
        <v>3174</v>
      </c>
      <c r="C452" s="14" t="s">
        <v>3108</v>
      </c>
      <c r="D452" s="14" t="s">
        <v>3109</v>
      </c>
      <c r="E452" s="15">
        <v>45301</v>
      </c>
      <c r="F452" s="14" t="s">
        <v>250</v>
      </c>
      <c r="G452" s="14" t="s">
        <v>3119</v>
      </c>
      <c r="H452" s="80">
        <f>8250+300+31750+3900</f>
        <v>44200</v>
      </c>
      <c r="I452" s="80">
        <f>23930</f>
        <v>23930</v>
      </c>
      <c r="J452" s="14" t="s">
        <v>429</v>
      </c>
      <c r="K452" s="14" t="s">
        <v>428</v>
      </c>
      <c r="L452" s="14" t="s">
        <v>429</v>
      </c>
      <c r="M452" s="15">
        <v>45901</v>
      </c>
      <c r="N452" s="14" t="s">
        <v>182</v>
      </c>
      <c r="O452" s="15">
        <v>45809</v>
      </c>
    </row>
    <row r="453" spans="1:16" x14ac:dyDescent="0.25">
      <c r="A453" s="9" t="s">
        <v>2800</v>
      </c>
      <c r="B453" s="9" t="s">
        <v>3172</v>
      </c>
      <c r="C453" s="9" t="s">
        <v>3108</v>
      </c>
      <c r="D453" s="9" t="s">
        <v>3109</v>
      </c>
      <c r="E453" s="10">
        <v>45301</v>
      </c>
      <c r="F453" s="9" t="s">
        <v>250</v>
      </c>
      <c r="G453" s="9" t="s">
        <v>3173</v>
      </c>
      <c r="H453" s="84">
        <f>1500+33900</f>
        <v>35400</v>
      </c>
      <c r="I453" s="84">
        <v>15285</v>
      </c>
      <c r="J453" s="9" t="s">
        <v>429</v>
      </c>
      <c r="K453" s="9" t="s">
        <v>428</v>
      </c>
      <c r="L453" s="9" t="s">
        <v>429</v>
      </c>
      <c r="M453" s="10">
        <v>45901</v>
      </c>
      <c r="N453" s="9" t="s">
        <v>182</v>
      </c>
      <c r="O453" s="10">
        <v>45809</v>
      </c>
      <c r="P453" s="9" t="s">
        <v>3531</v>
      </c>
    </row>
    <row r="454" spans="1:16" x14ac:dyDescent="0.25">
      <c r="A454" s="9" t="s">
        <v>520</v>
      </c>
      <c r="B454" s="9" t="s">
        <v>3152</v>
      </c>
      <c r="C454" s="9" t="s">
        <v>3108</v>
      </c>
      <c r="D454" s="9" t="s">
        <v>3109</v>
      </c>
      <c r="E454" s="10">
        <v>45301</v>
      </c>
      <c r="F454" s="9" t="s">
        <v>250</v>
      </c>
      <c r="G454" s="9" t="s">
        <v>3153</v>
      </c>
      <c r="H454" s="84">
        <f>196+200+6000</f>
        <v>6396</v>
      </c>
      <c r="I454" s="84">
        <v>5354</v>
      </c>
      <c r="J454" s="9" t="s">
        <v>429</v>
      </c>
      <c r="K454" s="9" t="s">
        <v>428</v>
      </c>
      <c r="L454" s="9" t="s">
        <v>429</v>
      </c>
      <c r="M454" s="10">
        <v>45901</v>
      </c>
      <c r="N454" s="9" t="s">
        <v>182</v>
      </c>
      <c r="O454" s="10">
        <v>45717</v>
      </c>
      <c r="P454" s="9" t="s">
        <v>3531</v>
      </c>
    </row>
    <row r="455" spans="1:16" x14ac:dyDescent="0.25">
      <c r="A455" s="14" t="s">
        <v>2796</v>
      </c>
      <c r="B455" s="14" t="s">
        <v>2880</v>
      </c>
      <c r="C455" s="14" t="s">
        <v>2928</v>
      </c>
      <c r="D455" s="14" t="s">
        <v>3189</v>
      </c>
      <c r="E455" s="14" t="s">
        <v>3038</v>
      </c>
      <c r="F455" s="14" t="s">
        <v>250</v>
      </c>
      <c r="G455" s="14" t="s">
        <v>3190</v>
      </c>
      <c r="H455" s="80">
        <v>33000</v>
      </c>
      <c r="I455" s="80">
        <v>33000</v>
      </c>
      <c r="J455" s="14" t="s">
        <v>169</v>
      </c>
      <c r="K455" s="14" t="s">
        <v>136</v>
      </c>
      <c r="L455" s="14" t="s">
        <v>433</v>
      </c>
      <c r="M455" s="14" t="s">
        <v>3180</v>
      </c>
      <c r="N455" s="14" t="s">
        <v>2427</v>
      </c>
      <c r="O455" s="15">
        <v>45870</v>
      </c>
    </row>
    <row r="456" spans="1:16" x14ac:dyDescent="0.25">
      <c r="A456" s="14" t="s">
        <v>418</v>
      </c>
      <c r="B456" s="14" t="s">
        <v>2881</v>
      </c>
      <c r="C456" s="14" t="s">
        <v>2945</v>
      </c>
      <c r="D456" s="14" t="s">
        <v>2946</v>
      </c>
      <c r="E456" s="15">
        <v>45606</v>
      </c>
      <c r="F456" s="14" t="s">
        <v>250</v>
      </c>
      <c r="G456" s="14" t="s">
        <v>2947</v>
      </c>
      <c r="H456" s="80">
        <f>50000+50000+25000+2500+2500</f>
        <v>130000</v>
      </c>
      <c r="I456" s="80">
        <v>90970</v>
      </c>
      <c r="J456" s="14" t="s">
        <v>133</v>
      </c>
      <c r="K456" s="14" t="s">
        <v>1985</v>
      </c>
      <c r="L456" s="14" t="s">
        <v>133</v>
      </c>
      <c r="M456" s="14" t="s">
        <v>2940</v>
      </c>
      <c r="N456" s="14" t="s">
        <v>267</v>
      </c>
      <c r="O456" s="15">
        <v>45547</v>
      </c>
    </row>
    <row r="457" spans="1:16" x14ac:dyDescent="0.25">
      <c r="A457" s="14" t="s">
        <v>3516</v>
      </c>
      <c r="B457" s="14" t="s">
        <v>2882</v>
      </c>
      <c r="C457" s="14" t="s">
        <v>2928</v>
      </c>
      <c r="D457" s="14" t="s">
        <v>3517</v>
      </c>
      <c r="E457" s="14" t="s">
        <v>2863</v>
      </c>
      <c r="F457" s="14" t="s">
        <v>252</v>
      </c>
      <c r="G457" s="14" t="s">
        <v>3518</v>
      </c>
      <c r="H457" s="80">
        <v>6693.12</v>
      </c>
      <c r="I457" s="80">
        <v>6693.12</v>
      </c>
      <c r="J457" s="14" t="s">
        <v>2393</v>
      </c>
      <c r="K457" s="14" t="s">
        <v>3377</v>
      </c>
      <c r="L457" s="14" t="s">
        <v>67</v>
      </c>
      <c r="M457" s="14" t="s">
        <v>3515</v>
      </c>
      <c r="N457" s="14" t="s">
        <v>182</v>
      </c>
      <c r="O457" s="15">
        <v>45932</v>
      </c>
    </row>
    <row r="458" spans="1:16" x14ac:dyDescent="0.25">
      <c r="A458" s="9" t="s">
        <v>3133</v>
      </c>
      <c r="B458" s="9" t="s">
        <v>2883</v>
      </c>
      <c r="C458" s="9" t="s">
        <v>3134</v>
      </c>
      <c r="D458" s="9" t="s">
        <v>3135</v>
      </c>
      <c r="E458" s="9" t="s">
        <v>2861</v>
      </c>
      <c r="F458" s="9" t="s">
        <v>250</v>
      </c>
      <c r="G458" s="9" t="s">
        <v>3136</v>
      </c>
      <c r="H458" s="84">
        <v>89700</v>
      </c>
      <c r="I458" s="84">
        <v>89700</v>
      </c>
      <c r="J458" s="9" t="s">
        <v>1159</v>
      </c>
      <c r="K458" s="9" t="s">
        <v>98</v>
      </c>
      <c r="L458" s="9" t="s">
        <v>99</v>
      </c>
      <c r="M458" s="10">
        <v>45839</v>
      </c>
      <c r="N458" s="9" t="s">
        <v>3137</v>
      </c>
      <c r="O458" s="10">
        <v>45303</v>
      </c>
      <c r="P458" s="9" t="s">
        <v>3137</v>
      </c>
    </row>
    <row r="459" spans="1:16" x14ac:dyDescent="0.25">
      <c r="A459" s="9" t="s">
        <v>3206</v>
      </c>
      <c r="B459" s="9" t="s">
        <v>2884</v>
      </c>
      <c r="C459" s="10">
        <v>45363</v>
      </c>
      <c r="D459" s="9" t="s">
        <v>3207</v>
      </c>
      <c r="E459" s="10">
        <v>45575</v>
      </c>
      <c r="F459" s="9" t="s">
        <v>250</v>
      </c>
      <c r="G459" s="9" t="s">
        <v>3208</v>
      </c>
      <c r="H459" s="84">
        <v>20000</v>
      </c>
      <c r="I459" s="84">
        <v>20000</v>
      </c>
      <c r="J459" s="9" t="s">
        <v>169</v>
      </c>
      <c r="K459" s="9" t="s">
        <v>179</v>
      </c>
      <c r="L459" s="9" t="s">
        <v>915</v>
      </c>
      <c r="M459" s="9" t="s">
        <v>3209</v>
      </c>
      <c r="N459" s="9" t="s">
        <v>182</v>
      </c>
      <c r="O459" s="9" t="s">
        <v>3180</v>
      </c>
      <c r="P459" s="9" t="s">
        <v>3180</v>
      </c>
    </row>
    <row r="460" spans="1:16" x14ac:dyDescent="0.25">
      <c r="A460" s="14" t="s">
        <v>2796</v>
      </c>
      <c r="B460" s="14" t="s">
        <v>2885</v>
      </c>
      <c r="C460" s="15">
        <v>45363</v>
      </c>
      <c r="D460" s="14" t="s">
        <v>3371</v>
      </c>
      <c r="E460" s="14" t="s">
        <v>3007</v>
      </c>
      <c r="F460" s="14" t="s">
        <v>250</v>
      </c>
      <c r="G460" s="14" t="s">
        <v>3372</v>
      </c>
      <c r="H460" s="80">
        <f>4500+4500</f>
        <v>9000</v>
      </c>
      <c r="I460" s="80">
        <v>8000</v>
      </c>
      <c r="J460" s="14" t="s">
        <v>169</v>
      </c>
      <c r="K460" s="14" t="s">
        <v>2891</v>
      </c>
      <c r="L460" s="14" t="s">
        <v>2205</v>
      </c>
      <c r="M460" s="14" t="s">
        <v>3304</v>
      </c>
      <c r="N460" s="14" t="s">
        <v>182</v>
      </c>
      <c r="O460" s="14" t="s">
        <v>3267</v>
      </c>
    </row>
    <row r="461" spans="1:16" x14ac:dyDescent="0.25">
      <c r="A461" s="14" t="s">
        <v>3157</v>
      </c>
      <c r="B461" s="14" t="s">
        <v>2886</v>
      </c>
      <c r="C461" s="15">
        <v>45363</v>
      </c>
      <c r="D461" s="14" t="s">
        <v>3158</v>
      </c>
      <c r="E461" s="14" t="s">
        <v>2990</v>
      </c>
      <c r="F461" s="14" t="s">
        <v>250</v>
      </c>
      <c r="G461" s="14" t="s">
        <v>3159</v>
      </c>
      <c r="H461" s="80">
        <v>180000</v>
      </c>
      <c r="I461" s="80">
        <v>167400</v>
      </c>
      <c r="J461" s="14" t="s">
        <v>2844</v>
      </c>
      <c r="K461" s="14" t="s">
        <v>1933</v>
      </c>
      <c r="L461" s="14" t="s">
        <v>2844</v>
      </c>
      <c r="M461" s="15">
        <v>45901</v>
      </c>
      <c r="N461" s="14" t="s">
        <v>267</v>
      </c>
      <c r="O461" s="15">
        <v>45717</v>
      </c>
    </row>
    <row r="462" spans="1:16" x14ac:dyDescent="0.25">
      <c r="A462" s="14" t="s">
        <v>3258</v>
      </c>
      <c r="B462" s="14" t="s">
        <v>2887</v>
      </c>
      <c r="C462" s="15">
        <v>45394</v>
      </c>
      <c r="D462" s="14" t="s">
        <v>3259</v>
      </c>
      <c r="E462" s="14" t="s">
        <v>2934</v>
      </c>
      <c r="F462" s="14" t="s">
        <v>251</v>
      </c>
      <c r="G462" s="14" t="s">
        <v>3260</v>
      </c>
      <c r="H462" s="80">
        <f>350000+40000</f>
        <v>390000</v>
      </c>
      <c r="I462" s="80">
        <v>377900</v>
      </c>
      <c r="J462" s="14" t="s">
        <v>2393</v>
      </c>
      <c r="K462" s="14" t="s">
        <v>3261</v>
      </c>
      <c r="L462" s="14" t="s">
        <v>3262</v>
      </c>
      <c r="M462" s="14" t="s">
        <v>3229</v>
      </c>
      <c r="N462" s="14" t="s">
        <v>267</v>
      </c>
      <c r="O462" s="14" t="s">
        <v>3229</v>
      </c>
    </row>
    <row r="463" spans="1:16" x14ac:dyDescent="0.25">
      <c r="A463" s="9" t="s">
        <v>530</v>
      </c>
      <c r="B463" s="9" t="s">
        <v>3017</v>
      </c>
      <c r="C463" s="10">
        <v>45394</v>
      </c>
      <c r="D463" s="9" t="s">
        <v>3227</v>
      </c>
      <c r="E463" s="9" t="s">
        <v>2837</v>
      </c>
      <c r="F463" s="9" t="s">
        <v>250</v>
      </c>
      <c r="G463" s="9" t="s">
        <v>3228</v>
      </c>
      <c r="H463" s="84">
        <v>20000</v>
      </c>
      <c r="I463" s="84">
        <v>20000</v>
      </c>
      <c r="J463" s="9" t="s">
        <v>2393</v>
      </c>
      <c r="K463" s="9" t="s">
        <v>974</v>
      </c>
      <c r="L463" s="9" t="s">
        <v>848</v>
      </c>
      <c r="M463" s="9" t="s">
        <v>3229</v>
      </c>
      <c r="N463" s="9" t="s">
        <v>3230</v>
      </c>
      <c r="O463" s="10">
        <v>45455</v>
      </c>
      <c r="P463" s="10">
        <v>45455</v>
      </c>
    </row>
    <row r="464" spans="1:16" x14ac:dyDescent="0.25">
      <c r="B464" s="12" t="s">
        <v>3018</v>
      </c>
    </row>
    <row r="465" spans="1:16" x14ac:dyDescent="0.25">
      <c r="B465" s="12" t="s">
        <v>3019</v>
      </c>
    </row>
    <row r="466" spans="1:16" x14ac:dyDescent="0.25">
      <c r="A466" s="14" t="s">
        <v>539</v>
      </c>
      <c r="B466" s="14" t="s">
        <v>3335</v>
      </c>
      <c r="C466" s="15">
        <v>45394</v>
      </c>
      <c r="D466" s="14" t="s">
        <v>3336</v>
      </c>
      <c r="E466" s="15">
        <v>45301</v>
      </c>
      <c r="F466" s="14" t="s">
        <v>250</v>
      </c>
      <c r="G466" s="14" t="s">
        <v>3337</v>
      </c>
      <c r="H466" s="80">
        <v>84600</v>
      </c>
      <c r="I466" s="80">
        <v>47160</v>
      </c>
      <c r="J466" s="14">
        <v>101</v>
      </c>
      <c r="K466" s="14" t="s">
        <v>179</v>
      </c>
      <c r="L466" s="14" t="s">
        <v>915</v>
      </c>
      <c r="M466" s="14" t="s">
        <v>3304</v>
      </c>
      <c r="N466" s="14" t="s">
        <v>326</v>
      </c>
      <c r="O466" s="14" t="s">
        <v>3298</v>
      </c>
    </row>
    <row r="467" spans="1:16" x14ac:dyDescent="0.25">
      <c r="A467" s="14" t="s">
        <v>520</v>
      </c>
      <c r="B467" s="14" t="s">
        <v>3020</v>
      </c>
      <c r="C467" s="15">
        <v>45394</v>
      </c>
      <c r="D467" s="14" t="s">
        <v>3233</v>
      </c>
      <c r="E467" s="14" t="s">
        <v>2932</v>
      </c>
      <c r="F467" s="14" t="s">
        <v>250</v>
      </c>
      <c r="G467" s="14" t="s">
        <v>3234</v>
      </c>
      <c r="H467" s="80">
        <v>24000</v>
      </c>
      <c r="I467" s="80">
        <v>22360</v>
      </c>
      <c r="J467" s="14">
        <v>101</v>
      </c>
      <c r="K467" s="14" t="s">
        <v>179</v>
      </c>
      <c r="L467" s="14" t="s">
        <v>915</v>
      </c>
      <c r="M467" s="14" t="s">
        <v>3229</v>
      </c>
      <c r="N467" s="14" t="s">
        <v>326</v>
      </c>
      <c r="O467" s="14" t="s">
        <v>3235</v>
      </c>
    </row>
    <row r="468" spans="1:16" x14ac:dyDescent="0.25">
      <c r="A468" s="14" t="s">
        <v>2796</v>
      </c>
      <c r="B468" s="14" t="s">
        <v>3310</v>
      </c>
      <c r="C468" s="15">
        <v>45394</v>
      </c>
      <c r="D468" s="14" t="s">
        <v>3233</v>
      </c>
      <c r="E468" s="14" t="s">
        <v>2932</v>
      </c>
      <c r="F468" s="14" t="s">
        <v>250</v>
      </c>
      <c r="G468" s="14" t="s">
        <v>3311</v>
      </c>
      <c r="H468" s="80">
        <v>6000</v>
      </c>
      <c r="I468" s="80">
        <v>4250</v>
      </c>
      <c r="J468" s="14">
        <v>101</v>
      </c>
      <c r="K468" s="14" t="s">
        <v>179</v>
      </c>
      <c r="L468" s="14" t="s">
        <v>915</v>
      </c>
      <c r="M468" s="14" t="s">
        <v>3304</v>
      </c>
      <c r="N468" s="14" t="s">
        <v>326</v>
      </c>
      <c r="O468" s="14" t="s">
        <v>3298</v>
      </c>
    </row>
    <row r="469" spans="1:16" x14ac:dyDescent="0.25">
      <c r="A469" s="14" t="s">
        <v>539</v>
      </c>
      <c r="B469" s="14" t="s">
        <v>3021</v>
      </c>
      <c r="C469" s="15">
        <v>45424</v>
      </c>
      <c r="D469" s="14" t="s">
        <v>3145</v>
      </c>
      <c r="E469" s="14" t="s">
        <v>2829</v>
      </c>
      <c r="F469" s="14" t="s">
        <v>250</v>
      </c>
      <c r="G469" s="14" t="s">
        <v>3146</v>
      </c>
      <c r="H469" s="80">
        <v>34000</v>
      </c>
      <c r="I469" s="80">
        <v>33880</v>
      </c>
      <c r="J469" s="14">
        <v>101</v>
      </c>
      <c r="K469" s="14" t="s">
        <v>2422</v>
      </c>
      <c r="L469" s="14" t="s">
        <v>441</v>
      </c>
      <c r="M469" s="15">
        <v>45901</v>
      </c>
      <c r="N469" s="14" t="s">
        <v>326</v>
      </c>
      <c r="O469" s="15">
        <v>45717</v>
      </c>
    </row>
    <row r="470" spans="1:16" x14ac:dyDescent="0.25">
      <c r="A470" s="14" t="s">
        <v>3166</v>
      </c>
      <c r="B470" s="14" t="s">
        <v>3167</v>
      </c>
      <c r="C470" s="15">
        <v>45424</v>
      </c>
      <c r="D470" s="14" t="s">
        <v>2420</v>
      </c>
      <c r="E470" s="14" t="s">
        <v>2829</v>
      </c>
      <c r="F470" s="14" t="s">
        <v>250</v>
      </c>
      <c r="G470" s="14" t="s">
        <v>3168</v>
      </c>
      <c r="H470" s="80">
        <v>14000</v>
      </c>
      <c r="I470" s="80">
        <v>13533.98</v>
      </c>
      <c r="J470" s="14">
        <v>101</v>
      </c>
      <c r="K470" s="14" t="s">
        <v>1590</v>
      </c>
      <c r="L470" s="14" t="s">
        <v>441</v>
      </c>
      <c r="M470" s="15">
        <v>45901</v>
      </c>
      <c r="N470" s="14" t="s">
        <v>326</v>
      </c>
      <c r="O470" s="15">
        <v>45748</v>
      </c>
    </row>
    <row r="471" spans="1:16" x14ac:dyDescent="0.25">
      <c r="A471" s="14" t="s">
        <v>539</v>
      </c>
      <c r="B471" s="14" t="s">
        <v>3022</v>
      </c>
      <c r="C471" s="15">
        <v>45424</v>
      </c>
      <c r="D471" s="14" t="s">
        <v>3382</v>
      </c>
      <c r="E471" s="14" t="s">
        <v>2833</v>
      </c>
      <c r="F471" s="14" t="s">
        <v>250</v>
      </c>
      <c r="G471" s="14" t="s">
        <v>3383</v>
      </c>
      <c r="H471" s="80">
        <v>13025</v>
      </c>
      <c r="I471" s="80">
        <v>10333.35</v>
      </c>
      <c r="J471" s="14" t="s">
        <v>169</v>
      </c>
      <c r="K471" s="14" t="s">
        <v>2719</v>
      </c>
      <c r="L471" s="14" t="s">
        <v>695</v>
      </c>
      <c r="M471" s="14" t="s">
        <v>3304</v>
      </c>
      <c r="N471" s="14" t="s">
        <v>326</v>
      </c>
      <c r="O471" s="14" t="s">
        <v>3267</v>
      </c>
    </row>
    <row r="472" spans="1:16" x14ac:dyDescent="0.25">
      <c r="A472" s="14" t="s">
        <v>3268</v>
      </c>
      <c r="B472" s="14" t="s">
        <v>3023</v>
      </c>
      <c r="C472" s="15">
        <v>45455</v>
      </c>
      <c r="D472" s="14" t="s">
        <v>3269</v>
      </c>
      <c r="E472" s="14" t="s">
        <v>3134</v>
      </c>
      <c r="F472" s="14" t="s">
        <v>250</v>
      </c>
      <c r="G472" s="14" t="s">
        <v>3270</v>
      </c>
      <c r="H472" s="80">
        <v>47300</v>
      </c>
      <c r="I472" s="80">
        <v>46440</v>
      </c>
      <c r="J472" s="14" t="s">
        <v>169</v>
      </c>
      <c r="K472" s="14" t="s">
        <v>3271</v>
      </c>
      <c r="L472" s="14" t="s">
        <v>3272</v>
      </c>
      <c r="M472" s="14" t="s">
        <v>3266</v>
      </c>
      <c r="N472" s="14" t="s">
        <v>3273</v>
      </c>
    </row>
    <row r="473" spans="1:16" x14ac:dyDescent="0.25">
      <c r="A473" s="14" t="s">
        <v>3456</v>
      </c>
      <c r="B473" s="14" t="s">
        <v>3024</v>
      </c>
      <c r="C473" s="15">
        <v>45455</v>
      </c>
      <c r="D473" s="14" t="s">
        <v>3457</v>
      </c>
      <c r="E473" s="15">
        <v>45334</v>
      </c>
      <c r="F473" s="14" t="s">
        <v>250</v>
      </c>
      <c r="G473" s="14" t="s">
        <v>3458</v>
      </c>
      <c r="H473" s="80">
        <v>16500</v>
      </c>
      <c r="I473" s="80">
        <v>16500</v>
      </c>
      <c r="J473" s="14" t="s">
        <v>169</v>
      </c>
      <c r="K473" s="14" t="s">
        <v>3459</v>
      </c>
      <c r="L473" s="14" t="s">
        <v>221</v>
      </c>
      <c r="M473" s="15">
        <v>45779</v>
      </c>
      <c r="N473" s="14" t="s">
        <v>3460</v>
      </c>
      <c r="O473" s="15">
        <v>45485</v>
      </c>
    </row>
    <row r="474" spans="1:16" x14ac:dyDescent="0.25">
      <c r="B474" s="12" t="s">
        <v>3025</v>
      </c>
    </row>
    <row r="475" spans="1:16" x14ac:dyDescent="0.25">
      <c r="A475" s="9" t="s">
        <v>175</v>
      </c>
      <c r="B475" s="9" t="s">
        <v>3026</v>
      </c>
      <c r="C475" s="10">
        <v>45547</v>
      </c>
      <c r="D475" s="9" t="s">
        <v>3252</v>
      </c>
      <c r="E475" s="9" t="s">
        <v>2831</v>
      </c>
      <c r="F475" s="9" t="s">
        <v>250</v>
      </c>
      <c r="G475" s="9" t="s">
        <v>3253</v>
      </c>
      <c r="H475" s="84">
        <f>540+930+350+1850+700+255+500+400+1200+1050+350+150+400+2300+620+90</f>
        <v>11685</v>
      </c>
      <c r="I475" s="84">
        <v>9503</v>
      </c>
      <c r="J475" s="9" t="s">
        <v>3254</v>
      </c>
      <c r="K475" s="9" t="s">
        <v>179</v>
      </c>
      <c r="L475" s="9" t="s">
        <v>915</v>
      </c>
      <c r="M475" s="9" t="s">
        <v>3229</v>
      </c>
      <c r="N475" s="9" t="s">
        <v>326</v>
      </c>
      <c r="O475" s="9" t="s">
        <v>3197</v>
      </c>
      <c r="P475" s="9" t="s">
        <v>3266</v>
      </c>
    </row>
    <row r="476" spans="1:16" x14ac:dyDescent="0.25">
      <c r="A476" s="9" t="s">
        <v>239</v>
      </c>
      <c r="B476" s="9" t="s">
        <v>3027</v>
      </c>
      <c r="C476" s="10">
        <v>45547</v>
      </c>
      <c r="D476" s="9" t="s">
        <v>3296</v>
      </c>
      <c r="E476" s="10">
        <v>45514</v>
      </c>
      <c r="F476" s="9" t="s">
        <v>252</v>
      </c>
      <c r="G476" s="9" t="s">
        <v>3401</v>
      </c>
      <c r="H476" s="84">
        <v>7410</v>
      </c>
      <c r="I476" s="84">
        <v>7410</v>
      </c>
      <c r="J476" s="9">
        <v>101</v>
      </c>
      <c r="K476" s="9" t="s">
        <v>3402</v>
      </c>
      <c r="L476" s="9" t="s">
        <v>3403</v>
      </c>
      <c r="M476" s="9" t="s">
        <v>3392</v>
      </c>
      <c r="N476" s="9" t="s">
        <v>182</v>
      </c>
      <c r="O476" s="9" t="s">
        <v>3295</v>
      </c>
      <c r="P476" s="9" t="s">
        <v>3532</v>
      </c>
    </row>
    <row r="477" spans="1:16" x14ac:dyDescent="0.25">
      <c r="A477" s="14" t="s">
        <v>520</v>
      </c>
      <c r="B477" s="14" t="s">
        <v>3028</v>
      </c>
      <c r="C477" s="15">
        <v>45547</v>
      </c>
      <c r="D477" s="14" t="s">
        <v>3439</v>
      </c>
      <c r="E477" s="14" t="s">
        <v>3440</v>
      </c>
      <c r="F477" s="14" t="s">
        <v>250</v>
      </c>
      <c r="G477" s="14" t="s">
        <v>3441</v>
      </c>
      <c r="H477" s="80">
        <f>35000+5800</f>
        <v>40800</v>
      </c>
      <c r="I477" s="80">
        <v>39372</v>
      </c>
      <c r="J477" s="14">
        <v>101</v>
      </c>
      <c r="K477" s="14" t="s">
        <v>2891</v>
      </c>
      <c r="L477" s="14" t="s">
        <v>60</v>
      </c>
      <c r="M477" s="15">
        <v>45718</v>
      </c>
      <c r="N477" s="14" t="s">
        <v>326</v>
      </c>
      <c r="O477" s="14" t="s">
        <v>3304</v>
      </c>
    </row>
    <row r="478" spans="1:16" x14ac:dyDescent="0.25">
      <c r="A478" s="14" t="s">
        <v>1342</v>
      </c>
      <c r="B478" s="14" t="s">
        <v>3029</v>
      </c>
      <c r="C478" s="15">
        <v>45608</v>
      </c>
      <c r="D478" s="14" t="s">
        <v>3468</v>
      </c>
      <c r="E478" s="14" t="s">
        <v>2928</v>
      </c>
      <c r="F478" s="14" t="s">
        <v>250</v>
      </c>
      <c r="G478" s="14" t="s">
        <v>3469</v>
      </c>
      <c r="H478" s="80">
        <f>28000+9800</f>
        <v>37800</v>
      </c>
      <c r="I478" s="80">
        <v>37716</v>
      </c>
      <c r="J478" s="14">
        <v>101</v>
      </c>
      <c r="K478" s="14" t="s">
        <v>2891</v>
      </c>
      <c r="L478" s="14" t="s">
        <v>60</v>
      </c>
      <c r="M478" s="15">
        <v>45840</v>
      </c>
      <c r="N478" s="14" t="s">
        <v>182</v>
      </c>
      <c r="O478" s="14" t="s">
        <v>3392</v>
      </c>
    </row>
    <row r="479" spans="1:16" x14ac:dyDescent="0.25">
      <c r="B479" s="12" t="s">
        <v>3030</v>
      </c>
    </row>
    <row r="480" spans="1:16" x14ac:dyDescent="0.25">
      <c r="A480" s="14" t="s">
        <v>3157</v>
      </c>
      <c r="B480" s="14" t="s">
        <v>3031</v>
      </c>
      <c r="C480" s="15">
        <v>45608</v>
      </c>
      <c r="D480" s="14" t="s">
        <v>3247</v>
      </c>
      <c r="E480" s="14" t="s">
        <v>2968</v>
      </c>
      <c r="F480" s="14" t="s">
        <v>250</v>
      </c>
      <c r="G480" s="14" t="s">
        <v>3248</v>
      </c>
      <c r="H480" s="80">
        <v>61800</v>
      </c>
      <c r="I480" s="80">
        <v>57472</v>
      </c>
      <c r="J480" s="14" t="s">
        <v>2393</v>
      </c>
      <c r="K480" s="14" t="s">
        <v>3249</v>
      </c>
      <c r="L480" s="14" t="s">
        <v>969</v>
      </c>
      <c r="M480" s="14" t="s">
        <v>3229</v>
      </c>
      <c r="N480" s="14" t="s">
        <v>267</v>
      </c>
      <c r="O480" s="14" t="s">
        <v>3235</v>
      </c>
    </row>
    <row r="481" spans="1:16" x14ac:dyDescent="0.25">
      <c r="A481" s="14" t="s">
        <v>539</v>
      </c>
      <c r="B481" s="14" t="s">
        <v>3378</v>
      </c>
      <c r="C481" s="15">
        <v>45608</v>
      </c>
      <c r="D481" s="14" t="s">
        <v>3358</v>
      </c>
      <c r="E481" s="14" t="s">
        <v>2968</v>
      </c>
      <c r="F481" s="14" t="s">
        <v>250</v>
      </c>
      <c r="G481" s="14" t="s">
        <v>3379</v>
      </c>
      <c r="H481" s="80">
        <f>45000</f>
        <v>45000</v>
      </c>
      <c r="I481" s="80">
        <v>40410</v>
      </c>
      <c r="J481" s="14">
        <v>101</v>
      </c>
      <c r="K481" s="14" t="s">
        <v>557</v>
      </c>
      <c r="L481" s="14" t="s">
        <v>558</v>
      </c>
      <c r="M481" s="14" t="s">
        <v>3304</v>
      </c>
      <c r="N481" s="14" t="s">
        <v>182</v>
      </c>
      <c r="O481" s="14" t="s">
        <v>3267</v>
      </c>
    </row>
    <row r="482" spans="1:16" x14ac:dyDescent="0.25">
      <c r="A482" s="14" t="s">
        <v>2800</v>
      </c>
      <c r="B482" s="14" t="s">
        <v>3357</v>
      </c>
      <c r="C482" s="14" t="s">
        <v>2940</v>
      </c>
      <c r="D482" s="14" t="s">
        <v>3358</v>
      </c>
      <c r="E482" s="14" t="s">
        <v>2990</v>
      </c>
      <c r="F482" s="14" t="s">
        <v>250</v>
      </c>
      <c r="G482" s="14" t="s">
        <v>3359</v>
      </c>
      <c r="H482" s="80">
        <v>21500</v>
      </c>
      <c r="I482" s="80">
        <v>19750</v>
      </c>
      <c r="J482" s="14">
        <v>101</v>
      </c>
      <c r="K482" s="14" t="s">
        <v>557</v>
      </c>
      <c r="L482" s="14" t="s">
        <v>558</v>
      </c>
      <c r="M482" s="14" t="s">
        <v>3304</v>
      </c>
      <c r="N482" s="14" t="s">
        <v>182</v>
      </c>
      <c r="O482" s="14" t="s">
        <v>3267</v>
      </c>
    </row>
    <row r="483" spans="1:16" x14ac:dyDescent="0.25">
      <c r="A483" s="14" t="s">
        <v>3347</v>
      </c>
      <c r="B483" s="14" t="s">
        <v>3032</v>
      </c>
      <c r="C483" s="15">
        <v>45638</v>
      </c>
      <c r="D483" s="14" t="s">
        <v>3348</v>
      </c>
      <c r="E483" s="14" t="s">
        <v>2837</v>
      </c>
      <c r="F483" s="14" t="s">
        <v>250</v>
      </c>
      <c r="G483" s="14" t="s">
        <v>3349</v>
      </c>
      <c r="H483" s="80">
        <v>28000</v>
      </c>
      <c r="I483" s="80">
        <v>26000</v>
      </c>
      <c r="J483" s="14" t="s">
        <v>759</v>
      </c>
      <c r="K483" s="14" t="s">
        <v>3350</v>
      </c>
      <c r="L483" s="14" t="s">
        <v>695</v>
      </c>
      <c r="M483" s="14" t="s">
        <v>3304</v>
      </c>
      <c r="N483" s="14" t="s">
        <v>3351</v>
      </c>
      <c r="O483" s="14" t="s">
        <v>3083</v>
      </c>
    </row>
    <row r="484" spans="1:16" x14ac:dyDescent="0.25">
      <c r="A484" s="14" t="s">
        <v>520</v>
      </c>
      <c r="B484" s="14" t="s">
        <v>3236</v>
      </c>
      <c r="C484" s="15">
        <v>45638</v>
      </c>
      <c r="D484" s="14" t="s">
        <v>3237</v>
      </c>
      <c r="E484" s="14" t="s">
        <v>2932</v>
      </c>
      <c r="F484" s="14" t="s">
        <v>250</v>
      </c>
      <c r="G484" s="14" t="s">
        <v>3238</v>
      </c>
      <c r="H484" s="80">
        <f>5800+5000</f>
        <v>10800</v>
      </c>
      <c r="I484" s="80">
        <v>10356</v>
      </c>
      <c r="J484" s="14" t="s">
        <v>169</v>
      </c>
      <c r="K484" s="14" t="s">
        <v>376</v>
      </c>
      <c r="L484" s="14" t="s">
        <v>221</v>
      </c>
      <c r="M484" s="14" t="s">
        <v>3229</v>
      </c>
      <c r="N484" s="14" t="s">
        <v>182</v>
      </c>
      <c r="O484" s="14" t="s">
        <v>3235</v>
      </c>
    </row>
    <row r="485" spans="1:16" x14ac:dyDescent="0.25">
      <c r="A485" s="14" t="s">
        <v>539</v>
      </c>
      <c r="B485" s="14" t="s">
        <v>3526</v>
      </c>
      <c r="C485" s="15">
        <v>45638</v>
      </c>
      <c r="D485" s="14" t="s">
        <v>3237</v>
      </c>
      <c r="E485" s="14" t="s">
        <v>2932</v>
      </c>
      <c r="F485" s="14" t="s">
        <v>250</v>
      </c>
      <c r="G485" s="14" t="s">
        <v>3527</v>
      </c>
      <c r="H485" s="80">
        <f>6000+7500</f>
        <v>13500</v>
      </c>
      <c r="I485" s="80">
        <v>10225</v>
      </c>
      <c r="J485" s="14" t="s">
        <v>169</v>
      </c>
      <c r="K485" s="14" t="s">
        <v>376</v>
      </c>
      <c r="L485" s="14" t="s">
        <v>221</v>
      </c>
      <c r="M485" s="14" t="s">
        <v>3515</v>
      </c>
      <c r="N485" s="14" t="s">
        <v>182</v>
      </c>
      <c r="O485" s="15">
        <v>45840</v>
      </c>
    </row>
    <row r="486" spans="1:16" x14ac:dyDescent="0.25">
      <c r="A486" s="14" t="s">
        <v>1652</v>
      </c>
      <c r="B486" s="14" t="s">
        <v>3033</v>
      </c>
      <c r="C486" s="15">
        <v>45638</v>
      </c>
      <c r="D486" s="14" t="s">
        <v>3239</v>
      </c>
      <c r="E486" s="14" t="s">
        <v>2897</v>
      </c>
      <c r="F486" s="14" t="s">
        <v>250</v>
      </c>
      <c r="G486" s="14" t="s">
        <v>3240</v>
      </c>
      <c r="H486" s="80">
        <v>82500</v>
      </c>
      <c r="I486" s="80">
        <v>82500</v>
      </c>
      <c r="J486" s="14" t="s">
        <v>2844</v>
      </c>
      <c r="K486" s="14" t="s">
        <v>1933</v>
      </c>
      <c r="L486" s="14" t="s">
        <v>2844</v>
      </c>
      <c r="M486" s="14" t="s">
        <v>3229</v>
      </c>
      <c r="N486" s="14" t="s">
        <v>182</v>
      </c>
      <c r="O486" s="14" t="s">
        <v>3235</v>
      </c>
    </row>
    <row r="487" spans="1:16" x14ac:dyDescent="0.25">
      <c r="A487" s="9" t="s">
        <v>3035</v>
      </c>
      <c r="B487" s="9" t="s">
        <v>3034</v>
      </c>
      <c r="C487" s="10">
        <v>45638</v>
      </c>
      <c r="D487" s="9" t="s">
        <v>3036</v>
      </c>
      <c r="E487" s="10">
        <v>45334</v>
      </c>
      <c r="F487" s="9" t="s">
        <v>252</v>
      </c>
      <c r="G487" s="9" t="s">
        <v>3037</v>
      </c>
      <c r="H487" s="84">
        <v>175347.20000000001</v>
      </c>
      <c r="I487" s="84">
        <v>175347.20000000001</v>
      </c>
      <c r="J487" s="9" t="s">
        <v>759</v>
      </c>
      <c r="K487" s="9" t="s">
        <v>522</v>
      </c>
      <c r="L487" s="9" t="s">
        <v>523</v>
      </c>
      <c r="M487" s="9" t="s">
        <v>3013</v>
      </c>
      <c r="N487" s="9">
        <v>30</v>
      </c>
      <c r="O487" s="9" t="s">
        <v>2978</v>
      </c>
      <c r="P487" s="9" t="s">
        <v>3531</v>
      </c>
    </row>
    <row r="488" spans="1:16" x14ac:dyDescent="0.25">
      <c r="B488" t="s">
        <v>3050</v>
      </c>
    </row>
    <row r="489" spans="1:16" x14ac:dyDescent="0.25">
      <c r="A489" s="14" t="s">
        <v>3133</v>
      </c>
      <c r="B489" s="14" t="s">
        <v>3051</v>
      </c>
      <c r="C489" s="15">
        <v>45638</v>
      </c>
      <c r="D489" s="14" t="s">
        <v>3169</v>
      </c>
      <c r="E489" s="14" t="s">
        <v>3067</v>
      </c>
      <c r="F489" s="14" t="s">
        <v>250</v>
      </c>
      <c r="G489" s="14" t="s">
        <v>3186</v>
      </c>
      <c r="H489" s="80">
        <v>63750</v>
      </c>
      <c r="I489" s="80">
        <v>55102.95</v>
      </c>
      <c r="J489" s="14" t="s">
        <v>169</v>
      </c>
      <c r="K489" s="14" t="s">
        <v>935</v>
      </c>
      <c r="L489" s="14" t="s">
        <v>3187</v>
      </c>
      <c r="M489" s="14" t="s">
        <v>3180</v>
      </c>
      <c r="N489" s="14" t="s">
        <v>3188</v>
      </c>
      <c r="O489" s="14" t="s">
        <v>2956</v>
      </c>
    </row>
    <row r="490" spans="1:16" x14ac:dyDescent="0.25">
      <c r="A490" s="9" t="s">
        <v>1384</v>
      </c>
      <c r="B490" s="9" t="s">
        <v>3052</v>
      </c>
      <c r="C490" s="9" t="s">
        <v>2940</v>
      </c>
      <c r="D490" s="9" t="s">
        <v>3212</v>
      </c>
      <c r="E490" s="9" t="s">
        <v>2968</v>
      </c>
      <c r="F490" s="9" t="s">
        <v>250</v>
      </c>
      <c r="G490" s="9" t="s">
        <v>3213</v>
      </c>
      <c r="H490" s="84">
        <v>7000</v>
      </c>
      <c r="I490" s="84">
        <v>5880</v>
      </c>
      <c r="J490" s="9" t="s">
        <v>2393</v>
      </c>
      <c r="K490" s="9" t="s">
        <v>2787</v>
      </c>
      <c r="L490" s="9" t="s">
        <v>1532</v>
      </c>
      <c r="M490" s="9" t="s">
        <v>3197</v>
      </c>
      <c r="N490" s="9" t="s">
        <v>182</v>
      </c>
      <c r="O490" s="9" t="s">
        <v>3197</v>
      </c>
      <c r="P490" s="10">
        <v>45810</v>
      </c>
    </row>
    <row r="491" spans="1:16" x14ac:dyDescent="0.25">
      <c r="A491" s="14" t="s">
        <v>2800</v>
      </c>
      <c r="B491" s="14" t="s">
        <v>3053</v>
      </c>
      <c r="C491" s="14" t="s">
        <v>3354</v>
      </c>
      <c r="D491" s="14" t="s">
        <v>3355</v>
      </c>
      <c r="E491" s="14" t="s">
        <v>2990</v>
      </c>
      <c r="F491" s="14" t="s">
        <v>250</v>
      </c>
      <c r="G491" s="14" t="s">
        <v>3356</v>
      </c>
      <c r="H491" s="80">
        <v>30000</v>
      </c>
      <c r="I491" s="80">
        <v>20150</v>
      </c>
      <c r="J491" s="14" t="s">
        <v>169</v>
      </c>
      <c r="K491" s="14" t="s">
        <v>8</v>
      </c>
      <c r="L491" s="14" t="s">
        <v>59</v>
      </c>
      <c r="M491" s="14" t="s">
        <v>3304</v>
      </c>
      <c r="N491" s="14" t="s">
        <v>182</v>
      </c>
      <c r="O491" s="14" t="s">
        <v>3267</v>
      </c>
    </row>
    <row r="492" spans="1:16" x14ac:dyDescent="0.25">
      <c r="A492" s="9" t="s">
        <v>175</v>
      </c>
      <c r="B492" s="9" t="s">
        <v>3054</v>
      </c>
      <c r="C492" s="9" t="s">
        <v>2940</v>
      </c>
      <c r="D492" s="9" t="s">
        <v>3250</v>
      </c>
      <c r="E492" s="9" t="s">
        <v>2807</v>
      </c>
      <c r="F492" s="9" t="s">
        <v>250</v>
      </c>
      <c r="G492" s="9" t="s">
        <v>3251</v>
      </c>
      <c r="H492" s="84">
        <f>820+440+550+240+264+112+1900+135+225+70</f>
        <v>4756</v>
      </c>
      <c r="I492" s="84">
        <v>4114</v>
      </c>
      <c r="J492" s="9" t="s">
        <v>169</v>
      </c>
      <c r="K492" s="9" t="s">
        <v>179</v>
      </c>
      <c r="L492" s="9" t="s">
        <v>915</v>
      </c>
      <c r="M492" s="9" t="s">
        <v>3229</v>
      </c>
      <c r="N492" s="9" t="s">
        <v>182</v>
      </c>
      <c r="O492" s="9" t="s">
        <v>3197</v>
      </c>
      <c r="P492" s="9" t="s">
        <v>3295</v>
      </c>
    </row>
    <row r="493" spans="1:16" x14ac:dyDescent="0.25">
      <c r="A493" s="9" t="s">
        <v>2800</v>
      </c>
      <c r="B493" s="9" t="s">
        <v>3055</v>
      </c>
      <c r="C493" s="9" t="s">
        <v>2940</v>
      </c>
      <c r="D493" s="9" t="s">
        <v>3198</v>
      </c>
      <c r="E493" s="9" t="s">
        <v>2831</v>
      </c>
      <c r="F493" s="9" t="s">
        <v>250</v>
      </c>
      <c r="G493" s="9" t="s">
        <v>818</v>
      </c>
      <c r="H493" s="84">
        <v>8170</v>
      </c>
      <c r="I493" s="84">
        <v>5603</v>
      </c>
      <c r="J493" s="9" t="s">
        <v>2844</v>
      </c>
      <c r="K493" s="9" t="s">
        <v>800</v>
      </c>
      <c r="L493" s="9" t="s">
        <v>2844</v>
      </c>
      <c r="M493" s="9" t="s">
        <v>3197</v>
      </c>
      <c r="N493" s="9" t="s">
        <v>182</v>
      </c>
      <c r="O493" s="9" t="s">
        <v>3180</v>
      </c>
      <c r="P493" s="9" t="s">
        <v>3267</v>
      </c>
    </row>
    <row r="494" spans="1:16" x14ac:dyDescent="0.25">
      <c r="A494" s="14" t="s">
        <v>539</v>
      </c>
      <c r="B494" s="14" t="s">
        <v>3056</v>
      </c>
      <c r="C494" s="14" t="s">
        <v>3138</v>
      </c>
      <c r="D494" s="14" t="s">
        <v>3305</v>
      </c>
      <c r="E494" s="15">
        <v>45392</v>
      </c>
      <c r="F494" s="14" t="s">
        <v>250</v>
      </c>
      <c r="G494" s="14" t="s">
        <v>3306</v>
      </c>
      <c r="H494" s="80">
        <v>6750</v>
      </c>
      <c r="I494" s="80">
        <v>4150.7</v>
      </c>
      <c r="J494" s="14" t="s">
        <v>759</v>
      </c>
      <c r="K494" s="14" t="s">
        <v>522</v>
      </c>
      <c r="L494" s="14" t="s">
        <v>3307</v>
      </c>
      <c r="M494" s="14" t="s">
        <v>3304</v>
      </c>
      <c r="N494" s="14" t="s">
        <v>182</v>
      </c>
      <c r="O494" s="14" t="s">
        <v>3267</v>
      </c>
    </row>
    <row r="495" spans="1:16" x14ac:dyDescent="0.25">
      <c r="A495" s="9" t="s">
        <v>3206</v>
      </c>
      <c r="B495" s="9" t="s">
        <v>3057</v>
      </c>
      <c r="C495" s="9" t="s">
        <v>3138</v>
      </c>
      <c r="D495" s="9" t="s">
        <v>3341</v>
      </c>
      <c r="E495" s="9" t="s">
        <v>2863</v>
      </c>
      <c r="F495" s="9" t="s">
        <v>250</v>
      </c>
      <c r="G495" s="9" t="s">
        <v>3342</v>
      </c>
      <c r="H495" s="84">
        <v>43750</v>
      </c>
      <c r="I495" s="84">
        <v>41470</v>
      </c>
      <c r="J495" s="9" t="s">
        <v>169</v>
      </c>
      <c r="K495" s="9" t="s">
        <v>2005</v>
      </c>
      <c r="L495" s="9" t="s">
        <v>3343</v>
      </c>
      <c r="M495" s="9" t="s">
        <v>3304</v>
      </c>
      <c r="N495" s="9" t="s">
        <v>182</v>
      </c>
      <c r="O495" s="9" t="s">
        <v>3295</v>
      </c>
      <c r="P495" s="10">
        <v>45779</v>
      </c>
    </row>
    <row r="496" spans="1:16" x14ac:dyDescent="0.25">
      <c r="A496" s="14" t="s">
        <v>2800</v>
      </c>
      <c r="B496" s="14" t="s">
        <v>3058</v>
      </c>
      <c r="C496" s="14" t="s">
        <v>3423</v>
      </c>
      <c r="D496" s="14" t="s">
        <v>3424</v>
      </c>
      <c r="E496" s="14" t="s">
        <v>2913</v>
      </c>
      <c r="F496" s="14" t="s">
        <v>250</v>
      </c>
      <c r="G496" s="14" t="s">
        <v>3425</v>
      </c>
      <c r="H496" s="80">
        <v>45000</v>
      </c>
      <c r="I496" s="80">
        <v>45000</v>
      </c>
      <c r="J496" s="14" t="s">
        <v>2393</v>
      </c>
      <c r="K496" s="14" t="s">
        <v>974</v>
      </c>
      <c r="L496" s="14" t="s">
        <v>848</v>
      </c>
      <c r="M496" s="15">
        <v>45718</v>
      </c>
      <c r="N496" s="14" t="s">
        <v>182</v>
      </c>
      <c r="O496" s="14" t="s">
        <v>3404</v>
      </c>
    </row>
    <row r="497" spans="1:16" x14ac:dyDescent="0.25">
      <c r="A497" s="9" t="s">
        <v>1050</v>
      </c>
      <c r="B497" s="9" t="s">
        <v>3059</v>
      </c>
      <c r="C497" s="9" t="s">
        <v>3138</v>
      </c>
      <c r="D497" s="9" t="s">
        <v>3256</v>
      </c>
      <c r="E497" s="9" t="s">
        <v>2962</v>
      </c>
      <c r="F497" s="9" t="s">
        <v>250</v>
      </c>
      <c r="G497" s="9" t="s">
        <v>3257</v>
      </c>
      <c r="H497" s="84">
        <v>28580</v>
      </c>
      <c r="I497" s="84">
        <v>28536</v>
      </c>
      <c r="J497" s="9" t="s">
        <v>1159</v>
      </c>
      <c r="K497" s="9" t="s">
        <v>1057</v>
      </c>
      <c r="L497" s="9" t="s">
        <v>390</v>
      </c>
      <c r="M497" s="9" t="s">
        <v>3229</v>
      </c>
      <c r="N497" s="9" t="s">
        <v>326</v>
      </c>
      <c r="O497" s="9" t="s">
        <v>3197</v>
      </c>
      <c r="P497" s="9" t="s">
        <v>3229</v>
      </c>
    </row>
    <row r="498" spans="1:16" x14ac:dyDescent="0.25">
      <c r="A498" s="14" t="s">
        <v>2965</v>
      </c>
      <c r="B498" s="14" t="s">
        <v>3060</v>
      </c>
      <c r="C498" s="14" t="s">
        <v>3423</v>
      </c>
      <c r="D498" s="14" t="s">
        <v>3476</v>
      </c>
      <c r="E498" s="15">
        <v>45543</v>
      </c>
      <c r="F498" s="14" t="s">
        <v>251</v>
      </c>
      <c r="G498" s="14" t="s">
        <v>3477</v>
      </c>
      <c r="H498" s="80">
        <v>1250000</v>
      </c>
      <c r="I498" s="80">
        <v>1043375</v>
      </c>
      <c r="J498" s="14" t="s">
        <v>2393</v>
      </c>
      <c r="K498" s="14" t="s">
        <v>2787</v>
      </c>
      <c r="L498" s="14" t="s">
        <v>1532</v>
      </c>
      <c r="M498" s="15">
        <v>45840</v>
      </c>
      <c r="N498" s="14" t="s">
        <v>267</v>
      </c>
      <c r="O498" s="14" t="s">
        <v>3299</v>
      </c>
    </row>
    <row r="499" spans="1:16" x14ac:dyDescent="0.25">
      <c r="A499" s="14" t="s">
        <v>2965</v>
      </c>
      <c r="B499" s="14" t="s">
        <v>3061</v>
      </c>
      <c r="C499" s="14" t="s">
        <v>3138</v>
      </c>
      <c r="D499" s="14" t="s">
        <v>3443</v>
      </c>
      <c r="E499" s="15">
        <v>45543</v>
      </c>
      <c r="F499" s="14" t="s">
        <v>250</v>
      </c>
      <c r="G499" s="14" t="s">
        <v>3467</v>
      </c>
      <c r="H499" s="80">
        <v>49000</v>
      </c>
      <c r="I499" s="80">
        <v>47510</v>
      </c>
      <c r="J499" s="14" t="s">
        <v>169</v>
      </c>
      <c r="K499" s="14" t="s">
        <v>3445</v>
      </c>
      <c r="L499" s="14" t="s">
        <v>3446</v>
      </c>
      <c r="M499" s="15">
        <v>45840</v>
      </c>
      <c r="N499" s="14" t="s">
        <v>326</v>
      </c>
      <c r="O499" s="15">
        <v>45718</v>
      </c>
    </row>
    <row r="500" spans="1:16" x14ac:dyDescent="0.25">
      <c r="A500" s="14" t="s">
        <v>520</v>
      </c>
      <c r="B500" s="14" t="s">
        <v>3442</v>
      </c>
      <c r="C500" s="14" t="s">
        <v>2989</v>
      </c>
      <c r="D500" s="14" t="s">
        <v>3443</v>
      </c>
      <c r="E500" s="15">
        <v>45543</v>
      </c>
      <c r="F500" s="14" t="s">
        <v>250</v>
      </c>
      <c r="G500" s="14" t="s">
        <v>3444</v>
      </c>
      <c r="H500" s="80">
        <f>20000+12800</f>
        <v>32800</v>
      </c>
      <c r="I500" s="80">
        <v>28846</v>
      </c>
      <c r="J500" s="14" t="s">
        <v>169</v>
      </c>
      <c r="K500" s="14" t="s">
        <v>3445</v>
      </c>
      <c r="L500" s="14" t="s">
        <v>3446</v>
      </c>
      <c r="M500" s="15">
        <v>45718</v>
      </c>
      <c r="N500" s="14" t="s">
        <v>326</v>
      </c>
      <c r="O500" s="14" t="s">
        <v>3304</v>
      </c>
    </row>
    <row r="501" spans="1:16" x14ac:dyDescent="0.25">
      <c r="A501" s="14" t="s">
        <v>2800</v>
      </c>
      <c r="B501" s="14" t="s">
        <v>3421</v>
      </c>
      <c r="C501" s="14" t="s">
        <v>2978</v>
      </c>
      <c r="D501" s="14" t="s">
        <v>3407</v>
      </c>
      <c r="E501" s="14" t="s">
        <v>3408</v>
      </c>
      <c r="F501" s="14" t="s">
        <v>250</v>
      </c>
      <c r="G501" s="14" t="s">
        <v>3422</v>
      </c>
      <c r="H501" s="80">
        <f>15000+10000</f>
        <v>25000</v>
      </c>
      <c r="I501" s="80">
        <v>20945</v>
      </c>
      <c r="J501" s="14" t="s">
        <v>2393</v>
      </c>
      <c r="K501" s="14" t="s">
        <v>813</v>
      </c>
      <c r="L501" s="14" t="s">
        <v>814</v>
      </c>
      <c r="M501" s="15">
        <v>45718</v>
      </c>
      <c r="N501" s="14" t="s">
        <v>326</v>
      </c>
      <c r="O501" s="14" t="s">
        <v>3404</v>
      </c>
    </row>
    <row r="502" spans="1:16" x14ac:dyDescent="0.25">
      <c r="A502" s="14" t="s">
        <v>539</v>
      </c>
      <c r="B502" s="14" t="s">
        <v>3406</v>
      </c>
      <c r="C502" s="14" t="s">
        <v>2978</v>
      </c>
      <c r="D502" s="14" t="s">
        <v>3407</v>
      </c>
      <c r="E502" s="14" t="s">
        <v>3408</v>
      </c>
      <c r="F502" s="14" t="s">
        <v>250</v>
      </c>
      <c r="G502" s="14" t="s">
        <v>3409</v>
      </c>
      <c r="H502" s="80">
        <f>8000+14000+7000+15000</f>
        <v>44000</v>
      </c>
      <c r="I502" s="80">
        <f>29028</f>
        <v>29028</v>
      </c>
      <c r="J502" s="14" t="s">
        <v>2393</v>
      </c>
      <c r="K502" s="14" t="s">
        <v>813</v>
      </c>
      <c r="L502" s="14" t="s">
        <v>814</v>
      </c>
      <c r="M502" s="14" t="s">
        <v>3404</v>
      </c>
      <c r="N502" s="14" t="s">
        <v>326</v>
      </c>
      <c r="O502" s="14" t="s">
        <v>3392</v>
      </c>
    </row>
    <row r="503" spans="1:16" x14ac:dyDescent="0.25">
      <c r="A503" s="14" t="s">
        <v>1050</v>
      </c>
      <c r="B503" s="14" t="s">
        <v>3472</v>
      </c>
      <c r="C503" s="14" t="s">
        <v>2978</v>
      </c>
      <c r="D503" s="14" t="s">
        <v>3407</v>
      </c>
      <c r="E503" s="14" t="s">
        <v>3408</v>
      </c>
      <c r="F503" s="14" t="s">
        <v>250</v>
      </c>
      <c r="G503" s="14" t="s">
        <v>3473</v>
      </c>
      <c r="H503" s="80">
        <v>3312.2</v>
      </c>
      <c r="I503" s="80">
        <v>3300</v>
      </c>
      <c r="J503" s="14" t="s">
        <v>2393</v>
      </c>
      <c r="K503" s="14" t="s">
        <v>813</v>
      </c>
      <c r="L503" s="14" t="s">
        <v>814</v>
      </c>
      <c r="M503" s="15">
        <v>45840</v>
      </c>
      <c r="N503" s="14" t="s">
        <v>182</v>
      </c>
      <c r="O503" s="15">
        <v>45718</v>
      </c>
    </row>
    <row r="504" spans="1:16" x14ac:dyDescent="0.25">
      <c r="A504" s="14" t="s">
        <v>520</v>
      </c>
      <c r="B504" s="14" t="s">
        <v>3491</v>
      </c>
      <c r="C504" s="14" t="s">
        <v>3277</v>
      </c>
      <c r="D504" s="14" t="s">
        <v>3407</v>
      </c>
      <c r="E504" s="14" t="s">
        <v>3408</v>
      </c>
      <c r="F504" s="14" t="s">
        <v>250</v>
      </c>
      <c r="G504" s="14" t="s">
        <v>3492</v>
      </c>
      <c r="H504" s="80">
        <v>8500</v>
      </c>
      <c r="I504" s="80">
        <v>7997</v>
      </c>
      <c r="J504" s="14" t="s">
        <v>2393</v>
      </c>
      <c r="K504" s="14" t="s">
        <v>813</v>
      </c>
      <c r="L504" s="14" t="s">
        <v>814</v>
      </c>
      <c r="M504" s="15" t="s">
        <v>3481</v>
      </c>
      <c r="N504" s="14" t="s">
        <v>182</v>
      </c>
      <c r="O504" s="15" t="s">
        <v>3481</v>
      </c>
    </row>
    <row r="505" spans="1:16" x14ac:dyDescent="0.25">
      <c r="A505" s="9" t="s">
        <v>3065</v>
      </c>
      <c r="B505" s="9" t="s">
        <v>3062</v>
      </c>
      <c r="C505" s="9" t="s">
        <v>2989</v>
      </c>
      <c r="D505" s="9" t="s">
        <v>3066</v>
      </c>
      <c r="E505" s="9" t="s">
        <v>3067</v>
      </c>
      <c r="F505" s="9" t="s">
        <v>250</v>
      </c>
      <c r="G505" s="9" t="s">
        <v>3068</v>
      </c>
      <c r="H505" s="84">
        <f>180000</f>
        <v>180000</v>
      </c>
      <c r="I505" s="84">
        <f>180000</f>
        <v>180000</v>
      </c>
      <c r="J505" s="9">
        <v>101</v>
      </c>
      <c r="K505" s="9" t="s">
        <v>694</v>
      </c>
      <c r="L505" s="9" t="s">
        <v>695</v>
      </c>
      <c r="M505" s="9" t="s">
        <v>3069</v>
      </c>
      <c r="N505" s="9" t="s">
        <v>3070</v>
      </c>
      <c r="O505" s="9" t="s">
        <v>3049</v>
      </c>
      <c r="P505" s="9" t="s">
        <v>3418</v>
      </c>
    </row>
    <row r="506" spans="1:16" x14ac:dyDescent="0.25">
      <c r="A506" s="14" t="s">
        <v>175</v>
      </c>
      <c r="B506" s="14" t="s">
        <v>3063</v>
      </c>
      <c r="C506" s="14" t="s">
        <v>2989</v>
      </c>
      <c r="D506" s="14" t="s">
        <v>3352</v>
      </c>
      <c r="E506" s="14" t="s">
        <v>2863</v>
      </c>
      <c r="F506" s="14" t="s">
        <v>250</v>
      </c>
      <c r="G506" s="14" t="s">
        <v>3353</v>
      </c>
      <c r="H506" s="80">
        <f>2500+17500</f>
        <v>20000</v>
      </c>
      <c r="I506" s="80">
        <v>18450</v>
      </c>
      <c r="J506" s="14" t="s">
        <v>759</v>
      </c>
      <c r="K506" s="14" t="s">
        <v>800</v>
      </c>
      <c r="L506" s="14" t="s">
        <v>390</v>
      </c>
      <c r="M506" s="14" t="s">
        <v>3304</v>
      </c>
      <c r="N506" s="14" t="s">
        <v>326</v>
      </c>
      <c r="O506" s="14" t="s">
        <v>3267</v>
      </c>
    </row>
    <row r="507" spans="1:16" x14ac:dyDescent="0.25">
      <c r="A507" s="14" t="s">
        <v>539</v>
      </c>
      <c r="B507" s="14" t="s">
        <v>3410</v>
      </c>
      <c r="C507" s="14" t="s">
        <v>2989</v>
      </c>
      <c r="D507" s="14" t="s">
        <v>3411</v>
      </c>
      <c r="E507" s="14" t="s">
        <v>3412</v>
      </c>
      <c r="F507" s="14" t="s">
        <v>250</v>
      </c>
      <c r="G507" s="14" t="s">
        <v>3413</v>
      </c>
      <c r="H507" s="80">
        <f>34000+37500</f>
        <v>71500</v>
      </c>
      <c r="I507" s="80">
        <v>34692</v>
      </c>
      <c r="J507" s="14" t="s">
        <v>169</v>
      </c>
      <c r="K507" s="14" t="s">
        <v>3414</v>
      </c>
      <c r="L507" s="14" t="s">
        <v>3415</v>
      </c>
      <c r="M507" s="14" t="s">
        <v>3404</v>
      </c>
      <c r="N507" s="14" t="s">
        <v>326</v>
      </c>
      <c r="O507" s="14" t="s">
        <v>3392</v>
      </c>
    </row>
    <row r="508" spans="1:16" x14ac:dyDescent="0.25">
      <c r="A508" s="14" t="s">
        <v>2800</v>
      </c>
      <c r="B508" s="14" t="s">
        <v>3426</v>
      </c>
      <c r="C508" s="14" t="s">
        <v>3427</v>
      </c>
      <c r="D508" s="14" t="s">
        <v>3411</v>
      </c>
      <c r="E508" s="14" t="s">
        <v>2889</v>
      </c>
      <c r="F508" s="14" t="s">
        <v>250</v>
      </c>
      <c r="G508" s="14" t="s">
        <v>3428</v>
      </c>
      <c r="H508" s="80">
        <v>44100</v>
      </c>
      <c r="I508" s="80">
        <v>22350</v>
      </c>
      <c r="J508" s="14" t="s">
        <v>169</v>
      </c>
      <c r="K508" s="14" t="s">
        <v>179</v>
      </c>
      <c r="L508" s="14" t="s">
        <v>915</v>
      </c>
      <c r="M508" s="15">
        <v>45718</v>
      </c>
      <c r="N508" s="14" t="s">
        <v>326</v>
      </c>
      <c r="O508" s="14" t="s">
        <v>3404</v>
      </c>
    </row>
    <row r="509" spans="1:16" x14ac:dyDescent="0.25">
      <c r="A509" s="14" t="s">
        <v>520</v>
      </c>
      <c r="B509" s="14" t="s">
        <v>3064</v>
      </c>
      <c r="C509" s="14" t="s">
        <v>3013</v>
      </c>
      <c r="D509" s="14" t="s">
        <v>3312</v>
      </c>
      <c r="E509" s="14" t="s">
        <v>2831</v>
      </c>
      <c r="F509" s="14" t="s">
        <v>250</v>
      </c>
      <c r="G509" s="14" t="s">
        <v>3313</v>
      </c>
      <c r="H509" s="80">
        <f>2360+1400+3850+9600+1250</f>
        <v>18460</v>
      </c>
      <c r="I509" s="80">
        <v>17628</v>
      </c>
      <c r="J509" s="14" t="s">
        <v>1464</v>
      </c>
      <c r="K509" s="14" t="s">
        <v>179</v>
      </c>
      <c r="L509" s="14" t="s">
        <v>915</v>
      </c>
      <c r="M509" s="14" t="s">
        <v>3304</v>
      </c>
      <c r="N509" s="14" t="s">
        <v>326</v>
      </c>
      <c r="O509" s="14" t="s">
        <v>3298</v>
      </c>
    </row>
    <row r="510" spans="1:16" x14ac:dyDescent="0.25">
      <c r="A510" s="14" t="s">
        <v>2800</v>
      </c>
      <c r="B510" s="14" t="s">
        <v>3214</v>
      </c>
      <c r="C510" s="14" t="s">
        <v>3049</v>
      </c>
      <c r="D510" s="14" t="s">
        <v>3512</v>
      </c>
      <c r="E510" s="15">
        <v>45758</v>
      </c>
      <c r="F510" s="14" t="s">
        <v>250</v>
      </c>
      <c r="G510" s="14" t="s">
        <v>3513</v>
      </c>
      <c r="H510" s="80">
        <v>76102.27</v>
      </c>
      <c r="I510" s="80">
        <v>74425</v>
      </c>
      <c r="J510" s="14" t="s">
        <v>2393</v>
      </c>
      <c r="K510" s="14" t="s">
        <v>257</v>
      </c>
      <c r="L510" s="14" t="s">
        <v>258</v>
      </c>
      <c r="M510" s="14" t="s">
        <v>3481</v>
      </c>
      <c r="N510" s="14" t="s">
        <v>524</v>
      </c>
      <c r="O510" s="15">
        <v>45932</v>
      </c>
    </row>
    <row r="511" spans="1:16" x14ac:dyDescent="0.25">
      <c r="B511" t="s">
        <v>3215</v>
      </c>
    </row>
    <row r="512" spans="1:16" x14ac:dyDescent="0.25">
      <c r="A512" s="14" t="s">
        <v>2800</v>
      </c>
      <c r="B512" s="14" t="s">
        <v>3216</v>
      </c>
      <c r="C512" s="14" t="s">
        <v>3049</v>
      </c>
      <c r="D512" s="14" t="s">
        <v>3419</v>
      </c>
      <c r="E512" s="15">
        <v>45360</v>
      </c>
      <c r="F512" s="14" t="s">
        <v>251</v>
      </c>
      <c r="G512" s="14" t="s">
        <v>3420</v>
      </c>
      <c r="H512" s="80">
        <v>2326000</v>
      </c>
      <c r="I512" s="80">
        <v>1427740</v>
      </c>
      <c r="J512" s="14">
        <v>101</v>
      </c>
      <c r="K512" s="14" t="s">
        <v>1634</v>
      </c>
      <c r="L512" s="14" t="s">
        <v>1635</v>
      </c>
      <c r="M512" s="15">
        <v>45718</v>
      </c>
      <c r="N512" s="14" t="s">
        <v>267</v>
      </c>
      <c r="O512" s="14" t="s">
        <v>3404</v>
      </c>
    </row>
    <row r="513" spans="1:15" x14ac:dyDescent="0.25">
      <c r="B513" t="s">
        <v>3217</v>
      </c>
    </row>
    <row r="514" spans="1:15" x14ac:dyDescent="0.25">
      <c r="A514" s="14" t="s">
        <v>539</v>
      </c>
      <c r="B514" s="14" t="s">
        <v>3553</v>
      </c>
      <c r="C514" s="14" t="s">
        <v>3499</v>
      </c>
      <c r="D514" s="14" t="s">
        <v>3554</v>
      </c>
      <c r="E514" s="15">
        <v>45331</v>
      </c>
      <c r="F514" s="14" t="s">
        <v>250</v>
      </c>
      <c r="G514" s="14" t="s">
        <v>3555</v>
      </c>
      <c r="H514" s="80">
        <v>45000</v>
      </c>
      <c r="I514" s="80">
        <v>43480</v>
      </c>
      <c r="J514" s="14" t="s">
        <v>169</v>
      </c>
      <c r="K514" s="14" t="s">
        <v>13</v>
      </c>
      <c r="L514" s="14" t="s">
        <v>3193</v>
      </c>
      <c r="M514" s="14" t="s">
        <v>3552</v>
      </c>
      <c r="N514" s="14" t="s">
        <v>326</v>
      </c>
      <c r="O514" s="14" t="s">
        <v>3556</v>
      </c>
    </row>
    <row r="515" spans="1:15" x14ac:dyDescent="0.25">
      <c r="A515" s="14" t="s">
        <v>2853</v>
      </c>
      <c r="B515" s="14" t="s">
        <v>3557</v>
      </c>
      <c r="C515" s="15">
        <v>45870</v>
      </c>
      <c r="D515" s="14" t="s">
        <v>3554</v>
      </c>
      <c r="E515" s="15">
        <v>45331</v>
      </c>
      <c r="F515" s="14" t="s">
        <v>250</v>
      </c>
      <c r="G515" s="15" t="s">
        <v>3558</v>
      </c>
      <c r="H515" s="80">
        <f>3000+8500+17000</f>
        <v>28500</v>
      </c>
      <c r="I515" s="80">
        <v>28100</v>
      </c>
      <c r="J515" s="14" t="s">
        <v>169</v>
      </c>
      <c r="K515" s="14" t="s">
        <v>13</v>
      </c>
      <c r="L515" s="14" t="s">
        <v>3193</v>
      </c>
      <c r="M515" s="14" t="s">
        <v>3552</v>
      </c>
      <c r="N515" s="14" t="s">
        <v>326</v>
      </c>
      <c r="O515" s="14" t="s">
        <v>3559</v>
      </c>
    </row>
    <row r="516" spans="1:15" x14ac:dyDescent="0.25">
      <c r="A516" s="14" t="s">
        <v>539</v>
      </c>
      <c r="B516" s="14" t="s">
        <v>3218</v>
      </c>
      <c r="C516" s="14" t="s">
        <v>3045</v>
      </c>
      <c r="D516" s="14" t="s">
        <v>3333</v>
      </c>
      <c r="E516" s="15">
        <v>45543</v>
      </c>
      <c r="F516" s="14" t="s">
        <v>250</v>
      </c>
      <c r="G516" s="14" t="s">
        <v>3334</v>
      </c>
      <c r="H516" s="80">
        <v>10000</v>
      </c>
      <c r="I516" s="80">
        <v>9440</v>
      </c>
      <c r="J516" s="14">
        <v>101</v>
      </c>
      <c r="K516" s="14" t="s">
        <v>2719</v>
      </c>
      <c r="L516" s="14" t="s">
        <v>441</v>
      </c>
      <c r="M516" s="14" t="s">
        <v>3304</v>
      </c>
      <c r="N516" s="14" t="s">
        <v>326</v>
      </c>
      <c r="O516" s="14" t="s">
        <v>3298</v>
      </c>
    </row>
    <row r="517" spans="1:15" x14ac:dyDescent="0.25">
      <c r="A517" s="14" t="s">
        <v>3374</v>
      </c>
      <c r="B517" s="14" t="s">
        <v>3219</v>
      </c>
      <c r="C517" s="14" t="s">
        <v>3045</v>
      </c>
      <c r="D517" s="14" t="s">
        <v>3487</v>
      </c>
      <c r="E517" s="14" t="s">
        <v>2990</v>
      </c>
      <c r="F517" s="14" t="s">
        <v>250</v>
      </c>
      <c r="G517" s="14" t="s">
        <v>3488</v>
      </c>
      <c r="H517" s="80">
        <v>15000</v>
      </c>
      <c r="I517" s="80">
        <f>13776</f>
        <v>13776</v>
      </c>
      <c r="J517" s="14" t="s">
        <v>169</v>
      </c>
      <c r="K517" s="14" t="s">
        <v>3466</v>
      </c>
      <c r="L517" s="14" t="s">
        <v>53</v>
      </c>
      <c r="M517" s="14" t="s">
        <v>3481</v>
      </c>
      <c r="N517" s="14" t="s">
        <v>182</v>
      </c>
      <c r="O517" s="14" t="s">
        <v>3481</v>
      </c>
    </row>
    <row r="518" spans="1:15" x14ac:dyDescent="0.25">
      <c r="A518" s="14" t="s">
        <v>3374</v>
      </c>
      <c r="B518" s="14" t="s">
        <v>3220</v>
      </c>
      <c r="C518" s="14" t="s">
        <v>3045</v>
      </c>
      <c r="D518" s="14" t="s">
        <v>3375</v>
      </c>
      <c r="E518" s="14" t="s">
        <v>2863</v>
      </c>
      <c r="F518" s="14" t="s">
        <v>250</v>
      </c>
      <c r="G518" s="14" t="s">
        <v>3376</v>
      </c>
      <c r="H518" s="80">
        <v>27500</v>
      </c>
      <c r="I518" s="80">
        <v>27000</v>
      </c>
      <c r="J518" s="14" t="s">
        <v>2393</v>
      </c>
      <c r="K518" s="14" t="s">
        <v>3377</v>
      </c>
      <c r="L518" s="14" t="s">
        <v>67</v>
      </c>
      <c r="M518" s="14" t="s">
        <v>3304</v>
      </c>
      <c r="N518" s="14" t="s">
        <v>326</v>
      </c>
      <c r="O518" s="14" t="s">
        <v>3267</v>
      </c>
    </row>
    <row r="519" spans="1:15" x14ac:dyDescent="0.25">
      <c r="B519" t="s">
        <v>3221</v>
      </c>
    </row>
    <row r="520" spans="1:15" x14ac:dyDescent="0.25">
      <c r="A520" s="14" t="s">
        <v>2965</v>
      </c>
      <c r="B520" s="14" t="s">
        <v>3222</v>
      </c>
      <c r="C520" s="14" t="s">
        <v>3045</v>
      </c>
      <c r="D520" s="14" t="s">
        <v>3474</v>
      </c>
      <c r="E520" s="14" t="s">
        <v>3007</v>
      </c>
      <c r="F520" s="14" t="s">
        <v>251</v>
      </c>
      <c r="G520" s="14" t="s">
        <v>3475</v>
      </c>
      <c r="H520" s="80">
        <f>69000+73600+225500+5800+16500+21600+28000+30000+72000+170000+998000+40000+11460+4200+3000+1200+140000</f>
        <v>1909860</v>
      </c>
      <c r="I520" s="80">
        <v>1317380</v>
      </c>
      <c r="J520" s="14">
        <v>101</v>
      </c>
      <c r="K520" s="14" t="s">
        <v>257</v>
      </c>
      <c r="L520" s="14" t="s">
        <v>258</v>
      </c>
      <c r="M520" s="15">
        <v>45840</v>
      </c>
      <c r="N520" s="14" t="s">
        <v>267</v>
      </c>
      <c r="O520" s="15">
        <v>45718</v>
      </c>
    </row>
    <row r="521" spans="1:15" x14ac:dyDescent="0.25">
      <c r="B521" t="s">
        <v>3223</v>
      </c>
    </row>
    <row r="522" spans="1:15" x14ac:dyDescent="0.25">
      <c r="A522" s="14" t="s">
        <v>3090</v>
      </c>
      <c r="B522" s="14" t="s">
        <v>3224</v>
      </c>
      <c r="C522" s="14" t="s">
        <v>3045</v>
      </c>
      <c r="D522" s="14" t="s">
        <v>3225</v>
      </c>
      <c r="E522" s="15">
        <v>45360</v>
      </c>
      <c r="F522" s="14" t="s">
        <v>251</v>
      </c>
      <c r="G522" s="14" t="s">
        <v>3226</v>
      </c>
      <c r="H522" s="80">
        <v>980000</v>
      </c>
      <c r="I522" s="80">
        <v>956000</v>
      </c>
      <c r="J522" s="14">
        <v>101</v>
      </c>
      <c r="K522" s="14" t="s">
        <v>1634</v>
      </c>
      <c r="L522" s="14" t="s">
        <v>1635</v>
      </c>
      <c r="M522" s="14" t="s">
        <v>3197</v>
      </c>
      <c r="N522" s="14" t="s">
        <v>267</v>
      </c>
      <c r="O522" s="14" t="s">
        <v>3197</v>
      </c>
    </row>
    <row r="523" spans="1:15" x14ac:dyDescent="0.25">
      <c r="A523" s="14" t="s">
        <v>2965</v>
      </c>
      <c r="B523" s="14" t="s">
        <v>3302</v>
      </c>
      <c r="C523" s="15">
        <v>45809</v>
      </c>
      <c r="D523" s="14" t="s">
        <v>3225</v>
      </c>
      <c r="E523" s="15">
        <v>45360</v>
      </c>
      <c r="F523" s="14" t="s">
        <v>251</v>
      </c>
      <c r="G523" s="15" t="s">
        <v>3303</v>
      </c>
      <c r="H523" s="80">
        <v>120000</v>
      </c>
      <c r="I523" s="80">
        <v>62700</v>
      </c>
      <c r="J523" s="14">
        <v>101</v>
      </c>
      <c r="K523" s="14" t="s">
        <v>1634</v>
      </c>
      <c r="L523" s="14" t="s">
        <v>1635</v>
      </c>
      <c r="M523" s="14" t="s">
        <v>3304</v>
      </c>
      <c r="N523" s="14" t="s">
        <v>267</v>
      </c>
      <c r="O523" s="14" t="s">
        <v>3299</v>
      </c>
    </row>
    <row r="524" spans="1:15" x14ac:dyDescent="0.25">
      <c r="A524" s="14" t="s">
        <v>1342</v>
      </c>
      <c r="B524" s="14" t="s">
        <v>3284</v>
      </c>
      <c r="C524" s="14" t="s">
        <v>3045</v>
      </c>
      <c r="D524" s="14" t="s">
        <v>3416</v>
      </c>
      <c r="E524" s="14" t="s">
        <v>2990</v>
      </c>
      <c r="F524" s="14" t="s">
        <v>250</v>
      </c>
      <c r="G524" s="14" t="s">
        <v>3417</v>
      </c>
      <c r="H524" s="80">
        <f>30000+30000+60000</f>
        <v>120000</v>
      </c>
      <c r="I524" s="80">
        <f>116000</f>
        <v>116000</v>
      </c>
      <c r="J524" s="14" t="s">
        <v>2393</v>
      </c>
      <c r="K524" s="14" t="s">
        <v>2899</v>
      </c>
      <c r="L524" s="14" t="s">
        <v>2900</v>
      </c>
      <c r="M524" s="14" t="s">
        <v>3404</v>
      </c>
      <c r="N524" s="14" t="s">
        <v>267</v>
      </c>
      <c r="O524" s="14" t="s">
        <v>3392</v>
      </c>
    </row>
    <row r="525" spans="1:15" x14ac:dyDescent="0.25">
      <c r="A525" s="14" t="s">
        <v>3374</v>
      </c>
      <c r="B525" s="14" t="s">
        <v>3503</v>
      </c>
      <c r="C525" s="15">
        <v>45689</v>
      </c>
      <c r="D525" s="14" t="s">
        <v>3504</v>
      </c>
      <c r="E525" s="15">
        <v>45484</v>
      </c>
      <c r="F525" s="14" t="s">
        <v>250</v>
      </c>
      <c r="G525" s="14" t="s">
        <v>3505</v>
      </c>
      <c r="H525" s="80">
        <f>850+300+5000+6000</f>
        <v>12150</v>
      </c>
      <c r="I525" s="80">
        <v>8606.5</v>
      </c>
      <c r="J525" s="14" t="s">
        <v>1159</v>
      </c>
      <c r="K525" s="14" t="s">
        <v>13</v>
      </c>
      <c r="L525" s="14" t="s">
        <v>221</v>
      </c>
      <c r="M525" s="14" t="s">
        <v>3481</v>
      </c>
      <c r="N525" s="14" t="s">
        <v>326</v>
      </c>
      <c r="O525" s="15">
        <v>45993</v>
      </c>
    </row>
    <row r="526" spans="1:15" x14ac:dyDescent="0.25">
      <c r="A526" s="14" t="s">
        <v>2827</v>
      </c>
      <c r="B526" s="14" t="s">
        <v>3506</v>
      </c>
      <c r="C526" s="15">
        <v>45689</v>
      </c>
      <c r="D526" s="14" t="s">
        <v>3504</v>
      </c>
      <c r="E526" s="15">
        <v>45849</v>
      </c>
      <c r="F526" s="14" t="s">
        <v>250</v>
      </c>
      <c r="G526" s="14" t="s">
        <v>3507</v>
      </c>
      <c r="H526" s="80">
        <v>3500</v>
      </c>
      <c r="I526" s="80">
        <v>3490</v>
      </c>
      <c r="J526" s="14" t="s">
        <v>1159</v>
      </c>
      <c r="K526" s="14" t="s">
        <v>13</v>
      </c>
      <c r="L526" s="14" t="s">
        <v>221</v>
      </c>
      <c r="M526" s="14" t="s">
        <v>3481</v>
      </c>
      <c r="N526" s="14" t="s">
        <v>182</v>
      </c>
      <c r="O526" s="15">
        <v>45963</v>
      </c>
    </row>
    <row r="527" spans="1:15" x14ac:dyDescent="0.25">
      <c r="A527" s="14" t="s">
        <v>520</v>
      </c>
      <c r="B527" s="14" t="s">
        <v>3521</v>
      </c>
      <c r="C527" s="15">
        <v>45809</v>
      </c>
      <c r="D527" s="14" t="s">
        <v>3504</v>
      </c>
      <c r="E527" s="15">
        <v>45484</v>
      </c>
      <c r="F527" s="14" t="s">
        <v>250</v>
      </c>
      <c r="G527" s="14" t="s">
        <v>3522</v>
      </c>
      <c r="H527" s="80">
        <f>3550+42000+5800</f>
        <v>51350</v>
      </c>
      <c r="I527" s="80">
        <v>48018</v>
      </c>
      <c r="J527" s="14" t="s">
        <v>1159</v>
      </c>
      <c r="K527" s="14" t="s">
        <v>13</v>
      </c>
      <c r="L527" s="14" t="s">
        <v>221</v>
      </c>
      <c r="M527" s="14" t="s">
        <v>3515</v>
      </c>
      <c r="N527" s="14" t="s">
        <v>326</v>
      </c>
      <c r="O527" s="15">
        <v>45932</v>
      </c>
    </row>
    <row r="528" spans="1:15" x14ac:dyDescent="0.25">
      <c r="A528" s="14" t="s">
        <v>3344</v>
      </c>
      <c r="B528" s="14" t="s">
        <v>3285</v>
      </c>
      <c r="C528" s="15">
        <v>45809</v>
      </c>
      <c r="D528" s="14" t="s">
        <v>3345</v>
      </c>
      <c r="E528" s="14" t="s">
        <v>3202</v>
      </c>
      <c r="F528" s="14" t="s">
        <v>250</v>
      </c>
      <c r="G528" s="14" t="s">
        <v>3346</v>
      </c>
      <c r="H528" s="80">
        <f>240000</f>
        <v>240000</v>
      </c>
      <c r="I528" s="80">
        <v>205580</v>
      </c>
      <c r="J528" s="14">
        <v>101</v>
      </c>
      <c r="K528" s="14" t="s">
        <v>315</v>
      </c>
      <c r="L528" s="14" t="s">
        <v>266</v>
      </c>
      <c r="M528" s="14" t="s">
        <v>3304</v>
      </c>
      <c r="N528" s="14" t="s">
        <v>182</v>
      </c>
      <c r="O528" s="14" t="s">
        <v>3295</v>
      </c>
    </row>
    <row r="529" spans="1:16" x14ac:dyDescent="0.25">
      <c r="A529" s="14" t="s">
        <v>520</v>
      </c>
      <c r="B529" s="14" t="s">
        <v>3447</v>
      </c>
      <c r="C529" s="15">
        <v>45444</v>
      </c>
      <c r="D529" s="14" t="s">
        <v>3448</v>
      </c>
      <c r="E529" s="15">
        <v>45392</v>
      </c>
      <c r="F529" s="14" t="s">
        <v>250</v>
      </c>
      <c r="G529" s="14" t="s">
        <v>3449</v>
      </c>
      <c r="H529" s="80">
        <f>27000+20000</f>
        <v>47000</v>
      </c>
      <c r="I529" s="80">
        <v>42919</v>
      </c>
      <c r="J529" s="14" t="s">
        <v>1159</v>
      </c>
      <c r="K529" s="14" t="s">
        <v>3450</v>
      </c>
      <c r="L529" s="14" t="s">
        <v>2720</v>
      </c>
      <c r="M529" s="15">
        <v>45718</v>
      </c>
      <c r="N529" s="14" t="s">
        <v>326</v>
      </c>
      <c r="O529" s="14" t="s">
        <v>3304</v>
      </c>
    </row>
    <row r="530" spans="1:16" x14ac:dyDescent="0.25">
      <c r="A530" s="14" t="s">
        <v>539</v>
      </c>
      <c r="B530" s="14" t="s">
        <v>3485</v>
      </c>
      <c r="C530" s="15">
        <v>45870</v>
      </c>
      <c r="D530" s="14" t="s">
        <v>3448</v>
      </c>
      <c r="E530" s="15">
        <v>45757</v>
      </c>
      <c r="F530" s="14" t="s">
        <v>250</v>
      </c>
      <c r="G530" s="14" t="s">
        <v>3486</v>
      </c>
      <c r="H530" s="80">
        <v>10000</v>
      </c>
      <c r="I530" s="80">
        <v>9336</v>
      </c>
      <c r="J530" s="14" t="s">
        <v>1159</v>
      </c>
      <c r="K530" s="14" t="s">
        <v>3450</v>
      </c>
      <c r="L530" s="14" t="s">
        <v>2720</v>
      </c>
      <c r="M530" s="15" t="s">
        <v>3481</v>
      </c>
      <c r="N530" s="14" t="s">
        <v>182</v>
      </c>
      <c r="O530" s="14" t="s">
        <v>3481</v>
      </c>
    </row>
    <row r="531" spans="1:16" x14ac:dyDescent="0.25">
      <c r="A531" s="9" t="s">
        <v>236</v>
      </c>
      <c r="B531" s="9" t="s">
        <v>3286</v>
      </c>
      <c r="C531" s="10">
        <v>45839</v>
      </c>
      <c r="D531" s="9" t="s">
        <v>3293</v>
      </c>
      <c r="E531" s="9" t="s">
        <v>2863</v>
      </c>
      <c r="F531" s="9" t="s">
        <v>251</v>
      </c>
      <c r="G531" s="9" t="s">
        <v>3294</v>
      </c>
      <c r="H531" s="84">
        <v>637000</v>
      </c>
      <c r="I531" s="84">
        <f>47200*13</f>
        <v>613600</v>
      </c>
      <c r="J531" s="9">
        <v>101</v>
      </c>
      <c r="K531" s="9" t="s">
        <v>1590</v>
      </c>
      <c r="L531" s="9" t="s">
        <v>441</v>
      </c>
      <c r="M531" s="9" t="s">
        <v>3295</v>
      </c>
      <c r="N531" s="9" t="s">
        <v>267</v>
      </c>
      <c r="O531" s="9" t="s">
        <v>3267</v>
      </c>
      <c r="P531" s="9" t="s">
        <v>3295</v>
      </c>
    </row>
    <row r="532" spans="1:16" x14ac:dyDescent="0.25">
      <c r="B532" t="s">
        <v>3287</v>
      </c>
    </row>
    <row r="533" spans="1:16" x14ac:dyDescent="0.25">
      <c r="A533" s="9" t="s">
        <v>3366</v>
      </c>
      <c r="B533" s="9" t="s">
        <v>3288</v>
      </c>
      <c r="C533" s="10">
        <v>45839</v>
      </c>
      <c r="D533" s="10" t="s">
        <v>3367</v>
      </c>
      <c r="E533" s="9" t="s">
        <v>2820</v>
      </c>
      <c r="F533" s="9" t="s">
        <v>250</v>
      </c>
      <c r="G533" s="9" t="s">
        <v>3368</v>
      </c>
      <c r="H533" s="84">
        <v>72000</v>
      </c>
      <c r="I533" s="84">
        <v>70000</v>
      </c>
      <c r="J533" s="9" t="s">
        <v>1219</v>
      </c>
      <c r="K533" s="9" t="s">
        <v>8</v>
      </c>
      <c r="L533" s="9" t="s">
        <v>1220</v>
      </c>
      <c r="M533" s="9" t="s">
        <v>3304</v>
      </c>
      <c r="N533" s="9" t="s">
        <v>267</v>
      </c>
      <c r="O533" s="9" t="s">
        <v>3266</v>
      </c>
      <c r="P533" s="9" t="s">
        <v>3299</v>
      </c>
    </row>
    <row r="534" spans="1:16" x14ac:dyDescent="0.25">
      <c r="A534" s="14" t="s">
        <v>1384</v>
      </c>
      <c r="B534" s="14" t="s">
        <v>3289</v>
      </c>
      <c r="C534" s="15">
        <v>45839</v>
      </c>
      <c r="D534" s="14" t="s">
        <v>3528</v>
      </c>
      <c r="E534" s="14" t="s">
        <v>3108</v>
      </c>
      <c r="F534" s="14" t="s">
        <v>250</v>
      </c>
      <c r="G534" s="14" t="s">
        <v>3529</v>
      </c>
      <c r="H534" s="80">
        <f>10000+15900+7500+24600+5500+60000</f>
        <v>123500</v>
      </c>
      <c r="I534" s="80">
        <v>112657</v>
      </c>
      <c r="J534" s="14">
        <v>101</v>
      </c>
      <c r="K534" s="14" t="s">
        <v>1063</v>
      </c>
      <c r="L534" s="14" t="s">
        <v>57</v>
      </c>
      <c r="M534" s="14" t="s">
        <v>3515</v>
      </c>
      <c r="N534" s="14" t="s">
        <v>3530</v>
      </c>
      <c r="O534" s="15">
        <v>45840</v>
      </c>
    </row>
    <row r="535" spans="1:16" x14ac:dyDescent="0.25">
      <c r="A535" s="14" t="s">
        <v>2800</v>
      </c>
      <c r="B535" s="14" t="s">
        <v>3290</v>
      </c>
      <c r="C535" s="15">
        <v>45839</v>
      </c>
      <c r="D535" s="14" t="s">
        <v>3431</v>
      </c>
      <c r="E535" s="15">
        <v>45574</v>
      </c>
      <c r="F535" s="14" t="s">
        <v>251</v>
      </c>
      <c r="G535" s="15" t="s">
        <v>3432</v>
      </c>
      <c r="H535" s="80">
        <f>50000+50000+30000</f>
        <v>130000</v>
      </c>
      <c r="I535" s="80">
        <f>127885</f>
        <v>127885</v>
      </c>
      <c r="J535" s="14">
        <v>101</v>
      </c>
      <c r="K535" s="14" t="s">
        <v>2667</v>
      </c>
      <c r="L535" s="14" t="s">
        <v>3433</v>
      </c>
      <c r="M535" s="15">
        <v>45718</v>
      </c>
      <c r="N535" s="14" t="s">
        <v>267</v>
      </c>
      <c r="O535" s="14" t="s">
        <v>3404</v>
      </c>
    </row>
    <row r="536" spans="1:16" x14ac:dyDescent="0.25">
      <c r="A536" s="14" t="s">
        <v>2971</v>
      </c>
      <c r="B536" s="14" t="s">
        <v>3291</v>
      </c>
      <c r="C536" s="15">
        <v>45839</v>
      </c>
      <c r="D536" s="14" t="s">
        <v>3470</v>
      </c>
      <c r="E536" s="15">
        <v>45544</v>
      </c>
      <c r="F536" s="14" t="s">
        <v>250</v>
      </c>
      <c r="G536" s="15" t="s">
        <v>3471</v>
      </c>
      <c r="H536" s="80">
        <f>20000+35000</f>
        <v>55000</v>
      </c>
      <c r="I536" s="80">
        <v>42500</v>
      </c>
      <c r="J536" s="14">
        <v>101</v>
      </c>
      <c r="K536" s="14" t="s">
        <v>1634</v>
      </c>
      <c r="L536" s="14" t="s">
        <v>1635</v>
      </c>
      <c r="M536" s="15">
        <v>45840</v>
      </c>
      <c r="N536" s="14" t="s">
        <v>326</v>
      </c>
      <c r="O536" s="15">
        <v>45810</v>
      </c>
    </row>
    <row r="537" spans="1:16" x14ac:dyDescent="0.25">
      <c r="A537" s="9" t="s">
        <v>2800</v>
      </c>
      <c r="B537" s="9" t="s">
        <v>3292</v>
      </c>
      <c r="C537" s="10">
        <v>45839</v>
      </c>
      <c r="D537" s="9" t="s">
        <v>3369</v>
      </c>
      <c r="E537" s="10">
        <v>45423</v>
      </c>
      <c r="F537" s="9" t="s">
        <v>253</v>
      </c>
      <c r="G537" s="10" t="s">
        <v>3370</v>
      </c>
      <c r="H537" s="84">
        <v>24680</v>
      </c>
      <c r="I537" s="84">
        <v>22955</v>
      </c>
      <c r="J537" s="9" t="s">
        <v>2393</v>
      </c>
      <c r="K537" s="9" t="s">
        <v>304</v>
      </c>
      <c r="L537" s="9" t="s">
        <v>56</v>
      </c>
      <c r="M537" s="9" t="s">
        <v>3304</v>
      </c>
      <c r="N537" s="9" t="s">
        <v>326</v>
      </c>
      <c r="O537" s="9" t="s">
        <v>3266</v>
      </c>
      <c r="P537" s="10">
        <v>45718</v>
      </c>
    </row>
    <row r="538" spans="1:16" x14ac:dyDescent="0.25">
      <c r="A538" s="14" t="s">
        <v>2800</v>
      </c>
      <c r="B538" s="14" t="s">
        <v>3314</v>
      </c>
      <c r="C538" s="15">
        <v>45839</v>
      </c>
      <c r="D538" s="14" t="s">
        <v>3429</v>
      </c>
      <c r="E538" s="14" t="s">
        <v>2820</v>
      </c>
      <c r="F538" s="14" t="s">
        <v>250</v>
      </c>
      <c r="G538" s="14" t="s">
        <v>3430</v>
      </c>
      <c r="H538" s="80">
        <v>24085.759999999998</v>
      </c>
      <c r="I538" s="80">
        <v>18763.8</v>
      </c>
      <c r="J538" s="14" t="s">
        <v>759</v>
      </c>
      <c r="K538" s="14" t="s">
        <v>522</v>
      </c>
      <c r="L538" s="14" t="s">
        <v>523</v>
      </c>
      <c r="M538" s="15">
        <v>45718</v>
      </c>
      <c r="N538" s="14" t="s">
        <v>524</v>
      </c>
      <c r="O538" s="14" t="s">
        <v>3404</v>
      </c>
    </row>
    <row r="539" spans="1:16" x14ac:dyDescent="0.25">
      <c r="A539" s="14" t="s">
        <v>2800</v>
      </c>
      <c r="B539" s="14" t="s">
        <v>3315</v>
      </c>
      <c r="C539" s="15">
        <v>45839</v>
      </c>
      <c r="D539" s="14" t="s">
        <v>3563</v>
      </c>
      <c r="E539" s="14" t="s">
        <v>3116</v>
      </c>
      <c r="F539" s="14" t="s">
        <v>251</v>
      </c>
      <c r="G539" s="14" t="s">
        <v>3564</v>
      </c>
      <c r="H539" s="80">
        <f>14000+10000+15000+7000+149700+37500+2000+3500</f>
        <v>238700</v>
      </c>
      <c r="I539" s="80">
        <v>229895</v>
      </c>
      <c r="J539" s="14" t="s">
        <v>169</v>
      </c>
      <c r="K539" s="14" t="s">
        <v>376</v>
      </c>
      <c r="L539" s="14" t="s">
        <v>3565</v>
      </c>
      <c r="M539" s="14" t="s">
        <v>3552</v>
      </c>
      <c r="N539" s="14" t="s">
        <v>267</v>
      </c>
      <c r="O539" s="14" t="s">
        <v>3546</v>
      </c>
    </row>
    <row r="540" spans="1:16" x14ac:dyDescent="0.25">
      <c r="A540" s="14" t="s">
        <v>2800</v>
      </c>
      <c r="B540" s="14" t="s">
        <v>3316</v>
      </c>
      <c r="C540" s="15">
        <v>45839</v>
      </c>
      <c r="D540" s="14" t="s">
        <v>3463</v>
      </c>
      <c r="E540" s="14" t="s">
        <v>2833</v>
      </c>
      <c r="F540" s="14" t="s">
        <v>251</v>
      </c>
      <c r="G540" s="14" t="s">
        <v>3465</v>
      </c>
      <c r="H540" s="80">
        <f>1300+2600+520+1125+2200+4000+900+5222.5+14400+8557.5+2450+2750+2828+3712+1250+1750+1100+1000+1250+425+1240+17226+1485+2600+2400+2000+2500+10875+2150+72900+1152+390+390+390+1250+600+1000+4113.45+600+1080+4000+1500+5000+95000+114000+96000+28600+28600+28600+6300+8600+77000+85500+270000+213000+7350+16500+7200+21200</f>
        <v>1299631.45</v>
      </c>
      <c r="I540" s="80">
        <f>1270140.75</f>
        <v>1270140.75</v>
      </c>
      <c r="J540" s="14">
        <v>101</v>
      </c>
      <c r="K540" s="14" t="s">
        <v>3466</v>
      </c>
      <c r="L540" s="14" t="s">
        <v>53</v>
      </c>
      <c r="M540" s="15">
        <v>45840</v>
      </c>
      <c r="N540" s="14" t="s">
        <v>267</v>
      </c>
      <c r="O540" s="15">
        <v>45718</v>
      </c>
    </row>
    <row r="541" spans="1:16" x14ac:dyDescent="0.25">
      <c r="A541" s="14" t="s">
        <v>539</v>
      </c>
      <c r="B541" s="14" t="s">
        <v>3482</v>
      </c>
      <c r="C541" s="15">
        <v>45839</v>
      </c>
      <c r="D541" s="14" t="s">
        <v>3483</v>
      </c>
      <c r="E541" s="15">
        <v>45392</v>
      </c>
      <c r="F541" s="14" t="s">
        <v>250</v>
      </c>
      <c r="G541" s="14" t="s">
        <v>3484</v>
      </c>
      <c r="H541" s="80">
        <f>1500+1500+1050+450+450+5000+300+1000</f>
        <v>11250</v>
      </c>
      <c r="I541" s="80">
        <v>6190.5</v>
      </c>
      <c r="J541" s="14" t="s">
        <v>1159</v>
      </c>
      <c r="K541" s="14" t="s">
        <v>3450</v>
      </c>
      <c r="L541" s="14" t="s">
        <v>441</v>
      </c>
      <c r="M541" s="14" t="s">
        <v>3481</v>
      </c>
      <c r="N541" s="14" t="s">
        <v>326</v>
      </c>
      <c r="O541" s="14" t="s">
        <v>3481</v>
      </c>
    </row>
    <row r="542" spans="1:16" x14ac:dyDescent="0.25">
      <c r="A542" s="14" t="s">
        <v>2796</v>
      </c>
      <c r="B542" s="14" t="s">
        <v>3317</v>
      </c>
      <c r="C542" s="15">
        <v>45839</v>
      </c>
      <c r="D542" s="14" t="s">
        <v>3519</v>
      </c>
      <c r="E542" s="15">
        <v>45423</v>
      </c>
      <c r="F542" s="14" t="s">
        <v>250</v>
      </c>
      <c r="G542" s="14" t="s">
        <v>3520</v>
      </c>
      <c r="H542" s="80">
        <v>450000</v>
      </c>
      <c r="I542" s="80">
        <v>449250</v>
      </c>
      <c r="J542" s="14" t="s">
        <v>1159</v>
      </c>
      <c r="K542" s="14" t="s">
        <v>1057</v>
      </c>
      <c r="L542" s="14" t="s">
        <v>390</v>
      </c>
      <c r="M542" s="14" t="s">
        <v>3515</v>
      </c>
      <c r="N542" s="14" t="s">
        <v>524</v>
      </c>
      <c r="O542" s="15">
        <v>45932</v>
      </c>
    </row>
    <row r="543" spans="1:16" x14ac:dyDescent="0.25">
      <c r="A543" s="14" t="s">
        <v>520</v>
      </c>
      <c r="B543" s="14" t="s">
        <v>3318</v>
      </c>
      <c r="C543" s="15">
        <v>45839</v>
      </c>
      <c r="D543" s="14" t="s">
        <v>3437</v>
      </c>
      <c r="E543" s="15">
        <v>45423</v>
      </c>
      <c r="F543" s="14" t="s">
        <v>250</v>
      </c>
      <c r="G543" s="15" t="s">
        <v>3438</v>
      </c>
      <c r="H543" s="80">
        <f>630+1000+400+15000+200+798+249+450+1600+1200+1200+5000+1200+900+2800+1400+1000</f>
        <v>35027</v>
      </c>
      <c r="I543" s="80">
        <v>32383</v>
      </c>
      <c r="J543" s="14" t="s">
        <v>1159</v>
      </c>
      <c r="K543" s="14" t="s">
        <v>1057</v>
      </c>
      <c r="L543" s="14" t="s">
        <v>390</v>
      </c>
      <c r="M543" s="15">
        <v>45718</v>
      </c>
      <c r="N543" s="14" t="s">
        <v>524</v>
      </c>
      <c r="O543" s="14" t="s">
        <v>3304</v>
      </c>
    </row>
    <row r="544" spans="1:16" x14ac:dyDescent="0.25">
      <c r="B544" t="s">
        <v>3319</v>
      </c>
    </row>
    <row r="545" spans="1:16" x14ac:dyDescent="0.25">
      <c r="B545" t="s">
        <v>3320</v>
      </c>
    </row>
    <row r="546" spans="1:16" x14ac:dyDescent="0.25">
      <c r="A546" s="14" t="s">
        <v>3374</v>
      </c>
      <c r="B546" s="14" t="s">
        <v>3321</v>
      </c>
      <c r="C546" s="15">
        <v>45870</v>
      </c>
      <c r="D546" s="14" t="s">
        <v>3508</v>
      </c>
      <c r="E546" s="14" t="s">
        <v>2820</v>
      </c>
      <c r="F546" s="14" t="s">
        <v>250</v>
      </c>
      <c r="G546" s="14" t="s">
        <v>3509</v>
      </c>
      <c r="H546" s="80">
        <v>49900</v>
      </c>
      <c r="I546" s="80">
        <v>44685</v>
      </c>
      <c r="J546" s="14" t="s">
        <v>759</v>
      </c>
      <c r="K546" s="14" t="s">
        <v>522</v>
      </c>
      <c r="L546" s="14" t="s">
        <v>523</v>
      </c>
      <c r="M546" s="14" t="s">
        <v>3481</v>
      </c>
      <c r="N546" s="14" t="s">
        <v>524</v>
      </c>
      <c r="O546" s="14" t="s">
        <v>3392</v>
      </c>
    </row>
    <row r="547" spans="1:16" x14ac:dyDescent="0.25">
      <c r="A547" s="14" t="s">
        <v>3157</v>
      </c>
      <c r="B547" s="14" t="s">
        <v>3478</v>
      </c>
      <c r="C547" s="15">
        <v>45870</v>
      </c>
      <c r="D547" s="14" t="s">
        <v>3479</v>
      </c>
      <c r="E547" s="14" t="s">
        <v>2913</v>
      </c>
      <c r="F547" s="14" t="s">
        <v>250</v>
      </c>
      <c r="G547" s="14" t="s">
        <v>3480</v>
      </c>
      <c r="H547" s="80">
        <f>45000+28000</f>
        <v>73000</v>
      </c>
      <c r="I547" s="80">
        <v>72000</v>
      </c>
      <c r="J547" s="14" t="s">
        <v>169</v>
      </c>
      <c r="K547" s="14" t="s">
        <v>3466</v>
      </c>
      <c r="L547" s="14" t="s">
        <v>53</v>
      </c>
      <c r="M547" s="14" t="s">
        <v>3481</v>
      </c>
      <c r="N547" s="14" t="s">
        <v>267</v>
      </c>
      <c r="O547" s="14" t="s">
        <v>3481</v>
      </c>
    </row>
    <row r="548" spans="1:16" x14ac:dyDescent="0.25">
      <c r="A548" s="14" t="s">
        <v>3434</v>
      </c>
      <c r="B548" s="14" t="s">
        <v>3322</v>
      </c>
      <c r="C548" s="15">
        <v>45870</v>
      </c>
      <c r="D548" s="14" t="s">
        <v>3435</v>
      </c>
      <c r="E548" s="14"/>
      <c r="F548" s="14" t="s">
        <v>251</v>
      </c>
      <c r="G548" s="14" t="s">
        <v>3436</v>
      </c>
      <c r="H548" s="80">
        <v>3000000</v>
      </c>
      <c r="I548" s="80">
        <v>2596000</v>
      </c>
      <c r="J548" s="14">
        <v>101</v>
      </c>
      <c r="K548" s="14" t="s">
        <v>1634</v>
      </c>
      <c r="L548" s="14" t="s">
        <v>1635</v>
      </c>
      <c r="M548" s="15">
        <v>45718</v>
      </c>
      <c r="N548" s="14" t="s">
        <v>267</v>
      </c>
      <c r="O548" s="14" t="s">
        <v>3392</v>
      </c>
    </row>
    <row r="549" spans="1:16" x14ac:dyDescent="0.25">
      <c r="A549" s="14" t="s">
        <v>520</v>
      </c>
      <c r="B549" s="14" t="s">
        <v>3323</v>
      </c>
      <c r="C549" s="15">
        <v>45870</v>
      </c>
      <c r="D549" s="14" t="s">
        <v>3489</v>
      </c>
      <c r="E549" s="14" t="s">
        <v>2820</v>
      </c>
      <c r="F549" s="14" t="s">
        <v>250</v>
      </c>
      <c r="G549" s="14" t="s">
        <v>3490</v>
      </c>
      <c r="H549" s="80">
        <f>1000+3000</f>
        <v>4000</v>
      </c>
      <c r="I549" s="80">
        <v>3968</v>
      </c>
      <c r="J549" s="14" t="s">
        <v>759</v>
      </c>
      <c r="K549" s="14" t="s">
        <v>522</v>
      </c>
      <c r="L549" s="14" t="s">
        <v>523</v>
      </c>
      <c r="M549" s="14" t="s">
        <v>3180</v>
      </c>
      <c r="N549" s="14" t="s">
        <v>182</v>
      </c>
      <c r="O549" s="15">
        <v>45932</v>
      </c>
    </row>
    <row r="550" spans="1:16" x14ac:dyDescent="0.25">
      <c r="A550" s="14" t="s">
        <v>2800</v>
      </c>
      <c r="B550" s="14" t="s">
        <v>3324</v>
      </c>
      <c r="C550" s="15">
        <v>45839</v>
      </c>
      <c r="D550" s="14" t="s">
        <v>3463</v>
      </c>
      <c r="E550" s="14" t="s">
        <v>2833</v>
      </c>
      <c r="F550" s="14" t="s">
        <v>251</v>
      </c>
      <c r="G550" s="14" t="s">
        <v>3464</v>
      </c>
      <c r="H550" s="80">
        <v>77500</v>
      </c>
      <c r="I550" s="80">
        <v>57900</v>
      </c>
      <c r="J550" s="14" t="s">
        <v>759</v>
      </c>
      <c r="K550" s="14" t="s">
        <v>522</v>
      </c>
      <c r="L550" s="14" t="s">
        <v>523</v>
      </c>
      <c r="M550" s="14" t="s">
        <v>3515</v>
      </c>
      <c r="N550" s="14" t="s">
        <v>267</v>
      </c>
      <c r="O550" s="15">
        <v>45810</v>
      </c>
    </row>
    <row r="551" spans="1:16" x14ac:dyDescent="0.25">
      <c r="A551" s="14" t="s">
        <v>236</v>
      </c>
      <c r="B551" s="14" t="s">
        <v>3325</v>
      </c>
      <c r="C551" s="15">
        <v>45870</v>
      </c>
      <c r="D551" s="14" t="s">
        <v>3510</v>
      </c>
      <c r="E551" s="15">
        <v>45334</v>
      </c>
      <c r="F551" s="14" t="s">
        <v>250</v>
      </c>
      <c r="G551" s="14" t="s">
        <v>3511</v>
      </c>
      <c r="H551" s="80">
        <v>120000</v>
      </c>
      <c r="I551" s="80">
        <v>116900</v>
      </c>
      <c r="J551" s="14" t="s">
        <v>759</v>
      </c>
      <c r="K551" s="14" t="s">
        <v>522</v>
      </c>
      <c r="L551" s="14" t="s">
        <v>523</v>
      </c>
      <c r="M551" s="14" t="s">
        <v>3180</v>
      </c>
      <c r="N551" s="14" t="s">
        <v>267</v>
      </c>
      <c r="O551" s="15">
        <v>45963</v>
      </c>
    </row>
    <row r="552" spans="1:16" x14ac:dyDescent="0.25">
      <c r="A552" s="9" t="s">
        <v>2827</v>
      </c>
      <c r="B552" s="9" t="s">
        <v>3326</v>
      </c>
      <c r="C552" s="10">
        <v>45870</v>
      </c>
      <c r="D552" s="9" t="s">
        <v>3461</v>
      </c>
      <c r="E552" s="10">
        <v>45394</v>
      </c>
      <c r="F552" s="9" t="s">
        <v>250</v>
      </c>
      <c r="G552" s="10" t="s">
        <v>3462</v>
      </c>
      <c r="H552" s="84">
        <v>10000</v>
      </c>
      <c r="I552" s="84">
        <v>7158</v>
      </c>
      <c r="J552" s="9">
        <v>101</v>
      </c>
      <c r="K552" s="9" t="s">
        <v>522</v>
      </c>
      <c r="L552" s="9" t="s">
        <v>441</v>
      </c>
      <c r="M552" s="10">
        <v>45779</v>
      </c>
      <c r="N552" s="9" t="s">
        <v>524</v>
      </c>
      <c r="O552" s="9" t="s">
        <v>3295</v>
      </c>
      <c r="P552" s="10">
        <v>45718</v>
      </c>
    </row>
    <row r="553" spans="1:16" x14ac:dyDescent="0.25">
      <c r="B553" t="s">
        <v>3327</v>
      </c>
    </row>
    <row r="554" spans="1:16" x14ac:dyDescent="0.25">
      <c r="A554" s="14" t="s">
        <v>539</v>
      </c>
      <c r="B554" s="14" t="s">
        <v>3328</v>
      </c>
      <c r="C554" s="15">
        <v>45870</v>
      </c>
      <c r="D554" s="14" t="s">
        <v>3331</v>
      </c>
      <c r="E554" s="14" t="s">
        <v>3139</v>
      </c>
      <c r="F554" s="14" t="s">
        <v>250</v>
      </c>
      <c r="G554" s="14" t="s">
        <v>3332</v>
      </c>
      <c r="H554" s="80">
        <f>180000+8000</f>
        <v>188000</v>
      </c>
      <c r="I554" s="80">
        <v>160240</v>
      </c>
      <c r="J554" s="14" t="s">
        <v>2393</v>
      </c>
      <c r="K554" s="14" t="s">
        <v>304</v>
      </c>
      <c r="L554" s="14" t="s">
        <v>56</v>
      </c>
      <c r="M554" s="14" t="s">
        <v>3304</v>
      </c>
      <c r="N554" s="14" t="s">
        <v>267</v>
      </c>
      <c r="O554" s="14" t="s">
        <v>3298</v>
      </c>
    </row>
    <row r="555" spans="1:16" x14ac:dyDescent="0.25">
      <c r="A555" s="14" t="s">
        <v>3537</v>
      </c>
      <c r="B555" s="14" t="s">
        <v>3329</v>
      </c>
      <c r="C555" s="14" t="s">
        <v>3499</v>
      </c>
      <c r="D555" s="14" t="s">
        <v>3538</v>
      </c>
      <c r="E555" s="14" t="s">
        <v>2928</v>
      </c>
      <c r="F555" s="14" t="s">
        <v>250</v>
      </c>
      <c r="G555" s="14" t="s">
        <v>3539</v>
      </c>
      <c r="H555" s="80">
        <v>22550</v>
      </c>
      <c r="I555" s="80">
        <v>22550</v>
      </c>
      <c r="J555" s="14" t="s">
        <v>2844</v>
      </c>
      <c r="K555" s="14" t="s">
        <v>800</v>
      </c>
      <c r="L555" s="14" t="s">
        <v>2844</v>
      </c>
      <c r="M555" s="14" t="s">
        <v>3540</v>
      </c>
      <c r="N555" s="14" t="s">
        <v>182</v>
      </c>
      <c r="O555" s="14" t="s">
        <v>3515</v>
      </c>
    </row>
    <row r="556" spans="1:16" x14ac:dyDescent="0.25">
      <c r="B556" t="s">
        <v>3330</v>
      </c>
    </row>
    <row r="557" spans="1:16" x14ac:dyDescent="0.25">
      <c r="A557" s="14" t="s">
        <v>3523</v>
      </c>
      <c r="B557" s="14" t="s">
        <v>3493</v>
      </c>
      <c r="C557" s="15">
        <v>45870</v>
      </c>
      <c r="D557" s="14" t="s">
        <v>3524</v>
      </c>
      <c r="E557" s="15">
        <v>45363</v>
      </c>
      <c r="F557" s="14" t="s">
        <v>250</v>
      </c>
      <c r="G557" s="15" t="s">
        <v>3525</v>
      </c>
      <c r="H557" s="80">
        <v>51800</v>
      </c>
      <c r="I557" s="80">
        <v>50110</v>
      </c>
      <c r="J557" s="14">
        <v>101</v>
      </c>
      <c r="K557" s="14" t="s">
        <v>2719</v>
      </c>
      <c r="L557" s="14" t="s">
        <v>2720</v>
      </c>
      <c r="M557" s="14" t="s">
        <v>3515</v>
      </c>
      <c r="N557" s="14" t="s">
        <v>267</v>
      </c>
      <c r="O557" s="15">
        <v>45932</v>
      </c>
    </row>
    <row r="558" spans="1:16" x14ac:dyDescent="0.25">
      <c r="A558" s="14" t="s">
        <v>3498</v>
      </c>
      <c r="B558" s="14" t="s">
        <v>3494</v>
      </c>
      <c r="C558" s="14" t="s">
        <v>3499</v>
      </c>
      <c r="D558" s="14" t="s">
        <v>3500</v>
      </c>
      <c r="E558" s="14" t="s">
        <v>3202</v>
      </c>
      <c r="F558" s="14" t="s">
        <v>251</v>
      </c>
      <c r="G558" s="14" t="s">
        <v>3501</v>
      </c>
      <c r="H558" s="80">
        <v>2800000</v>
      </c>
      <c r="I558" s="80">
        <v>2500000</v>
      </c>
      <c r="J558" s="14" t="s">
        <v>2393</v>
      </c>
      <c r="K558" s="14" t="s">
        <v>3502</v>
      </c>
      <c r="L558" s="14" t="s">
        <v>608</v>
      </c>
      <c r="M558" s="14" t="s">
        <v>3481</v>
      </c>
      <c r="N558" s="14" t="s">
        <v>267</v>
      </c>
      <c r="O558" s="15">
        <v>45993</v>
      </c>
    </row>
    <row r="559" spans="1:16" x14ac:dyDescent="0.25">
      <c r="A559" s="14" t="s">
        <v>3560</v>
      </c>
      <c r="B559" s="14" t="s">
        <v>3495</v>
      </c>
      <c r="C559" s="15">
        <v>45931</v>
      </c>
      <c r="D559" s="14" t="s">
        <v>3561</v>
      </c>
      <c r="E559" s="15">
        <v>45507</v>
      </c>
      <c r="F559" s="14" t="s">
        <v>250</v>
      </c>
      <c r="G559" s="14" t="s">
        <v>3265</v>
      </c>
      <c r="H559" s="80">
        <v>375906</v>
      </c>
      <c r="I559" s="80">
        <v>375500</v>
      </c>
      <c r="J559" s="14" t="s">
        <v>2393</v>
      </c>
      <c r="K559" s="14" t="s">
        <v>162</v>
      </c>
      <c r="L559" s="14" t="s">
        <v>194</v>
      </c>
      <c r="M559" s="14" t="s">
        <v>3552</v>
      </c>
      <c r="N559" s="14" t="s">
        <v>3562</v>
      </c>
      <c r="O559" s="14" t="s">
        <v>3540</v>
      </c>
    </row>
    <row r="560" spans="1:16" x14ac:dyDescent="0.25">
      <c r="B560" t="s">
        <v>3496</v>
      </c>
    </row>
    <row r="561" spans="2:2" x14ac:dyDescent="0.25">
      <c r="B561" t="s">
        <v>3497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58BC9-42C1-4D1C-8B41-FC01C6EA0430}">
  <dimension ref="A1:Q24"/>
  <sheetViews>
    <sheetView workbookViewId="0">
      <selection activeCell="K5" sqref="K5:L5"/>
    </sheetView>
  </sheetViews>
  <sheetFormatPr defaultRowHeight="15" x14ac:dyDescent="0.25"/>
  <cols>
    <col min="1" max="1" width="24.42578125" customWidth="1"/>
    <col min="3" max="3" width="10.7109375" bestFit="1" customWidth="1"/>
    <col min="4" max="4" width="15.140625" bestFit="1" customWidth="1"/>
    <col min="5" max="5" width="10.7109375" bestFit="1" customWidth="1"/>
    <col min="7" max="7" width="36.85546875" bestFit="1" customWidth="1"/>
    <col min="8" max="8" width="13.28515625" style="26" bestFit="1" customWidth="1"/>
    <col min="9" max="9" width="14.28515625" style="26" bestFit="1" customWidth="1"/>
    <col min="11" max="11" width="16.28515625" bestFit="1" customWidth="1"/>
    <col min="13" max="13" width="10.42578125" customWidth="1"/>
    <col min="14" max="14" width="11" bestFit="1" customWidth="1"/>
    <col min="15" max="16" width="10.7109375" bestFit="1" customWidth="1"/>
  </cols>
  <sheetData>
    <row r="1" spans="1:17" s="91" customFormat="1" ht="45" x14ac:dyDescent="0.25">
      <c r="A1" s="87" t="s">
        <v>170</v>
      </c>
      <c r="B1" s="88" t="s">
        <v>171</v>
      </c>
      <c r="C1" s="88" t="s">
        <v>172</v>
      </c>
      <c r="D1" s="88" t="s">
        <v>147</v>
      </c>
      <c r="E1" s="88" t="s">
        <v>172</v>
      </c>
      <c r="F1" s="88" t="s">
        <v>248</v>
      </c>
      <c r="G1" s="88" t="s">
        <v>150</v>
      </c>
      <c r="H1" s="89" t="s">
        <v>173</v>
      </c>
      <c r="I1" s="89" t="s">
        <v>151</v>
      </c>
      <c r="J1" s="88" t="s">
        <v>149</v>
      </c>
      <c r="K1" s="88" t="s">
        <v>156</v>
      </c>
      <c r="L1" s="88" t="s">
        <v>157</v>
      </c>
      <c r="M1" s="90" t="s">
        <v>181</v>
      </c>
      <c r="N1" s="90" t="s">
        <v>174</v>
      </c>
      <c r="O1" s="90" t="s">
        <v>183</v>
      </c>
      <c r="P1" s="90" t="s">
        <v>189</v>
      </c>
      <c r="Q1" s="90" t="s">
        <v>187</v>
      </c>
    </row>
    <row r="3" spans="1:17" x14ac:dyDescent="0.25">
      <c r="A3" s="9" t="s">
        <v>2998</v>
      </c>
      <c r="B3" s="9" t="s">
        <v>2999</v>
      </c>
      <c r="C3" s="9" t="s">
        <v>3000</v>
      </c>
      <c r="D3" s="9" t="s">
        <v>3001</v>
      </c>
      <c r="E3" s="9" t="s">
        <v>3002</v>
      </c>
      <c r="F3" s="9" t="s">
        <v>251</v>
      </c>
      <c r="G3" s="9" t="s">
        <v>3003</v>
      </c>
      <c r="H3" s="84">
        <v>1245000</v>
      </c>
      <c r="I3" s="84">
        <v>1243800</v>
      </c>
      <c r="J3" s="9" t="s">
        <v>3004</v>
      </c>
      <c r="K3" s="9" t="s">
        <v>852</v>
      </c>
      <c r="L3" s="9" t="s">
        <v>851</v>
      </c>
      <c r="M3" s="9" t="s">
        <v>2989</v>
      </c>
      <c r="N3" s="9">
        <v>60</v>
      </c>
      <c r="O3" s="9" t="s">
        <v>3005</v>
      </c>
      <c r="P3" s="9" t="s">
        <v>3006</v>
      </c>
    </row>
    <row r="4" spans="1:17" x14ac:dyDescent="0.25">
      <c r="A4" s="9" t="s">
        <v>2987</v>
      </c>
      <c r="B4" s="9" t="s">
        <v>3141</v>
      </c>
      <c r="C4" s="9" t="s">
        <v>3142</v>
      </c>
      <c r="D4" s="9" t="s">
        <v>1154</v>
      </c>
      <c r="E4" s="9" t="s">
        <v>3143</v>
      </c>
      <c r="F4" s="9" t="s">
        <v>250</v>
      </c>
      <c r="G4" s="9" t="s">
        <v>3144</v>
      </c>
      <c r="H4" s="84">
        <f>45000+26000+26400+10200+29500+11250+1195+7500+2490+6050+825+1250+500+2685+1350+3000+7800+6000+700+570+1200+1250+800+2700+3300+225+11100+200+250</f>
        <v>211290</v>
      </c>
      <c r="I4" s="84">
        <f>181984.2</f>
        <v>181984.2</v>
      </c>
      <c r="J4" s="9" t="s">
        <v>1159</v>
      </c>
      <c r="K4" s="9" t="s">
        <v>1057</v>
      </c>
      <c r="L4" s="9" t="s">
        <v>390</v>
      </c>
      <c r="M4" s="10">
        <v>45870</v>
      </c>
      <c r="N4" s="9">
        <v>20</v>
      </c>
      <c r="O4" s="10">
        <v>45475</v>
      </c>
      <c r="P4" s="9" t="s">
        <v>2829</v>
      </c>
    </row>
    <row r="5" spans="1:17" x14ac:dyDescent="0.25">
      <c r="A5" s="9" t="s">
        <v>236</v>
      </c>
      <c r="B5" s="9" t="s">
        <v>1230</v>
      </c>
      <c r="C5" s="10">
        <v>45597</v>
      </c>
      <c r="D5" s="9" t="s">
        <v>1231</v>
      </c>
      <c r="E5" s="10">
        <v>44966</v>
      </c>
      <c r="F5" s="9" t="s">
        <v>251</v>
      </c>
      <c r="G5" s="9" t="s">
        <v>3451</v>
      </c>
      <c r="H5" s="84">
        <f>693000+200000+150000+24000</f>
        <v>1067000</v>
      </c>
      <c r="I5" s="84">
        <v>767720</v>
      </c>
      <c r="J5" s="9">
        <v>101</v>
      </c>
      <c r="K5" s="9" t="s">
        <v>7</v>
      </c>
      <c r="L5" s="9" t="s">
        <v>1789</v>
      </c>
      <c r="M5" s="10">
        <v>45779</v>
      </c>
      <c r="N5" s="9" t="s">
        <v>267</v>
      </c>
      <c r="O5" s="10" t="s">
        <v>3452</v>
      </c>
      <c r="P5" s="10">
        <v>45416</v>
      </c>
    </row>
    <row r="6" spans="1:17" x14ac:dyDescent="0.25">
      <c r="A6" s="9" t="s">
        <v>2994</v>
      </c>
      <c r="B6" s="9" t="s">
        <v>1247</v>
      </c>
      <c r="C6" s="10">
        <v>45597</v>
      </c>
      <c r="D6" s="9" t="s">
        <v>1248</v>
      </c>
      <c r="E6" s="9" t="s">
        <v>2995</v>
      </c>
      <c r="F6" s="9" t="s">
        <v>250</v>
      </c>
      <c r="G6" s="9" t="s">
        <v>2996</v>
      </c>
      <c r="H6" s="84">
        <f>780000</f>
        <v>780000</v>
      </c>
      <c r="I6" s="84">
        <v>612300</v>
      </c>
      <c r="J6" s="9" t="s">
        <v>169</v>
      </c>
      <c r="K6" s="9" t="s">
        <v>136</v>
      </c>
      <c r="L6" s="9" t="s">
        <v>433</v>
      </c>
      <c r="M6" s="9" t="s">
        <v>2989</v>
      </c>
      <c r="N6" s="9">
        <v>15</v>
      </c>
      <c r="O6" s="10">
        <v>45293</v>
      </c>
      <c r="P6" s="9" t="s">
        <v>2997</v>
      </c>
    </row>
    <row r="7" spans="1:17" x14ac:dyDescent="0.25">
      <c r="A7" s="9" t="s">
        <v>2987</v>
      </c>
      <c r="B7" s="9" t="s">
        <v>1295</v>
      </c>
      <c r="C7" s="9" t="s">
        <v>2979</v>
      </c>
      <c r="D7" s="9" t="s">
        <v>1296</v>
      </c>
      <c r="E7" s="9" t="s">
        <v>2988</v>
      </c>
      <c r="F7" s="9" t="s">
        <v>250</v>
      </c>
      <c r="G7" s="9" t="s">
        <v>2836</v>
      </c>
      <c r="H7" s="84">
        <f>365+620+1979.95+130</f>
        <v>3094.95</v>
      </c>
      <c r="I7" s="84">
        <v>2635.5</v>
      </c>
      <c r="J7" s="9">
        <v>101</v>
      </c>
      <c r="K7" s="9" t="s">
        <v>179</v>
      </c>
      <c r="L7" s="9" t="s">
        <v>915</v>
      </c>
      <c r="M7" s="9" t="s">
        <v>2989</v>
      </c>
      <c r="N7" s="9" t="s">
        <v>182</v>
      </c>
      <c r="O7" s="10">
        <v>45327</v>
      </c>
      <c r="P7" s="10">
        <v>45448</v>
      </c>
    </row>
    <row r="8" spans="1:17" x14ac:dyDescent="0.25">
      <c r="A8" s="9" t="s">
        <v>236</v>
      </c>
      <c r="B8" s="9" t="s">
        <v>1310</v>
      </c>
      <c r="C8" s="9" t="s">
        <v>2979</v>
      </c>
      <c r="D8" s="9" t="s">
        <v>1304</v>
      </c>
      <c r="E8" s="10">
        <v>45175</v>
      </c>
      <c r="F8" s="9" t="s">
        <v>251</v>
      </c>
      <c r="G8" s="9" t="s">
        <v>2980</v>
      </c>
      <c r="H8" s="84">
        <f>360000+60000</f>
        <v>420000</v>
      </c>
      <c r="I8" s="84">
        <v>399400</v>
      </c>
      <c r="J8" s="9">
        <v>101</v>
      </c>
      <c r="K8" s="9" t="s">
        <v>1634</v>
      </c>
      <c r="L8" s="9" t="s">
        <v>2981</v>
      </c>
      <c r="M8" s="9" t="s">
        <v>2978</v>
      </c>
      <c r="N8" s="9" t="s">
        <v>251</v>
      </c>
      <c r="O8" s="9" t="s">
        <v>2982</v>
      </c>
      <c r="P8" s="9" t="s">
        <v>2983</v>
      </c>
      <c r="Q8" s="9"/>
    </row>
    <row r="10" spans="1:17" x14ac:dyDescent="0.25">
      <c r="A10" s="9" t="s">
        <v>1384</v>
      </c>
      <c r="B10" s="9" t="s">
        <v>2784</v>
      </c>
      <c r="C10" s="9" t="s">
        <v>1757</v>
      </c>
      <c r="D10" s="9" t="s">
        <v>2785</v>
      </c>
      <c r="E10" s="10">
        <v>45238</v>
      </c>
      <c r="F10" s="9" t="s">
        <v>251</v>
      </c>
      <c r="G10" s="9" t="s">
        <v>2786</v>
      </c>
      <c r="H10" s="11">
        <f>90000+160000+80000</f>
        <v>330000</v>
      </c>
      <c r="I10" s="11">
        <f>89440+137776+73888</f>
        <v>301104</v>
      </c>
      <c r="J10" s="9" t="s">
        <v>169</v>
      </c>
      <c r="K10" s="9" t="s">
        <v>2787</v>
      </c>
      <c r="L10" s="9" t="s">
        <v>1532</v>
      </c>
      <c r="M10" s="9"/>
      <c r="N10" s="9" t="s">
        <v>267</v>
      </c>
      <c r="O10" s="9" t="s">
        <v>2788</v>
      </c>
      <c r="P10" s="9" t="s">
        <v>294</v>
      </c>
    </row>
    <row r="11" spans="1:17" x14ac:dyDescent="0.25">
      <c r="A11" s="9" t="s">
        <v>1384</v>
      </c>
      <c r="B11" s="9" t="s">
        <v>1385</v>
      </c>
      <c r="C11" s="9" t="s">
        <v>3393</v>
      </c>
      <c r="D11" s="9" t="s">
        <v>1386</v>
      </c>
      <c r="E11" s="10" t="s">
        <v>3394</v>
      </c>
      <c r="F11" s="9" t="s">
        <v>251</v>
      </c>
      <c r="G11" s="9" t="s">
        <v>3395</v>
      </c>
      <c r="H11" s="11">
        <f>100000+75000+550000+140000</f>
        <v>865000</v>
      </c>
      <c r="I11" s="11">
        <v>859552</v>
      </c>
      <c r="J11" s="9" t="s">
        <v>3396</v>
      </c>
      <c r="K11" s="9" t="s">
        <v>3397</v>
      </c>
      <c r="L11" s="9" t="s">
        <v>57</v>
      </c>
      <c r="M11" s="9" t="s">
        <v>3398</v>
      </c>
      <c r="N11" s="9" t="s">
        <v>3399</v>
      </c>
      <c r="O11" s="9" t="s">
        <v>3398</v>
      </c>
      <c r="P11" s="9" t="s">
        <v>3400</v>
      </c>
    </row>
    <row r="12" spans="1:17" x14ac:dyDescent="0.25">
      <c r="A12" s="9" t="s">
        <v>3384</v>
      </c>
      <c r="B12" s="9" t="s">
        <v>1421</v>
      </c>
      <c r="C12" s="9" t="s">
        <v>3385</v>
      </c>
      <c r="D12" s="9" t="s">
        <v>1423</v>
      </c>
      <c r="E12" s="10" t="s">
        <v>3386</v>
      </c>
      <c r="F12" s="9" t="s">
        <v>251</v>
      </c>
      <c r="G12" s="9" t="s">
        <v>3387</v>
      </c>
      <c r="H12" s="11"/>
      <c r="I12" s="11">
        <v>13946500</v>
      </c>
      <c r="J12" s="9">
        <v>101</v>
      </c>
      <c r="K12" s="9" t="s">
        <v>3388</v>
      </c>
      <c r="L12" s="9" t="s">
        <v>1635</v>
      </c>
      <c r="M12" s="10" t="s">
        <v>3304</v>
      </c>
      <c r="N12" s="9" t="s">
        <v>3389</v>
      </c>
      <c r="O12" s="10" t="s">
        <v>3390</v>
      </c>
      <c r="P12" s="10">
        <v>45515</v>
      </c>
    </row>
    <row r="13" spans="1:17" x14ac:dyDescent="0.25">
      <c r="A13" s="9" t="s">
        <v>3092</v>
      </c>
      <c r="B13" s="9" t="s">
        <v>1452</v>
      </c>
      <c r="C13" s="9" t="s">
        <v>3093</v>
      </c>
      <c r="D13" s="9" t="s">
        <v>1453</v>
      </c>
      <c r="E13" s="10">
        <v>45203</v>
      </c>
      <c r="F13" s="9" t="s">
        <v>250</v>
      </c>
      <c r="G13" s="9" t="s">
        <v>3094</v>
      </c>
      <c r="H13" s="11">
        <v>120000</v>
      </c>
      <c r="I13" s="11">
        <v>100000</v>
      </c>
      <c r="J13" s="9" t="s">
        <v>2840</v>
      </c>
      <c r="K13" s="9" t="s">
        <v>389</v>
      </c>
      <c r="L13" s="9" t="s">
        <v>390</v>
      </c>
      <c r="M13" s="10">
        <v>45293</v>
      </c>
      <c r="N13" s="9" t="s">
        <v>326</v>
      </c>
      <c r="O13" s="10">
        <v>45293</v>
      </c>
      <c r="P13" s="9" t="s">
        <v>3095</v>
      </c>
    </row>
    <row r="23" spans="1:16" x14ac:dyDescent="0.25">
      <c r="A23" s="7">
        <v>2019</v>
      </c>
    </row>
    <row r="24" spans="1:16" x14ac:dyDescent="0.25">
      <c r="A24" s="9" t="s">
        <v>3008</v>
      </c>
      <c r="B24" s="9">
        <v>262</v>
      </c>
      <c r="C24" s="9" t="s">
        <v>3015</v>
      </c>
      <c r="D24" s="9" t="s">
        <v>3009</v>
      </c>
      <c r="E24" s="10">
        <v>43588</v>
      </c>
      <c r="F24" s="9" t="s">
        <v>251</v>
      </c>
      <c r="G24" s="9" t="s">
        <v>3010</v>
      </c>
      <c r="H24" s="84">
        <v>865660</v>
      </c>
      <c r="I24" s="84">
        <v>845000</v>
      </c>
      <c r="J24" s="9">
        <v>101</v>
      </c>
      <c r="K24" s="9" t="s">
        <v>3011</v>
      </c>
      <c r="L24" s="9" t="s">
        <v>3012</v>
      </c>
      <c r="M24" s="9" t="s">
        <v>3013</v>
      </c>
      <c r="N24" s="9">
        <v>75</v>
      </c>
      <c r="O24" s="10">
        <v>43717</v>
      </c>
      <c r="P24" s="9" t="s">
        <v>3014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17BCE-75F5-4A5E-A921-12DBF3D2D4D9}">
  <sheetPr codeName="Sheet6"/>
  <dimension ref="A2:C19"/>
  <sheetViews>
    <sheetView workbookViewId="0">
      <selection activeCell="I14" sqref="I14"/>
    </sheetView>
  </sheetViews>
  <sheetFormatPr defaultRowHeight="15" x14ac:dyDescent="0.25"/>
  <cols>
    <col min="1" max="1" width="25.42578125" customWidth="1"/>
    <col min="2" max="2" width="40.7109375" customWidth="1"/>
    <col min="3" max="3" width="49" customWidth="1"/>
  </cols>
  <sheetData>
    <row r="2" spans="1:3" ht="18.75" x14ac:dyDescent="0.3">
      <c r="A2" s="56"/>
      <c r="B2" s="56" t="s">
        <v>2618</v>
      </c>
      <c r="C2" s="56" t="s">
        <v>2619</v>
      </c>
    </row>
    <row r="3" spans="1:3" ht="18.75" x14ac:dyDescent="0.3">
      <c r="A3" s="56"/>
      <c r="B3" s="56"/>
      <c r="C3" s="56"/>
    </row>
    <row r="4" spans="1:3" ht="18.75" x14ac:dyDescent="0.3">
      <c r="A4" s="56" t="s">
        <v>2602</v>
      </c>
      <c r="B4" s="56" t="s">
        <v>2620</v>
      </c>
      <c r="C4" s="56" t="s">
        <v>2621</v>
      </c>
    </row>
    <row r="5" spans="1:3" ht="18.75" x14ac:dyDescent="0.3">
      <c r="A5" s="56" t="s">
        <v>2603</v>
      </c>
      <c r="B5" s="56" t="s">
        <v>2622</v>
      </c>
      <c r="C5" s="56" t="s">
        <v>2622</v>
      </c>
    </row>
    <row r="6" spans="1:3" ht="18.75" x14ac:dyDescent="0.3">
      <c r="A6" s="56" t="s">
        <v>2604</v>
      </c>
      <c r="B6" s="56" t="s">
        <v>2623</v>
      </c>
      <c r="C6" s="56" t="s">
        <v>2623</v>
      </c>
    </row>
    <row r="7" spans="1:3" ht="18.75" x14ac:dyDescent="0.3">
      <c r="A7" s="56" t="s">
        <v>2605</v>
      </c>
      <c r="B7" s="56" t="s">
        <v>2624</v>
      </c>
      <c r="C7" s="56" t="s">
        <v>2625</v>
      </c>
    </row>
    <row r="8" spans="1:3" ht="18.75" x14ac:dyDescent="0.3">
      <c r="A8" s="56" t="s">
        <v>2606</v>
      </c>
      <c r="B8" s="56" t="s">
        <v>2626</v>
      </c>
      <c r="C8" s="56" t="s">
        <v>2626</v>
      </c>
    </row>
    <row r="9" spans="1:3" ht="18.75" x14ac:dyDescent="0.3">
      <c r="A9" s="56" t="s">
        <v>2607</v>
      </c>
      <c r="B9" s="56" t="s">
        <v>2627</v>
      </c>
      <c r="C9" s="56" t="s">
        <v>2628</v>
      </c>
    </row>
    <row r="10" spans="1:3" ht="18.75" x14ac:dyDescent="0.3">
      <c r="A10" s="56" t="s">
        <v>2608</v>
      </c>
      <c r="B10" s="56" t="s">
        <v>2629</v>
      </c>
      <c r="C10" s="56" t="s">
        <v>2629</v>
      </c>
    </row>
    <row r="11" spans="1:3" ht="18.75" x14ac:dyDescent="0.3">
      <c r="A11" s="56" t="s">
        <v>2609</v>
      </c>
      <c r="B11" s="56" t="s">
        <v>2630</v>
      </c>
      <c r="C11" s="56" t="s">
        <v>2630</v>
      </c>
    </row>
    <row r="12" spans="1:3" ht="18.75" x14ac:dyDescent="0.3">
      <c r="A12" s="56" t="s">
        <v>2610</v>
      </c>
      <c r="B12" s="57" t="s">
        <v>2631</v>
      </c>
      <c r="C12" s="56" t="s">
        <v>2632</v>
      </c>
    </row>
    <row r="13" spans="1:3" ht="18.75" x14ac:dyDescent="0.3">
      <c r="A13" s="56" t="s">
        <v>2611</v>
      </c>
      <c r="B13" s="56" t="s">
        <v>2633</v>
      </c>
      <c r="C13" s="56" t="s">
        <v>2633</v>
      </c>
    </row>
    <row r="14" spans="1:3" ht="18.75" x14ac:dyDescent="0.3">
      <c r="A14" s="56" t="s">
        <v>2612</v>
      </c>
      <c r="B14" s="56" t="s">
        <v>2634</v>
      </c>
      <c r="C14" s="56" t="s">
        <v>2635</v>
      </c>
    </row>
    <row r="15" spans="1:3" ht="18.75" x14ac:dyDescent="0.3">
      <c r="A15" s="56" t="s">
        <v>2613</v>
      </c>
      <c r="B15" s="56" t="s">
        <v>2636</v>
      </c>
      <c r="C15" s="56" t="s">
        <v>2632</v>
      </c>
    </row>
    <row r="16" spans="1:3" ht="18.75" x14ac:dyDescent="0.3">
      <c r="A16" s="56" t="s">
        <v>2614</v>
      </c>
      <c r="B16" s="56" t="s">
        <v>2637</v>
      </c>
      <c r="C16" s="56" t="s">
        <v>2638</v>
      </c>
    </row>
    <row r="17" spans="1:3" ht="18.75" x14ac:dyDescent="0.3">
      <c r="A17" s="56" t="s">
        <v>2615</v>
      </c>
      <c r="B17" s="58">
        <v>52800</v>
      </c>
      <c r="C17" s="56" t="s">
        <v>2639</v>
      </c>
    </row>
    <row r="18" spans="1:3" ht="18.75" x14ac:dyDescent="0.3">
      <c r="A18" s="56" t="s">
        <v>2616</v>
      </c>
      <c r="B18" s="56" t="s">
        <v>2640</v>
      </c>
      <c r="C18" s="56" t="s">
        <v>2639</v>
      </c>
    </row>
    <row r="19" spans="1:3" ht="18.75" x14ac:dyDescent="0.3">
      <c r="A19" s="56" t="s">
        <v>2617</v>
      </c>
      <c r="B19" s="56" t="s">
        <v>2641</v>
      </c>
      <c r="C19" s="56" t="s">
        <v>2639</v>
      </c>
    </row>
  </sheetData>
  <hyperlinks>
    <hyperlink ref="B12" r:id="rId1" xr:uid="{ED82DEE2-D294-4F38-8C29-10F7ED6EBE4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E5BC6-ACA6-4A59-832B-C359CAAFE5CA}">
  <sheetPr codeName="Sheet7"/>
  <dimension ref="A2:J40"/>
  <sheetViews>
    <sheetView zoomScaleNormal="100" workbookViewId="0">
      <selection activeCell="E32" sqref="E32"/>
    </sheetView>
  </sheetViews>
  <sheetFormatPr defaultRowHeight="15" x14ac:dyDescent="0.25"/>
  <cols>
    <col min="1" max="1" width="24.7109375" customWidth="1"/>
    <col min="2" max="2" width="11.28515625" customWidth="1"/>
    <col min="3" max="3" width="33.28515625" customWidth="1"/>
    <col min="4" max="4" width="16.5703125" customWidth="1"/>
    <col min="5" max="5" width="15.42578125" customWidth="1"/>
    <col min="6" max="6" width="17.85546875" customWidth="1"/>
    <col min="7" max="7" width="21" customWidth="1"/>
    <col min="8" max="8" width="18.7109375" customWidth="1"/>
  </cols>
  <sheetData>
    <row r="2" spans="1:10" ht="26.25" x14ac:dyDescent="0.4">
      <c r="A2" s="42" t="s">
        <v>2528</v>
      </c>
      <c r="B2" s="42"/>
    </row>
    <row r="4" spans="1:10" ht="15.75" x14ac:dyDescent="0.25">
      <c r="A4" s="43" t="s">
        <v>144</v>
      </c>
      <c r="B4" s="43" t="s">
        <v>2449</v>
      </c>
      <c r="C4" s="43" t="s">
        <v>2450</v>
      </c>
      <c r="D4" s="43" t="s">
        <v>2451</v>
      </c>
      <c r="E4" s="43" t="s">
        <v>152</v>
      </c>
      <c r="F4" s="43" t="s">
        <v>156</v>
      </c>
      <c r="G4" s="43" t="s">
        <v>2454</v>
      </c>
      <c r="H4" s="43" t="s">
        <v>2453</v>
      </c>
    </row>
    <row r="5" spans="1:10" ht="15.75" x14ac:dyDescent="0.25">
      <c r="A5" s="43"/>
      <c r="B5" s="43"/>
      <c r="C5" s="43"/>
      <c r="D5" s="43" t="s">
        <v>2452</v>
      </c>
      <c r="E5" s="43" t="s">
        <v>151</v>
      </c>
      <c r="F5" s="43"/>
      <c r="G5" s="43" t="s">
        <v>152</v>
      </c>
      <c r="H5" s="43" t="s">
        <v>2480</v>
      </c>
    </row>
    <row r="6" spans="1:10" x14ac:dyDescent="0.25">
      <c r="A6" s="31"/>
      <c r="B6" s="31"/>
      <c r="C6" s="31"/>
      <c r="D6" s="31"/>
      <c r="E6" s="31"/>
      <c r="F6" s="31"/>
      <c r="G6" s="31"/>
      <c r="H6" s="31"/>
    </row>
    <row r="7" spans="1:10" x14ac:dyDescent="0.25">
      <c r="A7" s="31" t="s">
        <v>2455</v>
      </c>
      <c r="B7" s="6" t="s">
        <v>2456</v>
      </c>
      <c r="C7" s="31" t="s">
        <v>2457</v>
      </c>
      <c r="D7" s="41">
        <v>1505680</v>
      </c>
      <c r="E7" s="41">
        <v>15056</v>
      </c>
      <c r="F7" s="31" t="s">
        <v>2458</v>
      </c>
      <c r="G7" s="31" t="s">
        <v>2459</v>
      </c>
      <c r="H7" s="31" t="s">
        <v>2460</v>
      </c>
    </row>
    <row r="8" spans="1:10" x14ac:dyDescent="0.25">
      <c r="A8" s="31" t="s">
        <v>664</v>
      </c>
      <c r="B8" s="6">
        <v>363</v>
      </c>
      <c r="C8" s="31" t="s">
        <v>2461</v>
      </c>
      <c r="D8" s="41">
        <v>1681000</v>
      </c>
      <c r="E8" s="41">
        <v>16810</v>
      </c>
      <c r="F8" s="31" t="s">
        <v>2462</v>
      </c>
      <c r="G8" s="31" t="s">
        <v>2463</v>
      </c>
      <c r="H8" s="6" t="s">
        <v>2464</v>
      </c>
    </row>
    <row r="9" spans="1:10" x14ac:dyDescent="0.25">
      <c r="A9" s="31" t="s">
        <v>2465</v>
      </c>
      <c r="B9" s="6">
        <v>407</v>
      </c>
      <c r="C9" s="31" t="s">
        <v>2466</v>
      </c>
      <c r="D9" s="41">
        <v>1626539</v>
      </c>
      <c r="E9" s="41">
        <v>16265.39</v>
      </c>
      <c r="F9" s="31" t="s">
        <v>2467</v>
      </c>
      <c r="G9" s="31" t="s">
        <v>2468</v>
      </c>
      <c r="H9" s="6" t="s">
        <v>2469</v>
      </c>
    </row>
    <row r="10" spans="1:10" x14ac:dyDescent="0.25">
      <c r="A10" s="31" t="s">
        <v>2470</v>
      </c>
      <c r="B10" s="6" t="s">
        <v>2471</v>
      </c>
      <c r="C10" s="31" t="s">
        <v>2472</v>
      </c>
      <c r="D10" s="41">
        <v>1380000</v>
      </c>
      <c r="E10" s="41">
        <v>13800</v>
      </c>
      <c r="F10" s="31" t="s">
        <v>1147</v>
      </c>
      <c r="G10" s="31" t="s">
        <v>2473</v>
      </c>
      <c r="H10" s="6" t="s">
        <v>2474</v>
      </c>
    </row>
    <row r="11" spans="1:10" x14ac:dyDescent="0.25">
      <c r="A11" s="31" t="s">
        <v>2475</v>
      </c>
      <c r="B11" s="6">
        <v>408</v>
      </c>
      <c r="C11" s="31" t="s">
        <v>2476</v>
      </c>
      <c r="D11" s="41">
        <v>1400000</v>
      </c>
      <c r="E11" s="41">
        <v>14000</v>
      </c>
      <c r="F11" s="31" t="s">
        <v>2477</v>
      </c>
      <c r="G11" s="31" t="s">
        <v>2478</v>
      </c>
      <c r="H11" s="6" t="s">
        <v>2479</v>
      </c>
    </row>
    <row r="12" spans="1:10" x14ac:dyDescent="0.25">
      <c r="A12" s="39" t="s">
        <v>2510</v>
      </c>
      <c r="B12" s="64">
        <v>417</v>
      </c>
      <c r="C12" s="39" t="s">
        <v>2511</v>
      </c>
      <c r="D12" s="60">
        <v>10668000</v>
      </c>
      <c r="E12" s="60">
        <v>106680</v>
      </c>
      <c r="F12" s="39" t="s">
        <v>2477</v>
      </c>
      <c r="G12" s="39" t="s">
        <v>2512</v>
      </c>
      <c r="H12" s="64" t="s">
        <v>1719</v>
      </c>
      <c r="I12" s="9"/>
      <c r="J12" s="9" t="s">
        <v>2679</v>
      </c>
    </row>
    <row r="13" spans="1:10" x14ac:dyDescent="0.25">
      <c r="A13" s="39" t="s">
        <v>2510</v>
      </c>
      <c r="B13" s="64">
        <v>414</v>
      </c>
      <c r="C13" s="39" t="s">
        <v>2511</v>
      </c>
      <c r="D13" s="60">
        <v>12798000</v>
      </c>
      <c r="E13" s="60">
        <v>127980</v>
      </c>
      <c r="F13" s="39" t="s">
        <v>2373</v>
      </c>
      <c r="G13" s="39" t="s">
        <v>2509</v>
      </c>
      <c r="H13" s="64" t="s">
        <v>2509</v>
      </c>
      <c r="I13" s="9"/>
      <c r="J13" s="9" t="s">
        <v>2679</v>
      </c>
    </row>
    <row r="14" spans="1:10" x14ac:dyDescent="0.25">
      <c r="A14" s="31" t="s">
        <v>2481</v>
      </c>
      <c r="B14" s="6" t="s">
        <v>2482</v>
      </c>
      <c r="C14" s="31" t="s">
        <v>2483</v>
      </c>
      <c r="D14" s="41">
        <v>2481098</v>
      </c>
      <c r="E14" s="41">
        <v>24810.98</v>
      </c>
      <c r="F14" s="31" t="s">
        <v>2462</v>
      </c>
      <c r="G14" s="31" t="s">
        <v>2484</v>
      </c>
      <c r="H14" s="6" t="s">
        <v>2485</v>
      </c>
    </row>
    <row r="15" spans="1:10" x14ac:dyDescent="0.25">
      <c r="A15" s="31" t="s">
        <v>2515</v>
      </c>
      <c r="B15" s="6" t="s">
        <v>2516</v>
      </c>
      <c r="C15" s="31" t="s">
        <v>2517</v>
      </c>
      <c r="D15" s="41">
        <v>28769010</v>
      </c>
      <c r="E15" s="41">
        <v>287690.09999999998</v>
      </c>
      <c r="F15" s="31" t="s">
        <v>2373</v>
      </c>
      <c r="G15" s="31" t="s">
        <v>2513</v>
      </c>
      <c r="H15" s="6" t="s">
        <v>2514</v>
      </c>
    </row>
    <row r="16" spans="1:10" x14ac:dyDescent="0.25">
      <c r="A16" s="31" t="s">
        <v>2523</v>
      </c>
      <c r="B16" s="6" t="s">
        <v>467</v>
      </c>
      <c r="C16" s="31" t="s">
        <v>2524</v>
      </c>
      <c r="D16" s="41">
        <v>15727300</v>
      </c>
      <c r="E16" s="41">
        <v>157273</v>
      </c>
      <c r="F16" s="31" t="s">
        <v>2477</v>
      </c>
      <c r="G16" s="31" t="s">
        <v>2521</v>
      </c>
      <c r="H16" s="6" t="s">
        <v>2522</v>
      </c>
    </row>
    <row r="17" spans="1:8" x14ac:dyDescent="0.25">
      <c r="A17" s="31" t="s">
        <v>2515</v>
      </c>
      <c r="B17" s="6" t="s">
        <v>1331</v>
      </c>
      <c r="C17" s="31" t="s">
        <v>2466</v>
      </c>
      <c r="D17" s="41">
        <v>2700000</v>
      </c>
      <c r="E17" s="41">
        <v>27000</v>
      </c>
      <c r="F17" s="31" t="s">
        <v>2520</v>
      </c>
      <c r="G17" s="31" t="s">
        <v>2518</v>
      </c>
      <c r="H17" s="6" t="s">
        <v>2519</v>
      </c>
    </row>
    <row r="18" spans="1:8" x14ac:dyDescent="0.25">
      <c r="A18" s="31" t="s">
        <v>2486</v>
      </c>
      <c r="B18" s="6" t="s">
        <v>1319</v>
      </c>
      <c r="C18" s="31" t="s">
        <v>2487</v>
      </c>
      <c r="D18" s="41">
        <v>4398300</v>
      </c>
      <c r="E18" s="41">
        <v>43983</v>
      </c>
      <c r="F18" s="31" t="s">
        <v>2488</v>
      </c>
      <c r="G18" s="31" t="s">
        <v>2489</v>
      </c>
      <c r="H18" s="6" t="s">
        <v>2490</v>
      </c>
    </row>
    <row r="19" spans="1:8" x14ac:dyDescent="0.25">
      <c r="A19" s="31" t="s">
        <v>1673</v>
      </c>
      <c r="B19" s="6" t="s">
        <v>2491</v>
      </c>
      <c r="C19" s="31" t="s">
        <v>2492</v>
      </c>
      <c r="D19" s="41">
        <v>1655000</v>
      </c>
      <c r="E19" s="41">
        <v>16550</v>
      </c>
      <c r="F19" s="31" t="s">
        <v>67</v>
      </c>
      <c r="G19" s="31" t="s">
        <v>1716</v>
      </c>
      <c r="H19" s="6" t="s">
        <v>2493</v>
      </c>
    </row>
    <row r="20" spans="1:8" x14ac:dyDescent="0.25">
      <c r="A20" s="31" t="s">
        <v>2494</v>
      </c>
      <c r="B20" s="6" t="s">
        <v>1168</v>
      </c>
      <c r="C20" s="31" t="s">
        <v>2495</v>
      </c>
      <c r="D20" s="41">
        <v>1239000</v>
      </c>
      <c r="E20" s="41">
        <v>12390</v>
      </c>
      <c r="F20" s="31" t="s">
        <v>1147</v>
      </c>
      <c r="G20" s="31" t="s">
        <v>1715</v>
      </c>
      <c r="H20" s="6" t="s">
        <v>2496</v>
      </c>
    </row>
    <row r="21" spans="1:8" x14ac:dyDescent="0.25">
      <c r="A21" s="31" t="s">
        <v>1160</v>
      </c>
      <c r="B21" s="6" t="s">
        <v>1161</v>
      </c>
      <c r="C21" s="31" t="s">
        <v>2497</v>
      </c>
      <c r="D21" s="41">
        <v>1400000</v>
      </c>
      <c r="E21" s="41">
        <v>14000</v>
      </c>
      <c r="F21" s="31" t="s">
        <v>1147</v>
      </c>
      <c r="G21" s="31" t="s">
        <v>1718</v>
      </c>
      <c r="H21" s="6" t="s">
        <v>1718</v>
      </c>
    </row>
    <row r="22" spans="1:8" x14ac:dyDescent="0.25">
      <c r="A22" s="31" t="s">
        <v>2498</v>
      </c>
      <c r="B22" s="6" t="s">
        <v>1149</v>
      </c>
      <c r="C22" s="31" t="s">
        <v>2499</v>
      </c>
      <c r="D22" s="41">
        <v>1443027.47</v>
      </c>
      <c r="E22" s="41">
        <v>14430.27</v>
      </c>
      <c r="F22" s="31" t="s">
        <v>1147</v>
      </c>
      <c r="G22" s="31" t="s">
        <v>1723</v>
      </c>
      <c r="H22" s="6" t="s">
        <v>2500</v>
      </c>
    </row>
    <row r="23" spans="1:8" x14ac:dyDescent="0.25">
      <c r="A23" s="31" t="s">
        <v>2498</v>
      </c>
      <c r="B23" s="6" t="s">
        <v>1172</v>
      </c>
      <c r="C23" s="31" t="s">
        <v>2501</v>
      </c>
      <c r="D23" s="41">
        <v>977317.78</v>
      </c>
      <c r="E23" s="41">
        <v>9773.17</v>
      </c>
      <c r="F23" s="31" t="s">
        <v>1147</v>
      </c>
      <c r="G23" s="31" t="s">
        <v>1723</v>
      </c>
      <c r="H23" s="6" t="s">
        <v>2500</v>
      </c>
    </row>
    <row r="24" spans="1:8" x14ac:dyDescent="0.25">
      <c r="A24" s="31" t="s">
        <v>2498</v>
      </c>
      <c r="B24" s="6" t="s">
        <v>1165</v>
      </c>
      <c r="C24" s="31" t="s">
        <v>2502</v>
      </c>
      <c r="D24" s="41">
        <v>980211.78</v>
      </c>
      <c r="E24" s="41">
        <v>9802.11</v>
      </c>
      <c r="F24" s="31" t="s">
        <v>1147</v>
      </c>
      <c r="G24" s="31" t="s">
        <v>1723</v>
      </c>
      <c r="H24" s="6" t="s">
        <v>2500</v>
      </c>
    </row>
    <row r="25" spans="1:8" x14ac:dyDescent="0.25">
      <c r="A25" s="31" t="s">
        <v>2498</v>
      </c>
      <c r="B25" s="6" t="s">
        <v>1170</v>
      </c>
      <c r="C25" s="31" t="s">
        <v>2503</v>
      </c>
      <c r="D25" s="41">
        <v>1912924.22</v>
      </c>
      <c r="E25" s="41">
        <v>19129.240000000002</v>
      </c>
      <c r="F25" s="31" t="s">
        <v>1147</v>
      </c>
      <c r="G25" s="31" t="s">
        <v>1723</v>
      </c>
      <c r="H25" s="6" t="s">
        <v>2500</v>
      </c>
    </row>
    <row r="26" spans="1:8" x14ac:dyDescent="0.25">
      <c r="A26" s="31" t="s">
        <v>500</v>
      </c>
      <c r="B26" s="6" t="s">
        <v>274</v>
      </c>
      <c r="C26" s="31" t="s">
        <v>2504</v>
      </c>
      <c r="D26" s="41">
        <v>9880000</v>
      </c>
      <c r="E26" s="41">
        <v>98800</v>
      </c>
      <c r="F26" s="31" t="s">
        <v>2462</v>
      </c>
      <c r="G26" s="31" t="s">
        <v>2505</v>
      </c>
      <c r="H26" s="6" t="s">
        <v>2506</v>
      </c>
    </row>
    <row r="27" spans="1:8" x14ac:dyDescent="0.25">
      <c r="A27" s="31" t="s">
        <v>2523</v>
      </c>
      <c r="B27" s="6">
        <v>81</v>
      </c>
      <c r="C27" s="31" t="s">
        <v>2527</v>
      </c>
      <c r="D27" s="41">
        <v>1670000</v>
      </c>
      <c r="E27" s="41">
        <v>16700</v>
      </c>
      <c r="F27" s="31" t="s">
        <v>2477</v>
      </c>
      <c r="G27" s="31" t="s">
        <v>2525</v>
      </c>
      <c r="H27" s="6" t="s">
        <v>2526</v>
      </c>
    </row>
    <row r="28" spans="1:8" x14ac:dyDescent="0.25">
      <c r="A28" s="31" t="s">
        <v>2481</v>
      </c>
      <c r="B28" s="6" t="s">
        <v>2134</v>
      </c>
      <c r="C28" s="31" t="s">
        <v>2483</v>
      </c>
      <c r="D28" s="41">
        <v>1514145</v>
      </c>
      <c r="E28" s="41">
        <v>15141.45</v>
      </c>
      <c r="F28" s="31" t="s">
        <v>804</v>
      </c>
      <c r="G28" s="31" t="s">
        <v>2507</v>
      </c>
      <c r="H28" s="6" t="s">
        <v>2508</v>
      </c>
    </row>
    <row r="29" spans="1:8" x14ac:dyDescent="0.25">
      <c r="A29" s="69" t="s">
        <v>2695</v>
      </c>
      <c r="B29" s="70" t="s">
        <v>507</v>
      </c>
      <c r="C29" s="69" t="s">
        <v>2696</v>
      </c>
      <c r="D29" s="71">
        <v>3009000</v>
      </c>
      <c r="E29" s="71">
        <v>30090</v>
      </c>
      <c r="F29" s="69" t="s">
        <v>512</v>
      </c>
      <c r="G29" s="69" t="s">
        <v>2697</v>
      </c>
      <c r="H29" s="69" t="s">
        <v>2698</v>
      </c>
    </row>
    <row r="30" spans="1:8" x14ac:dyDescent="0.25">
      <c r="D30" s="5"/>
      <c r="E30" s="5"/>
    </row>
    <row r="31" spans="1:8" x14ac:dyDescent="0.25">
      <c r="D31" s="5"/>
      <c r="E31" s="5"/>
    </row>
    <row r="32" spans="1:8" x14ac:dyDescent="0.25">
      <c r="D32" s="5"/>
      <c r="E32" s="5"/>
    </row>
    <row r="33" spans="4:5" x14ac:dyDescent="0.25">
      <c r="D33" s="5"/>
      <c r="E33" s="5"/>
    </row>
    <row r="34" spans="4:5" x14ac:dyDescent="0.25">
      <c r="D34" s="5"/>
      <c r="E34" s="5"/>
    </row>
    <row r="35" spans="4:5" x14ac:dyDescent="0.25">
      <c r="D35" s="5"/>
      <c r="E35" s="5"/>
    </row>
    <row r="36" spans="4:5" x14ac:dyDescent="0.25">
      <c r="D36" s="5"/>
      <c r="E36" s="5"/>
    </row>
    <row r="37" spans="4:5" x14ac:dyDescent="0.25">
      <c r="D37" s="5"/>
      <c r="E37" s="5" t="s">
        <v>1067</v>
      </c>
    </row>
    <row r="38" spans="4:5" x14ac:dyDescent="0.25">
      <c r="D38" s="5"/>
      <c r="E38" s="5"/>
    </row>
    <row r="39" spans="4:5" x14ac:dyDescent="0.25">
      <c r="D39" s="5"/>
      <c r="E39" s="5"/>
    </row>
    <row r="40" spans="4:5" x14ac:dyDescent="0.25">
      <c r="D40" s="5"/>
      <c r="E40" s="5"/>
    </row>
  </sheetData>
  <pageMargins left="0.7" right="0.7" top="0.75" bottom="0.75" header="0.3" footer="0.3"/>
  <pageSetup paperSize="5" scale="90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FFB37-B66A-4A50-957A-0808BEA73383}">
  <sheetPr codeName="Sheet8"/>
  <dimension ref="A1"/>
  <sheetViews>
    <sheetView workbookViewId="0">
      <selection activeCell="G15" sqref="G15"/>
    </sheetView>
  </sheetViews>
  <sheetFormatPr defaultRowHeight="15" x14ac:dyDescent="0.25"/>
  <sheetData>
    <row r="1" spans="1:1" x14ac:dyDescent="0.25">
      <c r="A1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petty cash</vt:lpstr>
      <vt:lpstr>Gen PO</vt:lpstr>
      <vt:lpstr> Gen PR</vt:lpstr>
      <vt:lpstr>Voucher</vt:lpstr>
      <vt:lpstr>2024PO</vt:lpstr>
      <vt:lpstr>2023 PO</vt:lpstr>
      <vt:lpstr>Sheet6</vt:lpstr>
      <vt:lpstr>EQUIP RET</vt:lpstr>
      <vt:lpstr>Sheet4</vt:lpstr>
      <vt:lpstr>Sheet2</vt:lpstr>
      <vt:lpstr>Sheet3</vt:lpstr>
      <vt:lpstr>Sheet1</vt:lpstr>
      <vt:lpstr>Sheet5</vt:lpstr>
      <vt:lpstr>Retain</vt:lpstr>
      <vt:lpstr>bODEGA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Supply Officer</dc:creator>
  <cp:lastModifiedBy>Jansen</cp:lastModifiedBy>
  <cp:lastPrinted>2025-01-30T03:12:25Z</cp:lastPrinted>
  <dcterms:created xsi:type="dcterms:W3CDTF">2024-01-10T08:46:25Z</dcterms:created>
  <dcterms:modified xsi:type="dcterms:W3CDTF">2025-02-24T09:38:57Z</dcterms:modified>
</cp:coreProperties>
</file>