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4" r:id="rId3"/>
  </sheets>
  <externalReferences>
    <externalReference r:id="rId4"/>
  </externalReferences>
  <calcPr calcId="162913"/>
  <fileRecoveryPr repairLoad="1"/>
</workbook>
</file>

<file path=xl/calcChain.xml><?xml version="1.0" encoding="utf-8"?>
<calcChain xmlns="http://schemas.openxmlformats.org/spreadsheetml/2006/main">
  <c r="J111" i="3" l="1"/>
  <c r="J102" i="3"/>
  <c r="J101" i="3"/>
  <c r="J100" i="3"/>
  <c r="G81" i="3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N81" i="3"/>
  <c r="P34" i="3"/>
  <c r="E47" i="3"/>
  <c r="E66" i="3"/>
  <c r="G25" i="3"/>
  <c r="I65" i="3"/>
  <c r="O51" i="3"/>
  <c r="O25" i="3"/>
  <c r="G62" i="3"/>
  <c r="M82" i="3"/>
  <c r="N30" i="3"/>
  <c r="E54" i="3"/>
  <c r="E61" i="3"/>
  <c r="F83" i="3"/>
  <c r="F47" i="3"/>
  <c r="G59" i="3"/>
  <c r="N27" i="3"/>
  <c r="P54" i="3"/>
  <c r="P89" i="3"/>
  <c r="N41" i="1"/>
  <c r="O61" i="1"/>
  <c r="I41" i="1"/>
  <c r="J60" i="1"/>
  <c r="M53" i="3"/>
  <c r="E101" i="3"/>
  <c r="I41" i="3"/>
  <c r="O66" i="3"/>
  <c r="O38" i="1"/>
  <c r="C62" i="1"/>
  <c r="J38" i="1"/>
  <c r="C60" i="1"/>
  <c r="I48" i="3"/>
  <c r="K84" i="3"/>
  <c r="P42" i="3"/>
  <c r="O49" i="3"/>
  <c r="O68" i="3"/>
  <c r="G27" i="3"/>
  <c r="P69" i="3"/>
  <c r="F56" i="3"/>
  <c r="I28" i="3"/>
  <c r="G64" i="3"/>
  <c r="H84" i="3"/>
  <c r="I32" i="3"/>
  <c r="O56" i="3"/>
  <c r="I66" i="3"/>
  <c r="I34" i="3"/>
  <c r="N67" i="3"/>
  <c r="K88" i="3"/>
  <c r="N54" i="3"/>
  <c r="N31" i="3"/>
  <c r="H82" i="3"/>
  <c r="C61" i="1"/>
  <c r="C23" i="1"/>
  <c r="D58" i="1"/>
  <c r="D20" i="1"/>
  <c r="O83" i="3"/>
  <c r="P48" i="3"/>
  <c r="G26" i="3"/>
  <c r="P58" i="3"/>
  <c r="J41" i="1"/>
  <c r="N60" i="1"/>
  <c r="L40" i="1"/>
  <c r="I59" i="1"/>
  <c r="H57" i="3"/>
  <c r="E81" i="3"/>
  <c r="I55" i="3"/>
  <c r="P45" i="3"/>
  <c r="M61" i="1"/>
  <c r="P60" i="3"/>
  <c r="H43" i="3"/>
  <c r="N68" i="3"/>
  <c r="G55" i="3"/>
  <c r="E44" i="3"/>
  <c r="L39" i="1"/>
  <c r="N38" i="1"/>
  <c r="M49" i="3"/>
  <c r="P28" i="3"/>
  <c r="M36" i="1"/>
  <c r="O35" i="1"/>
  <c r="E33" i="3"/>
  <c r="G33" i="3"/>
  <c r="K72" i="1"/>
  <c r="C71" i="1"/>
  <c r="D37" i="1"/>
  <c r="D63" i="1"/>
  <c r="E100" i="3"/>
  <c r="C58" i="1"/>
  <c r="J24" i="1"/>
  <c r="H69" i="3"/>
  <c r="O19" i="1"/>
  <c r="J49" i="1"/>
  <c r="N82" i="3"/>
  <c r="H16" i="3"/>
  <c r="J50" i="1"/>
  <c r="L49" i="1"/>
  <c r="M24" i="1"/>
  <c r="I43" i="1"/>
  <c r="N86" i="3"/>
  <c r="C57" i="1"/>
  <c r="I28" i="1"/>
  <c r="I19" i="1"/>
  <c r="I65" i="1"/>
  <c r="P44" i="3"/>
  <c r="M83" i="3"/>
  <c r="E31" i="3"/>
  <c r="P86" i="3"/>
  <c r="I59" i="3"/>
  <c r="I61" i="1"/>
  <c r="M41" i="3"/>
  <c r="M57" i="1"/>
  <c r="D66" i="1"/>
  <c r="H87" i="3"/>
  <c r="G30" i="3"/>
  <c r="C59" i="1"/>
  <c r="O52" i="1"/>
  <c r="G57" i="3"/>
  <c r="P32" i="3"/>
  <c r="N22" i="1"/>
  <c r="I22" i="1"/>
  <c r="O45" i="1"/>
  <c r="D23" i="1"/>
  <c r="N70" i="3"/>
  <c r="M29" i="1"/>
  <c r="J78" i="1"/>
  <c r="M67" i="3"/>
  <c r="M56" i="3"/>
  <c r="P56" i="3"/>
  <c r="F57" i="3"/>
  <c r="N48" i="3"/>
  <c r="I70" i="3"/>
  <c r="O63" i="1"/>
  <c r="G46" i="3"/>
  <c r="O44" i="3"/>
  <c r="Q44" i="3" s="1"/>
  <c r="E45" i="3"/>
  <c r="K86" i="3"/>
  <c r="F63" i="3"/>
  <c r="F43" i="3"/>
  <c r="I51" i="3"/>
  <c r="I62" i="3"/>
  <c r="D44" i="1"/>
  <c r="L61" i="1"/>
  <c r="J12" i="1"/>
  <c r="F100" i="3"/>
  <c r="N44" i="3"/>
  <c r="E49" i="3"/>
  <c r="D34" i="1"/>
  <c r="M58" i="1"/>
  <c r="L5" i="1"/>
  <c r="I83" i="3"/>
  <c r="M58" i="3"/>
  <c r="N58" i="3"/>
  <c r="P59" i="3"/>
  <c r="E53" i="3"/>
  <c r="F84" i="3"/>
  <c r="J66" i="1"/>
  <c r="G48" i="3"/>
  <c r="N46" i="3"/>
  <c r="P47" i="3"/>
  <c r="F26" i="3"/>
  <c r="O42" i="3"/>
  <c r="G63" i="3"/>
  <c r="G84" i="3"/>
  <c r="H50" i="3"/>
  <c r="I44" i="1"/>
  <c r="I46" i="1"/>
  <c r="L25" i="1"/>
  <c r="M57" i="3"/>
  <c r="P67" i="3"/>
  <c r="M33" i="3"/>
  <c r="D42" i="1"/>
  <c r="O60" i="1"/>
  <c r="M11" i="1"/>
  <c r="E88" i="3"/>
  <c r="H31" i="3"/>
  <c r="K87" i="3"/>
  <c r="G68" i="3"/>
  <c r="E89" i="3"/>
  <c r="E52" i="3"/>
  <c r="I64" i="3"/>
  <c r="I69" i="3"/>
  <c r="J59" i="1"/>
  <c r="O57" i="3"/>
  <c r="O58" i="3"/>
  <c r="D64" i="1"/>
  <c r="N57" i="3"/>
  <c r="J45" i="1"/>
  <c r="M26" i="1"/>
  <c r="D14" i="1"/>
  <c r="D12" i="1"/>
  <c r="K38" i="1"/>
  <c r="C45" i="1"/>
  <c r="I25" i="3"/>
  <c r="N36" i="1"/>
  <c r="P33" i="3"/>
  <c r="I54" i="3"/>
  <c r="L72" i="1"/>
  <c r="I64" i="1"/>
  <c r="O62" i="1"/>
  <c r="P66" i="3"/>
  <c r="L37" i="1"/>
  <c r="P51" i="3"/>
  <c r="M60" i="3"/>
  <c r="O52" i="3"/>
  <c r="N60" i="3"/>
  <c r="G50" i="3"/>
  <c r="N34" i="3"/>
  <c r="F82" i="3"/>
  <c r="F88" i="3"/>
  <c r="J37" i="1"/>
  <c r="D28" i="1"/>
  <c r="P81" i="3"/>
  <c r="D50" i="1"/>
  <c r="O14" i="1"/>
  <c r="I50" i="3"/>
  <c r="M59" i="1"/>
  <c r="C51" i="1"/>
  <c r="I35" i="1"/>
  <c r="E62" i="3"/>
  <c r="C46" i="1"/>
  <c r="D43" i="1"/>
  <c r="O46" i="1"/>
  <c r="O26" i="1"/>
  <c r="I27" i="1"/>
  <c r="H56" i="3"/>
  <c r="C78" i="1"/>
  <c r="K64" i="1"/>
  <c r="K41" i="1"/>
  <c r="H64" i="3"/>
  <c r="I78" i="1"/>
  <c r="H52" i="3"/>
  <c r="G82" i="3"/>
  <c r="M49" i="1"/>
  <c r="M65" i="3"/>
  <c r="N45" i="1"/>
  <c r="P85" i="3"/>
  <c r="C27" i="1"/>
  <c r="N39" i="1"/>
  <c r="P52" i="3"/>
  <c r="I42" i="1"/>
  <c r="N37" i="1"/>
  <c r="C26" i="1"/>
  <c r="L60" i="1"/>
  <c r="C47" i="1"/>
  <c r="N29" i="1"/>
  <c r="H59" i="3"/>
  <c r="N78" i="1"/>
  <c r="G88" i="3"/>
  <c r="I62" i="1"/>
  <c r="O58" i="1"/>
  <c r="N51" i="1"/>
  <c r="N45" i="3"/>
  <c r="M28" i="3"/>
  <c r="D36" i="1"/>
  <c r="O27" i="1"/>
  <c r="K49" i="1"/>
  <c r="G44" i="3"/>
  <c r="H62" i="3"/>
  <c r="H70" i="3"/>
  <c r="L38" i="1"/>
  <c r="N19" i="1"/>
  <c r="M41" i="1"/>
  <c r="H61" i="3"/>
  <c r="H49" i="3"/>
  <c r="H58" i="3"/>
  <c r="N47" i="3"/>
  <c r="O70" i="3"/>
  <c r="D51" i="1"/>
  <c r="O60" i="3"/>
  <c r="O84" i="3"/>
  <c r="O5" i="1"/>
  <c r="D48" i="1"/>
  <c r="K42" i="1"/>
  <c r="M68" i="3"/>
  <c r="N85" i="3"/>
  <c r="G58" i="3"/>
  <c r="F52" i="3"/>
  <c r="G41" i="3"/>
  <c r="M77" i="1"/>
  <c r="H30" i="3"/>
  <c r="K65" i="1"/>
  <c r="M25" i="3"/>
  <c r="I50" i="1"/>
  <c r="K45" i="1"/>
  <c r="F48" i="3"/>
  <c r="M60" i="1"/>
  <c r="K28" i="1"/>
  <c r="E55" i="3"/>
  <c r="C25" i="1"/>
  <c r="D59" i="1"/>
  <c r="M42" i="1"/>
  <c r="N66" i="1"/>
  <c r="N28" i="1"/>
  <c r="O55" i="3"/>
  <c r="I47" i="1"/>
  <c r="E56" i="3"/>
  <c r="E25" i="3"/>
  <c r="N57" i="1"/>
  <c r="J44" i="1"/>
  <c r="C12" i="1"/>
  <c r="C43" i="1"/>
  <c r="M55" i="3"/>
  <c r="I20" i="1"/>
  <c r="O46" i="3"/>
  <c r="H28" i="3"/>
  <c r="L27" i="1"/>
  <c r="K77" i="1"/>
  <c r="L46" i="1"/>
  <c r="I67" i="3"/>
  <c r="C24" i="1"/>
  <c r="L23" i="1"/>
  <c r="M47" i="3"/>
  <c r="L45" i="1"/>
  <c r="P25" i="3"/>
  <c r="N69" i="3"/>
  <c r="I12" i="1"/>
  <c r="K62" i="3"/>
  <c r="Q46" i="3"/>
  <c r="K65" i="3"/>
  <c r="Q25" i="3"/>
  <c r="K67" i="3"/>
  <c r="Q57" i="3"/>
  <c r="Q84" i="3"/>
  <c r="Q49" i="3"/>
  <c r="Q55" i="3"/>
  <c r="Q51" i="3"/>
  <c r="M48" i="3"/>
  <c r="O32" i="3"/>
  <c r="H48" i="3"/>
  <c r="P26" i="3"/>
  <c r="F29" i="3"/>
  <c r="O87" i="3"/>
  <c r="G101" i="3"/>
  <c r="F102" i="3"/>
  <c r="M30" i="3"/>
  <c r="K31" i="3"/>
  <c r="O27" i="3"/>
  <c r="P68" i="3"/>
  <c r="M27" i="3"/>
  <c r="H45" i="3"/>
  <c r="O23" i="1"/>
  <c r="J51" i="1"/>
  <c r="O66" i="1"/>
  <c r="F62" i="3"/>
  <c r="M87" i="3"/>
  <c r="O29" i="3"/>
  <c r="I21" i="1"/>
  <c r="K47" i="1"/>
  <c r="D61" i="1"/>
  <c r="I82" i="3"/>
  <c r="K82" i="3" s="1"/>
  <c r="M50" i="3"/>
  <c r="O34" i="3"/>
  <c r="E50" i="3"/>
  <c r="P30" i="3"/>
  <c r="M32" i="3"/>
  <c r="F89" i="3"/>
  <c r="F34" i="3"/>
  <c r="N16" i="3"/>
  <c r="N32" i="3"/>
  <c r="E60" i="3"/>
  <c r="N51" i="3"/>
  <c r="G47" i="3"/>
  <c r="P55" i="3"/>
  <c r="P29" i="3"/>
  <c r="D52" i="1"/>
  <c r="N63" i="1"/>
  <c r="N64" i="1"/>
  <c r="P41" i="3"/>
  <c r="F49" i="3"/>
  <c r="N42" i="3"/>
  <c r="K23" i="1"/>
  <c r="M89" i="3"/>
  <c r="H25" i="3"/>
  <c r="I49" i="3"/>
  <c r="G70" i="3"/>
  <c r="G83" i="3"/>
  <c r="H55" i="3"/>
  <c r="F50" i="3"/>
  <c r="L64" i="1"/>
  <c r="C42" i="1"/>
  <c r="H44" i="3"/>
  <c r="K59" i="1"/>
  <c r="L29" i="1"/>
  <c r="E12" i="4"/>
  <c r="H27" i="3"/>
  <c r="P53" i="3"/>
  <c r="H81" i="3"/>
  <c r="G85" i="3"/>
  <c r="E87" i="3"/>
  <c r="K83" i="3"/>
  <c r="I53" i="3"/>
  <c r="K43" i="1"/>
  <c r="N66" i="3"/>
  <c r="N62" i="1"/>
  <c r="M50" i="1"/>
  <c r="G100" i="3"/>
  <c r="F54" i="3"/>
  <c r="E65" i="3"/>
  <c r="O88" i="3"/>
  <c r="Q32" i="3"/>
  <c r="E16" i="3"/>
  <c r="M21" i="1"/>
  <c r="F101" i="3"/>
  <c r="I57" i="1"/>
  <c r="N47" i="1"/>
  <c r="M78" i="1"/>
  <c r="L42" i="1"/>
  <c r="N21" i="1"/>
  <c r="P65" i="3"/>
  <c r="L41" i="1"/>
  <c r="L57" i="1"/>
  <c r="N35" i="1"/>
  <c r="K32" i="3"/>
  <c r="C13" i="1"/>
  <c r="J25" i="1"/>
  <c r="C19" i="1"/>
  <c r="D78" i="1"/>
  <c r="G86" i="3"/>
  <c r="G29" i="3"/>
  <c r="E102" i="3"/>
  <c r="F87" i="3"/>
  <c r="F33" i="3"/>
  <c r="O16" i="3"/>
  <c r="L36" i="1"/>
  <c r="H89" i="3"/>
  <c r="O44" i="1"/>
  <c r="O48" i="3"/>
  <c r="K60" i="1"/>
  <c r="L26" i="1"/>
  <c r="J20" i="1"/>
  <c r="I52" i="1"/>
  <c r="N83" i="3"/>
  <c r="N12" i="1"/>
  <c r="M63" i="3"/>
  <c r="F51" i="3"/>
  <c r="I71" i="1"/>
  <c r="M70" i="3"/>
  <c r="P61" i="3"/>
  <c r="N28" i="3"/>
  <c r="O45" i="3"/>
  <c r="O47" i="1"/>
  <c r="E34" i="3"/>
  <c r="O33" i="3"/>
  <c r="D24" i="1"/>
  <c r="K21" i="1"/>
  <c r="I14" i="1"/>
  <c r="D25" i="1"/>
  <c r="O30" i="3"/>
  <c r="J5" i="1"/>
  <c r="N24" i="1"/>
  <c r="M37" i="1"/>
  <c r="G28" i="3"/>
  <c r="C39" i="1"/>
  <c r="H46" i="3"/>
  <c r="O26" i="3"/>
  <c r="G111" i="3"/>
  <c r="N55" i="3"/>
  <c r="M46" i="1"/>
  <c r="J61" i="1"/>
  <c r="I16" i="3"/>
  <c r="I38" i="1"/>
  <c r="F85" i="3"/>
  <c r="D39" i="1"/>
  <c r="M26" i="3"/>
  <c r="N27" i="1"/>
  <c r="I39" i="1"/>
  <c r="M86" i="3"/>
  <c r="C28" i="1"/>
  <c r="M14" i="1"/>
  <c r="N52" i="1"/>
  <c r="L59" i="1"/>
  <c r="N61" i="3"/>
  <c r="E67" i="3"/>
  <c r="F55" i="3"/>
  <c r="K46" i="1"/>
  <c r="F60" i="3"/>
  <c r="M63" i="1"/>
  <c r="N11" i="1"/>
  <c r="J65" i="1"/>
  <c r="K14" i="1"/>
  <c r="I29" i="1"/>
  <c r="H32" i="3"/>
  <c r="D22" i="1"/>
  <c r="M20" i="1"/>
  <c r="J64" i="1"/>
  <c r="J28" i="1"/>
  <c r="D41" i="1"/>
  <c r="F44" i="3"/>
  <c r="P31" i="3"/>
  <c r="L65" i="1"/>
  <c r="C37" i="1"/>
  <c r="J52" i="1"/>
  <c r="K39" i="1"/>
  <c r="N43" i="1"/>
  <c r="I63" i="1"/>
  <c r="N33" i="3"/>
  <c r="H60" i="3"/>
  <c r="M25" i="1"/>
  <c r="K62" i="1"/>
  <c r="M12" i="1"/>
  <c r="L35" i="1"/>
  <c r="G53" i="3"/>
  <c r="H63" i="3"/>
  <c r="K51" i="3"/>
  <c r="Q16" i="3"/>
  <c r="K50" i="3"/>
  <c r="K70" i="3"/>
  <c r="Q29" i="3"/>
  <c r="K49" i="3"/>
  <c r="Q30" i="3"/>
  <c r="M64" i="3"/>
  <c r="O85" i="3"/>
  <c r="I29" i="3"/>
  <c r="K29" i="3" s="1"/>
  <c r="G54" i="3"/>
  <c r="P63" i="3"/>
  <c r="P27" i="3"/>
  <c r="F69" i="3"/>
  <c r="O51" i="1"/>
  <c r="J23" i="1"/>
  <c r="I63" i="3"/>
  <c r="K63" i="3" s="1"/>
  <c r="I49" i="1"/>
  <c r="K20" i="1"/>
  <c r="M66" i="3"/>
  <c r="N87" i="3"/>
  <c r="F32" i="3"/>
  <c r="G56" i="3"/>
  <c r="N65" i="3"/>
  <c r="O59" i="3"/>
  <c r="O31" i="3"/>
  <c r="M72" i="1"/>
  <c r="C50" i="1"/>
  <c r="H26" i="3"/>
  <c r="K51" i="1"/>
  <c r="C40" i="1"/>
  <c r="G49" i="3"/>
  <c r="P83" i="3"/>
  <c r="F25" i="3"/>
  <c r="E42" i="3"/>
  <c r="Q87" i="3"/>
  <c r="E46" i="3"/>
  <c r="K57" i="1"/>
  <c r="O86" i="3"/>
  <c r="C29" i="1"/>
  <c r="G65" i="3"/>
  <c r="K27" i="1"/>
  <c r="J21" i="1"/>
  <c r="D35" i="1"/>
  <c r="J42" i="1"/>
  <c r="C5" i="1"/>
  <c r="N23" i="1"/>
  <c r="F46" i="3"/>
  <c r="D38" i="1"/>
  <c r="I60" i="1"/>
  <c r="D47" i="1"/>
  <c r="K52" i="1"/>
  <c r="I60" i="3"/>
  <c r="F70" i="3"/>
  <c r="I58" i="3"/>
  <c r="G66" i="3"/>
  <c r="P70" i="3"/>
  <c r="G51" i="3"/>
  <c r="I61" i="3"/>
  <c r="O49" i="1"/>
  <c r="O67" i="3"/>
  <c r="C48" i="1"/>
  <c r="E83" i="3"/>
  <c r="O39" i="1"/>
  <c r="N65" i="1"/>
  <c r="O62" i="3"/>
  <c r="J14" i="1"/>
  <c r="K45" i="3"/>
  <c r="K36" i="1"/>
  <c r="Q83" i="3"/>
  <c r="F31" i="3"/>
  <c r="O43" i="1"/>
  <c r="G102" i="3"/>
  <c r="H47" i="3"/>
  <c r="N56" i="3"/>
  <c r="E111" i="3"/>
  <c r="C11" i="1"/>
  <c r="I77" i="1"/>
  <c r="E85" i="3"/>
  <c r="C35" i="1"/>
  <c r="I27" i="3"/>
  <c r="M59" i="3"/>
  <c r="N40" i="1"/>
  <c r="J22" i="1"/>
  <c r="O29" i="1"/>
  <c r="O89" i="3"/>
  <c r="L51" i="1"/>
  <c r="H101" i="3"/>
  <c r="O40" i="1"/>
  <c r="K22" i="1"/>
  <c r="M85" i="3"/>
  <c r="H66" i="3"/>
  <c r="J27" i="1"/>
  <c r="O21" i="1"/>
  <c r="N88" i="3"/>
  <c r="L58" i="1"/>
  <c r="I81" i="3"/>
  <c r="K85" i="3"/>
  <c r="O43" i="3"/>
  <c r="Q43" i="3" s="1"/>
  <c r="I46" i="3"/>
  <c r="E82" i="3"/>
  <c r="D40" i="1"/>
  <c r="N46" i="1"/>
  <c r="K40" i="1"/>
  <c r="C49" i="1"/>
  <c r="L77" i="1"/>
  <c r="D27" i="1"/>
  <c r="I57" i="3"/>
  <c r="K57" i="3" s="1"/>
  <c r="N26" i="3"/>
  <c r="G67" i="3"/>
  <c r="M45" i="1"/>
  <c r="F27" i="3"/>
  <c r="F66" i="3"/>
  <c r="I11" i="1"/>
  <c r="C22" i="1"/>
  <c r="D45" i="1"/>
  <c r="J72" i="1"/>
  <c r="J29" i="1"/>
  <c r="N14" i="1"/>
  <c r="O28" i="1"/>
  <c r="N41" i="3"/>
  <c r="E63" i="3"/>
  <c r="E70" i="3"/>
  <c r="N71" i="1"/>
  <c r="F28" i="3"/>
  <c r="K5" i="1"/>
  <c r="M27" i="1"/>
  <c r="N20" i="1"/>
  <c r="D29" i="1"/>
  <c r="M51" i="1"/>
  <c r="F42" i="3"/>
  <c r="I26" i="3"/>
  <c r="O24" i="1"/>
  <c r="K26" i="1"/>
  <c r="E27" i="3"/>
  <c r="C52" i="1"/>
  <c r="M62" i="1"/>
  <c r="L78" i="1"/>
  <c r="Q48" i="3"/>
  <c r="Q70" i="3"/>
  <c r="Q85" i="3"/>
  <c r="K59" i="3"/>
  <c r="K61" i="3"/>
  <c r="Q27" i="3"/>
  <c r="K28" i="3"/>
  <c r="K26" i="3"/>
  <c r="K27" i="3"/>
  <c r="K25" i="3"/>
  <c r="H85" i="3"/>
  <c r="H33" i="3"/>
  <c r="E64" i="3"/>
  <c r="N62" i="3"/>
  <c r="M88" i="3"/>
  <c r="M65" i="1"/>
  <c r="M84" i="3"/>
  <c r="O12" i="1"/>
  <c r="M35" i="1"/>
  <c r="N63" i="3"/>
  <c r="D11" i="1"/>
  <c r="H83" i="3"/>
  <c r="G87" i="3"/>
  <c r="E41" i="3"/>
  <c r="H65" i="3"/>
  <c r="M16" i="3"/>
  <c r="I30" i="3"/>
  <c r="K30" i="3" s="1"/>
  <c r="O63" i="3"/>
  <c r="Q63" i="3" s="1"/>
  <c r="J26" i="1"/>
  <c r="K44" i="1"/>
  <c r="H51" i="3"/>
  <c r="K12" i="1"/>
  <c r="M22" i="1"/>
  <c r="M62" i="3"/>
  <c r="G31" i="3"/>
  <c r="Q34" i="3"/>
  <c r="F61" i="3"/>
  <c r="M43" i="3"/>
  <c r="E30" i="3"/>
  <c r="O20" i="1"/>
  <c r="G34" i="3"/>
  <c r="L50" i="1"/>
  <c r="F68" i="3"/>
  <c r="O64" i="1"/>
  <c r="J57" i="1"/>
  <c r="F45" i="3"/>
  <c r="L62" i="1"/>
  <c r="I42" i="3"/>
  <c r="K42" i="3" s="1"/>
  <c r="L71" i="1"/>
  <c r="F65" i="3"/>
  <c r="J11" i="1"/>
  <c r="D49" i="1"/>
  <c r="O61" i="3"/>
  <c r="Q61" i="3" s="1"/>
  <c r="D5" i="1"/>
  <c r="E43" i="3"/>
  <c r="I52" i="3"/>
  <c r="K52" i="3" s="1"/>
  <c r="H41" i="3"/>
  <c r="F58" i="3"/>
  <c r="F30" i="3"/>
  <c r="E59" i="3"/>
  <c r="K19" i="1"/>
  <c r="M45" i="3"/>
  <c r="O50" i="3"/>
  <c r="Q50" i="3" s="1"/>
  <c r="J43" i="1"/>
  <c r="J62" i="1"/>
  <c r="O57" i="1"/>
  <c r="N44" i="1"/>
  <c r="E29" i="3"/>
  <c r="I24" i="1"/>
  <c r="I5" i="1"/>
  <c r="M47" i="1"/>
  <c r="E32" i="3"/>
  <c r="M44" i="1"/>
  <c r="I26" i="1"/>
  <c r="G45" i="3"/>
  <c r="G60" i="3"/>
  <c r="O28" i="3"/>
  <c r="N52" i="3"/>
  <c r="I33" i="3"/>
  <c r="K33" i="3" s="1"/>
  <c r="I45" i="1"/>
  <c r="C65" i="1"/>
  <c r="D65" i="1"/>
  <c r="L20" i="1"/>
  <c r="G32" i="3"/>
  <c r="P64" i="3"/>
  <c r="N59" i="1"/>
  <c r="L63" i="1"/>
  <c r="P49" i="3"/>
  <c r="K37" i="1"/>
  <c r="D46" i="1"/>
  <c r="D72" i="1"/>
  <c r="J36" i="1"/>
  <c r="E51" i="3"/>
  <c r="C34" i="1"/>
  <c r="F86" i="3"/>
  <c r="J39" i="1"/>
  <c r="K61" i="1"/>
  <c r="C66" i="1"/>
  <c r="O42" i="1"/>
  <c r="K11" i="1"/>
  <c r="F16" i="3"/>
  <c r="P87" i="3"/>
  <c r="C72" i="1"/>
  <c r="C38" i="1"/>
  <c r="O41" i="1"/>
  <c r="H54" i="3"/>
  <c r="K29" i="1"/>
  <c r="M51" i="3"/>
  <c r="G89" i="3"/>
  <c r="N43" i="3"/>
  <c r="N49" i="3"/>
  <c r="O81" i="3"/>
  <c r="C77" i="1"/>
  <c r="L43" i="1"/>
  <c r="E57" i="3"/>
  <c r="N25" i="1"/>
  <c r="N29" i="3"/>
  <c r="P43" i="3"/>
  <c r="C41" i="1"/>
  <c r="C63" i="1"/>
  <c r="K25" i="1"/>
  <c r="I43" i="3"/>
  <c r="K43" i="3" s="1"/>
  <c r="O37" i="1"/>
  <c r="L14" i="1"/>
  <c r="F111" i="3"/>
  <c r="H111" i="3" s="1"/>
  <c r="M81" i="3"/>
  <c r="E58" i="3"/>
  <c r="I36" i="1"/>
  <c r="N58" i="1"/>
  <c r="P46" i="3"/>
  <c r="D19" i="1"/>
  <c r="L19" i="1"/>
  <c r="M52" i="3"/>
  <c r="H68" i="3"/>
  <c r="I66" i="1"/>
  <c r="O41" i="3"/>
  <c r="G69" i="3"/>
  <c r="N72" i="1"/>
  <c r="M38" i="1"/>
  <c r="N61" i="1"/>
  <c r="N49" i="1"/>
  <c r="Q56" i="3"/>
  <c r="K53" i="3"/>
  <c r="Q62" i="3"/>
  <c r="Q81" i="3"/>
  <c r="K55" i="3"/>
  <c r="K58" i="3"/>
  <c r="Q60" i="3"/>
  <c r="K66" i="3"/>
  <c r="Q59" i="3"/>
  <c r="Q68" i="3"/>
  <c r="Q28" i="3"/>
  <c r="Q42" i="3"/>
  <c r="Q67" i="3"/>
  <c r="O65" i="3"/>
  <c r="Q65" i="3" s="1"/>
  <c r="H67" i="3"/>
  <c r="I44" i="3"/>
  <c r="K44" i="3" s="1"/>
  <c r="O53" i="3"/>
  <c r="Q53" i="3" s="1"/>
  <c r="H42" i="3"/>
  <c r="P84" i="3"/>
  <c r="G42" i="3"/>
  <c r="N77" i="1"/>
  <c r="M69" i="3"/>
  <c r="E28" i="3"/>
  <c r="J71" i="1"/>
  <c r="F41" i="3"/>
  <c r="I68" i="3"/>
  <c r="K68" i="3" s="1"/>
  <c r="P82" i="3"/>
  <c r="E48" i="3"/>
  <c r="I56" i="3"/>
  <c r="O47" i="3"/>
  <c r="Q47" i="3" s="1"/>
  <c r="K71" i="1"/>
  <c r="G16" i="3"/>
  <c r="L66" i="1"/>
  <c r="J40" i="1"/>
  <c r="O82" i="3"/>
  <c r="Q82" i="3" s="1"/>
  <c r="J77" i="1"/>
  <c r="M64" i="1"/>
  <c r="M46" i="3"/>
  <c r="P62" i="3"/>
  <c r="G52" i="3"/>
  <c r="N84" i="3"/>
  <c r="K63" i="1"/>
  <c r="O59" i="1"/>
  <c r="C64" i="1"/>
  <c r="E86" i="3"/>
  <c r="D26" i="1"/>
  <c r="O54" i="3"/>
  <c r="Q54" i="3" s="1"/>
  <c r="L44" i="1"/>
  <c r="M39" i="1"/>
  <c r="M34" i="3"/>
  <c r="L12" i="1"/>
  <c r="J58" i="1"/>
  <c r="O22" i="1"/>
  <c r="F67" i="3"/>
  <c r="C36" i="1"/>
  <c r="C20" i="1"/>
  <c r="M29" i="3"/>
  <c r="O50" i="1"/>
  <c r="L24" i="1"/>
  <c r="H29" i="3"/>
  <c r="F81" i="3"/>
  <c r="H34" i="3"/>
  <c r="F64" i="3"/>
  <c r="M31" i="3"/>
  <c r="I51" i="1"/>
  <c r="H53" i="3"/>
  <c r="C21" i="1"/>
  <c r="N25" i="3"/>
  <c r="M40" i="1"/>
  <c r="D21" i="1"/>
  <c r="O25" i="1"/>
  <c r="D71" i="1"/>
  <c r="N50" i="3"/>
  <c r="J46" i="1"/>
  <c r="O11" i="1"/>
  <c r="N64" i="3"/>
  <c r="N26" i="1"/>
  <c r="O65" i="1"/>
  <c r="K89" i="3"/>
  <c r="O69" i="3"/>
  <c r="Q69" i="3" s="1"/>
  <c r="N59" i="3"/>
  <c r="D13" i="1"/>
  <c r="E69" i="3"/>
  <c r="M71" i="1"/>
  <c r="D62" i="1"/>
  <c r="C14" i="1"/>
  <c r="K24" i="1"/>
  <c r="M52" i="1"/>
  <c r="L11" i="1"/>
  <c r="P57" i="3"/>
  <c r="M19" i="1"/>
  <c r="J63" i="1"/>
  <c r="F53" i="3"/>
  <c r="E26" i="3"/>
  <c r="N50" i="1"/>
  <c r="P88" i="3"/>
  <c r="M28" i="1"/>
  <c r="J16" i="3"/>
  <c r="G61" i="3"/>
  <c r="N53" i="3"/>
  <c r="N5" i="1"/>
  <c r="K34" i="3"/>
  <c r="K81" i="3"/>
  <c r="K54" i="3"/>
  <c r="Q45" i="3"/>
  <c r="I37" i="1"/>
  <c r="I25" i="1"/>
  <c r="M54" i="3"/>
  <c r="I58" i="1"/>
  <c r="I23" i="1"/>
  <c r="K66" i="1"/>
  <c r="C44" i="1"/>
  <c r="M44" i="3"/>
  <c r="J35" i="1"/>
  <c r="D60" i="1"/>
  <c r="K78" i="1"/>
  <c r="K35" i="1"/>
  <c r="L52" i="1"/>
  <c r="D77" i="1"/>
  <c r="K50" i="1"/>
  <c r="K46" i="3"/>
  <c r="Q33" i="3"/>
  <c r="K69" i="3"/>
  <c r="I47" i="3"/>
  <c r="K47" i="3" s="1"/>
  <c r="O36" i="1"/>
  <c r="P50" i="3"/>
  <c r="K58" i="1"/>
  <c r="E84" i="3"/>
  <c r="M66" i="1"/>
  <c r="M42" i="3"/>
  <c r="M61" i="3"/>
  <c r="M5" i="1"/>
  <c r="D57" i="1"/>
  <c r="G43" i="3"/>
  <c r="M23" i="1"/>
  <c r="N89" i="3"/>
  <c r="L47" i="1"/>
  <c r="L22" i="1"/>
  <c r="Q58" i="3"/>
  <c r="K41" i="3"/>
  <c r="Q41" i="3"/>
  <c r="L21" i="1"/>
  <c r="J19" i="1"/>
  <c r="H86" i="3"/>
  <c r="M43" i="1"/>
  <c r="L28" i="1"/>
  <c r="J47" i="1"/>
  <c r="I72" i="1"/>
  <c r="N42" i="1"/>
  <c r="F59" i="3"/>
  <c r="H88" i="3"/>
  <c r="O64" i="3"/>
  <c r="Q64" i="3" s="1"/>
  <c r="I40" i="1"/>
  <c r="E68" i="3"/>
  <c r="P16" i="3"/>
  <c r="Q52" i="3"/>
  <c r="Q89" i="3"/>
  <c r="Q66" i="3"/>
  <c r="Q26" i="3"/>
  <c r="K60" i="3"/>
  <c r="Q88" i="3"/>
  <c r="K48" i="3"/>
  <c r="H102" i="3"/>
  <c r="K16" i="3"/>
  <c r="K64" i="3"/>
  <c r="Q31" i="3"/>
  <c r="H100" i="3"/>
  <c r="B119" i="3" l="1"/>
  <c r="D119" i="3" s="1"/>
  <c r="K56" i="3"/>
  <c r="Q86" i="3"/>
  <c r="D18" i="3" l="1"/>
  <c r="B120" i="3" s="1"/>
  <c r="D120" i="3" s="1"/>
  <c r="L63" i="3" l="1"/>
  <c r="L61" i="3"/>
  <c r="L62" i="3"/>
  <c r="L68" i="3"/>
  <c r="F120" i="3"/>
  <c r="D63" i="3"/>
  <c r="D62" i="3"/>
  <c r="D61" i="3"/>
  <c r="D68" i="3"/>
  <c r="L50" i="3" l="1"/>
  <c r="L32" i="3"/>
  <c r="L27" i="3"/>
  <c r="L30" i="3"/>
  <c r="L26" i="3"/>
  <c r="L29" i="3"/>
  <c r="L47" i="3"/>
  <c r="L59" i="3"/>
  <c r="L82" i="3"/>
  <c r="R52" i="3"/>
  <c r="R27" i="3"/>
  <c r="L33" i="3"/>
  <c r="R58" i="3"/>
  <c r="R57" i="3"/>
  <c r="R56" i="3"/>
  <c r="L25" i="3"/>
  <c r="L52" i="3"/>
  <c r="L31" i="3"/>
  <c r="I100" i="3"/>
  <c r="R59" i="3"/>
  <c r="L48" i="3"/>
  <c r="R88" i="3"/>
  <c r="L34" i="3"/>
  <c r="R30" i="3"/>
  <c r="L83" i="3"/>
  <c r="L16" i="3"/>
  <c r="L28" i="3"/>
  <c r="L51" i="3"/>
  <c r="R41" i="3"/>
  <c r="L65" i="3"/>
  <c r="R48" i="3"/>
  <c r="R47" i="3"/>
  <c r="R42" i="3"/>
  <c r="L46" i="3"/>
  <c r="L57" i="3"/>
  <c r="L44" i="3"/>
  <c r="L49" i="3"/>
  <c r="L55" i="3"/>
  <c r="L43" i="3"/>
  <c r="R34" i="3"/>
  <c r="R69" i="3"/>
  <c r="R50" i="3"/>
  <c r="L42" i="3"/>
  <c r="L84" i="3"/>
  <c r="L70" i="3"/>
  <c r="L64" i="3"/>
  <c r="R43" i="3"/>
  <c r="R31" i="3"/>
  <c r="R67" i="3"/>
  <c r="L41" i="3"/>
  <c r="I102" i="3"/>
  <c r="R65" i="3"/>
  <c r="R82" i="3"/>
  <c r="R89" i="3"/>
  <c r="R60" i="3"/>
  <c r="R49" i="3"/>
  <c r="R51" i="3"/>
  <c r="L87" i="3"/>
  <c r="R29" i="3"/>
  <c r="R16" i="3"/>
  <c r="L86" i="3"/>
  <c r="L54" i="3"/>
  <c r="L58" i="3"/>
  <c r="R86" i="3"/>
  <c r="R66" i="3"/>
  <c r="I101" i="3"/>
  <c r="L88" i="3"/>
  <c r="R85" i="3"/>
  <c r="R26" i="3"/>
  <c r="R87" i="3"/>
  <c r="R62" i="3"/>
  <c r="L89" i="3"/>
  <c r="R28" i="3"/>
  <c r="L56" i="3"/>
  <c r="L60" i="3"/>
  <c r="L81" i="3"/>
  <c r="R55" i="3"/>
  <c r="R61" i="3"/>
  <c r="R70" i="3"/>
  <c r="L66" i="3"/>
  <c r="L85" i="3"/>
  <c r="L67" i="3"/>
  <c r="R84" i="3"/>
  <c r="R45" i="3"/>
  <c r="L45" i="3"/>
  <c r="R64" i="3"/>
  <c r="R81" i="3"/>
  <c r="L69" i="3"/>
  <c r="D50" i="3"/>
  <c r="D45" i="3"/>
  <c r="D70" i="3"/>
  <c r="D29" i="3"/>
  <c r="D49" i="3"/>
  <c r="D32" i="3"/>
  <c r="D65" i="3"/>
  <c r="D41" i="3"/>
  <c r="D48" i="3"/>
  <c r="D64" i="3"/>
  <c r="D28" i="3"/>
  <c r="D43" i="3"/>
  <c r="D34" i="3"/>
  <c r="D86" i="3"/>
  <c r="D52" i="3"/>
  <c r="D82" i="3"/>
  <c r="D101" i="3"/>
  <c r="D58" i="3"/>
  <c r="D83" i="3"/>
  <c r="D42" i="3"/>
  <c r="D85" i="3"/>
  <c r="D54" i="3"/>
  <c r="D46" i="3"/>
  <c r="D26" i="3"/>
  <c r="D56" i="3"/>
  <c r="D57" i="3"/>
  <c r="D60" i="3"/>
  <c r="D66" i="3"/>
  <c r="D33" i="3"/>
  <c r="D31" i="3"/>
  <c r="D55" i="3"/>
  <c r="D87" i="3"/>
  <c r="D67" i="3"/>
  <c r="D27" i="3"/>
  <c r="D47" i="3"/>
  <c r="D100" i="3"/>
  <c r="D102" i="3"/>
  <c r="D88" i="3"/>
  <c r="D30" i="3"/>
  <c r="D59" i="3"/>
  <c r="D25" i="3"/>
  <c r="D51" i="3"/>
  <c r="D44" i="3"/>
  <c r="D84" i="3"/>
  <c r="D89" i="3"/>
  <c r="D81" i="3"/>
  <c r="D69" i="3"/>
  <c r="G92" i="3" l="1"/>
  <c r="E123" i="3"/>
  <c r="D92" i="3"/>
  <c r="G35" i="3"/>
  <c r="E121" i="3" s="1"/>
  <c r="D35" i="3"/>
  <c r="B121" i="3" s="1"/>
  <c r="D121" i="3" s="1"/>
  <c r="R63" i="3"/>
  <c r="R83" i="3"/>
  <c r="R33" i="3"/>
  <c r="R46" i="3"/>
  <c r="R25" i="3"/>
  <c r="R53" i="3"/>
  <c r="I111" i="3"/>
  <c r="R44" i="3"/>
  <c r="R32" i="3"/>
  <c r="R54" i="3"/>
  <c r="L53" i="3"/>
  <c r="D104" i="3"/>
  <c r="C124" i="3" s="1"/>
  <c r="D124" i="3" s="1"/>
  <c r="R68" i="3"/>
  <c r="D53" i="3"/>
  <c r="D111" i="3"/>
  <c r="D77" i="3" l="1"/>
  <c r="G77" i="3"/>
  <c r="E122" i="3" s="1"/>
  <c r="F121" i="3"/>
  <c r="D113" i="3"/>
  <c r="C125" i="3" s="1"/>
  <c r="D125" i="3" s="1"/>
  <c r="B123" i="3" l="1"/>
  <c r="D123" i="3" s="1"/>
  <c r="B122" i="3"/>
  <c r="D122" i="3" s="1"/>
  <c r="F124" i="3" s="1"/>
  <c r="F122" i="3" l="1"/>
  <c r="F123" i="3"/>
  <c r="F125" i="3"/>
</calcChain>
</file>

<file path=xl/comments1.xml><?xml version="1.0" encoding="utf-8"?>
<comments xmlns="http://schemas.openxmlformats.org/spreadsheetml/2006/main">
  <authors>
    <author>Yuchuan Dang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<sst xmlns="http://schemas.openxmlformats.org/spreadsheetml/2006/main" count="630" uniqueCount="265">
  <si>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</si>
  <si>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</si>
  <si>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</si>
  <si>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</si>
  <si>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</si>
  <si>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</si>
  <si>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</si>
  <si>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</si>
  <si>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</si>
  <si>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</si>
  <si>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</si>
  <si>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</si>
  <si>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</si>
  <si>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</si>
  <si>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</si>
  <si>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</si>
  <si>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</si>
  <si>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</si>
  <si>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</si>
  <si>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</si>
  <si>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</si>
  <si>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</si>
  <si>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</si>
  <si>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</si>
  <si>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</si>
  <si>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</si>
  <si>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</si>
  <si>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</si>
  <si>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</si>
  <si>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</si>
  <si>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</si>
  <si>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</si>
  <si>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</si>
  <si>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</si>
  <si>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</si>
  <si>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</si>
  <si>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</si>
  <si>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</si>
  <si>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</si>
  <si>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</si>
  <si>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</si>
  <si>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</si>
  <si>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</si>
  <si>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</si>
  <si>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</si>
  <si>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</si>
  <si>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</si>
  <si>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</si>
  <si>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</si>
  <si>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</si>
  <si>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</si>
  <si>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</si>
  <si>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</si>
  <si>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</si>
  <si>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</si>
  <si>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</si>
  <si>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</si>
  <si>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</si>
  <si>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</si>
  <si>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</si>
  <si>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</si>
  <si>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</si>
  <si>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</si>
  <si>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</si>
  <si>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</si>
  <si>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</si>
  <si>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</si>
  <si>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</si>
  <si>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</si>
  <si>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</si>
  <si>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</si>
  <si>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</si>
  <si>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</si>
  <si>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</si>
  <si>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</si>
  <si>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</si>
  <si>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</si>
  <si>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</si>
  <si>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</si>
  <si>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</si>
  <si>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</si>
  <si>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</si>
  <si>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</si>
  <si>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</si>
  <si>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</si>
  <si>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</si>
  <si>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</si>
  <si>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</si>
  <si>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</si>
  <si>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</si>
  <si>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</si>
  <si>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</si>
  <si>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</si>
  <si>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</si>
  <si>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</si>
  <si>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</si>
  <si>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</si>
  <si>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</si>
  <si>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</si>
  <si>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</si>
  <si>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</si>
  <si>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</si>
  <si>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</si>
  <si>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</si>
  <si>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</si>
  <si>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</si>
  <si>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</si>
  <si>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</si>
  <si>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</si>
  <si>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</si>
  <si>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</si>
  <si>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</si>
  <si>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</si>
  <si>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</si>
  <si>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</si>
  <si>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</si>
  <si>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</si>
  <si>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</si>
  <si>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</si>
  <si>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</si>
  <si>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</si>
  <si>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</si>
  <si>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</si>
  <si>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</si>
  <si>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</si>
  <si>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</si>
  <si>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</si>
  <si>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</si>
  <si>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</si>
  <si>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</si>
  <si>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</si>
  <si>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</si>
  <si>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</si>
  <si>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</si>
  <si>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</si>
  <si>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</si>
  <si>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</si>
  <si>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</si>
  <si>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</si>
  <si>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</si>
  <si>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</si>
  <si>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</si>
  <si>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</si>
  <si>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</si>
  <si>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600519.SH</t>
  </si>
  <si>
    <t>贵州茅台</t>
  </si>
  <si>
    <t>600606.SH</t>
  </si>
  <si>
    <t>绿地控股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</si>
  <si>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</si>
  <si>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</si>
  <si>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</si>
  <si>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</si>
  <si>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</si>
  <si>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</si>
  <si>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</si>
  <si>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</si>
  <si>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</si>
  <si>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</si>
  <si>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</si>
  <si>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</si>
  <si>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</si>
  <si>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</si>
  <si>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</si>
  <si>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</si>
  <si>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</si>
  <si>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</si>
  <si>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</si>
  <si>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</si>
  <si>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</si>
  <si>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</si>
  <si>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</si>
  <si>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</si>
  <si>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</si>
  <si>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</si>
  <si>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</si>
  <si>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</si>
  <si>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</si>
  <si>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</si>
  <si>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</si>
  <si>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</si>
  <si>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</si>
  <si>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</si>
  <si>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</si>
  <si>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</si>
  <si>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</si>
  <si>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</si>
  <si>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</si>
  <si>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</si>
  <si>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</si>
  <si>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</si>
  <si>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</si>
  <si>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</si>
  <si>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</si>
  <si>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</si>
  <si>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</si>
  <si>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</si>
  <si>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</si>
  <si>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</si>
  <si>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</si>
  <si>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</si>
  <si>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</si>
  <si>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</si>
  <si>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</si>
  <si>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</si>
  <si>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</si>
  <si>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</si>
  <si>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</si>
  <si>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</si>
  <si>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</si>
  <si>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</si>
  <si>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</si>
  <si>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</si>
  <si>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</si>
  <si>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</si>
  <si>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</si>
  <si>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</si>
  <si>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</si>
  <si>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</si>
  <si>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</si>
  <si>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</si>
  <si>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</si>
  <si>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</si>
  <si>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</si>
  <si>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</si>
  <si>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</si>
  <si>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</si>
  <si>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</si>
  <si>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</si>
  <si>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</si>
  <si>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</si>
  <si>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</si>
  <si>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</si>
  <si>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</si>
  <si>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</si>
  <si>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</si>
  <si>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</si>
  <si>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</si>
  <si>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</si>
  <si>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</si>
  <si>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</si>
  <si>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</si>
  <si>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20180722</t>
  </si>
  <si>
    <t>wind_code</t>
    <phoneticPr fontId="18" type="noConversion"/>
  </si>
  <si>
    <t>600276.SH</t>
  </si>
  <si>
    <t>恒瑞医药</t>
  </si>
  <si>
    <t>600585.SH</t>
  </si>
  <si>
    <t>海螺水泥</t>
  </si>
  <si>
    <t>600690.SH</t>
  </si>
  <si>
    <t>青岛海尔</t>
  </si>
  <si>
    <t>600703.SH</t>
  </si>
  <si>
    <t>三安光电</t>
  </si>
  <si>
    <t>601360.SH</t>
  </si>
  <si>
    <t>三六零</t>
  </si>
  <si>
    <t>恒瑞医药</t>
    <phoneticPr fontId="18" type="noConversion"/>
  </si>
  <si>
    <t>海螺水泥</t>
    <phoneticPr fontId="18" type="noConversion"/>
  </si>
  <si>
    <t>青岛海尔</t>
    <phoneticPr fontId="18" type="noConversion"/>
  </si>
  <si>
    <t>三安光电</t>
    <phoneticPr fontId="18" type="noConversion"/>
  </si>
  <si>
    <t>三六零</t>
    <phoneticPr fontId="18" type="noConversion"/>
  </si>
  <si>
    <t>600518.SH</t>
    <phoneticPr fontId="18" type="noConversion"/>
  </si>
  <si>
    <t>600837.SH</t>
    <phoneticPr fontId="18" type="noConversion"/>
  </si>
  <si>
    <t>600919.SH</t>
    <phoneticPr fontId="18" type="noConversion"/>
  </si>
  <si>
    <t>600703.SH</t>
    <phoneticPr fontId="18" type="noConversion"/>
  </si>
  <si>
    <t>601360.SH</t>
    <phoneticPr fontId="18" type="noConversion"/>
  </si>
  <si>
    <t>已实施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</si>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</sst>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182" fontId="0" fillId="0" borderId="0" xfId="0" applyNumberForma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实施</v>
      </c>
      <c r="J39" s="9" t="str">
        <f>[1]!s_div_recorddate(A39,"2017/12/31")</f>
        <v>2018-07-26</v>
      </c>
      <c r="K39" s="9" t="str">
        <f>[1]!s_div_exdate(A39,"2017/12/31")</f>
        <v>2018-07-27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实施</v>
      </c>
      <c r="J58" s="9" t="str">
        <f>[1]!s_div_recorddate(A58,"2017/12/31")</f>
        <v>2018-07-31</v>
      </c>
      <c r="K58" s="9" t="str">
        <f>[1]!s_div_exdate(A58,"2017/12/31")</f>
        <v>2018-08-01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实施</v>
      </c>
      <c r="J60" s="9" t="str">
        <f>[1]!s_div_recorddate(A60,"2017/12/31")</f>
        <v>2018-08-07</v>
      </c>
      <c r="K60" s="9" t="str">
        <f>[1]!s_div_exdate(A60,"2017/12/31")</f>
        <v>2018-08-08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实施</v>
      </c>
      <c r="J64" s="9" t="str">
        <f>[1]!s_div_recorddate(A64,"2017/12/31")</f>
        <v>2018-08-09</v>
      </c>
      <c r="K64" s="9" t="str">
        <f>[1]!s_div_exdate(A64,"2017/12/31")</f>
        <v>2018-08-10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73" workbookViewId="0">
      <selection activeCell="J111" sqref="J111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8" max="8" width="12.77734375" customWidth="1"/>
    <col min="9" max="9" width="16.88671875" bestFit="1" customWidth="1"/>
    <col min="10" max="10" width="12.77734375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166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167</v>
      </c>
      <c r="B7" s="16" t="s">
        <v>168</v>
      </c>
      <c r="C7" s="16" t="s">
        <v>169</v>
      </c>
      <c r="D7" s="30" t="s">
        <v>170</v>
      </c>
      <c r="E7" s="16" t="s">
        <v>117</v>
      </c>
      <c r="F7" s="16" t="s">
        <v>171</v>
      </c>
      <c r="G7" s="16" t="s">
        <v>172</v>
      </c>
      <c r="H7" s="16" t="s">
        <v>173</v>
      </c>
      <c r="I7" s="16" t="s">
        <v>174</v>
      </c>
      <c r="J7" s="31" t="s">
        <v>175</v>
      </c>
      <c r="K7" s="31" t="s">
        <v>176</v>
      </c>
      <c r="L7" s="32" t="s">
        <v>177</v>
      </c>
      <c r="M7" s="16" t="s">
        <v>178</v>
      </c>
      <c r="N7" s="16" t="s">
        <v>179</v>
      </c>
      <c r="O7" s="16" t="s">
        <v>112</v>
      </c>
      <c r="P7" s="16" t="s">
        <v>180</v>
      </c>
      <c r="Q7" s="16" t="s">
        <v>181</v>
      </c>
      <c r="R7" s="32" t="s">
        <v>182</v>
      </c>
    </row>
    <row r="9" spans="1:18" s="18" customFormat="1" x14ac:dyDescent="0.25">
      <c r="C9" s="29"/>
    </row>
    <row r="10" spans="1:18" s="18" customFormat="1" x14ac:dyDescent="0.25">
      <c r="A10" s="35" t="s">
        <v>223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183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184</v>
      </c>
      <c r="B15" s="16" t="s">
        <v>185</v>
      </c>
      <c r="C15" s="16" t="s">
        <v>186</v>
      </c>
      <c r="D15" s="30" t="s">
        <v>187</v>
      </c>
      <c r="E15" s="16" t="s">
        <v>188</v>
      </c>
      <c r="F15" s="16" t="s">
        <v>189</v>
      </c>
      <c r="G15" s="16" t="s">
        <v>190</v>
      </c>
      <c r="H15" s="16" t="s">
        <v>191</v>
      </c>
      <c r="I15" s="16" t="s">
        <v>192</v>
      </c>
      <c r="J15" s="31" t="s">
        <v>193</v>
      </c>
      <c r="K15" s="31" t="s">
        <v>194</v>
      </c>
      <c r="L15" s="32" t="s">
        <v>195</v>
      </c>
      <c r="M15" s="16" t="s">
        <v>196</v>
      </c>
      <c r="N15" s="16" t="s">
        <v>197</v>
      </c>
      <c r="O15" s="16" t="s">
        <v>198</v>
      </c>
      <c r="P15" s="16" t="s">
        <v>199</v>
      </c>
      <c r="Q15" s="16" t="s">
        <v>200</v>
      </c>
      <c r="R15" s="32" t="s">
        <v>201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 t="str">
        <f>[1]!s_div_ifdiv(A16,"2018/06/30")</f>
        <v>否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223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202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167</v>
      </c>
      <c r="B24" s="16" t="s">
        <v>168</v>
      </c>
      <c r="C24" s="16" t="s">
        <v>169</v>
      </c>
      <c r="D24" s="30" t="s">
        <v>170</v>
      </c>
      <c r="E24" s="16" t="s">
        <v>117</v>
      </c>
      <c r="F24" s="16" t="s">
        <v>171</v>
      </c>
      <c r="G24" s="16" t="s">
        <v>172</v>
      </c>
      <c r="H24" s="16" t="s">
        <v>173</v>
      </c>
      <c r="I24" s="16" t="s">
        <v>174</v>
      </c>
      <c r="J24" s="31" t="s">
        <v>175</v>
      </c>
      <c r="K24" s="31" t="s">
        <v>176</v>
      </c>
      <c r="L24" s="32" t="s">
        <v>177</v>
      </c>
      <c r="M24" s="16" t="s">
        <v>178</v>
      </c>
      <c r="N24" s="16" t="s">
        <v>179</v>
      </c>
      <c r="O24" s="16" t="s">
        <v>112</v>
      </c>
      <c r="P24" s="16" t="s">
        <v>180</v>
      </c>
      <c r="Q24" s="16" t="s">
        <v>181</v>
      </c>
      <c r="R24" s="32" t="s">
        <v>182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4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261</v>
      </c>
      <c r="B31" s="53" t="s">
        <v>256</v>
      </c>
      <c r="C31" s="54">
        <v>1.047E-2</v>
      </c>
      <c r="D31" s="55">
        <f>C31*L31*[1]!s_dq_close("000016.SH",I31,1)</f>
        <v>0.26651705435239864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2018-06-14</v>
      </c>
      <c r="H31" s="56">
        <f>[1]!s_div_ifdiv(A31,"2018/06/30")</f>
        <v>0</v>
      </c>
      <c r="I31" s="57">
        <v>43187</v>
      </c>
      <c r="J31" s="58">
        <v>0.23</v>
      </c>
      <c r="K31" s="58">
        <f>[1]!s_dq_close(A31,I31,3)</f>
        <v>24.348949321680042</v>
      </c>
      <c r="L31" s="54">
        <f>J31/K31</f>
        <v>9.445992800815043E-3</v>
      </c>
      <c r="M31" s="59">
        <f>[1]!s_performanceexpress_perfexnetprofittoshareholder(A31,"2017/12/31",1)</f>
        <v>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0.4395772541924261</v>
      </c>
      <c r="R31" s="54">
        <f>P31/Q31</f>
        <v>0</v>
      </c>
    </row>
    <row r="32" spans="1:18" s="61" customFormat="1" x14ac:dyDescent="0.25">
      <c r="A32" s="53" t="s">
        <v>40</v>
      </c>
      <c r="B32" s="53" t="s">
        <v>41</v>
      </c>
      <c r="C32" s="54">
        <v>4.4580000000000002E-2</v>
      </c>
      <c r="D32" s="55">
        <f>C32*L32*[1]!s_dq_close("000016.SH",I32,1)</f>
        <v>5.072489461197395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0.65</v>
      </c>
      <c r="K32" s="58">
        <f>[1]!s_dq_close(A32,I32,3)</f>
        <v>15.25999970027099</v>
      </c>
      <c r="L32" s="54">
        <f t="shared" ref="L32:L34" si="5">J32/K32</f>
        <v>4.2595020495869156E-2</v>
      </c>
      <c r="M32" s="59">
        <f>[1]!s_performanceexpress_perfexnetprofittoshareholder(A32,"2017/12/31",1)</f>
        <v>57371000000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5.5865457440621542</v>
      </c>
      <c r="R32" s="54">
        <f t="shared" si="4"/>
        <v>0</v>
      </c>
    </row>
    <row r="33" spans="1:18" s="61" customFormat="1" x14ac:dyDescent="0.25">
      <c r="A33" s="53" t="s">
        <v>144</v>
      </c>
      <c r="B33" s="53" t="s">
        <v>145</v>
      </c>
      <c r="C33" s="54">
        <v>7.3020000000000002E-2</v>
      </c>
      <c r="D33" s="55">
        <f>C33*L33*[1]!s_dq_close("000016.SH",I33,1)</f>
        <v>2.7678510570674231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 t="str">
        <f>[1]!s_div_ifdiv(A33,"2018/06/30")</f>
        <v>否</v>
      </c>
      <c r="I33" s="57" t="str">
        <f>[1]!s_div_recorddate(A33,"2017/12/31")</f>
        <v>2018-06-14</v>
      </c>
      <c r="J33" s="58">
        <v>10.999000000000001</v>
      </c>
      <c r="K33" s="58">
        <f>[1]!s_dq_close(A33,I33,3)</f>
        <v>775.13004694684651</v>
      </c>
      <c r="L33" s="54">
        <f t="shared" si="5"/>
        <v>1.4189876967515159E-2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4.9294396814763859</v>
      </c>
      <c r="R33" s="54">
        <f t="shared" si="4"/>
        <v>0</v>
      </c>
    </row>
    <row r="34" spans="1:18" s="61" customFormat="1" x14ac:dyDescent="0.25">
      <c r="A34" s="53" t="s">
        <v>30</v>
      </c>
      <c r="B34" s="53" t="s">
        <v>31</v>
      </c>
      <c r="C34" s="54">
        <v>3.95E-2</v>
      </c>
      <c r="D34" s="55">
        <f>C34*L34*[1]!s_dq_close("000016.SH",I34,1)</f>
        <v>2.477738208917005</v>
      </c>
      <c r="E34" s="56" t="str">
        <f>[1]!s_div_ifdiv(A34,"2017/12/31")</f>
        <v>是</v>
      </c>
      <c r="F34" s="56" t="str">
        <f>[1]!s_div_progress(A34,"20171231")</f>
        <v>实施</v>
      </c>
      <c r="G34" s="56" t="str">
        <f>[1]!s_div_exdate(A34,"2017/12/31")</f>
        <v>2018-06-15</v>
      </c>
      <c r="H34" s="56">
        <f>[1]!s_div_ifdiv(A34,"2018/06/30")</f>
        <v>0</v>
      </c>
      <c r="I34" s="57" t="str">
        <f>[1]!s_div_recorddate(A34,"2017/12/31")</f>
        <v>2018-06-14</v>
      </c>
      <c r="J34" s="58">
        <v>0.7</v>
      </c>
      <c r="K34" s="58">
        <f>[1]!s_dq_close(A34,I34,3)</f>
        <v>29.809999946396303</v>
      </c>
      <c r="L34" s="54">
        <f t="shared" si="5"/>
        <v>2.3482053044573122E-2</v>
      </c>
      <c r="M34" s="59">
        <f>[1]!s_performanceexpress_perfexnetprofittoshareholder(A34,"2017/12/31",1)</f>
        <v>0</v>
      </c>
      <c r="N34" s="60" t="str">
        <f>[1]!s_div_ifdiv(A34,"2017/06/30")</f>
        <v>否</v>
      </c>
      <c r="O34" s="56">
        <f>[1]!s_div_recorddate(A34,"2017/06/30")</f>
        <v>0</v>
      </c>
      <c r="P34" s="58">
        <f>[1]!s_div_cashbeforetax(A34,"2017/06/30")</f>
        <v>0</v>
      </c>
      <c r="Q34" s="58">
        <f>[1]!s_dq_close(A34,O34,3)</f>
        <v>0.1165116635674194</v>
      </c>
      <c r="R34" s="54">
        <f t="shared" si="4"/>
        <v>0</v>
      </c>
    </row>
    <row r="35" spans="1:18" s="18" customFormat="1" x14ac:dyDescent="0.25">
      <c r="A35" s="35" t="s">
        <v>223</v>
      </c>
      <c r="B35" s="4"/>
      <c r="C35" s="4"/>
      <c r="D35" s="36">
        <f>SUM(D25:D34)</f>
        <v>24.974954210353594</v>
      </c>
      <c r="F35" s="16" t="s">
        <v>240</v>
      </c>
      <c r="G35" s="30">
        <f>SUM(D25:D34)</f>
        <v>24.974954210353594</v>
      </c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C38" s="29"/>
    </row>
    <row r="39" spans="1:18" s="18" customFormat="1" x14ac:dyDescent="0.25">
      <c r="A39" s="15" t="s">
        <v>203</v>
      </c>
      <c r="B39" s="9"/>
      <c r="C39" s="4"/>
      <c r="D39" s="27"/>
      <c r="E39" s="4"/>
      <c r="F39" s="28"/>
      <c r="G39" s="28"/>
      <c r="H39" s="29"/>
      <c r="J39" s="4"/>
      <c r="N39" s="29"/>
    </row>
    <row r="40" spans="1:18" s="18" customFormat="1" x14ac:dyDescent="0.25">
      <c r="A40" s="16" t="s">
        <v>204</v>
      </c>
      <c r="B40" s="16" t="s">
        <v>205</v>
      </c>
      <c r="C40" s="16" t="s">
        <v>206</v>
      </c>
      <c r="D40" s="30" t="s">
        <v>207</v>
      </c>
      <c r="E40" s="16" t="s">
        <v>208</v>
      </c>
      <c r="F40" s="16" t="s">
        <v>209</v>
      </c>
      <c r="G40" s="16" t="s">
        <v>210</v>
      </c>
      <c r="H40" s="16" t="s">
        <v>211</v>
      </c>
      <c r="I40" s="16" t="s">
        <v>212</v>
      </c>
      <c r="J40" s="31" t="s">
        <v>213</v>
      </c>
      <c r="K40" s="31" t="s">
        <v>214</v>
      </c>
      <c r="L40" s="32" t="s">
        <v>215</v>
      </c>
      <c r="M40" s="16" t="s">
        <v>216</v>
      </c>
      <c r="N40" s="16" t="s">
        <v>217</v>
      </c>
      <c r="O40" s="16" t="s">
        <v>218</v>
      </c>
      <c r="P40" s="16" t="s">
        <v>219</v>
      </c>
      <c r="Q40" s="16" t="s">
        <v>220</v>
      </c>
      <c r="R40" s="32" t="s">
        <v>221</v>
      </c>
    </row>
    <row r="41" spans="1:18" s="61" customFormat="1" x14ac:dyDescent="0.25">
      <c r="A41" s="53" t="s">
        <v>142</v>
      </c>
      <c r="B41" s="53" t="s">
        <v>143</v>
      </c>
      <c r="C41" s="54">
        <v>8.8199999999999997E-3</v>
      </c>
      <c r="D41" s="55">
        <f>C41*L41*[1]!s_dq_close("000016.SH",I41,1)</f>
        <v>0.75074038680556276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2018-06-19</v>
      </c>
      <c r="H41" s="56">
        <f>[1]!s_div_ifdiv(A41,"2018/06/30")</f>
        <v>0</v>
      </c>
      <c r="I41" s="57" t="str">
        <f>[1]!s_div_recorddate(A41,"2017/12/31")</f>
        <v>2018-06-15</v>
      </c>
      <c r="J41" s="58">
        <v>0.9</v>
      </c>
      <c r="K41" s="58">
        <f>[1]!s_dq_close(A41,I41,3)</f>
        <v>28.210000042644669</v>
      </c>
      <c r="L41" s="54">
        <f t="shared" ref="L41:L50" si="6">J41/K41</f>
        <v>3.190358024244886E-2</v>
      </c>
      <c r="M41" s="59">
        <f>[1]!s_performanceexpress_perfexnetprofittoshareholder(A41,"2017/12/31",1)</f>
        <v>0</v>
      </c>
      <c r="N41" s="60" t="str">
        <f>[1]!s_div_ifdiv(A41,"2017/06/30")</f>
        <v>否</v>
      </c>
      <c r="O41" s="56">
        <f>[1]!s_div_recorddate(A41,"2017/06/30")</f>
        <v>0</v>
      </c>
      <c r="P41" s="58">
        <f>[1]!s_div_cashbeforetax(A41,"2017/06/30")</f>
        <v>0</v>
      </c>
      <c r="Q41" s="58">
        <f>[1]!s_dq_close(A41,O41,3)</f>
        <v>0.52108279368842558</v>
      </c>
      <c r="R41" s="54">
        <f t="shared" ref="R41:R50" si="7">P41/Q41</f>
        <v>0</v>
      </c>
    </row>
    <row r="42" spans="1:18" s="61" customFormat="1" x14ac:dyDescent="0.25">
      <c r="A42" s="53" t="s">
        <v>66</v>
      </c>
      <c r="B42" s="53" t="s">
        <v>67</v>
      </c>
      <c r="C42" s="54">
        <v>1.038E-2</v>
      </c>
      <c r="D42" s="55">
        <f>C42*L42*[1]!s_dq_close("000016.SH",I42,1)</f>
        <v>0.24552090578958327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6.7000000000000004E-2</v>
      </c>
      <c r="K42" s="58">
        <f>[1]!s_dq_close(A42,I42,3)</f>
        <v>7.3599972477645821</v>
      </c>
      <c r="L42" s="54">
        <f t="shared" si="6"/>
        <v>9.1032642736856469E-3</v>
      </c>
      <c r="M42" s="59">
        <f>[1]!s_performanceexpress_perfexnetprofittoshareholder(A42,"2017/12/31",1)</f>
        <v>0</v>
      </c>
      <c r="N42" s="60" t="str">
        <f>[1]!s_div_ifdiv(A42,"2017/06/30")</f>
        <v>是</v>
      </c>
      <c r="O42" s="56" t="str">
        <f>[1]!s_div_recorddate(A42,"2017/06/30")</f>
        <v>2017-09-14</v>
      </c>
      <c r="P42" s="58">
        <f>[1]!s_div_cashbeforetax(A42,"2017/06/30")</f>
        <v>6.9260000000000002E-2</v>
      </c>
      <c r="Q42" s="58">
        <f>[1]!s_dq_close(A42,O42,3)</f>
        <v>7.8956280199212365</v>
      </c>
      <c r="R42" s="54">
        <f t="shared" si="7"/>
        <v>8.7719431342575972E-3</v>
      </c>
    </row>
    <row r="43" spans="1:18" s="61" customFormat="1" x14ac:dyDescent="0.25">
      <c r="A43" s="53" t="s">
        <v>58</v>
      </c>
      <c r="B43" s="53" t="s">
        <v>59</v>
      </c>
      <c r="C43" s="54">
        <v>8.9600000000000009E-3</v>
      </c>
      <c r="D43" s="55">
        <f>C43*L43*[1]!s_dq_close("000016.SH",I43,1)</f>
        <v>0.38721039886343878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2018-06-21</v>
      </c>
      <c r="H43" s="56">
        <f>[1]!s_div_ifdiv(A43,"2018/06/30")</f>
        <v>0</v>
      </c>
      <c r="I43" s="57" t="str">
        <f>[1]!s_div_recorddate(A43,"2017/12/31")</f>
        <v>2018-06-20</v>
      </c>
      <c r="J43" s="58">
        <v>0.4</v>
      </c>
      <c r="K43" s="58">
        <f>[1]!s_dq_close(A43,I43,3)</f>
        <v>24.049993438539595</v>
      </c>
      <c r="L43" s="54">
        <f t="shared" si="6"/>
        <v>1.6632021169661056E-2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32.539828482589144</v>
      </c>
      <c r="R43" s="54">
        <f t="shared" si="7"/>
        <v>0</v>
      </c>
    </row>
    <row r="44" spans="1:18" s="61" customFormat="1" x14ac:dyDescent="0.25">
      <c r="A44" s="53" t="s">
        <v>165</v>
      </c>
      <c r="B44" s="53" t="s">
        <v>96</v>
      </c>
      <c r="C44" s="54">
        <v>4.5500000000000002E-3</v>
      </c>
      <c r="D44" s="55">
        <f>C44*L44*[1]!s_dq_close("000016.SH",I44,1)</f>
        <v>0.141469005669484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2018-06-26</v>
      </c>
      <c r="H44" s="56">
        <f>[1]!s_div_ifdiv(A44,"2018/06/30")</f>
        <v>0</v>
      </c>
      <c r="I44" s="57" t="str">
        <f>[1]!s_div_recorddate(A44,"2017/12/31")</f>
        <v>2018-06-25</v>
      </c>
      <c r="J44" s="58">
        <v>7.5999999999999998E-2</v>
      </c>
      <c r="K44" s="58">
        <f>[1]!s_dq_close(A44,I44,3)</f>
        <v>6.1999999877655121</v>
      </c>
      <c r="L44" s="54">
        <f t="shared" si="6"/>
        <v>1.2258064540317927E-2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2.9454531440494818</v>
      </c>
      <c r="R44" s="54">
        <f t="shared" si="7"/>
        <v>0</v>
      </c>
    </row>
    <row r="45" spans="1:18" s="61" customFormat="1" x14ac:dyDescent="0.25">
      <c r="A45" s="53" t="s">
        <v>262</v>
      </c>
      <c r="B45" s="53" t="s">
        <v>257</v>
      </c>
      <c r="C45" s="54">
        <v>2.6099999999999999E-3</v>
      </c>
      <c r="D45" s="55">
        <f>C45*L45*[1]!s_dq_close("000016.SH",I45,1)</f>
        <v>1.8060234306091012E-2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2018-06-26</v>
      </c>
      <c r="H45" s="56">
        <f>[1]!s_div_ifdiv(A45,"2018/06/30")</f>
        <v>0</v>
      </c>
      <c r="I45" s="57">
        <v>43210</v>
      </c>
      <c r="J45" s="58">
        <v>0.112</v>
      </c>
      <c r="K45" s="58">
        <f>[1]!s_dq_close(A45,I45,3)</f>
        <v>42.85</v>
      </c>
      <c r="L45" s="54">
        <f>J45/K45</f>
        <v>2.6137689614935821E-3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5.445378984008225</v>
      </c>
      <c r="R45" s="54">
        <f>P45/Q45</f>
        <v>0</v>
      </c>
    </row>
    <row r="46" spans="1:18" s="61" customFormat="1" x14ac:dyDescent="0.25">
      <c r="A46" s="53" t="s">
        <v>23</v>
      </c>
      <c r="B46" s="53" t="s">
        <v>24</v>
      </c>
      <c r="C46" s="54">
        <v>5.7099999999999998E-3</v>
      </c>
      <c r="D46" s="55">
        <f>C46*L46*[1]!s_dq_close("000016.SH",I46,1)</f>
        <v>4.4294192423981554E-2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2018-06-27</v>
      </c>
      <c r="H46" s="56">
        <f>[1]!s_div_ifdiv(A46,"2018/06/30")</f>
        <v>0</v>
      </c>
      <c r="I46" s="57" t="str">
        <f>[1]!s_div_recorddate(A46,"2017/12/31")</f>
        <v>2018-06-26</v>
      </c>
      <c r="J46" s="58">
        <v>3.5000000000000003E-2</v>
      </c>
      <c r="K46" s="58">
        <f>[1]!s_dq_close(A46,I46,3)</f>
        <v>11.309999914091868</v>
      </c>
      <c r="L46" s="54">
        <f t="shared" si="6"/>
        <v>3.0946065663883175E-3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0.40755226563775998</v>
      </c>
      <c r="R46" s="54">
        <f t="shared" si="7"/>
        <v>0</v>
      </c>
    </row>
    <row r="47" spans="1:18" s="61" customFormat="1" x14ac:dyDescent="0.25">
      <c r="A47" s="53" t="s">
        <v>38</v>
      </c>
      <c r="B47" s="53" t="s">
        <v>39</v>
      </c>
      <c r="C47" s="54">
        <v>1.11E-2</v>
      </c>
      <c r="D47" s="55">
        <f>C47*L47*[1]!s_dq_close("000016.SH",I47,1)</f>
        <v>1.5250790549878015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2018-06-28</v>
      </c>
      <c r="H47" s="56">
        <f>[1]!s_div_ifdiv(A47,"2018/06/30")</f>
        <v>0</v>
      </c>
      <c r="I47" s="57" t="str">
        <f>[1]!s_div_recorddate(A47,"2017/12/31")</f>
        <v>2018-06-27</v>
      </c>
      <c r="J47" s="58">
        <v>0.47</v>
      </c>
      <c r="K47" s="58">
        <f>[1]!s_dq_close(A47,I47,3)</f>
        <v>8.3900015113002429</v>
      </c>
      <c r="L47" s="54">
        <f t="shared" si="6"/>
        <v>5.6019060231034638E-2</v>
      </c>
      <c r="M47" s="59">
        <f>[1]!s_performanceexpress_perfexnetprofittoshareholder(A47,"2017/12/31",1)</f>
        <v>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3.284400525504084</v>
      </c>
      <c r="R47" s="54">
        <f t="shared" si="7"/>
        <v>0</v>
      </c>
    </row>
    <row r="48" spans="1:18" s="61" customFormat="1" x14ac:dyDescent="0.25">
      <c r="A48" s="53" t="s">
        <v>60</v>
      </c>
      <c r="B48" s="53" t="s">
        <v>61</v>
      </c>
      <c r="C48" s="54">
        <v>2.7370000000000002E-2</v>
      </c>
      <c r="D48" s="55">
        <f>C48*L48*[1]!s_dq_close("000016.SH",I48,1)</f>
        <v>2.6575548335754418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0.215</v>
      </c>
      <c r="K48" s="58">
        <f>[1]!s_dq_close(A48,I48,3)</f>
        <v>5.3699995475502114</v>
      </c>
      <c r="L48" s="54">
        <f t="shared" si="6"/>
        <v>4.0037247321200016E-2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3.6931214058519855</v>
      </c>
      <c r="R48" s="54">
        <f t="shared" si="7"/>
        <v>0</v>
      </c>
    </row>
    <row r="49" spans="1:18" s="61" customFormat="1" x14ac:dyDescent="0.25">
      <c r="A49" s="53" t="s">
        <v>150</v>
      </c>
      <c r="B49" s="53" t="s">
        <v>151</v>
      </c>
      <c r="C49" s="54">
        <v>1.3429999999999999E-2</v>
      </c>
      <c r="D49" s="55">
        <f>C49*L49*[1]!s_dq_close("000016.SH",I49,1)</f>
        <v>0.90097148464009991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2018-06-29</v>
      </c>
      <c r="H49" s="56">
        <f>[1]!s_div_ifdiv(A49,"2018/06/30")</f>
        <v>0</v>
      </c>
      <c r="I49" s="57" t="str">
        <f>[1]!s_div_recorddate(A49,"2017/12/31")</f>
        <v>2018-06-28</v>
      </c>
      <c r="J49" s="58">
        <v>0.4</v>
      </c>
      <c r="K49" s="58">
        <f>[1]!s_dq_close(A49,I49,3)</f>
        <v>14.459996370255995</v>
      </c>
      <c r="L49" s="54">
        <f t="shared" si="6"/>
        <v>2.7662524232910202E-2</v>
      </c>
      <c r="M49" s="59">
        <f>[1]!s_performanceexpress_perfexnetprofittoshareholder(A49,"2017/12/31",1)</f>
        <v>9882260000</v>
      </c>
      <c r="N49" s="60" t="str">
        <f>[1]!s_div_ifdiv(A49,"2017/06/30")</f>
        <v>否</v>
      </c>
      <c r="O49" s="56">
        <f>[1]!s_div_recorddate(A49,"2017/06/30")</f>
        <v>0</v>
      </c>
      <c r="P49" s="58">
        <f>[1]!s_div_cashbeforetax(A49,"2017/06/30")</f>
        <v>0</v>
      </c>
      <c r="Q49" s="58">
        <f>[1]!s_dq_close(A49,O49,3)</f>
        <v>26.145211870184134</v>
      </c>
      <c r="R49" s="54">
        <f t="shared" si="7"/>
        <v>0</v>
      </c>
    </row>
    <row r="50" spans="1:18" s="61" customFormat="1" x14ac:dyDescent="0.25">
      <c r="A50" s="53" t="s">
        <v>19</v>
      </c>
      <c r="B50" s="53" t="s">
        <v>20</v>
      </c>
      <c r="C50" s="54">
        <v>1.1659999999999998E-2</v>
      </c>
      <c r="D50" s="55">
        <f>C50*L50*[1]!s_dq_close("000016.SH",I50,1)</f>
        <v>0.12017958933974467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2018-06-29</v>
      </c>
      <c r="H50" s="56">
        <f>[1]!s_div_ifdiv(A50,"2018/06/30")</f>
        <v>0</v>
      </c>
      <c r="I50" s="57" t="str">
        <f>[1]!s_div_recorddate(A50,"2017/12/31")</f>
        <v>2018-06-28</v>
      </c>
      <c r="J50" s="58">
        <v>2.0400000000000001E-2</v>
      </c>
      <c r="K50" s="58">
        <f>[1]!s_dq_close(A50,I50,3)</f>
        <v>4.7999998973238762</v>
      </c>
      <c r="L50" s="54">
        <f t="shared" si="6"/>
        <v>4.2500000909111539E-3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1.8417529894795475</v>
      </c>
      <c r="R50" s="54">
        <f t="shared" si="7"/>
        <v>0</v>
      </c>
    </row>
    <row r="51" spans="1:18" s="61" customFormat="1" x14ac:dyDescent="0.25">
      <c r="A51" s="53" t="s">
        <v>138</v>
      </c>
      <c r="B51" s="53" t="s">
        <v>139</v>
      </c>
      <c r="C51" s="54">
        <v>4.0199999999999993E-2</v>
      </c>
      <c r="D51" s="55">
        <f>C51*L51*[1]!s_dq_close("000016.SH",I51,1)</f>
        <v>0.51096969997711839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2018-07-05</v>
      </c>
      <c r="H51" s="56">
        <f>[1]!s_div_ifdiv(A51,"2018/06/30")</f>
        <v>0</v>
      </c>
      <c r="I51" s="57" t="str">
        <f>[1]!s_div_recorddate(A51,"2017/12/31")</f>
        <v>2018-07-04</v>
      </c>
      <c r="J51" s="58">
        <v>0.03</v>
      </c>
      <c r="K51" s="58">
        <f>[1]!s_dq_close(A51,I51,3)</f>
        <v>5.5900000934065313</v>
      </c>
      <c r="L51" s="54">
        <f t="shared" ref="L51:L53" si="8">J51/K51</f>
        <v>5.3667262072831338E-3</v>
      </c>
      <c r="M51" s="59">
        <f>[1]!s_performanceexpress_perfexnetprofittoshareholder(A51,"2017/12/31",1)</f>
        <v>0</v>
      </c>
      <c r="N51" s="60" t="str">
        <f>[1]!s_div_ifdiv(A51,"2017/06/30")</f>
        <v>是</v>
      </c>
      <c r="O51" s="56" t="str">
        <f>[1]!s_div_recorddate(A51,"2017/06/30")</f>
        <v>2017-09-25</v>
      </c>
      <c r="P51" s="58">
        <f>[1]!s_div_cashbeforetax(A51,"2017/06/30")</f>
        <v>0.12</v>
      </c>
      <c r="Q51" s="58">
        <f>[1]!s_dq_close(A51,O51,3)</f>
        <v>6.6093530614482248</v>
      </c>
      <c r="R51" s="54">
        <f t="shared" ref="R51:R53" si="9">P51/Q51</f>
        <v>1.8156088634445851E-2</v>
      </c>
    </row>
    <row r="52" spans="1:18" s="61" customFormat="1" x14ac:dyDescent="0.25">
      <c r="A52" s="53" t="s">
        <v>156</v>
      </c>
      <c r="B52" s="53" t="s">
        <v>157</v>
      </c>
      <c r="C52" s="54">
        <v>4.2100000000000002E-3</v>
      </c>
      <c r="D52" s="55">
        <f>C52*L52*[1]!s_dq_close("000016.SH",I52,1)</f>
        <v>0.21686465909645264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2018-07-06</v>
      </c>
      <c r="H52" s="56">
        <f>[1]!s_div_ifdiv(A52,"2018/06/30")</f>
        <v>0</v>
      </c>
      <c r="I52" s="57" t="str">
        <f>[1]!s_div_recorddate(A52,"2017/12/31")</f>
        <v>2018-07-05</v>
      </c>
      <c r="J52" s="58">
        <v>0.2419</v>
      </c>
      <c r="K52" s="58">
        <f>[1]!s_dq_close(A52,I52,3)</f>
        <v>11.150000526776719</v>
      </c>
      <c r="L52" s="54">
        <f t="shared" si="8"/>
        <v>2.1695066239600377E-2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5.4817702331645455</v>
      </c>
      <c r="R52" s="54">
        <f t="shared" si="9"/>
        <v>0</v>
      </c>
    </row>
    <row r="53" spans="1:18" s="61" customFormat="1" x14ac:dyDescent="0.25">
      <c r="A53" s="53" t="s">
        <v>161</v>
      </c>
      <c r="B53" s="53" t="s">
        <v>162</v>
      </c>
      <c r="C53" s="54">
        <v>1.31E-3</v>
      </c>
      <c r="D53" s="55">
        <f>C53*L53*[1]!s_dq_close("000016.SH",I53,1)</f>
        <v>4.9047152625241355E-2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2018-07-06</v>
      </c>
      <c r="H53" s="56">
        <f>[1]!s_div_ifdiv(A53,"2018/06/30")</f>
        <v>0</v>
      </c>
      <c r="I53" s="57" t="str">
        <f>[1]!s_div_recorddate(A53,"2017/12/31")</f>
        <v>2018-07-05</v>
      </c>
      <c r="J53" s="58">
        <v>0.12</v>
      </c>
      <c r="K53" s="58">
        <f>[1]!s_dq_close(A53,I53,3)</f>
        <v>7.6099963643539503</v>
      </c>
      <c r="L53" s="54">
        <f t="shared" si="8"/>
        <v>1.5768732894813595E-2</v>
      </c>
      <c r="M53" s="59">
        <f>[1]!s_performanceexpress_perfexnetprofittoshareholder(A53,"2017/12/31",1)</f>
        <v>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9.5362801508307076</v>
      </c>
      <c r="R53" s="54">
        <f t="shared" si="9"/>
        <v>0</v>
      </c>
    </row>
    <row r="54" spans="1:18" s="61" customFormat="1" x14ac:dyDescent="0.25">
      <c r="A54" s="53" t="s">
        <v>148</v>
      </c>
      <c r="B54" s="53" t="s">
        <v>149</v>
      </c>
      <c r="C54" s="54">
        <v>9.58E-3</v>
      </c>
      <c r="D54" s="55">
        <f>C54*L54*[1]!s_dq_close("000016.SH",I54,1)</f>
        <v>1.1389629743292715</v>
      </c>
      <c r="E54" s="56" t="str">
        <f>[1]!s_div_ifdiv(A54,"2017/12/31")</f>
        <v>是</v>
      </c>
      <c r="F54" s="56" t="str">
        <f>[1]!s_div_progress(A54,"20171231")</f>
        <v>实施</v>
      </c>
      <c r="G54" s="56" t="str">
        <f>[1]!s_div_exdate(A54,"2017/12/31")</f>
        <v>2018-07-09</v>
      </c>
      <c r="H54" s="56">
        <f>[1]!s_div_ifdiv(A54,"2018/06/30")</f>
        <v>0</v>
      </c>
      <c r="I54" s="57" t="str">
        <f>[1]!s_div_recorddate(A54,"2017/12/31")</f>
        <v>2018-07-06</v>
      </c>
      <c r="J54" s="58">
        <v>0.91</v>
      </c>
      <c r="K54" s="58">
        <f>[1]!s_dq_close(A54,I54,3)</f>
        <v>18.390004727708295</v>
      </c>
      <c r="L54" s="54">
        <f>J54/K54</f>
        <v>4.948340217818973E-2</v>
      </c>
      <c r="M54" s="59">
        <f>[1]!s_performanceexpress_perfexnetprofittoshareholder(A54,"2017/12/31",1)</f>
        <v>0</v>
      </c>
      <c r="N54" s="60" t="str">
        <f>[1]!s_div_ifdiv(A54,"2017/06/30")</f>
        <v>否</v>
      </c>
      <c r="O54" s="56">
        <f>[1]!s_div_recorddate(A54,"2017/06/30")</f>
        <v>0</v>
      </c>
      <c r="P54" s="58">
        <f>[1]!s_div_cashbeforetax(A54,"2017/06/30")</f>
        <v>0</v>
      </c>
      <c r="Q54" s="58">
        <f>[1]!s_dq_close(A54,O54,3)</f>
        <v>43.166032256798644</v>
      </c>
      <c r="R54" s="54">
        <f>P54/Q54</f>
        <v>0</v>
      </c>
    </row>
    <row r="55" spans="1:18" s="61" customFormat="1" x14ac:dyDescent="0.25">
      <c r="A55" s="53" t="s">
        <v>34</v>
      </c>
      <c r="B55" s="53" t="s">
        <v>35</v>
      </c>
      <c r="C55" s="54">
        <v>8.0200000000000011E-3</v>
      </c>
      <c r="D55" s="55">
        <f>C55*L55*[1]!s_dq_close("000016.SH",I55,1)</f>
        <v>0.44689311931971576</v>
      </c>
      <c r="E55" s="56" t="str">
        <f>[1]!s_div_ifdiv(A55,"2017/12/31")</f>
        <v>是</v>
      </c>
      <c r="F55" s="56" t="str">
        <f>[1]!s_div_progress(A55,"20171231")</f>
        <v>实施</v>
      </c>
      <c r="G55" s="56" t="str">
        <f>[1]!s_div_exdate(A55,"2017/12/31")</f>
        <v>2018-07-10</v>
      </c>
      <c r="H55" s="56">
        <f>[1]!s_div_ifdiv(A55,"2018/06/30")</f>
        <v>0</v>
      </c>
      <c r="I55" s="57" t="str">
        <f>[1]!s_div_recorddate(A55,"2017/12/31")</f>
        <v>2018-07-09</v>
      </c>
      <c r="J55" s="58">
        <v>0.2</v>
      </c>
      <c r="K55" s="58">
        <f>[1]!s_dq_close(A55,I55,3)</f>
        <v>8.869998505311786</v>
      </c>
      <c r="L55" s="54">
        <f>J55/K55</f>
        <v>2.254791811748675E-2</v>
      </c>
      <c r="M55" s="59">
        <f>[1]!s_performanceexpress_perfexnetprofittoshareholder(A55,"2017/12/31",1)</f>
        <v>3553626400</v>
      </c>
      <c r="N55" s="60" t="str">
        <f>[1]!s_div_ifdiv(A55,"2017/06/30")</f>
        <v>否</v>
      </c>
      <c r="O55" s="56">
        <f>[1]!s_div_recorddate(A55,"2017/06/30")</f>
        <v>0</v>
      </c>
      <c r="P55" s="58">
        <f>[1]!s_div_cashbeforetax(A55,"2017/06/30")</f>
        <v>0</v>
      </c>
      <c r="Q55" s="58">
        <f>[1]!s_dq_close(A55,O55,3)</f>
        <v>13.574401161156532</v>
      </c>
      <c r="R55" s="54">
        <f>P55/Q55</f>
        <v>0</v>
      </c>
    </row>
    <row r="56" spans="1:18" s="61" customFormat="1" x14ac:dyDescent="0.25">
      <c r="A56" s="53" t="s">
        <v>260</v>
      </c>
      <c r="B56" s="53" t="s">
        <v>255</v>
      </c>
      <c r="C56" s="54">
        <v>1.5679999999999999E-2</v>
      </c>
      <c r="D56" s="55">
        <f>C56*L56*[1]!s_dq_close("000016.SH",I56,1)</f>
        <v>1.4593248790252897</v>
      </c>
      <c r="E56" s="56" t="str">
        <f>[1]!s_div_ifdiv(A56,"2017/12/31")</f>
        <v>是</v>
      </c>
      <c r="F56" s="56" t="str">
        <f>[1]!s_div_progress(A56,"20171231")</f>
        <v>实施</v>
      </c>
      <c r="G56" s="56" t="str">
        <f>[1]!s_div_exdate(A56,"2017/12/31")</f>
        <v>2018-07-10</v>
      </c>
      <c r="H56" s="56">
        <f>[1]!s_div_ifdiv(A56,"2018/06/30")</f>
        <v>0</v>
      </c>
      <c r="I56" s="57" t="str">
        <f>[1]!s_div_recorddate(A56,"2017/12/31")</f>
        <v>2018-07-09</v>
      </c>
      <c r="J56" s="58">
        <v>0.23499999999999999</v>
      </c>
      <c r="K56" s="58">
        <f>[1]!s_dq_close(A56,I56,3)</f>
        <v>6.2400028035992872</v>
      </c>
      <c r="L56" s="54">
        <f t="shared" ref="L56" si="10">J56/K56</f>
        <v>3.7660239489708237E-2</v>
      </c>
      <c r="M56" s="59">
        <f>[1]!s_performanceexpress_perfexnetprofittoshareholder(A56,"2017/12/31",1)</f>
        <v>11875000000</v>
      </c>
      <c r="N56" s="60" t="str">
        <f>[1]!s_div_ifdiv(A56,"2017/06/30")</f>
        <v>否</v>
      </c>
      <c r="O56" s="56">
        <f>[1]!s_div_recorddate(A56,"2017/06/30")</f>
        <v>0</v>
      </c>
      <c r="P56" s="58">
        <f>[1]!s_div_cashbeforetax(A56,"2017/06/30")</f>
        <v>0</v>
      </c>
      <c r="Q56" s="58">
        <f>[1]!s_dq_close(A56,O56,3)</f>
        <v>8.6110549543604549</v>
      </c>
      <c r="R56" s="54">
        <f t="shared" ref="R56" si="11">P56/Q56</f>
        <v>0</v>
      </c>
    </row>
    <row r="57" spans="1:18" s="61" customFormat="1" x14ac:dyDescent="0.25">
      <c r="A57" s="53" t="s">
        <v>146</v>
      </c>
      <c r="B57" s="53" t="s">
        <v>147</v>
      </c>
      <c r="C57" s="54">
        <v>5.6000000000000008E-3</v>
      </c>
      <c r="D57" s="55">
        <f>C57*L57*[1]!s_dq_close("000016.SH",I57,1)</f>
        <v>0.56658733651963133</v>
      </c>
      <c r="E57" s="56" t="str">
        <f>[1]!s_div_ifdiv(A57,"2017/12/31")</f>
        <v>是</v>
      </c>
      <c r="F57" s="56" t="str">
        <f>[1]!s_div_progress(A57,"20171231")</f>
        <v>实施</v>
      </c>
      <c r="G57" s="56" t="str">
        <f>[1]!s_div_exdate(A57,"2017/12/31")</f>
        <v>2018-07-12</v>
      </c>
      <c r="H57" s="56">
        <f>[1]!s_div_ifdiv(A57,"2018/06/30")</f>
        <v>0</v>
      </c>
      <c r="I57" s="57" t="str">
        <f>[1]!s_div_recorddate(A57,"2017/12/31")</f>
        <v>2018-07-11</v>
      </c>
      <c r="J57" s="58">
        <v>0.25</v>
      </c>
      <c r="K57" s="58">
        <f>[1]!s_dq_close(A57,I57,3)</f>
        <v>6.0100000132671791</v>
      </c>
      <c r="L57" s="54">
        <f t="shared" ref="L57" si="12">J57/K57</f>
        <v>4.1597337678555849E-2</v>
      </c>
      <c r="M57" s="59">
        <f>[1]!s_performanceexpress_perfexnetprofittoshareholder(A57,"2017/12/31",1)</f>
        <v>8961913800</v>
      </c>
      <c r="N57" s="60" t="str">
        <f>[1]!s_div_ifdiv(A57,"2017/06/30")</f>
        <v>否</v>
      </c>
      <c r="O57" s="56">
        <f>[1]!s_div_recorddate(A57,"2017/06/30")</f>
        <v>0</v>
      </c>
      <c r="P57" s="58">
        <f>[1]!s_div_cashbeforetax(A57,"2017/06/30")</f>
        <v>0</v>
      </c>
      <c r="Q57" s="58">
        <f>[1]!s_dq_close(A57,O57,3)</f>
        <v>0.28383723595729543</v>
      </c>
      <c r="R57" s="54">
        <f t="shared" ref="R57" si="13">P57/Q57</f>
        <v>0</v>
      </c>
    </row>
    <row r="58" spans="1:18" s="61" customFormat="1" x14ac:dyDescent="0.25">
      <c r="A58" s="53" t="s">
        <v>15</v>
      </c>
      <c r="B58" s="53" t="s">
        <v>16</v>
      </c>
      <c r="C58" s="54">
        <v>6.2590000000000007E-2</v>
      </c>
      <c r="D58" s="55">
        <f>C58*L58*[1]!s_dq_close("000016.SH",I58,1)</f>
        <v>4.964228050892415</v>
      </c>
      <c r="E58" s="56" t="str">
        <f>[1]!s_div_ifdiv(A58,"2017/12/31")</f>
        <v>是</v>
      </c>
      <c r="F58" s="56" t="str">
        <f>[1]!s_div_progress(A58,"20171231")</f>
        <v>实施</v>
      </c>
      <c r="G58" s="56" t="str">
        <f>[1]!s_div_exdate(A58,"2017/12/31")</f>
        <v>2018-07-12</v>
      </c>
      <c r="H58" s="56">
        <f>[1]!s_div_ifdiv(A58,"2018/06/30")</f>
        <v>0</v>
      </c>
      <c r="I58" s="57" t="str">
        <f>[1]!s_div_recorddate(A58,"2017/12/31")</f>
        <v>2018-07-11</v>
      </c>
      <c r="J58" s="58">
        <v>0.84</v>
      </c>
      <c r="K58" s="58">
        <f>[1]!s_dq_close(A58,I58,3)</f>
        <v>25.759997363862318</v>
      </c>
      <c r="L58" s="54">
        <f>J58/K58</f>
        <v>3.2608698989170036E-2</v>
      </c>
      <c r="M58" s="59">
        <f>[1]!s_performanceexpress_perfexnetprofittoshareholder(A58,"2017/12/31",1)</f>
        <v>70150000000</v>
      </c>
      <c r="N58" s="60" t="str">
        <f>[1]!s_div_ifdiv(A58,"2017/06/30")</f>
        <v>否</v>
      </c>
      <c r="O58" s="56">
        <f>[1]!s_div_recorddate(A58,"2017/06/30")</f>
        <v>0</v>
      </c>
      <c r="P58" s="58">
        <f>[1]!s_div_cashbeforetax(A58,"2017/06/30")</f>
        <v>0</v>
      </c>
      <c r="Q58" s="58">
        <f>[1]!s_dq_close(A58,O58,3)</f>
        <v>2.2302561656331332</v>
      </c>
      <c r="R58" s="54">
        <f>P58/Q58</f>
        <v>0</v>
      </c>
    </row>
    <row r="59" spans="1:18" s="61" customFormat="1" x14ac:dyDescent="0.25">
      <c r="A59" s="53" t="s">
        <v>42</v>
      </c>
      <c r="B59" s="53" t="s">
        <v>43</v>
      </c>
      <c r="C59" s="54">
        <v>2.1669999999999998E-2</v>
      </c>
      <c r="D59" s="55">
        <f>C59*L59*[1]!s_dq_close("000016.SH",I59,1)</f>
        <v>2.4305519254820855</v>
      </c>
      <c r="E59" s="56" t="str">
        <f>[1]!s_div_ifdiv(A59,"2017/12/31")</f>
        <v>是</v>
      </c>
      <c r="F59" s="56" t="str">
        <f>[1]!s_div_progress(A59,"20171231")</f>
        <v>实施</v>
      </c>
      <c r="G59" s="56" t="str">
        <f>[1]!s_div_exdate(A59,"2017/12/31")</f>
        <v>2018-07-12</v>
      </c>
      <c r="H59" s="56">
        <f>[1]!s_div_ifdiv(A59,"2018/06/30")</f>
        <v>0</v>
      </c>
      <c r="I59" s="57" t="str">
        <f>[1]!s_div_recorddate(A59,"2017/12/31")</f>
        <v>2018-07-11</v>
      </c>
      <c r="J59" s="58">
        <v>0.26700000000000002</v>
      </c>
      <c r="K59" s="58">
        <f>[1]!s_dq_close(A59,I59,3)</f>
        <v>5.7900000830361709</v>
      </c>
      <c r="L59" s="54">
        <f>J59/K59</f>
        <v>4.6113988975970806E-2</v>
      </c>
      <c r="M59" s="59">
        <f>[1]!s_performanceexpress_perfexnetprofittoshareholder(A59,"2017/12/31",1)</f>
        <v>0</v>
      </c>
      <c r="N59" s="60" t="str">
        <f>[1]!s_div_ifdiv(A59,"2017/06/30")</f>
        <v>否</v>
      </c>
      <c r="O59" s="56">
        <f>[1]!s_div_recorddate(A59,"2017/06/30")</f>
        <v>0</v>
      </c>
      <c r="P59" s="58">
        <f>[1]!s_div_cashbeforetax(A59,"2017/06/30")</f>
        <v>0</v>
      </c>
      <c r="Q59" s="58">
        <f>[1]!s_dq_close(A59,O59,3)</f>
        <v>6.9750384042293092</v>
      </c>
      <c r="R59" s="54">
        <f>P59/Q59</f>
        <v>0</v>
      </c>
    </row>
    <row r="60" spans="1:18" s="61" customFormat="1" x14ac:dyDescent="0.25">
      <c r="A60" s="53" t="s">
        <v>238</v>
      </c>
      <c r="B60" s="53" t="s">
        <v>8</v>
      </c>
      <c r="C60" s="54">
        <v>2.9300000000000003E-2</v>
      </c>
      <c r="D60" s="55">
        <f>C60*L60*[1]!s_dq_close("000016.SH",I60,1)</f>
        <v>0.76564416551550563</v>
      </c>
      <c r="E60" s="56" t="str">
        <f>[1]!s_div_ifdiv(A60,"2017/12/31")</f>
        <v>是</v>
      </c>
      <c r="F60" s="56" t="str">
        <f>[1]!s_div_progress(A60,"20171231")</f>
        <v>实施</v>
      </c>
      <c r="G60" s="56" t="str">
        <f>[1]!s_div_exdate(A60,"2017/12/31")</f>
        <v>2018-07-13</v>
      </c>
      <c r="H60" s="56">
        <f>[1]!s_div_ifdiv(A60,"2018/06/30")</f>
        <v>0</v>
      </c>
      <c r="I60" s="57" t="str">
        <f>[1]!s_div_recorddate(A60,"2017/12/31")</f>
        <v>2018-07-12</v>
      </c>
      <c r="J60" s="58">
        <v>0.1</v>
      </c>
      <c r="K60" s="58">
        <f>[1]!s_dq_close(A60,I60,3)</f>
        <v>9.4700001613911109</v>
      </c>
      <c r="L60" s="54">
        <f>J60/K60</f>
        <v>1.0559661910851578E-2</v>
      </c>
      <c r="M60" s="59">
        <f>[1]!s_performanceexpress_perfexnetprofittoshareholder(A60,"2017/12/31",1)</f>
        <v>54240000000</v>
      </c>
      <c r="N60" s="60" t="str">
        <f>[1]!s_div_ifdiv(A60,"2017/06/30")</f>
        <v>否</v>
      </c>
      <c r="O60" s="56">
        <f>[1]!s_div_recorddate(A60,"2017/06/30")</f>
        <v>0</v>
      </c>
      <c r="P60" s="58">
        <f>[1]!s_div_cashbeforetax(A60,"2017/06/30")</f>
        <v>0</v>
      </c>
      <c r="Q60" s="58">
        <f>[1]!s_dq_close(A60,O60,3)</f>
        <v>2.250554427124412</v>
      </c>
      <c r="R60" s="54">
        <f>P60/Q60</f>
        <v>0</v>
      </c>
    </row>
    <row r="61" spans="1:18" s="61" customFormat="1" x14ac:dyDescent="0.25">
      <c r="A61" s="53" t="s">
        <v>11</v>
      </c>
      <c r="B61" s="53" t="s">
        <v>12</v>
      </c>
      <c r="C61" s="54">
        <v>8.3000000000000001E-3</v>
      </c>
      <c r="D61" s="55">
        <f>C61*L61*[1]!s_dq_close("000016.SH",I61,1)</f>
        <v>0.27280961335840187</v>
      </c>
      <c r="E61" s="56" t="str">
        <f>[1]!s_div_ifdiv(A61,"2017/12/31")</f>
        <v>是</v>
      </c>
      <c r="F61" s="56" t="str">
        <f>[1]!s_div_progress(A61,"20171231")</f>
        <v>实施</v>
      </c>
      <c r="G61" s="56" t="str">
        <f>[1]!s_div_exdate(A61,"2017/12/31")</f>
        <v>2018-07-12</v>
      </c>
      <c r="H61" s="56">
        <f>[1]!s_div_ifdiv(A61,"2018/06/30")</f>
        <v>0</v>
      </c>
      <c r="I61" s="57" t="str">
        <f>[1]!s_div_recorddate(A61,"2017/12/31")</f>
        <v>2018-07-11</v>
      </c>
      <c r="J61" s="58">
        <v>0.1</v>
      </c>
      <c r="K61" s="58">
        <f>[1]!s_dq_close(A61,I61,3)</f>
        <v>7.4000000591908259</v>
      </c>
      <c r="L61" s="54">
        <f t="shared" ref="L61" si="14">J61/K61</f>
        <v>1.3513513405422161E-2</v>
      </c>
      <c r="M61" s="59">
        <f>[1]!s_performanceexpress_perfexnetprofittoshareholder(A61,"2017/12/31",1)</f>
        <v>0</v>
      </c>
      <c r="N61" s="60" t="str">
        <f>[1]!s_div_ifdiv(A61,"2017/06/30")</f>
        <v>否</v>
      </c>
      <c r="O61" s="56">
        <f>[1]!s_div_recorddate(A61,"2017/06/30")</f>
        <v>0</v>
      </c>
      <c r="P61" s="58">
        <f>[1]!s_div_cashbeforetax(A61,"2017/06/30")</f>
        <v>0</v>
      </c>
      <c r="Q61" s="58">
        <f>[1]!s_dq_close(A61,O61,3)</f>
        <v>2.2966040447458966</v>
      </c>
      <c r="R61" s="54">
        <f t="shared" ref="R61" si="15">P61/Q61</f>
        <v>0</v>
      </c>
    </row>
    <row r="62" spans="1:18" s="61" customFormat="1" x14ac:dyDescent="0.25">
      <c r="A62" s="53" t="s">
        <v>54</v>
      </c>
      <c r="B62" s="53" t="s">
        <v>55</v>
      </c>
      <c r="C62" s="54">
        <v>2.8809999999999999E-2</v>
      </c>
      <c r="D62" s="55">
        <f>C62*L62*[1]!s_dq_close("000016.SH",I62,1)</f>
        <v>3.1674495025299283</v>
      </c>
      <c r="E62" s="56" t="str">
        <f>[1]!s_div_ifdiv(A62,"2017/12/31")</f>
        <v>是</v>
      </c>
      <c r="F62" s="56" t="str">
        <f>[1]!s_div_progress(A62,"20171231")</f>
        <v>实施</v>
      </c>
      <c r="G62" s="56" t="str">
        <f>[1]!s_div_exdate(A62,"2017/12/31")</f>
        <v>2018-07-13</v>
      </c>
      <c r="H62" s="56">
        <f>[1]!s_div_ifdiv(A62,"2018/06/30")</f>
        <v>0</v>
      </c>
      <c r="I62" s="57" t="str">
        <f>[1]!s_div_recorddate(A62,"2017/12/31")</f>
        <v>2018-07-12</v>
      </c>
      <c r="J62" s="58">
        <v>0.24079999999999999</v>
      </c>
      <c r="K62" s="58">
        <f>[1]!s_dq_close(A62,I62,3)</f>
        <v>5.4200012224514973</v>
      </c>
      <c r="L62" s="54">
        <f t="shared" ref="L62:L70" si="16">J62/K62</f>
        <v>4.4428034259941511E-2</v>
      </c>
      <c r="M62" s="59">
        <f>[1]!s_performanceexpress_perfexnetprofittoshareholder(A62,"2017/12/31",1)</f>
        <v>0</v>
      </c>
      <c r="N62" s="60" t="str">
        <f>[1]!s_div_ifdiv(A62,"2017/06/30")</f>
        <v>否</v>
      </c>
      <c r="O62" s="56">
        <f>[1]!s_div_recorddate(A62,"2017/06/30")</f>
        <v>0</v>
      </c>
      <c r="P62" s="58">
        <f>[1]!s_div_cashbeforetax(A62,"2017/06/30")</f>
        <v>0</v>
      </c>
      <c r="Q62" s="58">
        <f>[1]!s_dq_close(A62,O62,3)</f>
        <v>1.9277119763220545</v>
      </c>
      <c r="R62" s="54">
        <f t="shared" ref="R62:R70" si="17">P62/Q62</f>
        <v>0</v>
      </c>
    </row>
    <row r="63" spans="1:18" s="61" customFormat="1" x14ac:dyDescent="0.25">
      <c r="A63" s="53" t="s">
        <v>70</v>
      </c>
      <c r="B63" s="53" t="s">
        <v>71</v>
      </c>
      <c r="C63" s="54">
        <v>1.7849999999999998E-2</v>
      </c>
      <c r="D63" s="55">
        <f>C63*L63*[1]!s_dq_close("000016.SH",I63,1)</f>
        <v>2.1535409266865124</v>
      </c>
      <c r="E63" s="56" t="str">
        <f>[1]!s_div_ifdiv(A63,"2017/12/31")</f>
        <v>是</v>
      </c>
      <c r="F63" s="56" t="str">
        <f>[1]!s_div_progress(A63,"20171231")</f>
        <v>实施</v>
      </c>
      <c r="G63" s="56" t="str">
        <f>[1]!s_div_exdate(A63,"2017/12/31")</f>
        <v>2018-07-13</v>
      </c>
      <c r="H63" s="56">
        <f>[1]!s_div_ifdiv(A63,"2018/06/30")</f>
        <v>0</v>
      </c>
      <c r="I63" s="57" t="str">
        <f>[1]!s_div_recorddate(A63,"2017/12/31")</f>
        <v>2018-07-12</v>
      </c>
      <c r="J63" s="58">
        <v>0.17599999999999999</v>
      </c>
      <c r="K63" s="58">
        <f>[1]!s_dq_close(A63,I63,3)</f>
        <v>3.6099991698238516</v>
      </c>
      <c r="L63" s="54">
        <f t="shared" si="16"/>
        <v>4.8753473815504461E-2</v>
      </c>
      <c r="M63" s="59">
        <f>[1]!s_performanceexpress_perfexnetprofittoshareholder(A63,"2017/12/31",1)</f>
        <v>0</v>
      </c>
      <c r="N63" s="60" t="str">
        <f>[1]!s_div_ifdiv(A63,"2017/06/30")</f>
        <v>否</v>
      </c>
      <c r="O63" s="56">
        <f>[1]!s_div_recorddate(A63,"2017/06/30")</f>
        <v>0</v>
      </c>
      <c r="P63" s="58">
        <f>[1]!s_div_cashbeforetax(A63,"2017/06/30")</f>
        <v>0</v>
      </c>
      <c r="Q63" s="58">
        <f>[1]!s_dq_close(A63,O63,3)</f>
        <v>2.200257064334588</v>
      </c>
      <c r="R63" s="54">
        <f t="shared" si="17"/>
        <v>0</v>
      </c>
    </row>
    <row r="64" spans="1:18" s="61" customFormat="1" x14ac:dyDescent="0.25">
      <c r="A64" s="53" t="s">
        <v>258</v>
      </c>
      <c r="B64" s="53" t="s">
        <v>253</v>
      </c>
      <c r="C64" s="54">
        <v>3.7249999999999998E-2</v>
      </c>
      <c r="D64" s="55">
        <f>C64*L64*[1]!s_dq_close("000016.SH",I64,1)</f>
        <v>0.73515103130015391</v>
      </c>
      <c r="E64" s="56" t="str">
        <f>[1]!s_div_ifdiv(A64,"2017/12/31")</f>
        <v>是</v>
      </c>
      <c r="F64" s="56" t="str">
        <f>[1]!s_div_progress(A64,"20171231")</f>
        <v>实施</v>
      </c>
      <c r="G64" s="56" t="str">
        <f>[1]!s_div_exdate(A64,"2017/12/31")</f>
        <v>2018-07-13</v>
      </c>
      <c r="H64" s="56">
        <f>[1]!s_div_ifdiv(A64,"2018/06/30")</f>
        <v>0</v>
      </c>
      <c r="I64" s="57" t="str">
        <f>[1]!s_div_recorddate(A64,"2017/12/31")</f>
        <v>2018-07-12</v>
      </c>
      <c r="J64" s="58">
        <v>0.18</v>
      </c>
      <c r="K64" s="58">
        <f>[1]!s_dq_close(A64,I64,3)</f>
        <v>22.569999778352379</v>
      </c>
      <c r="L64" s="54">
        <f>J64/K64</f>
        <v>7.9751883813771168E-3</v>
      </c>
      <c r="M64" s="59">
        <f>[1]!s_performanceexpress_perfexnetprofittoshareholder(A64,"2017/12/31",1)</f>
        <v>0</v>
      </c>
      <c r="N64" s="60" t="str">
        <f>[1]!s_div_ifdiv(A64,"2017/06/30")</f>
        <v>否</v>
      </c>
      <c r="O64" s="56">
        <f>[1]!s_div_recorddate(A64,"2017/06/30")</f>
        <v>0</v>
      </c>
      <c r="P64" s="58">
        <f>[1]!s_div_cashbeforetax(A64,"2017/06/30")</f>
        <v>0</v>
      </c>
      <c r="Q64" s="58">
        <f>[1]!s_dq_close(A64,O64,3)</f>
        <v>0.81129712309183954</v>
      </c>
      <c r="R64" s="54">
        <f>P64/Q64</f>
        <v>0</v>
      </c>
    </row>
    <row r="65" spans="1:18" s="61" customFormat="1" x14ac:dyDescent="0.25">
      <c r="A65" s="53" t="s">
        <v>154</v>
      </c>
      <c r="B65" s="53" t="s">
        <v>155</v>
      </c>
      <c r="C65" s="54">
        <v>3.5769999999999996E-2</v>
      </c>
      <c r="D65" s="55">
        <f>C65*L65*[1]!s_dq_close("000016.SH",I65,1)</f>
        <v>4.4236761468312542</v>
      </c>
      <c r="E65" s="56" t="str">
        <f>[1]!s_div_ifdiv(A65,"2017/12/31")</f>
        <v>是</v>
      </c>
      <c r="F65" s="56" t="str">
        <f>[1]!s_div_progress(A65,"20171231")</f>
        <v>实施</v>
      </c>
      <c r="G65" s="56" t="str">
        <f>[1]!s_div_exdate(A65,"2017/12/31")</f>
        <v>2018-07-16</v>
      </c>
      <c r="H65" s="56">
        <f>[1]!s_div_ifdiv(A65,"2018/06/30")</f>
        <v>0</v>
      </c>
      <c r="I65" s="57" t="str">
        <f>[1]!s_div_recorddate(A65,"2017/12/31")</f>
        <v>2018-07-13</v>
      </c>
      <c r="J65" s="58">
        <v>0.28560000000000002</v>
      </c>
      <c r="K65" s="58">
        <f>[1]!s_dq_close(A65,I65,3)</f>
        <v>5.719999806332031</v>
      </c>
      <c r="L65" s="54">
        <f t="shared" si="16"/>
        <v>4.9930071620604123E-2</v>
      </c>
      <c r="M65" s="59">
        <f>[1]!s_performanceexpress_perfexnetprofittoshareholder(A65,"2017/12/31",1)</f>
        <v>0</v>
      </c>
      <c r="N65" s="60" t="str">
        <f>[1]!s_div_ifdiv(A65,"2017/06/30")</f>
        <v>否</v>
      </c>
      <c r="O65" s="56">
        <f>[1]!s_div_recorddate(A65,"2017/06/30")</f>
        <v>0</v>
      </c>
      <c r="P65" s="58">
        <f>[1]!s_div_cashbeforetax(A65,"2017/06/30")</f>
        <v>0</v>
      </c>
      <c r="Q65" s="58">
        <f>[1]!s_dq_close(A65,O65,3)</f>
        <v>7.7125420515817549</v>
      </c>
      <c r="R65" s="54">
        <f t="shared" si="17"/>
        <v>0</v>
      </c>
    </row>
    <row r="66" spans="1:18" s="61" customFormat="1" x14ac:dyDescent="0.25">
      <c r="A66" s="53" t="s">
        <v>64</v>
      </c>
      <c r="B66" s="53" t="s">
        <v>65</v>
      </c>
      <c r="C66" s="54">
        <v>1.5269999999999999E-2</v>
      </c>
      <c r="D66" s="55">
        <f>C66*L66*[1]!s_dq_close("000016.SH",I66,1)</f>
        <v>0.76253489894508752</v>
      </c>
      <c r="E66" s="56" t="str">
        <f>[1]!s_div_ifdiv(A66,"2017/12/31")</f>
        <v>是</v>
      </c>
      <c r="F66" s="56" t="str">
        <f>[1]!s_div_progress(A66,"20171231")</f>
        <v>实施</v>
      </c>
      <c r="G66" s="56" t="str">
        <f>[1]!s_div_exdate(A66,"2017/12/31")</f>
        <v>2018-07-16</v>
      </c>
      <c r="H66" s="56">
        <f>[1]!s_div_ifdiv(A66,"2018/06/30")</f>
        <v>0</v>
      </c>
      <c r="I66" s="57" t="str">
        <f>[1]!s_div_recorddate(A66,"2017/12/31")</f>
        <v>2018-07-13</v>
      </c>
      <c r="J66" s="58">
        <v>0.15</v>
      </c>
      <c r="K66" s="58">
        <f>[1]!s_dq_close(A66,I66,3)</f>
        <v>7.4399971174415027</v>
      </c>
      <c r="L66" s="54">
        <f t="shared" si="16"/>
        <v>2.0161298133887263E-2</v>
      </c>
      <c r="M66" s="59">
        <f>[1]!s_performanceexpress_perfexnetprofittoshareholder(A66,"2017/12/31",1)</f>
        <v>0</v>
      </c>
      <c r="N66" s="60" t="str">
        <f>[1]!s_div_ifdiv(A66,"2017/06/30")</f>
        <v>否</v>
      </c>
      <c r="O66" s="56">
        <f>[1]!s_div_recorddate(A66,"2017/06/30")</f>
        <v>0</v>
      </c>
      <c r="P66" s="58">
        <f>[1]!s_div_cashbeforetax(A66,"2017/06/30")</f>
        <v>0</v>
      </c>
      <c r="Q66" s="58">
        <f>[1]!s_dq_close(A66,O66,3)</f>
        <v>2.9078440990993273</v>
      </c>
      <c r="R66" s="54">
        <f t="shared" si="17"/>
        <v>0</v>
      </c>
    </row>
    <row r="67" spans="1:18" s="61" customFormat="1" x14ac:dyDescent="0.25">
      <c r="A67" s="53" t="s">
        <v>21</v>
      </c>
      <c r="B67" s="53" t="s">
        <v>22</v>
      </c>
      <c r="C67" s="54">
        <v>2.3610000000000003E-2</v>
      </c>
      <c r="D67" s="55">
        <f>C67*L67*[1]!s_dq_close("000016.SH",I67,1)</f>
        <v>3.1848909656813005</v>
      </c>
      <c r="E67" s="56" t="str">
        <f>[1]!s_div_ifdiv(A67,"2017/12/31")</f>
        <v>是</v>
      </c>
      <c r="F67" s="56" t="str">
        <f>[1]!s_div_progress(A67,"20171231")</f>
        <v>实施</v>
      </c>
      <c r="G67" s="56" t="str">
        <f>[1]!s_div_exdate(A67,"2017/12/31")</f>
        <v>2018-07-17</v>
      </c>
      <c r="H67" s="56">
        <f>[1]!s_div_ifdiv(A67,"2018/06/30")</f>
        <v>0</v>
      </c>
      <c r="I67" s="57" t="str">
        <f>[1]!s_div_recorddate(A67,"2017/12/31")</f>
        <v>2018-07-16</v>
      </c>
      <c r="J67" s="58">
        <v>1.83</v>
      </c>
      <c r="K67" s="58">
        <f>[1]!s_dq_close(A67,I67,3)</f>
        <v>33.219999164670682</v>
      </c>
      <c r="L67" s="54">
        <f t="shared" si="16"/>
        <v>5.508729819434182E-2</v>
      </c>
      <c r="M67" s="59">
        <f>[1]!s_performanceexpress_perfexnetprofittoshareholder(A67,"2017/12/31",1)</f>
        <v>0</v>
      </c>
      <c r="N67" s="60" t="str">
        <f>[1]!s_div_ifdiv(A67,"2017/06/30")</f>
        <v>否</v>
      </c>
      <c r="O67" s="56">
        <f>[1]!s_div_recorddate(A67,"2017/06/30")</f>
        <v>0</v>
      </c>
      <c r="P67" s="58">
        <f>[1]!s_div_cashbeforetax(A67,"2017/06/30")</f>
        <v>0</v>
      </c>
      <c r="Q67" s="58">
        <f>[1]!s_dq_close(A67,O67,3)</f>
        <v>1.4660881869091962</v>
      </c>
      <c r="R67" s="54">
        <f t="shared" si="17"/>
        <v>0</v>
      </c>
    </row>
    <row r="68" spans="1:18" s="61" customFormat="1" x14ac:dyDescent="0.25">
      <c r="A68" s="53" t="s">
        <v>152</v>
      </c>
      <c r="B68" s="53" t="s">
        <v>153</v>
      </c>
      <c r="C68" s="54">
        <v>2.6199999999999999E-3</v>
      </c>
      <c r="D68" s="55">
        <f>C68*L68*[1]!s_dq_close("000016.SH",I68,1)</f>
        <v>0.30008249334155918</v>
      </c>
      <c r="E68" s="56" t="str">
        <f>[1]!s_div_ifdiv(A68,"2017/12/31")</f>
        <v>是</v>
      </c>
      <c r="F68" s="56" t="str">
        <f>[1]!s_div_progress(A68,"20171231")</f>
        <v>实施</v>
      </c>
      <c r="G68" s="56" t="str">
        <f>[1]!s_div_exdate(A68,"2017/12/31")</f>
        <v>2018-07-17</v>
      </c>
      <c r="H68" s="56">
        <f>[1]!s_div_ifdiv(A68,"2018/06/30")</f>
        <v>0</v>
      </c>
      <c r="I68" s="57" t="str">
        <f>[1]!s_div_recorddate(A68,"2017/12/31")</f>
        <v>2018-07-16</v>
      </c>
      <c r="J68" s="58">
        <v>0.5</v>
      </c>
      <c r="K68" s="58">
        <f>[1]!s_dq_close(A68,I68,3)</f>
        <v>10.690000986991041</v>
      </c>
      <c r="L68" s="54">
        <f t="shared" si="16"/>
        <v>4.6772680433656073E-2</v>
      </c>
      <c r="M68" s="59">
        <f>[1]!s_performanceexpress_perfexnetprofittoshareholder(A68,"2017/12/31",1)</f>
        <v>15328000000</v>
      </c>
      <c r="N68" s="60" t="str">
        <f>[1]!s_div_ifdiv(A68,"2017/06/30")</f>
        <v>否</v>
      </c>
      <c r="O68" s="56">
        <f>[1]!s_div_recorddate(A68,"2017/06/30")</f>
        <v>0</v>
      </c>
      <c r="P68" s="58">
        <f>[1]!s_div_cashbeforetax(A68,"2017/06/30")</f>
        <v>0</v>
      </c>
      <c r="Q68" s="58">
        <f>[1]!s_dq_close(A68,O68,3)</f>
        <v>13.363545355371606</v>
      </c>
      <c r="R68" s="54">
        <f t="shared" si="17"/>
        <v>0</v>
      </c>
    </row>
    <row r="69" spans="1:18" s="61" customFormat="1" x14ac:dyDescent="0.25">
      <c r="A69" s="53" t="s">
        <v>52</v>
      </c>
      <c r="B69" s="53" t="s">
        <v>53</v>
      </c>
      <c r="C69" s="54">
        <v>8.5299999999999994E-3</v>
      </c>
      <c r="D69" s="55">
        <f>C69*L69*[1]!s_dq_close("000016.SH",I69,1)</f>
        <v>0.31829907334787205</v>
      </c>
      <c r="E69" s="56" t="str">
        <f>[1]!s_div_ifdiv(A69,"2017/12/31")</f>
        <v>是</v>
      </c>
      <c r="F69" s="56" t="str">
        <f>[1]!s_div_progress(A69,"20171231")</f>
        <v>实施</v>
      </c>
      <c r="G69" s="56" t="str">
        <f>[1]!s_div_exdate(A69,"2017/12/31")</f>
        <v>2018-07-18</v>
      </c>
      <c r="H69" s="56">
        <f>[1]!s_div_ifdiv(A69,"2018/06/30")</f>
        <v>0</v>
      </c>
      <c r="I69" s="57" t="str">
        <f>[1]!s_div_recorddate(A69,"2017/12/31")</f>
        <v>2018-07-17</v>
      </c>
      <c r="J69" s="58">
        <v>0.113</v>
      </c>
      <c r="K69" s="58">
        <f>[1]!s_dq_close(A69,I69,3)</f>
        <v>7.3599999034388075</v>
      </c>
      <c r="L69" s="54">
        <f>J69/K69</f>
        <v>1.5353261070995815E-2</v>
      </c>
      <c r="M69" s="59">
        <f>[1]!s_performanceexpress_perfexnetprofittoshareholder(A69,"2017/12/31",1)</f>
        <v>0</v>
      </c>
      <c r="N69" s="60" t="str">
        <f>[1]!s_div_ifdiv(A69,"2017/06/30")</f>
        <v>否</v>
      </c>
      <c r="O69" s="56">
        <f>[1]!s_div_recorddate(A69,"2017/06/30")</f>
        <v>0</v>
      </c>
      <c r="P69" s="58">
        <f>[1]!s_div_cashbeforetax(A69,"2017/06/30")</f>
        <v>0</v>
      </c>
      <c r="Q69" s="58">
        <f>[1]!s_dq_close(A69,O69,3)</f>
        <v>7.1016367999971912</v>
      </c>
      <c r="R69" s="54">
        <f>P69/Q69</f>
        <v>0</v>
      </c>
    </row>
    <row r="70" spans="1:18" s="61" customFormat="1" x14ac:dyDescent="0.25">
      <c r="A70" s="53" t="s">
        <v>44</v>
      </c>
      <c r="B70" s="53" t="s">
        <v>45</v>
      </c>
      <c r="C70" s="54">
        <v>9.689999999999999E-3</v>
      </c>
      <c r="D70" s="55">
        <f>C70*L70*[1]!s_dq_close("000016.SH",I70,1)</f>
        <v>0.5107447438497007</v>
      </c>
      <c r="E70" s="56" t="str">
        <f>[1]!s_div_ifdiv(A70,"2017/12/31")</f>
        <v>是</v>
      </c>
      <c r="F70" s="56" t="str">
        <f>[1]!s_div_progress(A70,"20171231")</f>
        <v>实施</v>
      </c>
      <c r="G70" s="56" t="str">
        <f>[1]!s_div_exdate(A70,"2017/12/31")</f>
        <v>2018-07-18</v>
      </c>
      <c r="H70" s="56">
        <f>[1]!s_div_ifdiv(A70,"2018/06/30")</f>
        <v>0</v>
      </c>
      <c r="I70" s="57" t="str">
        <f>[1]!s_div_recorddate(A70,"2017/12/31")</f>
        <v>2018-07-17</v>
      </c>
      <c r="J70" s="58">
        <v>0.18</v>
      </c>
      <c r="K70" s="58">
        <f>[1]!s_dq_close(A70,I70,3)</f>
        <v>8.2999998491369382</v>
      </c>
      <c r="L70" s="54">
        <f t="shared" si="16"/>
        <v>2.1686747382136037E-2</v>
      </c>
      <c r="M70" s="59">
        <f>[1]!s_performanceexpress_perfexnetprofittoshareholder(A70,"2017/12/31",1)</f>
        <v>0</v>
      </c>
      <c r="N70" s="60" t="str">
        <f>[1]!s_div_ifdiv(A70,"2017/06/30")</f>
        <v>否</v>
      </c>
      <c r="O70" s="56">
        <f>[1]!s_div_recorddate(A70,"2017/06/30")</f>
        <v>0</v>
      </c>
      <c r="P70" s="58">
        <f>[1]!s_div_cashbeforetax(A70,"2017/06/30")</f>
        <v>0</v>
      </c>
      <c r="Q70" s="58">
        <f>[1]!s_dq_close(A70,O70,3)</f>
        <v>9.7558113708842669</v>
      </c>
      <c r="R70" s="54">
        <f t="shared" si="17"/>
        <v>0</v>
      </c>
    </row>
    <row r="71" spans="1:18" s="61" customFormat="1" x14ac:dyDescent="0.25">
      <c r="A71" s="53"/>
      <c r="B71" s="53"/>
      <c r="C71" s="54"/>
      <c r="D71" s="55"/>
      <c r="E71" s="56"/>
      <c r="F71" s="56"/>
      <c r="G71" s="56"/>
      <c r="H71" s="56"/>
      <c r="I71" s="57"/>
      <c r="J71" s="58"/>
      <c r="K71" s="58"/>
      <c r="L71" s="54"/>
      <c r="M71" s="59"/>
      <c r="N71" s="60"/>
      <c r="O71" s="56"/>
      <c r="P71" s="58"/>
      <c r="Q71" s="58"/>
      <c r="R71" s="54"/>
    </row>
    <row r="77" spans="1:18" x14ac:dyDescent="0.25">
      <c r="A77" s="35" t="s">
        <v>223</v>
      </c>
      <c r="B77" s="4"/>
      <c r="C77" s="4"/>
      <c r="D77" s="36">
        <f>SUM(D41:D70)</f>
        <v>35.169333445055727</v>
      </c>
      <c r="F77" s="16" t="s">
        <v>240</v>
      </c>
      <c r="G77" s="30">
        <f>SUM(D41:D70)</f>
        <v>35.169333445055727</v>
      </c>
    </row>
    <row r="79" spans="1:18" x14ac:dyDescent="0.25">
      <c r="A79" s="15" t="s">
        <v>222</v>
      </c>
      <c r="B79" s="9"/>
      <c r="C79" s="4"/>
      <c r="D79" s="27"/>
      <c r="E79" s="4"/>
      <c r="F79" s="28"/>
      <c r="G79" s="28"/>
      <c r="H79" s="29"/>
      <c r="I79" s="18"/>
      <c r="J79" s="4"/>
      <c r="K79" s="18"/>
      <c r="L79" s="18"/>
      <c r="M79" s="18"/>
      <c r="N79" s="29"/>
      <c r="O79" s="18"/>
      <c r="P79" s="18"/>
      <c r="Q79" s="18"/>
      <c r="R79" s="18"/>
    </row>
    <row r="80" spans="1:18" x14ac:dyDescent="0.25">
      <c r="A80" s="16" t="s">
        <v>204</v>
      </c>
      <c r="B80" s="16" t="s">
        <v>205</v>
      </c>
      <c r="C80" s="16" t="s">
        <v>206</v>
      </c>
      <c r="D80" s="30" t="s">
        <v>207</v>
      </c>
      <c r="E80" s="16" t="s">
        <v>208</v>
      </c>
      <c r="F80" s="16" t="s">
        <v>209</v>
      </c>
      <c r="G80" s="16" t="s">
        <v>210</v>
      </c>
      <c r="H80" s="16" t="s">
        <v>211</v>
      </c>
      <c r="I80" s="16" t="s">
        <v>212</v>
      </c>
      <c r="J80" s="31" t="s">
        <v>213</v>
      </c>
      <c r="K80" s="31" t="s">
        <v>214</v>
      </c>
      <c r="L80" s="32" t="s">
        <v>215</v>
      </c>
      <c r="M80" s="16" t="s">
        <v>216</v>
      </c>
      <c r="N80" s="16" t="s">
        <v>217</v>
      </c>
      <c r="O80" s="16" t="s">
        <v>218</v>
      </c>
      <c r="P80" s="16" t="s">
        <v>219</v>
      </c>
      <c r="Q80" s="16" t="s">
        <v>220</v>
      </c>
      <c r="R80" s="32" t="s">
        <v>221</v>
      </c>
    </row>
    <row r="81" spans="1:18" s="61" customFormat="1" x14ac:dyDescent="0.25">
      <c r="A81" s="53" t="s">
        <v>158</v>
      </c>
      <c r="B81" s="53" t="s">
        <v>159</v>
      </c>
      <c r="C81" s="54">
        <v>1.375E-2</v>
      </c>
      <c r="D81" s="55">
        <f>C81*L81*[1]!s_dq_close("000016.SH",I81,1)</f>
        <v>1.7448771486032253</v>
      </c>
      <c r="E81" s="56" t="str">
        <f>[1]!s_div_ifdiv(A81,"2017/12/31")</f>
        <v>是</v>
      </c>
      <c r="F81" s="56" t="str">
        <f>[1]!s_div_progress(A81,"20171231")</f>
        <v>实施</v>
      </c>
      <c r="G81" s="56" t="str">
        <f>[1]!s_div_exdate(A81,"2017/12/31")</f>
        <v>2018-07-27</v>
      </c>
      <c r="H81" s="56">
        <f>[1]!s_div_ifdiv(A81,"2018/06/30")</f>
        <v>0</v>
      </c>
      <c r="I81" s="57" t="str">
        <f>[1]!s_div_recorddate(A81,"2017/12/31")</f>
        <v>2018-07-26</v>
      </c>
      <c r="J81" s="58">
        <v>0.18099999999999999</v>
      </c>
      <c r="K81" s="58">
        <f>[1]!s_dq_close(A81,I81,3)</f>
        <v>3.6099989061793578</v>
      </c>
      <c r="L81" s="54">
        <f>J81/K81</f>
        <v>5.0138519346966046E-2</v>
      </c>
      <c r="M81" s="59">
        <f>[1]!s_performanceexpress_perfexnetprofittoshareholder(A81,"2017/12/31",1)</f>
        <v>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2.668922367902927</v>
      </c>
      <c r="R81" s="54">
        <f>P81/Q81</f>
        <v>0</v>
      </c>
    </row>
    <row r="82" spans="1:18" s="61" customFormat="1" ht="12.75" customHeight="1" x14ac:dyDescent="0.25">
      <c r="A82" s="53" t="s">
        <v>259</v>
      </c>
      <c r="B82" s="53" t="s">
        <v>254</v>
      </c>
      <c r="C82" s="54">
        <v>1.49E-2</v>
      </c>
      <c r="D82" s="55">
        <f>C82*L82*[1]!s_dq_close("000016.SH",I82,1)</f>
        <v>0.37963393357022363</v>
      </c>
      <c r="E82" s="56" t="str">
        <f>[1]!s_div_ifdiv(A82,"2017/12/31")</f>
        <v>是</v>
      </c>
      <c r="F82" s="56" t="str">
        <f>[1]!s_div_progress(A82,"20171231")</f>
        <v>实施</v>
      </c>
      <c r="G82" s="56" t="str">
        <f>[1]!s_div_exdate(A82,"2017/12/31")</f>
        <v>2018-08-01</v>
      </c>
      <c r="H82" s="56">
        <f>[1]!s_div_ifdiv(A82,"2018/06/30")</f>
        <v>0</v>
      </c>
      <c r="I82" s="57" t="str">
        <f>[1]!s_div_recorddate(A82,"2017/12/31")</f>
        <v>2018-07-31</v>
      </c>
      <c r="J82" s="58">
        <v>9.2499999999999999E-2</v>
      </c>
      <c r="K82" s="58">
        <f>[1]!s_dq_close(A82,I82,3)</f>
        <v>9.240000053436038</v>
      </c>
      <c r="L82" s="54">
        <f>J82/K82</f>
        <v>1.0010822452928713E-2</v>
      </c>
      <c r="M82" s="59">
        <f>[1]!s_performanceexpress_perfexnetprofittoshareholder(A82,"2017/12/31",1)</f>
        <v>8609347900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0.68254432406917109</v>
      </c>
      <c r="R82" s="54">
        <f>P82/Q82</f>
        <v>0</v>
      </c>
    </row>
    <row r="83" spans="1:18" s="61" customFormat="1" x14ac:dyDescent="0.25">
      <c r="A83" s="53" t="s">
        <v>56</v>
      </c>
      <c r="B83" s="53" t="s">
        <v>57</v>
      </c>
      <c r="C83" s="54">
        <v>2.52E-2</v>
      </c>
      <c r="D83" s="55">
        <f>C83*L83*[1]!s_dq_close("000016.SH",I83,1)</f>
        <v>1.524795503353181</v>
      </c>
      <c r="E83" s="56" t="str">
        <f>[1]!s_div_ifdiv(A83,"2017/12/31")</f>
        <v>是</v>
      </c>
      <c r="F83" s="56" t="str">
        <f>[1]!s_div_progress(A83,"20171231")</f>
        <v>实施</v>
      </c>
      <c r="G83" s="56" t="str">
        <f>[1]!s_div_exdate(A83,"2017/12/31")</f>
        <v>2018-08-08</v>
      </c>
      <c r="H83" s="56">
        <f>[1]!s_div_ifdiv(A83,"2018/06/30")</f>
        <v>0</v>
      </c>
      <c r="I83" s="57" t="str">
        <f>[1]!s_div_recorddate(A83,"2017/12/31")</f>
        <v>2018-08-07</v>
      </c>
      <c r="J83" s="58">
        <v>0.8</v>
      </c>
      <c r="K83" s="58">
        <f>[1]!s_dq_close(A83,I83,3)</f>
        <v>31.91</v>
      </c>
      <c r="L83" s="54">
        <f t="shared" ref="L83:L89" si="18">J83/K83</f>
        <v>2.507051081165779E-2</v>
      </c>
      <c r="M83" s="59">
        <f>[1]!s_performanceexpress_perfexnetprofittoshareholder(A83,"2017/12/31",1)</f>
        <v>0</v>
      </c>
      <c r="N83" s="60" t="str">
        <f>[1]!s_div_ifdiv(A83,"2017/06/30")</f>
        <v>否</v>
      </c>
      <c r="O83" s="56">
        <f>[1]!s_div_recorddate(A83,"2017/06/30")</f>
        <v>0</v>
      </c>
      <c r="P83" s="58">
        <f>[1]!s_div_cashbeforetax(A83,"2017/06/30")</f>
        <v>0</v>
      </c>
      <c r="Q83" s="58">
        <f>[1]!s_dq_close(A83,O83,3)</f>
        <v>39.624077158780104</v>
      </c>
      <c r="R83" s="54">
        <f t="shared" ref="R83:R89" si="19">P83/Q83</f>
        <v>0</v>
      </c>
    </row>
    <row r="84" spans="1:18" s="61" customFormat="1" x14ac:dyDescent="0.25">
      <c r="A84" s="53" t="s">
        <v>62</v>
      </c>
      <c r="B84" s="53" t="s">
        <v>63</v>
      </c>
      <c r="C84" s="54">
        <v>1.1310000000000001E-2</v>
      </c>
      <c r="D84" s="55">
        <f>C84*L84*[1]!s_dq_close("000016.SH",I84,1)</f>
        <v>0</v>
      </c>
      <c r="E84" s="56" t="str">
        <f>[1]!s_div_ifdiv(A84,"2017/12/31")</f>
        <v>否</v>
      </c>
      <c r="F84" s="56" t="str">
        <f>[1]!s_div_progress(A84,"20171231")</f>
        <v>股东大会通过</v>
      </c>
      <c r="G84" s="56">
        <f>[1]!s_div_exdate(A84,"2017/12/31")</f>
        <v>0</v>
      </c>
      <c r="H84" s="56">
        <f>[1]!s_div_ifdiv(A84,"2018/06/30")</f>
        <v>0</v>
      </c>
      <c r="I84" s="57">
        <v>43189</v>
      </c>
      <c r="J84" s="58">
        <v>0</v>
      </c>
      <c r="K84" s="58">
        <f>[1]!s_dq_close(A84,I84,3)</f>
        <v>17.239999999999998</v>
      </c>
      <c r="L84" s="54">
        <f t="shared" si="18"/>
        <v>0</v>
      </c>
      <c r="M84" s="59">
        <f>[1]!s_performanceexpress_perfexnetprofittoshareholder(A84,"2017/12/31",1)</f>
        <v>9353805700</v>
      </c>
      <c r="N84" s="60" t="str">
        <f>[1]!s_div_ifdiv(A84,"2017/06/30")</f>
        <v>否</v>
      </c>
      <c r="O84" s="56">
        <f>[1]!s_div_recorddate(A84,"2017/06/30")</f>
        <v>0</v>
      </c>
      <c r="P84" s="58">
        <f>[1]!s_div_cashbeforetax(A84,"2017/06/30")</f>
        <v>0</v>
      </c>
      <c r="Q84" s="58">
        <f>[1]!s_dq_close(A84,O84,3)</f>
        <v>18.497844992274995</v>
      </c>
      <c r="R84" s="54">
        <f t="shared" si="19"/>
        <v>0</v>
      </c>
    </row>
    <row r="85" spans="1:18" s="44" customFormat="1" x14ac:dyDescent="0.25">
      <c r="A85" s="37" t="s">
        <v>160</v>
      </c>
      <c r="B85" s="37" t="s">
        <v>120</v>
      </c>
      <c r="C85" s="38">
        <v>9.8999999999999999E-4</v>
      </c>
      <c r="D85" s="39">
        <f>C85*L85*[1]!s_dq_close("000016.SH",I85,1)</f>
        <v>2.0820884967177242E-2</v>
      </c>
      <c r="E85" s="40" t="str">
        <f>[1]!s_div_ifdiv(A85,"2017/12/31")</f>
        <v>是</v>
      </c>
      <c r="F85" s="40" t="str">
        <f>[1]!s_div_progress(A85,"20171231")</f>
        <v>股东大会通过</v>
      </c>
      <c r="G85" s="40">
        <f>[1]!s_div_exdate(A85,"2017/12/31")</f>
        <v>0</v>
      </c>
      <c r="H85" s="40">
        <f>[1]!s_div_ifdiv(A85,"2018/06/30")</f>
        <v>0</v>
      </c>
      <c r="I85" s="50">
        <v>43172</v>
      </c>
      <c r="J85" s="41">
        <v>0.1</v>
      </c>
      <c r="K85" s="41">
        <f>[1]!s_dq_close(A85,I85,3)</f>
        <v>13.71</v>
      </c>
      <c r="L85" s="38">
        <f t="shared" ref="L85:L86" si="20">J85/K85</f>
        <v>7.2939460247994168E-3</v>
      </c>
      <c r="M85" s="42">
        <f>[1]!s_performanceexpress_perfexnetprofittoshareholder(A85,"2017/12/31",1)</f>
        <v>1062697700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12.17</v>
      </c>
      <c r="R85" s="38">
        <f t="shared" ref="R85:R86" si="21">P85/Q85</f>
        <v>0</v>
      </c>
    </row>
    <row r="86" spans="1:18" s="44" customFormat="1" x14ac:dyDescent="0.25">
      <c r="A86" s="37" t="s">
        <v>163</v>
      </c>
      <c r="B86" s="37" t="s">
        <v>164</v>
      </c>
      <c r="C86" s="38">
        <v>1.095E-2</v>
      </c>
      <c r="D86" s="39">
        <f>C86*L86*[1]!s_dq_close("000016.SH",I86,1)</f>
        <v>6.2670456200000002E-2</v>
      </c>
      <c r="E86" s="40" t="str">
        <f>[1]!s_div_ifdiv(A86,"2017/12/31")</f>
        <v>是</v>
      </c>
      <c r="F86" s="40" t="str">
        <f>[1]!s_div_progress(A86,"20171231")</f>
        <v>股东大会通过</v>
      </c>
      <c r="G86" s="40">
        <f>[1]!s_div_exdate(A86,"2017/12/31")</f>
        <v>0</v>
      </c>
      <c r="H86" s="40">
        <f>[1]!s_div_ifdiv(A86,"2018/06/30")</f>
        <v>0</v>
      </c>
      <c r="I86" s="50">
        <v>43217</v>
      </c>
      <c r="J86" s="41">
        <v>1.0999999999999999E-2</v>
      </c>
      <c r="K86" s="41">
        <f>[1]!s_dq_close(A86,I86,3)</f>
        <v>5.0999999999999996</v>
      </c>
      <c r="L86" s="38">
        <f t="shared" si="20"/>
        <v>2.1568627450980391E-3</v>
      </c>
      <c r="M86" s="42">
        <f>[1]!s_performanceexpress_perfexnetprofittoshareholder(A86,"2017/12/31",1)</f>
        <v>0</v>
      </c>
      <c r="N86" s="43" t="str">
        <f>[1]!s_div_ifdiv(A86,"2017/06/30")</f>
        <v>否</v>
      </c>
      <c r="O86" s="40">
        <f>[1]!s_div_recorddate(A86,"2017/06/30")</f>
        <v>0</v>
      </c>
      <c r="P86" s="41">
        <f>[1]!s_div_cashbeforetax(A86,"2017/06/30")</f>
        <v>0</v>
      </c>
      <c r="Q86" s="41">
        <f>[1]!s_dq_close(A86,O86,3)</f>
        <v>4.9459373296109694</v>
      </c>
      <c r="R86" s="38">
        <f t="shared" si="21"/>
        <v>0</v>
      </c>
    </row>
    <row r="87" spans="1:18" s="44" customFormat="1" x14ac:dyDescent="0.25">
      <c r="A87" s="37" t="s">
        <v>36</v>
      </c>
      <c r="B87" s="37" t="s">
        <v>37</v>
      </c>
      <c r="C87" s="38">
        <v>7.8300000000000002E-3</v>
      </c>
      <c r="D87" s="39">
        <f>C87*L87*[1]!s_dq_close("000016.SH",I87,1)</f>
        <v>0.43123263034624926</v>
      </c>
      <c r="E87" s="40" t="str">
        <f>[1]!s_div_ifdiv(A87,"2017/12/31")</f>
        <v>是</v>
      </c>
      <c r="F87" s="40" t="str">
        <f>[1]!s_div_progress(A87,"20171231")</f>
        <v>股东大会通过</v>
      </c>
      <c r="G87" s="40">
        <f>[1]!s_div_exdate(A87,"2017/12/31")</f>
        <v>0</v>
      </c>
      <c r="H87" s="40">
        <f>[1]!s_div_ifdiv(A87,"2018/06/30")</f>
        <v>0</v>
      </c>
      <c r="I87" s="50">
        <v>43187</v>
      </c>
      <c r="J87" s="41">
        <v>0.34599999999999997</v>
      </c>
      <c r="K87" s="41">
        <f>[1]!s_dq_close(A87,I87,3)</f>
        <v>16.93</v>
      </c>
      <c r="L87" s="38">
        <f>J87/K87</f>
        <v>2.0437093916125221E-2</v>
      </c>
      <c r="M87" s="42">
        <f>[1]!s_performanceexpress_perfexnetprofittoshareholder(A87,"2017/12/31",1)</f>
        <v>0</v>
      </c>
      <c r="N87" s="43" t="str">
        <f>[1]!s_div_ifdiv(A87,"2017/06/30")</f>
        <v>否</v>
      </c>
      <c r="O87" s="40">
        <f>[1]!s_div_recorddate(A87,"2017/06/30")</f>
        <v>0</v>
      </c>
      <c r="P87" s="41">
        <f>[1]!s_div_cashbeforetax(A87,"2017/06/30")</f>
        <v>0</v>
      </c>
      <c r="Q87" s="41">
        <f>[1]!s_dq_close(A87,O87,3)</f>
        <v>22.222486696922573</v>
      </c>
      <c r="R87" s="38">
        <f>P87/Q87</f>
        <v>0</v>
      </c>
    </row>
    <row r="88" spans="1:18" s="44" customFormat="1" x14ac:dyDescent="0.25">
      <c r="A88" s="37" t="s">
        <v>50</v>
      </c>
      <c r="B88" s="37" t="s">
        <v>51</v>
      </c>
      <c r="C88" s="38">
        <v>8.8100000000000001E-3</v>
      </c>
      <c r="D88" s="39">
        <f>C88*L88*[1]!s_dq_close("000016.SH",I88,1)</f>
        <v>0.2678011199798021</v>
      </c>
      <c r="E88" s="40" t="str">
        <f>[1]!s_div_ifdiv(A88,"2017/12/31")</f>
        <v>是</v>
      </c>
      <c r="F88" s="40" t="str">
        <f>[1]!s_div_progress(A88,"20171231")</f>
        <v>实施</v>
      </c>
      <c r="G88" s="40" t="str">
        <f>[1]!s_div_exdate(A88,"2017/12/31")</f>
        <v>2018-08-10</v>
      </c>
      <c r="H88" s="40">
        <f>[1]!s_div_ifdiv(A88,"2018/06/30")</f>
        <v>0</v>
      </c>
      <c r="I88" s="50">
        <v>43180</v>
      </c>
      <c r="J88" s="41">
        <v>0.52</v>
      </c>
      <c r="K88" s="41">
        <f>[1]!s_dq_close(A88,I88,3)</f>
        <v>49.51</v>
      </c>
      <c r="L88" s="38">
        <f t="shared" si="18"/>
        <v>1.0502928701272471E-2</v>
      </c>
      <c r="M88" s="42">
        <f>[1]!s_performanceexpress_perfexnetprofittoshareholder(A88,"2017/12/31",1)</f>
        <v>0</v>
      </c>
      <c r="N88" s="43" t="str">
        <f>[1]!s_div_ifdiv(A88,"2017/06/30")</f>
        <v>否</v>
      </c>
      <c r="O88" s="40">
        <f>[1]!s_div_recorddate(A88,"2017/06/30")</f>
        <v>0</v>
      </c>
      <c r="P88" s="41">
        <f>[1]!s_div_cashbeforetax(A88,"2017/06/30")</f>
        <v>0</v>
      </c>
      <c r="Q88" s="41">
        <f>[1]!s_dq_close(A88,O88,3)</f>
        <v>25.37092016604327</v>
      </c>
      <c r="R88" s="38">
        <f t="shared" si="19"/>
        <v>0</v>
      </c>
    </row>
    <row r="89" spans="1:18" s="44" customFormat="1" x14ac:dyDescent="0.25">
      <c r="A89" s="37" t="s">
        <v>13</v>
      </c>
      <c r="B89" s="37" t="s">
        <v>14</v>
      </c>
      <c r="C89" s="38">
        <v>2.8549999999999999E-2</v>
      </c>
      <c r="D89" s="39">
        <f>C89*L89*[1]!s_dq_close("000016.SH",I89,1)</f>
        <v>1.8010484580790964</v>
      </c>
      <c r="E89" s="40" t="str">
        <f>[1]!s_div_ifdiv(A89,"2017/12/31")</f>
        <v>是</v>
      </c>
      <c r="F89" s="40" t="str">
        <f>[1]!s_div_progress(A89,"20171231")</f>
        <v>股东大会通过</v>
      </c>
      <c r="G89" s="40">
        <f>[1]!s_div_exdate(A89,"2017/12/31")</f>
        <v>0</v>
      </c>
      <c r="H89" s="40">
        <f>[1]!s_div_ifdiv(A89,"2018/06/30")</f>
        <v>0</v>
      </c>
      <c r="I89" s="50">
        <v>43182</v>
      </c>
      <c r="J89" s="41">
        <v>0.4</v>
      </c>
      <c r="K89" s="41">
        <f>[1]!s_dq_close(A89,I89,3)</f>
        <v>17.7</v>
      </c>
      <c r="L89" s="38">
        <f t="shared" si="18"/>
        <v>2.2598870056497179E-2</v>
      </c>
      <c r="M89" s="42">
        <f>[1]!s_performanceexpress_perfexnetprofittoshareholder(A89,"2017/12/31",1)</f>
        <v>11461000000</v>
      </c>
      <c r="N89" s="43" t="str">
        <f>[1]!s_div_ifdiv(A89,"2017/06/30")</f>
        <v>否</v>
      </c>
      <c r="O89" s="40">
        <f>[1]!s_div_recorddate(A89,"2017/06/30")</f>
        <v>0</v>
      </c>
      <c r="P89" s="41">
        <f>[1]!s_div_cashbeforetax(A89,"2017/06/30")</f>
        <v>0</v>
      </c>
      <c r="Q89" s="41">
        <f>[1]!s_dq_close(A89,O89,3)</f>
        <v>0.95152177009638661</v>
      </c>
      <c r="R89" s="38">
        <f t="shared" si="19"/>
        <v>0</v>
      </c>
    </row>
    <row r="92" spans="1:18" x14ac:dyDescent="0.25">
      <c r="A92" s="35" t="s">
        <v>223</v>
      </c>
      <c r="B92" s="4"/>
      <c r="C92" s="4"/>
      <c r="D92" s="36">
        <f>SUM(D82:D89)</f>
        <v>4.4880029864957294</v>
      </c>
      <c r="F92" s="16" t="s">
        <v>263</v>
      </c>
      <c r="G92" s="52">
        <f>SUM(D81:D82)</f>
        <v>2.124511082173449</v>
      </c>
    </row>
    <row r="95" spans="1:18" x14ac:dyDescent="0.25">
      <c r="A95" s="45" t="s">
        <v>224</v>
      </c>
    </row>
    <row r="98" spans="1:10" x14ac:dyDescent="0.25">
      <c r="A98" s="15" t="s">
        <v>225</v>
      </c>
      <c r="B98" s="4"/>
      <c r="C98" s="4"/>
      <c r="D98" s="27"/>
      <c r="E98" s="18"/>
      <c r="F98" s="46"/>
      <c r="G98" s="28"/>
      <c r="H98" s="29"/>
      <c r="I98" s="18"/>
    </row>
    <row r="99" spans="1:10" x14ac:dyDescent="0.25">
      <c r="A99" s="16" t="s">
        <v>167</v>
      </c>
      <c r="B99" s="16" t="s">
        <v>168</v>
      </c>
      <c r="C99" s="16" t="s">
        <v>169</v>
      </c>
      <c r="D99" s="30" t="s">
        <v>226</v>
      </c>
      <c r="E99" s="16" t="s">
        <v>179</v>
      </c>
      <c r="F99" s="16" t="s">
        <v>112</v>
      </c>
      <c r="G99" s="16" t="s">
        <v>180</v>
      </c>
      <c r="H99" s="16" t="s">
        <v>181</v>
      </c>
      <c r="I99" s="32" t="s">
        <v>182</v>
      </c>
      <c r="J99" s="16" t="s">
        <v>173</v>
      </c>
    </row>
    <row r="100" spans="1:10" x14ac:dyDescent="0.25">
      <c r="A100" s="47" t="s">
        <v>48</v>
      </c>
      <c r="B100" s="47" t="s">
        <v>49</v>
      </c>
      <c r="C100" s="29">
        <v>0.14699999999999999</v>
      </c>
      <c r="D100" s="27">
        <f>C100*I100*[1]!s_dq_close("000016.SH",F100,1)</f>
        <v>3.6466951203580726</v>
      </c>
      <c r="E100" s="34" t="str">
        <f>[1]!s_div_ifdiv(A100,"2017/06/30")</f>
        <v>是</v>
      </c>
      <c r="F100" s="9" t="str">
        <f>[1]!s_div_recorddate(A100,"2017/06/30")</f>
        <v>2017-09-01</v>
      </c>
      <c r="G100" s="33">
        <f>[1]!s_div_cashbeforetax(A100,"2017/06/30")</f>
        <v>0.5</v>
      </c>
      <c r="H100" s="28">
        <f>[1]!s_dq_close(A100,F100,3)</f>
        <v>54.6230793981047</v>
      </c>
      <c r="I100" s="29">
        <f t="shared" ref="I100" si="22">G100/H100</f>
        <v>9.15363991758672E-3</v>
      </c>
      <c r="J100" s="4">
        <f>[1]!s_div_exdate(A100,"2018/06/30")</f>
        <v>0</v>
      </c>
    </row>
    <row r="101" spans="1:10" x14ac:dyDescent="0.25">
      <c r="A101" s="47" t="s">
        <v>66</v>
      </c>
      <c r="B101" s="47" t="s">
        <v>67</v>
      </c>
      <c r="C101" s="29">
        <v>1.038E-2</v>
      </c>
      <c r="D101" s="27">
        <f>C101*I101*[1]!s_dq_close("000016.SH",F101,1)</f>
        <v>0.24336915726476799</v>
      </c>
      <c r="E101" s="34" t="str">
        <f>[1]!s_div_ifdiv(A101,"2017/06/30")</f>
        <v>是</v>
      </c>
      <c r="F101" s="9" t="str">
        <f>[1]!s_div_recorddate(A101,"2017/06/30")</f>
        <v>2017-09-14</v>
      </c>
      <c r="G101" s="33">
        <f>[1]!s_div_cashbeforetax(A101,"2017/06/30")</f>
        <v>6.9260000000000002E-2</v>
      </c>
      <c r="H101" s="28">
        <f>[1]!s_dq_close(A101,F101,3)</f>
        <v>7.8956280199212365</v>
      </c>
      <c r="I101" s="29">
        <f t="shared" ref="I101:I102" si="23">G101/H101</f>
        <v>8.7719431342575972E-3</v>
      </c>
      <c r="J101" s="4">
        <f>[1]!s_div_exdate(A101,"2018/06/30")</f>
        <v>0</v>
      </c>
    </row>
    <row r="102" spans="1:10" x14ac:dyDescent="0.25">
      <c r="A102" s="47" t="s">
        <v>9</v>
      </c>
      <c r="B102" s="47" t="s">
        <v>10</v>
      </c>
      <c r="C102" s="29">
        <v>1.349E-2</v>
      </c>
      <c r="D102" s="27">
        <f>C102*I102*[1]!s_dq_close("000016.SH",F102,1)</f>
        <v>0.65290094698802748</v>
      </c>
      <c r="E102" s="34" t="str">
        <f>[1]!s_div_ifdiv(A102,"2017/06/30")</f>
        <v>是</v>
      </c>
      <c r="F102" s="9" t="str">
        <f>[1]!s_div_recorddate(A102,"2017/06/30")</f>
        <v>2017-09-19</v>
      </c>
      <c r="G102" s="33">
        <f>[1]!s_div_cashbeforetax(A102,"2017/06/30")</f>
        <v>0.1</v>
      </c>
      <c r="H102" s="28">
        <f>[1]!s_dq_close(A102,F102,3)</f>
        <v>5.5180846577422189</v>
      </c>
      <c r="I102" s="29">
        <f t="shared" si="23"/>
        <v>1.8122230121948878E-2</v>
      </c>
      <c r="J102" s="4">
        <f>[1]!s_div_exdate(A102,"2018/06/30")</f>
        <v>0</v>
      </c>
    </row>
    <row r="103" spans="1:10" s="18" customFormat="1" x14ac:dyDescent="0.25">
      <c r="A103" s="47"/>
      <c r="B103" s="47"/>
      <c r="C103" s="29"/>
    </row>
    <row r="104" spans="1:10" s="18" customFormat="1" x14ac:dyDescent="0.25">
      <c r="A104" s="35" t="s">
        <v>223</v>
      </c>
      <c r="B104" s="4"/>
      <c r="C104" s="4"/>
      <c r="D104" s="36">
        <f>SUM(D100:D102)</f>
        <v>4.5429652246108683</v>
      </c>
    </row>
    <row r="105" spans="1:10" s="18" customFormat="1" x14ac:dyDescent="0.25">
      <c r="A105" s="47"/>
      <c r="B105" s="47"/>
      <c r="C105" s="29"/>
    </row>
    <row r="106" spans="1:10" s="18" customFormat="1" x14ac:dyDescent="0.25">
      <c r="A106" s="47"/>
      <c r="B106" s="47"/>
      <c r="C106" s="29"/>
    </row>
    <row r="109" spans="1:10" x14ac:dyDescent="0.25">
      <c r="A109" s="15" t="s">
        <v>115</v>
      </c>
      <c r="B109" s="4"/>
      <c r="C109" s="4"/>
      <c r="D109" s="27"/>
      <c r="E109" s="18"/>
      <c r="F109" s="46"/>
      <c r="G109" s="28"/>
      <c r="H109" s="29"/>
      <c r="I109" s="18"/>
    </row>
    <row r="110" spans="1:10" x14ac:dyDescent="0.25">
      <c r="A110" s="16" t="s">
        <v>167</v>
      </c>
      <c r="B110" s="16" t="s">
        <v>168</v>
      </c>
      <c r="C110" s="16" t="s">
        <v>169</v>
      </c>
      <c r="D110" s="30" t="s">
        <v>226</v>
      </c>
      <c r="E110" s="16" t="s">
        <v>179</v>
      </c>
      <c r="F110" s="16" t="s">
        <v>112</v>
      </c>
      <c r="G110" s="16" t="s">
        <v>180</v>
      </c>
      <c r="H110" s="16" t="s">
        <v>181</v>
      </c>
      <c r="I110" s="32" t="s">
        <v>182</v>
      </c>
      <c r="J110" s="16" t="s">
        <v>173</v>
      </c>
    </row>
    <row r="111" spans="1:10" x14ac:dyDescent="0.25">
      <c r="A111" s="47" t="s">
        <v>138</v>
      </c>
      <c r="B111" s="47" t="s">
        <v>139</v>
      </c>
      <c r="C111" s="29">
        <v>4.0199999999999993E-2</v>
      </c>
      <c r="D111" s="27">
        <f>C111*I111*[1]!s_dq_close("000016.SH",F111,1)</f>
        <v>1.9565399515162971</v>
      </c>
      <c r="E111" s="34" t="str">
        <f>[1]!s_div_ifdiv(A111,"2017/06/30")</f>
        <v>是</v>
      </c>
      <c r="F111" s="9" t="str">
        <f>[1]!s_div_recorddate(A111,"2017/06/30")</f>
        <v>2017-09-25</v>
      </c>
      <c r="G111" s="33">
        <f>[1]!s_div_cashbeforetax(A111,"2017/06/30")</f>
        <v>0.12</v>
      </c>
      <c r="H111" s="28">
        <f>[1]!s_dq_close(A111,F111,3)</f>
        <v>6.6093530614482248</v>
      </c>
      <c r="I111" s="29">
        <f t="shared" ref="I111" si="24">G111/H111</f>
        <v>1.8156088634445851E-2</v>
      </c>
      <c r="J111" s="4">
        <f>[1]!s_div_exdate(A111,"2018/06/30")</f>
        <v>0</v>
      </c>
    </row>
    <row r="113" spans="1:6" x14ac:dyDescent="0.25">
      <c r="A113" s="35" t="s">
        <v>223</v>
      </c>
      <c r="B113" s="4"/>
      <c r="C113" s="4"/>
      <c r="D113" s="36">
        <f>SUM(D111)</f>
        <v>1.9565399515162971</v>
      </c>
    </row>
    <row r="118" spans="1:6" x14ac:dyDescent="0.25">
      <c r="A118" s="4"/>
      <c r="B118" s="48" t="s">
        <v>227</v>
      </c>
      <c r="C118" s="48" t="s">
        <v>228</v>
      </c>
      <c r="D118" s="48" t="s">
        <v>229</v>
      </c>
      <c r="E118" s="48" t="s">
        <v>230</v>
      </c>
      <c r="F118" s="48" t="s">
        <v>239</v>
      </c>
    </row>
    <row r="119" spans="1:6" x14ac:dyDescent="0.25">
      <c r="A119" s="49" t="s">
        <v>231</v>
      </c>
      <c r="B119" s="30">
        <f>D10</f>
        <v>0</v>
      </c>
      <c r="C119" s="30">
        <v>0</v>
      </c>
      <c r="D119" s="30">
        <f t="shared" ref="D119:D124" si="25">B119+C119</f>
        <v>0</v>
      </c>
      <c r="E119" s="30"/>
    </row>
    <row r="120" spans="1:6" x14ac:dyDescent="0.25">
      <c r="A120" s="49" t="s">
        <v>232</v>
      </c>
      <c r="B120" s="30">
        <f>D18</f>
        <v>0</v>
      </c>
      <c r="C120" s="30">
        <v>0</v>
      </c>
      <c r="D120" s="30">
        <f t="shared" si="25"/>
        <v>0</v>
      </c>
      <c r="E120" s="30"/>
      <c r="F120" s="52">
        <f>SUM(D119:D120)</f>
        <v>0</v>
      </c>
    </row>
    <row r="121" spans="1:6" x14ac:dyDescent="0.25">
      <c r="A121" s="49" t="s">
        <v>233</v>
      </c>
      <c r="B121" s="30">
        <f>D35</f>
        <v>24.974954210353594</v>
      </c>
      <c r="C121" s="30">
        <v>0</v>
      </c>
      <c r="D121" s="30">
        <f>B121+C121</f>
        <v>24.974954210353594</v>
      </c>
      <c r="E121" s="30">
        <f>G35</f>
        <v>24.974954210353594</v>
      </c>
      <c r="F121" s="52">
        <f>SUM(D119:D121)-E121</f>
        <v>0</v>
      </c>
    </row>
    <row r="122" spans="1:6" x14ac:dyDescent="0.25">
      <c r="A122" s="49" t="s">
        <v>234</v>
      </c>
      <c r="B122" s="30">
        <f>D77</f>
        <v>35.169333445055727</v>
      </c>
      <c r="C122" s="30">
        <v>0</v>
      </c>
      <c r="D122" s="30">
        <f t="shared" si="25"/>
        <v>35.169333445055727</v>
      </c>
      <c r="E122" s="30">
        <f>G77</f>
        <v>35.169333445055727</v>
      </c>
      <c r="F122" s="52">
        <f>SUM(D119:D122)-SUM($E$119:E122)</f>
        <v>0</v>
      </c>
    </row>
    <row r="123" spans="1:6" x14ac:dyDescent="0.25">
      <c r="A123" s="49" t="s">
        <v>235</v>
      </c>
      <c r="B123" s="30">
        <f>D92</f>
        <v>4.4880029864957294</v>
      </c>
      <c r="C123" s="30">
        <v>0</v>
      </c>
      <c r="D123" s="30">
        <f>B123+C123</f>
        <v>4.4880029864957294</v>
      </c>
      <c r="E123" s="30">
        <f>G92</f>
        <v>2.124511082173449</v>
      </c>
      <c r="F123" s="52">
        <f>SUM(D119:D123)-SUM($E$119:E123)</f>
        <v>2.363491904322288</v>
      </c>
    </row>
    <row r="124" spans="1:6" x14ac:dyDescent="0.25">
      <c r="A124" s="49" t="s">
        <v>236</v>
      </c>
      <c r="B124" s="30">
        <v>0</v>
      </c>
      <c r="C124" s="30">
        <f>D104</f>
        <v>4.5429652246108683</v>
      </c>
      <c r="D124" s="30">
        <f t="shared" si="25"/>
        <v>4.5429652246108683</v>
      </c>
      <c r="E124" s="30">
        <v>0</v>
      </c>
      <c r="F124" s="52">
        <f>SUM(D119:D124)-SUM($E$119:E124)</f>
        <v>6.9064571289331553</v>
      </c>
    </row>
    <row r="125" spans="1:6" x14ac:dyDescent="0.25">
      <c r="A125" s="49" t="s">
        <v>237</v>
      </c>
      <c r="B125" s="30">
        <v>0</v>
      </c>
      <c r="C125" s="30">
        <f>D113</f>
        <v>1.9565399515162971</v>
      </c>
      <c r="D125" s="30">
        <f>B125+C125</f>
        <v>1.9565399515162971</v>
      </c>
      <c r="E125" s="30">
        <v>0</v>
      </c>
      <c r="F125" s="52">
        <f>SUM(D119:D125)-SUM($E$119:E125)</f>
        <v>8.8629970804494462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7:H61"/>
  <sheetViews>
    <sheetView topLeftCell="A22" workbookViewId="0">
      <selection activeCell="H33" sqref="H33"/>
    </sheetView>
  </sheetViews>
  <sheetFormatPr defaultRowHeight="14.4" x14ac:dyDescent="0.25"/>
  <cols>
    <col min="5" max="5" width="11.6640625" bestFit="1" customWidth="1"/>
    <col min="6" max="6" width="10.5546875" bestFit="1" customWidth="1"/>
    <col min="7" max="7" width="9.5546875" bestFit="1" customWidth="1"/>
    <col min="8" max="8" width="8.77734375" customWidth="1"/>
  </cols>
  <sheetData>
    <row r="7" spans="5:8" x14ac:dyDescent="0.25">
      <c r="E7" t="s">
        <v>127</v>
      </c>
      <c r="F7" s="24" t="s">
        <v>128</v>
      </c>
    </row>
    <row r="8" spans="5:8" x14ac:dyDescent="0.25">
      <c r="E8" t="s">
        <v>129</v>
      </c>
      <c r="F8" s="25" t="s">
        <v>241</v>
      </c>
    </row>
    <row r="9" spans="5:8" x14ac:dyDescent="0.25">
      <c r="E9" t="s">
        <v>130</v>
      </c>
      <c r="F9" s="25" t="s">
        <v>131</v>
      </c>
    </row>
    <row r="10" spans="5:8" x14ac:dyDescent="0.25">
      <c r="E10" t="s">
        <v>132</v>
      </c>
      <c r="F10" s="25" t="s">
        <v>242</v>
      </c>
      <c r="G10" t="s">
        <v>134</v>
      </c>
      <c r="H10" t="s">
        <v>136</v>
      </c>
    </row>
    <row r="11" spans="5:8" x14ac:dyDescent="0.25">
      <c r="E11" t="s">
        <v>129</v>
      </c>
      <c r="F11" t="s">
        <v>133</v>
      </c>
      <c r="G11" t="s">
        <v>135</v>
      </c>
      <c r="H11" t="s">
        <v>137</v>
      </c>
    </row>
    <row r="12" spans="5:8" x14ac:dyDescent="0.25">
      <c r="E12" s="26">
        <f>[1]!wset("indexconstituent","date="&amp;F8,"windcode="&amp;F9,"field=date,wind_code,sec_name,i_weight","cols=4;rows=50")</f>
        <v>43280</v>
      </c>
      <c r="F12" s="25" t="s">
        <v>238</v>
      </c>
      <c r="G12" s="25" t="s">
        <v>264</v>
      </c>
      <c r="H12" s="62">
        <v>2.4980000000000002</v>
      </c>
    </row>
    <row r="13" spans="5:8" x14ac:dyDescent="0.25">
      <c r="E13" s="26">
        <v>43280</v>
      </c>
      <c r="F13" s="25" t="s">
        <v>138</v>
      </c>
      <c r="G13" s="25" t="s">
        <v>139</v>
      </c>
      <c r="H13" s="62">
        <v>3.6829999999999998</v>
      </c>
    </row>
    <row r="14" spans="5:8" x14ac:dyDescent="0.25">
      <c r="E14" s="26">
        <v>43280</v>
      </c>
      <c r="F14" s="25" t="s">
        <v>140</v>
      </c>
      <c r="G14" s="25" t="s">
        <v>94</v>
      </c>
      <c r="H14" s="62">
        <v>1.544</v>
      </c>
    </row>
    <row r="15" spans="5:8" x14ac:dyDescent="0.25">
      <c r="E15" s="26">
        <v>43280</v>
      </c>
      <c r="F15" s="25" t="s">
        <v>9</v>
      </c>
      <c r="G15" s="25" t="s">
        <v>10</v>
      </c>
      <c r="H15" s="62">
        <v>1.518</v>
      </c>
    </row>
    <row r="16" spans="5:8" x14ac:dyDescent="0.25">
      <c r="E16" s="26">
        <v>43280</v>
      </c>
      <c r="F16" s="25" t="s">
        <v>11</v>
      </c>
      <c r="G16" s="25" t="s">
        <v>12</v>
      </c>
      <c r="H16" s="62">
        <v>0.66</v>
      </c>
    </row>
    <row r="17" spans="5:8" x14ac:dyDescent="0.25">
      <c r="E17" s="26">
        <v>43280</v>
      </c>
      <c r="F17" s="25" t="s">
        <v>13</v>
      </c>
      <c r="G17" s="25" t="s">
        <v>14</v>
      </c>
      <c r="H17" s="62">
        <v>2.903</v>
      </c>
    </row>
    <row r="18" spans="5:8" x14ac:dyDescent="0.25">
      <c r="E18" s="26">
        <v>43280</v>
      </c>
      <c r="F18" s="25" t="s">
        <v>15</v>
      </c>
      <c r="G18" s="25" t="s">
        <v>16</v>
      </c>
      <c r="H18" s="62">
        <v>6.07</v>
      </c>
    </row>
    <row r="19" spans="5:8" x14ac:dyDescent="0.25">
      <c r="E19" s="26">
        <v>43280</v>
      </c>
      <c r="F19" s="25" t="s">
        <v>17</v>
      </c>
      <c r="G19" s="25" t="s">
        <v>18</v>
      </c>
      <c r="H19" s="62">
        <v>1.9319999999999999</v>
      </c>
    </row>
    <row r="20" spans="5:8" x14ac:dyDescent="0.25">
      <c r="E20" s="26">
        <v>43280</v>
      </c>
      <c r="F20" s="25" t="s">
        <v>19</v>
      </c>
      <c r="G20" s="25" t="s">
        <v>20</v>
      </c>
      <c r="H20" s="62">
        <v>1.0189999999999999</v>
      </c>
    </row>
    <row r="21" spans="5:8" x14ac:dyDescent="0.25">
      <c r="E21" s="26">
        <v>43280</v>
      </c>
      <c r="F21" s="25" t="s">
        <v>21</v>
      </c>
      <c r="G21" s="25" t="s">
        <v>22</v>
      </c>
      <c r="H21" s="62">
        <v>2.73</v>
      </c>
    </row>
    <row r="22" spans="5:8" x14ac:dyDescent="0.25">
      <c r="E22" s="26">
        <v>43280</v>
      </c>
      <c r="F22" s="25" t="s">
        <v>23</v>
      </c>
      <c r="G22" s="25" t="s">
        <v>24</v>
      </c>
      <c r="H22" s="62">
        <v>0.55200000000000005</v>
      </c>
    </row>
    <row r="23" spans="5:8" x14ac:dyDescent="0.25">
      <c r="E23" s="26">
        <v>43280</v>
      </c>
      <c r="F23" s="25" t="s">
        <v>243</v>
      </c>
      <c r="G23" s="25" t="s">
        <v>244</v>
      </c>
      <c r="H23" s="62">
        <v>3.7250000000000001</v>
      </c>
    </row>
    <row r="24" spans="5:8" x14ac:dyDescent="0.25">
      <c r="E24" s="26">
        <v>43280</v>
      </c>
      <c r="F24" s="25" t="s">
        <v>141</v>
      </c>
      <c r="G24" s="25" t="s">
        <v>95</v>
      </c>
      <c r="H24" s="62">
        <v>1.6579999999999999</v>
      </c>
    </row>
    <row r="25" spans="5:8" x14ac:dyDescent="0.25">
      <c r="E25" s="26">
        <v>43280</v>
      </c>
      <c r="F25" s="25" t="s">
        <v>142</v>
      </c>
      <c r="G25" s="25" t="s">
        <v>143</v>
      </c>
      <c r="H25" s="62">
        <v>0.67700000000000005</v>
      </c>
    </row>
    <row r="26" spans="5:8" x14ac:dyDescent="0.25">
      <c r="E26" s="26">
        <v>43280</v>
      </c>
      <c r="F26" s="25" t="s">
        <v>144</v>
      </c>
      <c r="G26" s="25" t="s">
        <v>145</v>
      </c>
      <c r="H26" s="62">
        <v>8.18</v>
      </c>
    </row>
    <row r="27" spans="5:8" x14ac:dyDescent="0.25">
      <c r="E27" s="26">
        <v>43280</v>
      </c>
      <c r="F27" s="25" t="s">
        <v>26</v>
      </c>
      <c r="G27" s="25" t="s">
        <v>27</v>
      </c>
      <c r="H27" s="62">
        <v>0.39500000000000002</v>
      </c>
    </row>
    <row r="28" spans="5:8" x14ac:dyDescent="0.25">
      <c r="E28" s="26">
        <v>43280</v>
      </c>
      <c r="F28" s="25" t="s">
        <v>245</v>
      </c>
      <c r="G28" s="25" t="s">
        <v>246</v>
      </c>
      <c r="H28" s="62">
        <v>1.49</v>
      </c>
    </row>
    <row r="29" spans="5:8" x14ac:dyDescent="0.25">
      <c r="E29" s="26">
        <v>43280</v>
      </c>
      <c r="F29" s="25" t="s">
        <v>146</v>
      </c>
      <c r="G29" s="25" t="s">
        <v>147</v>
      </c>
      <c r="H29" s="62">
        <v>0.53100000000000003</v>
      </c>
    </row>
    <row r="30" spans="5:8" x14ac:dyDescent="0.25">
      <c r="E30" s="26">
        <v>43280</v>
      </c>
      <c r="F30" s="25" t="s">
        <v>247</v>
      </c>
      <c r="G30" s="25" t="s">
        <v>248</v>
      </c>
      <c r="H30" s="62">
        <v>1.5680000000000001</v>
      </c>
    </row>
    <row r="31" spans="5:8" x14ac:dyDescent="0.25">
      <c r="E31" s="26">
        <v>43280</v>
      </c>
      <c r="F31" s="25" t="s">
        <v>249</v>
      </c>
      <c r="G31" s="25" t="s">
        <v>250</v>
      </c>
      <c r="H31" s="62">
        <v>1.0469999999999999</v>
      </c>
    </row>
    <row r="32" spans="5:8" x14ac:dyDescent="0.25">
      <c r="E32" s="26">
        <v>43280</v>
      </c>
      <c r="F32" s="25" t="s">
        <v>30</v>
      </c>
      <c r="G32" s="25" t="s">
        <v>31</v>
      </c>
      <c r="H32" s="62">
        <v>3.774</v>
      </c>
    </row>
    <row r="33" spans="5:8" x14ac:dyDescent="0.25">
      <c r="E33" s="26">
        <v>43280</v>
      </c>
      <c r="F33" s="25" t="s">
        <v>34</v>
      </c>
      <c r="G33" s="25" t="s">
        <v>35</v>
      </c>
      <c r="H33" s="62">
        <v>0.72699999999999998</v>
      </c>
    </row>
    <row r="34" spans="5:8" x14ac:dyDescent="0.25">
      <c r="E34" s="26">
        <v>43280</v>
      </c>
      <c r="F34" s="25" t="s">
        <v>36</v>
      </c>
      <c r="G34" s="25" t="s">
        <v>37</v>
      </c>
      <c r="H34" s="62">
        <v>0.69599999999999995</v>
      </c>
    </row>
    <row r="35" spans="5:8" x14ac:dyDescent="0.25">
      <c r="E35" s="26">
        <v>43280</v>
      </c>
      <c r="F35" s="25" t="s">
        <v>38</v>
      </c>
      <c r="G35" s="25" t="s">
        <v>39</v>
      </c>
      <c r="H35" s="62">
        <v>1.087</v>
      </c>
    </row>
    <row r="36" spans="5:8" x14ac:dyDescent="0.25">
      <c r="E36" s="26">
        <v>43280</v>
      </c>
      <c r="F36" s="25" t="s">
        <v>148</v>
      </c>
      <c r="G36" s="25" t="s">
        <v>149</v>
      </c>
      <c r="H36" s="62">
        <v>0.878</v>
      </c>
    </row>
    <row r="37" spans="5:8" x14ac:dyDescent="0.25">
      <c r="E37" s="26">
        <v>43280</v>
      </c>
      <c r="F37" s="25" t="s">
        <v>40</v>
      </c>
      <c r="G37" s="25" t="s">
        <v>41</v>
      </c>
      <c r="H37" s="62">
        <v>3.9950000000000001</v>
      </c>
    </row>
    <row r="38" spans="5:8" x14ac:dyDescent="0.25">
      <c r="E38" s="26">
        <v>43280</v>
      </c>
      <c r="F38" s="25" t="s">
        <v>42</v>
      </c>
      <c r="G38" s="25" t="s">
        <v>43</v>
      </c>
      <c r="H38" s="62">
        <v>1.986</v>
      </c>
    </row>
    <row r="39" spans="5:8" x14ac:dyDescent="0.25">
      <c r="E39" s="26">
        <v>43280</v>
      </c>
      <c r="F39" s="25" t="s">
        <v>44</v>
      </c>
      <c r="G39" s="25" t="s">
        <v>45</v>
      </c>
      <c r="H39" s="62">
        <v>0.88300000000000001</v>
      </c>
    </row>
    <row r="40" spans="5:8" x14ac:dyDescent="0.25">
      <c r="E40" s="26">
        <v>43280</v>
      </c>
      <c r="F40" s="25" t="s">
        <v>150</v>
      </c>
      <c r="G40" s="25" t="s">
        <v>151</v>
      </c>
      <c r="H40" s="62">
        <v>1.2330000000000001</v>
      </c>
    </row>
    <row r="41" spans="5:8" x14ac:dyDescent="0.25">
      <c r="E41" s="26">
        <v>43280</v>
      </c>
      <c r="F41" s="25" t="s">
        <v>152</v>
      </c>
      <c r="G41" s="25" t="s">
        <v>153</v>
      </c>
      <c r="H41" s="62">
        <v>1.369</v>
      </c>
    </row>
    <row r="42" spans="5:8" x14ac:dyDescent="0.25">
      <c r="E42" s="26">
        <v>43280</v>
      </c>
      <c r="F42" s="25" t="s">
        <v>46</v>
      </c>
      <c r="G42" s="25" t="s">
        <v>47</v>
      </c>
      <c r="H42" s="62">
        <v>2.927</v>
      </c>
    </row>
    <row r="43" spans="5:8" x14ac:dyDescent="0.25">
      <c r="E43" s="26">
        <v>43280</v>
      </c>
      <c r="F43" s="25" t="s">
        <v>48</v>
      </c>
      <c r="G43" s="25" t="s">
        <v>49</v>
      </c>
      <c r="H43" s="62">
        <v>14.122999999999999</v>
      </c>
    </row>
    <row r="44" spans="5:8" x14ac:dyDescent="0.25">
      <c r="E44" s="26">
        <v>43280</v>
      </c>
      <c r="F44" s="25" t="s">
        <v>154</v>
      </c>
      <c r="G44" s="25" t="s">
        <v>155</v>
      </c>
      <c r="H44" s="62">
        <v>3.51</v>
      </c>
    </row>
    <row r="45" spans="5:8" x14ac:dyDescent="0.25">
      <c r="E45" s="26">
        <v>43280</v>
      </c>
      <c r="F45" s="25" t="s">
        <v>50</v>
      </c>
      <c r="G45" s="25" t="s">
        <v>51</v>
      </c>
      <c r="H45" s="62">
        <v>0.79600000000000004</v>
      </c>
    </row>
    <row r="46" spans="5:8" x14ac:dyDescent="0.25">
      <c r="E46" s="26">
        <v>43280</v>
      </c>
      <c r="F46" s="25" t="s">
        <v>251</v>
      </c>
      <c r="G46" s="25" t="s">
        <v>252</v>
      </c>
      <c r="H46" s="62">
        <v>0.26100000000000001</v>
      </c>
    </row>
    <row r="47" spans="5:8" x14ac:dyDescent="0.25">
      <c r="E47" s="26">
        <v>43280</v>
      </c>
      <c r="F47" s="25" t="s">
        <v>52</v>
      </c>
      <c r="G47" s="25" t="s">
        <v>53</v>
      </c>
      <c r="H47" s="62">
        <v>0.93</v>
      </c>
    </row>
    <row r="48" spans="5:8" x14ac:dyDescent="0.25">
      <c r="E48" s="26">
        <v>43280</v>
      </c>
      <c r="F48" s="25" t="s">
        <v>54</v>
      </c>
      <c r="G48" s="25" t="s">
        <v>55</v>
      </c>
      <c r="H48" s="62">
        <v>2.5539999999999998</v>
      </c>
    </row>
    <row r="49" spans="5:8" x14ac:dyDescent="0.25">
      <c r="E49" s="26">
        <v>43280</v>
      </c>
      <c r="F49" s="25" t="s">
        <v>56</v>
      </c>
      <c r="G49" s="25" t="s">
        <v>57</v>
      </c>
      <c r="H49" s="62">
        <v>2.2280000000000002</v>
      </c>
    </row>
    <row r="50" spans="5:8" x14ac:dyDescent="0.25">
      <c r="E50" s="26">
        <v>43280</v>
      </c>
      <c r="F50" s="25" t="s">
        <v>58</v>
      </c>
      <c r="G50" s="25" t="s">
        <v>59</v>
      </c>
      <c r="H50" s="62">
        <v>0.83499999999999996</v>
      </c>
    </row>
    <row r="51" spans="5:8" x14ac:dyDescent="0.25">
      <c r="E51" s="26">
        <v>43280</v>
      </c>
      <c r="F51" s="25" t="s">
        <v>60</v>
      </c>
      <c r="G51" s="25" t="s">
        <v>61</v>
      </c>
      <c r="H51" s="62">
        <v>2.552</v>
      </c>
    </row>
    <row r="52" spans="5:8" x14ac:dyDescent="0.25">
      <c r="E52" s="26">
        <v>43280</v>
      </c>
      <c r="F52" s="25" t="s">
        <v>62</v>
      </c>
      <c r="G52" s="25" t="s">
        <v>63</v>
      </c>
      <c r="H52" s="62">
        <v>1.0880000000000001</v>
      </c>
    </row>
    <row r="53" spans="5:8" x14ac:dyDescent="0.25">
      <c r="E53" s="26">
        <v>43280</v>
      </c>
      <c r="F53" s="25" t="s">
        <v>64</v>
      </c>
      <c r="G53" s="25" t="s">
        <v>65</v>
      </c>
      <c r="H53" s="62">
        <v>1.2509999999999999</v>
      </c>
    </row>
    <row r="54" spans="5:8" x14ac:dyDescent="0.25">
      <c r="E54" s="26">
        <v>43280</v>
      </c>
      <c r="F54" s="25" t="s">
        <v>156</v>
      </c>
      <c r="G54" s="25" t="s">
        <v>157</v>
      </c>
      <c r="H54" s="62">
        <v>0.38700000000000001</v>
      </c>
    </row>
    <row r="55" spans="5:8" x14ac:dyDescent="0.25">
      <c r="E55" s="26">
        <v>43280</v>
      </c>
      <c r="F55" s="25" t="s">
        <v>158</v>
      </c>
      <c r="G55" s="25" t="s">
        <v>159</v>
      </c>
      <c r="H55" s="62">
        <v>1.2969999999999999</v>
      </c>
    </row>
    <row r="56" spans="5:8" x14ac:dyDescent="0.25">
      <c r="E56" s="26">
        <v>43280</v>
      </c>
      <c r="F56" s="25" t="s">
        <v>66</v>
      </c>
      <c r="G56" s="25" t="s">
        <v>67</v>
      </c>
      <c r="H56" s="62">
        <v>1.111</v>
      </c>
    </row>
    <row r="57" spans="5:8" x14ac:dyDescent="0.25">
      <c r="E57" s="26">
        <v>43280</v>
      </c>
      <c r="F57" s="25" t="s">
        <v>160</v>
      </c>
      <c r="G57" s="25" t="s">
        <v>120</v>
      </c>
      <c r="H57" s="62">
        <v>6.9000000000000006E-2</v>
      </c>
    </row>
    <row r="58" spans="5:8" x14ac:dyDescent="0.25">
      <c r="E58" s="26">
        <v>43280</v>
      </c>
      <c r="F58" s="25" t="s">
        <v>161</v>
      </c>
      <c r="G58" s="25" t="s">
        <v>162</v>
      </c>
      <c r="H58" s="62">
        <v>0.23300000000000001</v>
      </c>
    </row>
    <row r="59" spans="5:8" x14ac:dyDescent="0.25">
      <c r="E59" s="26">
        <v>43280</v>
      </c>
      <c r="F59" s="25" t="s">
        <v>70</v>
      </c>
      <c r="G59" s="25" t="s">
        <v>71</v>
      </c>
      <c r="H59" s="62">
        <v>1.6930000000000001</v>
      </c>
    </row>
    <row r="60" spans="5:8" x14ac:dyDescent="0.25">
      <c r="E60" s="26">
        <v>43280</v>
      </c>
      <c r="F60" s="25" t="s">
        <v>163</v>
      </c>
      <c r="G60" s="25" t="s">
        <v>164</v>
      </c>
      <c r="H60" s="62">
        <v>0.82299999999999995</v>
      </c>
    </row>
    <row r="61" spans="5:8" x14ac:dyDescent="0.25">
      <c r="E61" s="26">
        <v>43280</v>
      </c>
      <c r="F61" s="25" t="s">
        <v>165</v>
      </c>
      <c r="G61" s="25" t="s">
        <v>96</v>
      </c>
      <c r="H61" s="62">
        <v>0.32100000000000001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2018-08-06T00:02:38Z</dcterms:modified>
</cp:coreProperties>
</file>