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K42" i="3"/>
  <c r="K78" i="3"/>
  <c r="K63" i="3"/>
  <c r="K18" i="3"/>
  <c r="K29" i="3"/>
  <c r="K53" i="3"/>
  <c r="K28" i="3"/>
  <c r="K65" i="3"/>
  <c r="G50" i="3"/>
  <c r="K34" i="3"/>
  <c r="K36" i="3"/>
  <c r="F15" i="1" l="1"/>
  <c r="F79" i="1"/>
  <c r="F73" i="1"/>
  <c r="F67" i="1"/>
  <c r="F53" i="1"/>
  <c r="F30" i="1"/>
  <c r="F6" i="1"/>
  <c r="K66" i="3"/>
  <c r="K59" i="3"/>
  <c r="K79" i="3"/>
  <c r="K68" i="3"/>
  <c r="K37" i="3"/>
  <c r="K55" i="3"/>
  <c r="K84" i="3"/>
  <c r="K33" i="3"/>
  <c r="K56" i="3"/>
  <c r="K54" i="3"/>
  <c r="K80" i="3"/>
  <c r="K77" i="3"/>
  <c r="K58" i="3"/>
  <c r="K62" i="3"/>
  <c r="K57" i="3"/>
  <c r="K82" i="3"/>
  <c r="K70" i="3"/>
  <c r="K17" i="3"/>
  <c r="K81" i="3"/>
  <c r="K16" i="3"/>
  <c r="B88" i="1" l="1"/>
  <c r="B87" i="1"/>
  <c r="B84" i="1"/>
  <c r="B85" i="1"/>
  <c r="B86" i="1"/>
  <c r="B89" i="1"/>
  <c r="B91" i="1"/>
  <c r="B92" i="1"/>
  <c r="B93" i="1"/>
  <c r="B90" i="1"/>
  <c r="L80" i="3" l="1"/>
  <c r="L59" i="3"/>
  <c r="L37" i="3"/>
  <c r="L68" i="3"/>
  <c r="L84" i="3"/>
  <c r="L55" i="3"/>
  <c r="L33" i="3"/>
  <c r="L56" i="3"/>
  <c r="L16" i="3"/>
  <c r="L58" i="3"/>
  <c r="L81" i="3"/>
  <c r="L82" i="3"/>
  <c r="L17" i="3"/>
  <c r="L77" i="3"/>
  <c r="L57" i="3"/>
  <c r="L70" i="3"/>
  <c r="L62" i="3"/>
  <c r="O76" i="3"/>
  <c r="L43" i="1"/>
  <c r="F65" i="3"/>
  <c r="J46" i="1"/>
  <c r="M30" i="3"/>
  <c r="H65" i="3"/>
  <c r="O63" i="1"/>
  <c r="E66" i="3"/>
  <c r="D46" i="1"/>
  <c r="D37" i="1"/>
  <c r="I43" i="1"/>
  <c r="N63" i="3"/>
  <c r="M29" i="3"/>
  <c r="K5" i="1"/>
  <c r="O50" i="1"/>
  <c r="C52" i="1"/>
  <c r="L35" i="1"/>
  <c r="M82" i="3"/>
  <c r="J52" i="1"/>
  <c r="C44" i="1"/>
  <c r="G68" i="3"/>
  <c r="L52" i="1"/>
  <c r="O63" i="3"/>
  <c r="N26" i="1"/>
  <c r="H29" i="3"/>
  <c r="E51" i="3"/>
  <c r="J23" i="1"/>
  <c r="L72" i="1"/>
  <c r="N32" i="3"/>
  <c r="M21" i="1"/>
  <c r="O58" i="3"/>
  <c r="P64" i="3"/>
  <c r="K49" i="1"/>
  <c r="M76" i="3"/>
  <c r="J78" i="1"/>
  <c r="G39" i="3"/>
  <c r="H18" i="3"/>
  <c r="O42" i="1"/>
  <c r="M77" i="1"/>
  <c r="N57" i="3"/>
  <c r="N54" i="3"/>
  <c r="N59" i="3"/>
  <c r="E64" i="3"/>
  <c r="C65" i="1"/>
  <c r="L5" i="1"/>
  <c r="F99" i="3"/>
  <c r="O27" i="1"/>
  <c r="O47" i="1"/>
  <c r="K60" i="3"/>
  <c r="O29" i="3"/>
  <c r="K20" i="1"/>
  <c r="F57" i="3"/>
  <c r="F84" i="3"/>
  <c r="I25" i="1"/>
  <c r="F52" i="3"/>
  <c r="C40" i="1"/>
  <c r="N37" i="1"/>
  <c r="M66" i="1"/>
  <c r="D64" i="1"/>
  <c r="E70" i="3"/>
  <c r="M32" i="3"/>
  <c r="E55" i="3"/>
  <c r="L64" i="1"/>
  <c r="I46" i="1"/>
  <c r="F82" i="3"/>
  <c r="G19" i="3"/>
  <c r="H83" i="3"/>
  <c r="K28" i="1"/>
  <c r="F58" i="3"/>
  <c r="C24" i="1"/>
  <c r="C5" i="1"/>
  <c r="K65" i="1"/>
  <c r="J26" i="1"/>
  <c r="K22" i="1"/>
  <c r="K35" i="1"/>
  <c r="N76" i="3"/>
  <c r="O64" i="1"/>
  <c r="L12" i="1"/>
  <c r="G38" i="3"/>
  <c r="I65" i="1"/>
  <c r="N62" i="3"/>
  <c r="M46" i="1"/>
  <c r="C28" i="1"/>
  <c r="O59" i="1"/>
  <c r="G66" i="3"/>
  <c r="O67" i="3"/>
  <c r="N70" i="3"/>
  <c r="G97" i="3"/>
  <c r="O52" i="1"/>
  <c r="M38" i="3"/>
  <c r="G60" i="3"/>
  <c r="I35" i="1"/>
  <c r="H53" i="3"/>
  <c r="D22" i="1"/>
  <c r="I58" i="1"/>
  <c r="M68" i="3"/>
  <c r="O62" i="1"/>
  <c r="K40" i="3"/>
  <c r="N12" i="1"/>
  <c r="I38" i="1"/>
  <c r="N42" i="3"/>
  <c r="H50" i="3"/>
  <c r="N81" i="3"/>
  <c r="M80" i="3"/>
  <c r="M20" i="1"/>
  <c r="K25" i="1"/>
  <c r="O29" i="1"/>
  <c r="N77" i="1"/>
  <c r="P42" i="3"/>
  <c r="G81" i="3"/>
  <c r="K64" i="3"/>
  <c r="L63" i="1"/>
  <c r="C45" i="1"/>
  <c r="I64" i="1"/>
  <c r="N33" i="3"/>
  <c r="H28" i="3"/>
  <c r="N58" i="1"/>
  <c r="E63" i="3"/>
  <c r="P62" i="3"/>
  <c r="O60" i="3"/>
  <c r="N55" i="3"/>
  <c r="K67" i="3"/>
  <c r="P54" i="3"/>
  <c r="N28" i="1"/>
  <c r="M57" i="3"/>
  <c r="L42" i="1"/>
  <c r="H82" i="3"/>
  <c r="N56" i="3"/>
  <c r="P63" i="3"/>
  <c r="L71" i="1"/>
  <c r="P58" i="3"/>
  <c r="L23" i="1"/>
  <c r="F68" i="3"/>
  <c r="M61" i="3"/>
  <c r="F51" i="3"/>
  <c r="H62" i="3"/>
  <c r="I41" i="1"/>
  <c r="M54" i="3"/>
  <c r="P65" i="3"/>
  <c r="G34" i="3"/>
  <c r="I42" i="1"/>
  <c r="N24" i="1"/>
  <c r="C50" i="1"/>
  <c r="K72" i="1"/>
  <c r="O32" i="3"/>
  <c r="E50" i="3"/>
  <c r="E59" i="3"/>
  <c r="K14" i="1"/>
  <c r="N61" i="3"/>
  <c r="O36" i="3"/>
  <c r="I36" i="1"/>
  <c r="D42" i="1"/>
  <c r="M43" i="1"/>
  <c r="J42" i="1"/>
  <c r="I12" i="1"/>
  <c r="O39" i="3"/>
  <c r="D66" i="1"/>
  <c r="O70" i="3"/>
  <c r="H76" i="3"/>
  <c r="P31" i="3"/>
  <c r="N31" i="3"/>
  <c r="D77" i="1"/>
  <c r="M78" i="1"/>
  <c r="C41" i="1"/>
  <c r="J63" i="1"/>
  <c r="J38" i="1"/>
  <c r="C42" i="1"/>
  <c r="E31" i="3"/>
  <c r="M65" i="1"/>
  <c r="K43" i="1"/>
  <c r="P35" i="3"/>
  <c r="P32" i="3"/>
  <c r="F59" i="3"/>
  <c r="N5" i="1"/>
  <c r="E82" i="3"/>
  <c r="N40" i="1"/>
  <c r="D16" i="3"/>
  <c r="F69" i="3"/>
  <c r="O37" i="3"/>
  <c r="M27" i="1"/>
  <c r="E42" i="3"/>
  <c r="L26" i="1"/>
  <c r="G56" i="3"/>
  <c r="P76" i="3"/>
  <c r="M11" i="1"/>
  <c r="E62" i="3"/>
  <c r="F70" i="3"/>
  <c r="J11" i="1"/>
  <c r="D81" i="3"/>
  <c r="K60" i="1"/>
  <c r="O80" i="3"/>
  <c r="E76" i="3"/>
  <c r="O66" i="1"/>
  <c r="K46" i="1"/>
  <c r="O77" i="3"/>
  <c r="M38" i="1"/>
  <c r="N22" i="1"/>
  <c r="G63" i="3"/>
  <c r="K23" i="1"/>
  <c r="K42" i="1"/>
  <c r="G31" i="3"/>
  <c r="O21" i="1"/>
  <c r="O84" i="3"/>
  <c r="O16" i="3"/>
  <c r="P51" i="3"/>
  <c r="D72" i="1"/>
  <c r="E35" i="3"/>
  <c r="L14" i="1"/>
  <c r="O59" i="3"/>
  <c r="N66" i="3"/>
  <c r="M58" i="3"/>
  <c r="G42" i="3"/>
  <c r="P66" i="3"/>
  <c r="O43" i="1"/>
  <c r="M61" i="1"/>
  <c r="D39" i="1"/>
  <c r="L65" i="1"/>
  <c r="N46" i="1"/>
  <c r="E19" i="3"/>
  <c r="H55" i="3"/>
  <c r="L77" i="1"/>
  <c r="I22" i="1"/>
  <c r="M62" i="3"/>
  <c r="G41" i="3"/>
  <c r="I5" i="1"/>
  <c r="M41" i="3"/>
  <c r="P16" i="3"/>
  <c r="M49" i="1"/>
  <c r="N44" i="1"/>
  <c r="O35" i="3"/>
  <c r="G108" i="3"/>
  <c r="I40" i="1"/>
  <c r="O11" i="1"/>
  <c r="F66" i="3"/>
  <c r="O58" i="1"/>
  <c r="N65" i="3"/>
  <c r="H70" i="3"/>
  <c r="M36" i="3"/>
  <c r="I47" i="1"/>
  <c r="C20" i="1"/>
  <c r="D38" i="1"/>
  <c r="H54" i="3"/>
  <c r="J37" i="1"/>
  <c r="M55" i="3"/>
  <c r="P34" i="3"/>
  <c r="E99" i="3"/>
  <c r="M28" i="1"/>
  <c r="M50" i="1"/>
  <c r="J41" i="1"/>
  <c r="F85" i="3"/>
  <c r="E53" i="3"/>
  <c r="I50" i="1"/>
  <c r="J66" i="1"/>
  <c r="O24" i="1"/>
  <c r="D50" i="1"/>
  <c r="O12" i="1"/>
  <c r="C11" i="1"/>
  <c r="K61" i="1"/>
  <c r="M79" i="3"/>
  <c r="M64" i="1"/>
  <c r="H79" i="3"/>
  <c r="E69" i="3"/>
  <c r="D11" i="1"/>
  <c r="E32" i="3"/>
  <c r="J47" i="1"/>
  <c r="H52" i="3"/>
  <c r="O31" i="3"/>
  <c r="N19" i="1"/>
  <c r="D59" i="1"/>
  <c r="C77" i="1"/>
  <c r="D82" i="3"/>
  <c r="K71" i="1"/>
  <c r="G69" i="3"/>
  <c r="M63" i="3"/>
  <c r="J36" i="1"/>
  <c r="G83" i="3"/>
  <c r="G61" i="3"/>
  <c r="I63" i="1"/>
  <c r="I59" i="1"/>
  <c r="M36" i="1"/>
  <c r="I45" i="1"/>
  <c r="N25" i="1"/>
  <c r="G85" i="3"/>
  <c r="K51" i="1"/>
  <c r="E79" i="3"/>
  <c r="M59" i="1"/>
  <c r="D33" i="3"/>
  <c r="D5" i="1"/>
  <c r="K78" i="1"/>
  <c r="Q59" i="3"/>
  <c r="M51" i="1"/>
  <c r="O85" i="3"/>
  <c r="I71" i="1"/>
  <c r="E36" i="3"/>
  <c r="K27" i="1"/>
  <c r="E65" i="3"/>
  <c r="L21" i="1"/>
  <c r="E29" i="3"/>
  <c r="I19" i="1"/>
  <c r="K37" i="1"/>
  <c r="F97" i="3"/>
  <c r="P37" i="3"/>
  <c r="Q35" i="3"/>
  <c r="H67" i="3"/>
  <c r="J57" i="1"/>
  <c r="J21" i="1"/>
  <c r="C25" i="1"/>
  <c r="N67" i="3"/>
  <c r="M41" i="1"/>
  <c r="P39" i="3"/>
  <c r="L22" i="1"/>
  <c r="J51" i="1"/>
  <c r="F98" i="3"/>
  <c r="H38" i="3"/>
  <c r="H51" i="3"/>
  <c r="K52" i="1"/>
  <c r="D51" i="1"/>
  <c r="J14" i="1"/>
  <c r="F76" i="3"/>
  <c r="O65" i="3"/>
  <c r="C37" i="1"/>
  <c r="F64" i="3"/>
  <c r="J28" i="1"/>
  <c r="F40" i="3"/>
  <c r="P40" i="3"/>
  <c r="F41" i="3"/>
  <c r="C59" i="1"/>
  <c r="N64" i="1"/>
  <c r="H58" i="3"/>
  <c r="H80" i="3"/>
  <c r="D45" i="1"/>
  <c r="K57" i="1"/>
  <c r="H19" i="3"/>
  <c r="N35" i="3"/>
  <c r="C29" i="1"/>
  <c r="G52" i="3"/>
  <c r="O23" i="1"/>
  <c r="M23" i="1"/>
  <c r="O52" i="3"/>
  <c r="O44" i="1"/>
  <c r="M81" i="3"/>
  <c r="G54" i="3"/>
  <c r="L50" i="1"/>
  <c r="D47" i="1"/>
  <c r="M42" i="3"/>
  <c r="N29" i="3"/>
  <c r="M19" i="1"/>
  <c r="O83" i="3"/>
  <c r="Q83" i="3" s="1"/>
  <c r="E37" i="3"/>
  <c r="D44" i="1"/>
  <c r="N84" i="3"/>
  <c r="J62" i="1"/>
  <c r="E85" i="3"/>
  <c r="M60" i="3"/>
  <c r="D61" i="1"/>
  <c r="G98" i="3"/>
  <c r="K30" i="3"/>
  <c r="N11" i="1"/>
  <c r="O37" i="1"/>
  <c r="G59" i="3"/>
  <c r="G33" i="3"/>
  <c r="E18" i="3"/>
  <c r="E17" i="3"/>
  <c r="O50" i="3"/>
  <c r="E33" i="3"/>
  <c r="D43" i="1"/>
  <c r="K26" i="1"/>
  <c r="D27" i="1"/>
  <c r="K38" i="3"/>
  <c r="O65" i="1"/>
  <c r="J50" i="1"/>
  <c r="P70" i="3"/>
  <c r="E84" i="3"/>
  <c r="N64" i="3"/>
  <c r="M65" i="3"/>
  <c r="D56" i="3"/>
  <c r="N78" i="1"/>
  <c r="D59" i="3"/>
  <c r="M22" i="1"/>
  <c r="J12" i="1"/>
  <c r="M37" i="3"/>
  <c r="J59" i="1"/>
  <c r="P85" i="3"/>
  <c r="C35" i="1"/>
  <c r="C47" i="1"/>
  <c r="M71" i="1"/>
  <c r="M63" i="1"/>
  <c r="H68" i="3"/>
  <c r="E58" i="3"/>
  <c r="E30" i="3"/>
  <c r="E57" i="3"/>
  <c r="M58" i="1"/>
  <c r="N34" i="3"/>
  <c r="P67" i="3"/>
  <c r="P84" i="3"/>
  <c r="C43" i="1"/>
  <c r="N39" i="3"/>
  <c r="H32" i="3"/>
  <c r="E52" i="3"/>
  <c r="N40" i="3"/>
  <c r="I61" i="1"/>
  <c r="H69" i="3"/>
  <c r="H17" i="3"/>
  <c r="M51" i="3"/>
  <c r="O19" i="3"/>
  <c r="P69" i="3"/>
  <c r="L47" i="1"/>
  <c r="E54" i="3"/>
  <c r="P77" i="3"/>
  <c r="C34" i="1"/>
  <c r="C71" i="1"/>
  <c r="M40" i="1"/>
  <c r="M25" i="1"/>
  <c r="J19" i="3"/>
  <c r="M40" i="3"/>
  <c r="O54" i="3"/>
  <c r="N62" i="1"/>
  <c r="F62" i="3"/>
  <c r="K44" i="1"/>
  <c r="G28" i="3"/>
  <c r="J43" i="1"/>
  <c r="D40" i="1"/>
  <c r="M17" i="3"/>
  <c r="M31" i="3"/>
  <c r="F67" i="3"/>
  <c r="D63" i="1"/>
  <c r="J77" i="1"/>
  <c r="O82" i="3"/>
  <c r="K62" i="1"/>
  <c r="L20" i="1"/>
  <c r="O20" i="1"/>
  <c r="N65" i="1"/>
  <c r="G82" i="3"/>
  <c r="N29" i="1"/>
  <c r="K29" i="1"/>
  <c r="H31" i="3"/>
  <c r="N14" i="1"/>
  <c r="O41" i="3"/>
  <c r="F50" i="3"/>
  <c r="L25" i="1"/>
  <c r="N17" i="3"/>
  <c r="O33" i="3"/>
  <c r="O57" i="1"/>
  <c r="N72" i="1"/>
  <c r="F81" i="3"/>
  <c r="N63" i="1"/>
  <c r="E80" i="3"/>
  <c r="F16" i="3"/>
  <c r="H37" i="3"/>
  <c r="O38" i="1"/>
  <c r="N28" i="3"/>
  <c r="M52" i="1"/>
  <c r="M42" i="1"/>
  <c r="Q31" i="3"/>
  <c r="N52" i="1"/>
  <c r="M72" i="1"/>
  <c r="I77" i="1"/>
  <c r="H57" i="3"/>
  <c r="D60" i="1"/>
  <c r="L29" i="1"/>
  <c r="I20" i="1"/>
  <c r="N50" i="1"/>
  <c r="J49" i="1"/>
  <c r="F35" i="3"/>
  <c r="G64" i="3"/>
  <c r="I60" i="1"/>
  <c r="E81" i="3"/>
  <c r="P19" i="3"/>
  <c r="C49" i="1"/>
  <c r="O14" i="1"/>
  <c r="G67" i="3"/>
  <c r="N85" i="3"/>
  <c r="N42" i="1"/>
  <c r="L66" i="1"/>
  <c r="P17" i="3"/>
  <c r="J22" i="1"/>
  <c r="H40" i="3"/>
  <c r="H34" i="3"/>
  <c r="I23" i="1"/>
  <c r="H59" i="3"/>
  <c r="P50" i="3"/>
  <c r="G16" i="3"/>
  <c r="D65" i="1"/>
  <c r="O61" i="1"/>
  <c r="E98" i="3"/>
  <c r="I62" i="1"/>
  <c r="I24" i="1"/>
  <c r="I44" i="1"/>
  <c r="G36" i="3"/>
  <c r="K24" i="1"/>
  <c r="G99" i="3"/>
  <c r="O39" i="1"/>
  <c r="Q36" i="3"/>
  <c r="E41" i="3"/>
  <c r="N20" i="1"/>
  <c r="O81" i="3"/>
  <c r="O53" i="3"/>
  <c r="D21" i="1"/>
  <c r="F78" i="3"/>
  <c r="P55" i="3"/>
  <c r="H35" i="3"/>
  <c r="M52" i="3"/>
  <c r="C66" i="1"/>
  <c r="F36" i="3"/>
  <c r="G84" i="3"/>
  <c r="I72" i="1"/>
  <c r="K12" i="1"/>
  <c r="G53" i="3"/>
  <c r="G58" i="3"/>
  <c r="N60" i="3"/>
  <c r="J58" i="1"/>
  <c r="E68" i="3"/>
  <c r="L19" i="1"/>
  <c r="G57" i="3"/>
  <c r="I14" i="1"/>
  <c r="D24" i="1"/>
  <c r="P28" i="3"/>
  <c r="I49" i="1"/>
  <c r="J71" i="1"/>
  <c r="E61" i="3"/>
  <c r="C48" i="1"/>
  <c r="M50" i="3"/>
  <c r="M83" i="3"/>
  <c r="P82" i="3"/>
  <c r="J24" i="1"/>
  <c r="G78" i="3"/>
  <c r="O78" i="3"/>
  <c r="D19" i="1"/>
  <c r="G70" i="3"/>
  <c r="D49" i="1"/>
  <c r="L37" i="1"/>
  <c r="G17" i="3"/>
  <c r="M64" i="3"/>
  <c r="M69" i="3"/>
  <c r="F37" i="3"/>
  <c r="O25" i="1"/>
  <c r="J39" i="1"/>
  <c r="L57" i="1"/>
  <c r="O69" i="3"/>
  <c r="F54" i="3"/>
  <c r="J72" i="1"/>
  <c r="N52" i="3"/>
  <c r="K61" i="3"/>
  <c r="N68" i="3"/>
  <c r="N49" i="1"/>
  <c r="N61" i="1"/>
  <c r="K40" i="1"/>
  <c r="G30" i="3"/>
  <c r="D23" i="1"/>
  <c r="D13" i="1"/>
  <c r="N38" i="1"/>
  <c r="Q63" i="3"/>
  <c r="M28" i="3"/>
  <c r="I39" i="1"/>
  <c r="M34" i="3"/>
  <c r="J20" i="1"/>
  <c r="C64" i="1"/>
  <c r="M66" i="3"/>
  <c r="K52" i="3"/>
  <c r="L27" i="1"/>
  <c r="O62" i="3"/>
  <c r="O42" i="3"/>
  <c r="Q42" i="3" s="1"/>
  <c r="N21" i="1"/>
  <c r="K35" i="3"/>
  <c r="K32" i="3"/>
  <c r="M67" i="3"/>
  <c r="D80" i="3"/>
  <c r="M14" i="1"/>
  <c r="M84" i="3"/>
  <c r="M47" i="1"/>
  <c r="H30" i="3"/>
  <c r="N79" i="3"/>
  <c r="Q84" i="3"/>
  <c r="O56" i="3"/>
  <c r="E16" i="3"/>
  <c r="C61" i="1"/>
  <c r="O28" i="1"/>
  <c r="O35" i="1"/>
  <c r="D57" i="1"/>
  <c r="M5" i="1"/>
  <c r="K69" i="3"/>
  <c r="E83" i="3"/>
  <c r="G29" i="3"/>
  <c r="E56" i="3"/>
  <c r="F63" i="3"/>
  <c r="D12" i="1"/>
  <c r="O28" i="3"/>
  <c r="E97" i="3"/>
  <c r="I28" i="1"/>
  <c r="O41" i="1"/>
  <c r="M56" i="3"/>
  <c r="L24" i="1"/>
  <c r="C13" i="1"/>
  <c r="K66" i="1"/>
  <c r="P30" i="3"/>
  <c r="P60" i="3"/>
  <c r="P41" i="3"/>
  <c r="M44" i="1"/>
  <c r="N37" i="3"/>
  <c r="C60" i="1"/>
  <c r="F28" i="3"/>
  <c r="O34" i="3"/>
  <c r="L45" i="1"/>
  <c r="D17" i="3"/>
  <c r="H36" i="3"/>
  <c r="C38" i="1"/>
  <c r="D55" i="3"/>
  <c r="N38" i="3"/>
  <c r="L40" i="1"/>
  <c r="P78" i="3"/>
  <c r="L49" i="1"/>
  <c r="I51" i="1"/>
  <c r="G55" i="3"/>
  <c r="H77" i="3"/>
  <c r="N36" i="1"/>
  <c r="C46" i="1"/>
  <c r="F61" i="3"/>
  <c r="M37" i="1"/>
  <c r="K76" i="3"/>
  <c r="N39" i="1"/>
  <c r="K64" i="1"/>
  <c r="G37" i="3"/>
  <c r="L41" i="1"/>
  <c r="J5" i="1"/>
  <c r="L51" i="1"/>
  <c r="M60" i="1"/>
  <c r="P33" i="3"/>
  <c r="E38" i="3"/>
  <c r="I37" i="1"/>
  <c r="I66" i="1"/>
  <c r="J44" i="1"/>
  <c r="F33" i="3"/>
  <c r="O79" i="3"/>
  <c r="C58" i="1"/>
  <c r="M19" i="3"/>
  <c r="K77" i="1"/>
  <c r="O18" i="3"/>
  <c r="M39" i="1"/>
  <c r="M85" i="3"/>
  <c r="O17" i="3"/>
  <c r="G35" i="3"/>
  <c r="F17" i="3"/>
  <c r="M77" i="3"/>
  <c r="D58" i="3"/>
  <c r="J45" i="1"/>
  <c r="N43" i="1"/>
  <c r="D78" i="1"/>
  <c r="D41" i="1"/>
  <c r="F31" i="3"/>
  <c r="O38" i="3"/>
  <c r="E77" i="3"/>
  <c r="O45" i="1"/>
  <c r="P53" i="3"/>
  <c r="F56" i="3"/>
  <c r="N36" i="3"/>
  <c r="P81" i="3"/>
  <c r="K85" i="3"/>
  <c r="L39" i="1"/>
  <c r="M35" i="3"/>
  <c r="L61" i="1"/>
  <c r="Q52" i="3"/>
  <c r="J60" i="1"/>
  <c r="H60" i="3"/>
  <c r="P68" i="3"/>
  <c r="C21" i="1"/>
  <c r="K38" i="1"/>
  <c r="C23" i="1"/>
  <c r="O49" i="1"/>
  <c r="F32" i="3"/>
  <c r="O40" i="3"/>
  <c r="C14" i="1"/>
  <c r="N35" i="1"/>
  <c r="M26" i="1"/>
  <c r="J25" i="1"/>
  <c r="I11" i="1"/>
  <c r="D84" i="3"/>
  <c r="N59" i="1"/>
  <c r="L44" i="1"/>
  <c r="F108" i="3"/>
  <c r="F34" i="3"/>
  <c r="O36" i="1"/>
  <c r="H56" i="3"/>
  <c r="C36" i="1"/>
  <c r="K11" i="1"/>
  <c r="Q76" i="3"/>
  <c r="F29" i="3"/>
  <c r="G65" i="3"/>
  <c r="O22" i="1"/>
  <c r="O64" i="3"/>
  <c r="C51" i="1"/>
  <c r="H78" i="3"/>
  <c r="F60" i="3"/>
  <c r="N60" i="1"/>
  <c r="O60" i="1"/>
  <c r="O51" i="1"/>
  <c r="D58" i="1"/>
  <c r="E78" i="3"/>
  <c r="P38" i="3"/>
  <c r="F55" i="3"/>
  <c r="O61" i="3"/>
  <c r="C62" i="1"/>
  <c r="C78" i="1"/>
  <c r="N27" i="1"/>
  <c r="D34" i="1"/>
  <c r="O26" i="1"/>
  <c r="C22" i="1"/>
  <c r="J64" i="1"/>
  <c r="N16" i="3"/>
  <c r="K47" i="1"/>
  <c r="M78" i="3"/>
  <c r="P18" i="3"/>
  <c r="H63" i="3"/>
  <c r="N80" i="3"/>
  <c r="M29" i="1"/>
  <c r="L58" i="1"/>
  <c r="D29" i="1"/>
  <c r="F53" i="3"/>
  <c r="K19" i="1"/>
  <c r="O46" i="1"/>
  <c r="J35" i="1"/>
  <c r="N45" i="1"/>
  <c r="N77" i="3"/>
  <c r="H85" i="3"/>
  <c r="N41" i="3"/>
  <c r="P36" i="3"/>
  <c r="N41" i="1"/>
  <c r="E40" i="3"/>
  <c r="O51" i="3"/>
  <c r="E108" i="3"/>
  <c r="P56" i="3"/>
  <c r="D70" i="3"/>
  <c r="L46" i="1"/>
  <c r="L62" i="1"/>
  <c r="M24" i="1"/>
  <c r="H41" i="3"/>
  <c r="O66" i="3"/>
  <c r="J65" i="1"/>
  <c r="E67" i="3"/>
  <c r="L28" i="1"/>
  <c r="K39" i="3"/>
  <c r="D57" i="3"/>
  <c r="E34" i="3"/>
  <c r="J29" i="1"/>
  <c r="F77" i="3"/>
  <c r="I19" i="3"/>
  <c r="C57" i="1"/>
  <c r="Q39" i="3"/>
  <c r="M33" i="3"/>
  <c r="G62" i="3"/>
  <c r="P52" i="3"/>
  <c r="I29" i="1"/>
  <c r="N51" i="3"/>
  <c r="L59" i="1"/>
  <c r="D62" i="1"/>
  <c r="L38" i="1"/>
  <c r="F79" i="3"/>
  <c r="O57" i="3"/>
  <c r="N71" i="1"/>
  <c r="M12" i="1"/>
  <c r="C72" i="1"/>
  <c r="K50" i="3"/>
  <c r="K83" i="3"/>
  <c r="J40" i="1"/>
  <c r="Q58" i="3"/>
  <c r="G40" i="3"/>
  <c r="C12" i="1"/>
  <c r="H81" i="3"/>
  <c r="H64" i="3"/>
  <c r="O19" i="1"/>
  <c r="F30" i="3"/>
  <c r="D28" i="1"/>
  <c r="F38" i="3"/>
  <c r="N69" i="3"/>
  <c r="M16" i="3"/>
  <c r="C19" i="1"/>
  <c r="F42" i="3"/>
  <c r="I21" i="1"/>
  <c r="F18" i="3"/>
  <c r="N50" i="3"/>
  <c r="P83" i="3"/>
  <c r="J19" i="1"/>
  <c r="K63" i="1"/>
  <c r="O5" i="1"/>
  <c r="I52" i="1"/>
  <c r="P79" i="3"/>
  <c r="N78" i="3"/>
  <c r="K41" i="3"/>
  <c r="N23" i="1"/>
  <c r="F83" i="3"/>
  <c r="N82" i="3"/>
  <c r="C39" i="1"/>
  <c r="K58" i="1"/>
  <c r="D25" i="1"/>
  <c r="D36" i="1"/>
  <c r="N66" i="1"/>
  <c r="D71" i="1"/>
  <c r="N58" i="3"/>
  <c r="K50" i="1"/>
  <c r="D62" i="3"/>
  <c r="P80" i="3"/>
  <c r="D35" i="1"/>
  <c r="D37" i="3"/>
  <c r="N53" i="3"/>
  <c r="L36" i="1"/>
  <c r="H33" i="3"/>
  <c r="D48" i="1"/>
  <c r="M59" i="3"/>
  <c r="K36" i="1"/>
  <c r="H42" i="3"/>
  <c r="I27" i="1"/>
  <c r="K59" i="1"/>
  <c r="E60" i="3"/>
  <c r="C27" i="1"/>
  <c r="J61" i="1"/>
  <c r="P61" i="3"/>
  <c r="L11" i="1"/>
  <c r="M39" i="3"/>
  <c r="L78" i="1"/>
  <c r="N30" i="3"/>
  <c r="C26" i="1"/>
  <c r="G32" i="3"/>
  <c r="M62" i="1"/>
  <c r="L60" i="1"/>
  <c r="G77" i="3"/>
  <c r="D20" i="1"/>
  <c r="M53" i="3"/>
  <c r="N83" i="3"/>
  <c r="N47" i="1"/>
  <c r="K45" i="1"/>
  <c r="N19" i="3"/>
  <c r="K51" i="3"/>
  <c r="M57" i="1"/>
  <c r="M70" i="3"/>
  <c r="C63" i="1"/>
  <c r="J27" i="1"/>
  <c r="F39" i="3"/>
  <c r="N51" i="1"/>
  <c r="I57" i="1"/>
  <c r="H39" i="3"/>
  <c r="O55" i="3"/>
  <c r="G76" i="3"/>
  <c r="H61" i="3"/>
  <c r="K41" i="1"/>
  <c r="H84" i="3"/>
  <c r="K39" i="1"/>
  <c r="H66" i="3"/>
  <c r="G79" i="3"/>
  <c r="F19" i="3"/>
  <c r="K21" i="1"/>
  <c r="D52" i="1"/>
  <c r="D26" i="1"/>
  <c r="N57" i="1"/>
  <c r="M35" i="1"/>
  <c r="G18" i="3"/>
  <c r="O30" i="3"/>
  <c r="M45" i="1"/>
  <c r="I78" i="1"/>
  <c r="D68" i="3"/>
  <c r="D77" i="3"/>
  <c r="O68" i="3"/>
  <c r="M18" i="3"/>
  <c r="Q18" i="3"/>
  <c r="G51" i="3"/>
  <c r="E39" i="3"/>
  <c r="G80" i="3"/>
  <c r="D14" i="1"/>
  <c r="O40" i="1"/>
  <c r="H99" i="3"/>
  <c r="N18" i="3"/>
  <c r="P29" i="3"/>
  <c r="P59" i="3"/>
  <c r="H16" i="3"/>
  <c r="I26" i="1"/>
  <c r="F80" i="3"/>
  <c r="P57" i="3"/>
  <c r="E28" i="3"/>
  <c r="L39" i="3" l="1"/>
  <c r="R63" i="3"/>
  <c r="L63" i="3"/>
  <c r="R59" i="3"/>
  <c r="L40" i="3"/>
  <c r="L32" i="3"/>
  <c r="I99" i="3"/>
  <c r="L60" i="3"/>
  <c r="L67" i="3"/>
  <c r="L42" i="3"/>
  <c r="R35" i="3"/>
  <c r="R31" i="3"/>
  <c r="R83" i="3"/>
  <c r="L51" i="3"/>
  <c r="R58" i="3"/>
  <c r="L64" i="3"/>
  <c r="L83" i="3"/>
  <c r="L52" i="3"/>
  <c r="L69" i="3"/>
  <c r="L78" i="3"/>
  <c r="L35" i="3"/>
  <c r="L61" i="3"/>
  <c r="L30" i="3"/>
  <c r="R42" i="3"/>
  <c r="L38" i="3"/>
  <c r="R84" i="3"/>
  <c r="R18" i="3"/>
  <c r="L79" i="3"/>
  <c r="L54" i="3"/>
  <c r="L18" i="3"/>
  <c r="R39" i="3"/>
  <c r="R52" i="3"/>
  <c r="L85" i="3"/>
  <c r="L76" i="3"/>
  <c r="R36" i="3"/>
  <c r="L41" i="3"/>
  <c r="L66" i="3"/>
  <c r="R76" i="3"/>
  <c r="L28" i="3"/>
  <c r="L50" i="3"/>
  <c r="B116" i="3"/>
  <c r="D116" i="3" s="1"/>
  <c r="Q68" i="3"/>
  <c r="Q29" i="3"/>
  <c r="Q16" i="3"/>
  <c r="D99" i="3"/>
  <c r="Q67" i="3"/>
  <c r="D40" i="3"/>
  <c r="Q81" i="3"/>
  <c r="H108" i="3"/>
  <c r="Q62" i="3"/>
  <c r="Q57" i="3"/>
  <c r="Q78" i="3"/>
  <c r="Q53" i="3"/>
  <c r="Q28" i="3"/>
  <c r="Q33" i="3"/>
  <c r="Q37" i="3"/>
  <c r="D54" i="3"/>
  <c r="D52" i="3"/>
  <c r="K31" i="3"/>
  <c r="Q80" i="3"/>
  <c r="Q79" i="3"/>
  <c r="Q65" i="3"/>
  <c r="D63" i="3"/>
  <c r="Q64" i="3"/>
  <c r="Q32" i="3"/>
  <c r="Q61" i="3"/>
  <c r="K19" i="3"/>
  <c r="D67" i="3"/>
  <c r="D66" i="3"/>
  <c r="Q85" i="3"/>
  <c r="Q70" i="3"/>
  <c r="Q77" i="3"/>
  <c r="Q54" i="3"/>
  <c r="Q82" i="3"/>
  <c r="D32" i="3"/>
  <c r="Q66" i="3"/>
  <c r="Q51" i="3"/>
  <c r="Q38" i="3"/>
  <c r="Q40" i="3"/>
  <c r="Q69" i="3"/>
  <c r="D41" i="3"/>
  <c r="D79" i="3"/>
  <c r="D35" i="3"/>
  <c r="D78" i="3"/>
  <c r="D51" i="3"/>
  <c r="Q30" i="3"/>
  <c r="Q17" i="3"/>
  <c r="Q56" i="3"/>
  <c r="Q41" i="3"/>
  <c r="Q50" i="3"/>
  <c r="D60" i="3"/>
  <c r="H98" i="3"/>
  <c r="D42" i="3"/>
  <c r="D83" i="3"/>
  <c r="Q34" i="3"/>
  <c r="H97" i="3"/>
  <c r="Q55" i="3"/>
  <c r="Q19" i="3"/>
  <c r="Q60" i="3"/>
  <c r="D69" i="3"/>
  <c r="D50" i="3"/>
  <c r="D76" i="3"/>
  <c r="D39" i="3"/>
  <c r="D38" i="3"/>
  <c r="D28" i="3"/>
  <c r="D61" i="3"/>
  <c r="D18" i="3"/>
  <c r="D64" i="3"/>
  <c r="D85" i="3"/>
  <c r="D30" i="3"/>
  <c r="R81" i="3" l="1"/>
  <c r="R68" i="3"/>
  <c r="R34" i="3"/>
  <c r="R37" i="3"/>
  <c r="R41" i="3"/>
  <c r="R77" i="3"/>
  <c r="R65" i="3"/>
  <c r="I108" i="3"/>
  <c r="L53" i="3"/>
  <c r="R38" i="3"/>
  <c r="R56" i="3"/>
  <c r="R79" i="3"/>
  <c r="L29" i="3"/>
  <c r="R51" i="3"/>
  <c r="R28" i="3"/>
  <c r="L65" i="3"/>
  <c r="R62" i="3"/>
  <c r="R19" i="3"/>
  <c r="L19" i="3"/>
  <c r="R32" i="3"/>
  <c r="R30" i="3"/>
  <c r="R80" i="3"/>
  <c r="I97" i="3"/>
  <c r="R29" i="3"/>
  <c r="R40" i="3"/>
  <c r="R53" i="3"/>
  <c r="R33" i="3"/>
  <c r="R70" i="3"/>
  <c r="L31" i="3"/>
  <c r="R67" i="3"/>
  <c r="L36" i="3"/>
  <c r="R57" i="3"/>
  <c r="R17" i="3"/>
  <c r="R16" i="3"/>
  <c r="R85" i="3"/>
  <c r="R66" i="3"/>
  <c r="R54" i="3"/>
  <c r="R50" i="3"/>
  <c r="R64" i="3"/>
  <c r="I98" i="3"/>
  <c r="L34" i="3"/>
  <c r="R61" i="3"/>
  <c r="R60" i="3"/>
  <c r="R78" i="3"/>
  <c r="R55" i="3"/>
  <c r="R82" i="3"/>
  <c r="R69" i="3"/>
  <c r="D87" i="3"/>
  <c r="B120" i="3" s="1"/>
  <c r="D120" i="3" s="1"/>
  <c r="D36" i="3"/>
  <c r="D108" i="3"/>
  <c r="D65" i="3"/>
  <c r="D29" i="3"/>
  <c r="D97" i="3"/>
  <c r="D53" i="3"/>
  <c r="D34" i="3"/>
  <c r="D98" i="3"/>
  <c r="D31" i="3"/>
  <c r="D110" i="3" l="1"/>
  <c r="C122" i="3" s="1"/>
  <c r="D122" i="3" s="1"/>
  <c r="D21" i="3"/>
  <c r="B117" i="3" s="1"/>
  <c r="D117" i="3" s="1"/>
  <c r="D72" i="3"/>
  <c r="B119" i="3" s="1"/>
  <c r="D119" i="3" s="1"/>
  <c r="D101" i="3"/>
  <c r="C121" i="3" s="1"/>
  <c r="D121" i="3" s="1"/>
  <c r="D44" i="3"/>
  <c r="B118" i="3" s="1"/>
  <c r="D118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<sst xmlns="http://schemas.openxmlformats.org/spreadsheetml/2006/main" count="624" uniqueCount="246">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</sst>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董事会预案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董事会预案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董事会预案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股东大会通过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董事会预案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董事会预案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股东大会通过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董事会预案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董事会预案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董事会预案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董事会预案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董事会预案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董事会预案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董事会预案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董事会预案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董事会预案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董事会预案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董事会预案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董事会预案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workbookViewId="0">
      <selection activeCell="I12" sqref="I12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15">
      <c r="C9" s="29"/>
    </row>
    <row r="10" spans="1:18" s="18" customFormat="1" x14ac:dyDescent="0.15">
      <c r="A10" s="35" t="s">
        <v>230</v>
      </c>
      <c r="B10" s="4"/>
      <c r="C10" s="4"/>
      <c r="D10" s="36">
        <f>SUM(D8)</f>
        <v>0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15">
      <c r="A16" s="37" t="s">
        <v>155</v>
      </c>
      <c r="B16" s="37" t="s">
        <v>156</v>
      </c>
      <c r="C16" s="38">
        <v>1.3429999999999999E-2</v>
      </c>
      <c r="D16" s="39">
        <f>C16*L16*[1]!s_dq_close("000016.SH",I16,1)</f>
        <v>0.8571750243845252</v>
      </c>
      <c r="E16" s="40" t="str">
        <f>[1]!s_div_ifdiv(A16,"2017/12/31")</f>
        <v>是</v>
      </c>
      <c r="F16" s="40" t="str">
        <f>[1]!s_div_progress(A16,"20171231")</f>
        <v>董事会预案</v>
      </c>
      <c r="G16" s="40">
        <f>[1]!s_div_exdate(A16,"2017/12/31")</f>
        <v>0</v>
      </c>
      <c r="H16" s="40">
        <f>[1]!s_div_ifdiv(A16,"2018/06/30")</f>
        <v>0</v>
      </c>
      <c r="I16" s="50">
        <v>43189</v>
      </c>
      <c r="J16" s="41">
        <v>0.4</v>
      </c>
      <c r="K16" s="41">
        <f>[1]!s_dq_close(A16,I16,3)</f>
        <v>17.059999999999999</v>
      </c>
      <c r="L16" s="38">
        <f>J16/K16</f>
        <v>2.344665885111372E-2</v>
      </c>
      <c r="M16" s="42">
        <f>[1]!s_performanceexpress_perfexnetprofittoshareholder(A16,"2017/12/31",1)</f>
        <v>9882260000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26.868460990081012</v>
      </c>
      <c r="R16" s="38">
        <f>P16/Q16</f>
        <v>0</v>
      </c>
    </row>
    <row r="17" spans="1:18" s="44" customFormat="1" x14ac:dyDescent="0.15">
      <c r="A17" s="37" t="s">
        <v>172</v>
      </c>
      <c r="B17" s="37" t="s">
        <v>96</v>
      </c>
      <c r="C17" s="38">
        <v>4.5500000000000002E-3</v>
      </c>
      <c r="D17" s="39">
        <f>C17*L17*[1]!s_dq_close("000016.SH",I17,1)</f>
        <v>0.11100477681603774</v>
      </c>
      <c r="E17" s="40" t="str">
        <f>[1]!s_div_ifdiv(A17,"2017/12/31")</f>
        <v>是</v>
      </c>
      <c r="F17" s="40" t="str">
        <f>[1]!s_div_progress(A17,"20171231")</f>
        <v>董事会预案</v>
      </c>
      <c r="G17" s="40">
        <f>[1]!s_div_exdate(A17,"2017/12/31")</f>
        <v>0</v>
      </c>
      <c r="H17" s="40">
        <f>[1]!s_div_ifdiv(A17,"2018/06/30")</f>
        <v>0</v>
      </c>
      <c r="I17" s="50">
        <v>43189</v>
      </c>
      <c r="J17" s="41">
        <v>7.5999999999999998E-2</v>
      </c>
      <c r="K17" s="41">
        <f>[1]!s_dq_close(A17,I17,3)</f>
        <v>8.48</v>
      </c>
      <c r="L17" s="38">
        <f>J17/K17</f>
        <v>8.962264150943396E-3</v>
      </c>
      <c r="M17" s="42">
        <f>[1]!s_performanceexpress_perfexnetprofittoshareholder(A17,"2017/12/31",1)</f>
        <v>0</v>
      </c>
      <c r="N17" s="43" t="str">
        <f>[1]!s_div_ifdiv(A17,"2017/06/30")</f>
        <v>否</v>
      </c>
      <c r="O17" s="40">
        <f>[1]!s_div_recorddate(A17,"2017/06/30")</f>
        <v>0</v>
      </c>
      <c r="P17" s="41">
        <f>[1]!s_div_cashbeforetax(A17,"2017/06/30")</f>
        <v>0</v>
      </c>
      <c r="Q17" s="41">
        <f>[1]!s_dq_close(A17,O17,3)</f>
        <v>2.9834589969567484</v>
      </c>
      <c r="R17" s="38">
        <f>P17/Q17</f>
        <v>0</v>
      </c>
    </row>
    <row r="18" spans="1:18" s="44" customFormat="1" x14ac:dyDescent="0.15">
      <c r="A18" s="37" t="s">
        <v>30</v>
      </c>
      <c r="B18" s="37" t="s">
        <v>31</v>
      </c>
      <c r="C18" s="38">
        <v>3.95E-2</v>
      </c>
      <c r="D18" s="39">
        <f>C18*L18*[1]!s_dq_close("000016.SH",I18,1)</f>
        <v>2.7918752108066966</v>
      </c>
      <c r="E18" s="40" t="str">
        <f>[1]!s_div_ifdiv(A18,"2017/12/31")</f>
        <v>是</v>
      </c>
      <c r="F18" s="40" t="str">
        <f>[1]!s_div_progress(A18,"20171231")</f>
        <v>董事会预案</v>
      </c>
      <c r="G18" s="40">
        <f>[1]!s_div_exdate(A18,"2017/12/31")</f>
        <v>0</v>
      </c>
      <c r="H18" s="40">
        <f>[1]!s_div_ifdiv(A18,"2018/06/30")</f>
        <v>0</v>
      </c>
      <c r="I18" s="50">
        <v>43217</v>
      </c>
      <c r="J18" s="41">
        <v>0.7</v>
      </c>
      <c r="K18" s="41">
        <f>[1]!s_dq_close(A18,I18,3)</f>
        <v>26.28</v>
      </c>
      <c r="L18" s="38">
        <f t="shared" ref="L18:L19" si="0">J18/K18</f>
        <v>2.6636225266362251E-2</v>
      </c>
      <c r="M18" s="42">
        <f>[1]!s_performanceexpress_perfexnetprofittoshareholder(A18,"2017/12/31",1)</f>
        <v>0</v>
      </c>
      <c r="N18" s="43" t="str">
        <f>[1]!s_div_ifdiv(A18,"2017/06/30")</f>
        <v>否</v>
      </c>
      <c r="O18" s="40">
        <f>[1]!s_div_recorddate(A18,"2017/06/30")</f>
        <v>0</v>
      </c>
      <c r="P18" s="41">
        <f>[1]!s_div_cashbeforetax(A18,"2017/06/30")</f>
        <v>0</v>
      </c>
      <c r="Q18" s="41">
        <f>[1]!s_dq_close(A18,O18,3)</f>
        <v>0.11924759684112975</v>
      </c>
      <c r="R18" s="38">
        <f t="shared" ref="R18:R19" si="1">P18/Q18</f>
        <v>0</v>
      </c>
    </row>
    <row r="19" spans="1:18" s="44" customFormat="1" x14ac:dyDescent="0.15">
      <c r="A19" s="37" t="s">
        <v>143</v>
      </c>
      <c r="B19" s="37" t="s">
        <v>95</v>
      </c>
      <c r="C19" s="38">
        <v>9.9799999999999993E-3</v>
      </c>
      <c r="D19" s="39">
        <v>0</v>
      </c>
      <c r="E19" s="40" t="str">
        <f>[1]!s_div_ifdiv(A19,"2017/12/31")</f>
        <v>否</v>
      </c>
      <c r="F19" s="40" t="str">
        <f>[1]!s_div_progress(A19,"20171231")</f>
        <v>董事会预案</v>
      </c>
      <c r="G19" s="40">
        <f>[1]!s_div_exdate(A19,"2017/12/31")</f>
        <v>0</v>
      </c>
      <c r="H19" s="40">
        <f>[1]!s_div_ifdiv(A19,"2018/06/30")</f>
        <v>0</v>
      </c>
      <c r="I19" s="40" t="str">
        <f>[1]!s_div_recorddate(A19,"2016/12/31")</f>
        <v>2017-05-17</v>
      </c>
      <c r="J19" s="41">
        <f>[1]!s_div_cashbeforetax(A19,"2016/12/31")</f>
        <v>0.5</v>
      </c>
      <c r="K19" s="41">
        <f>[1]!s_dq_close(A19,I19,3)</f>
        <v>22.359599673926308</v>
      </c>
      <c r="L19" s="38">
        <f t="shared" si="0"/>
        <v>2.2361759928244764E-2</v>
      </c>
      <c r="M19" s="42">
        <f>[1]!s_performanceexpress_perfexnetprofittoshareholder(A19,"2017/12/31",1)</f>
        <v>0</v>
      </c>
      <c r="N19" s="43" t="str">
        <f>[1]!s_div_ifdiv(A19,"2017/06/30")</f>
        <v>否</v>
      </c>
      <c r="O19" s="40">
        <f>[1]!s_div_recorddate(A19,"2017/06/30")</f>
        <v>0</v>
      </c>
      <c r="P19" s="41">
        <f>[1]!s_div_cashbeforetax(A19,"2017/06/30")</f>
        <v>0</v>
      </c>
      <c r="Q19" s="41">
        <f>[1]!s_dq_close(A19,O19,3)</f>
        <v>0.88380760968045302</v>
      </c>
      <c r="R19" s="38">
        <f t="shared" si="1"/>
        <v>0</v>
      </c>
    </row>
    <row r="20" spans="1:18" s="18" customFormat="1" x14ac:dyDescent="0.15">
      <c r="C20" s="29"/>
    </row>
    <row r="21" spans="1:18" s="18" customFormat="1" x14ac:dyDescent="0.15">
      <c r="A21" s="35" t="s">
        <v>230</v>
      </c>
      <c r="B21" s="4"/>
      <c r="C21" s="4"/>
      <c r="D21" s="36">
        <f>SUM(D16:D19)</f>
        <v>3.7600550120072596</v>
      </c>
    </row>
    <row r="22" spans="1:18" s="18" customFormat="1" x14ac:dyDescent="0.15">
      <c r="C22" s="29"/>
    </row>
    <row r="23" spans="1:18" s="18" customFormat="1" x14ac:dyDescent="0.15">
      <c r="C23" s="29"/>
    </row>
    <row r="24" spans="1:18" s="18" customFormat="1" x14ac:dyDescent="0.15">
      <c r="C24" s="29"/>
    </row>
    <row r="25" spans="1:18" s="18" customFormat="1" x14ac:dyDescent="0.15">
      <c r="C25" s="29"/>
      <c r="D25" s="51"/>
    </row>
    <row r="26" spans="1:18" s="18" customFormat="1" x14ac:dyDescent="0.15">
      <c r="A26" s="15" t="s">
        <v>209</v>
      </c>
      <c r="B26" s="9"/>
      <c r="C26" s="4"/>
      <c r="D26" s="27"/>
      <c r="E26" s="4"/>
      <c r="F26" s="28"/>
      <c r="G26" s="28"/>
      <c r="H26" s="29"/>
      <c r="J26" s="4"/>
      <c r="N26" s="29"/>
    </row>
    <row r="27" spans="1:18" s="18" customFormat="1" x14ac:dyDescent="0.15">
      <c r="A27" s="16" t="s">
        <v>174</v>
      </c>
      <c r="B27" s="16" t="s">
        <v>175</v>
      </c>
      <c r="C27" s="16" t="s">
        <v>176</v>
      </c>
      <c r="D27" s="30" t="s">
        <v>177</v>
      </c>
      <c r="E27" s="16" t="s">
        <v>117</v>
      </c>
      <c r="F27" s="16" t="s">
        <v>178</v>
      </c>
      <c r="G27" s="16" t="s">
        <v>179</v>
      </c>
      <c r="H27" s="16" t="s">
        <v>180</v>
      </c>
      <c r="I27" s="16" t="s">
        <v>181</v>
      </c>
      <c r="J27" s="31" t="s">
        <v>182</v>
      </c>
      <c r="K27" s="31" t="s">
        <v>183</v>
      </c>
      <c r="L27" s="32" t="s">
        <v>184</v>
      </c>
      <c r="M27" s="16" t="s">
        <v>185</v>
      </c>
      <c r="N27" s="16" t="s">
        <v>186</v>
      </c>
      <c r="O27" s="16" t="s">
        <v>112</v>
      </c>
      <c r="P27" s="16" t="s">
        <v>187</v>
      </c>
      <c r="Q27" s="16" t="s">
        <v>188</v>
      </c>
      <c r="R27" s="32" t="s">
        <v>189</v>
      </c>
    </row>
    <row r="28" spans="1:18" s="44" customFormat="1" x14ac:dyDescent="0.15">
      <c r="A28" s="37" t="s">
        <v>245</v>
      </c>
      <c r="B28" s="37" t="s">
        <v>8</v>
      </c>
      <c r="C28" s="38">
        <v>2.9300000000000003E-2</v>
      </c>
      <c r="D28" s="39">
        <f>C28*L28*[1]!s_dq_close("000016.SH",I28,1)</f>
        <v>0.66967120999138674</v>
      </c>
      <c r="E28" s="40" t="str">
        <f>[1]!s_div_ifdiv(A28,"2017/12/31")</f>
        <v>是</v>
      </c>
      <c r="F28" s="40" t="str">
        <f>[1]!s_div_progress(A28,"20171231")</f>
        <v>董事会预案</v>
      </c>
      <c r="G28" s="40">
        <f>[1]!s_div_exdate(A28,"2017/12/31")</f>
        <v>0</v>
      </c>
      <c r="H28" s="40">
        <f>[1]!s_div_ifdiv(A28,"2018/06/30")</f>
        <v>0</v>
      </c>
      <c r="I28" s="50">
        <v>43218</v>
      </c>
      <c r="J28" s="41">
        <v>0.1</v>
      </c>
      <c r="K28" s="41">
        <f>[1]!s_dq_close(A28,I28,3)</f>
        <v>11.61</v>
      </c>
      <c r="L28" s="38">
        <f>J28/K28</f>
        <v>8.6132644272179162E-3</v>
      </c>
      <c r="M28" s="42">
        <f>[1]!s_performanceexpress_perfexnetprofittoshareholder(A28,"2017/12/31",1)</f>
        <v>54240000000</v>
      </c>
      <c r="N28" s="43" t="str">
        <f>[1]!s_div_ifdiv(A28,"2017/06/30")</f>
        <v>否</v>
      </c>
      <c r="O28" s="40">
        <f>[1]!s_div_recorddate(A28,"2017/06/30")</f>
        <v>0</v>
      </c>
      <c r="P28" s="41">
        <f>[1]!s_div_cashbeforetax(A28,"2017/06/30")</f>
        <v>0</v>
      </c>
      <c r="Q28" s="41">
        <f>[1]!s_dq_close(A28,O28,3)</f>
        <v>2.274319482632067</v>
      </c>
      <c r="R28" s="38">
        <f>P28/Q28</f>
        <v>0</v>
      </c>
    </row>
    <row r="29" spans="1:18" s="44" customFormat="1" x14ac:dyDescent="0.15">
      <c r="A29" s="37" t="s">
        <v>23</v>
      </c>
      <c r="B29" s="37" t="s">
        <v>24</v>
      </c>
      <c r="C29" s="38">
        <v>5.7099999999999998E-3</v>
      </c>
      <c r="D29" s="39">
        <f>C29*L29*[1]!s_dq_close("000016.SH",I29,1)</f>
        <v>4.0887028868238022E-2</v>
      </c>
      <c r="E29" s="40" t="str">
        <f>[1]!s_div_ifdiv(A29,"2017/12/31")</f>
        <v>是</v>
      </c>
      <c r="F29" s="40" t="str">
        <f>[1]!s_div_progress(A29,"20171231")</f>
        <v>董事会预案</v>
      </c>
      <c r="G29" s="40">
        <f>[1]!s_div_exdate(A29,"2017/12/31")</f>
        <v>0</v>
      </c>
      <c r="H29" s="40">
        <f>[1]!s_div_ifdiv(A29,"2018/06/30")</f>
        <v>0</v>
      </c>
      <c r="I29" s="50">
        <v>43210</v>
      </c>
      <c r="J29" s="41">
        <v>3.5000000000000003E-2</v>
      </c>
      <c r="K29" s="41">
        <f>[1]!s_dq_close(A29,I29,3)</f>
        <v>12.94</v>
      </c>
      <c r="L29" s="38">
        <f t="shared" ref="L29:L39" si="2">J29/K29</f>
        <v>2.7047913446676974E-3</v>
      </c>
      <c r="M29" s="42">
        <f>[1]!s_performanceexpress_perfexnetprofittoshareholder(A29,"2017/12/31",1)</f>
        <v>0</v>
      </c>
      <c r="N29" s="43" t="str">
        <f>[1]!s_div_ifdiv(A29,"2017/06/30")</f>
        <v>否</v>
      </c>
      <c r="O29" s="40">
        <f>[1]!s_div_recorddate(A29,"2017/06/30")</f>
        <v>0</v>
      </c>
      <c r="P29" s="41">
        <f>[1]!s_div_cashbeforetax(A29,"2017/06/30")</f>
        <v>0</v>
      </c>
      <c r="Q29" s="41">
        <f>[1]!s_dq_close(A29,O29,3)</f>
        <v>0.40863330923405145</v>
      </c>
      <c r="R29" s="38">
        <f t="shared" ref="R29:R39" si="3">P29/Q29</f>
        <v>0</v>
      </c>
    </row>
    <row r="30" spans="1:18" s="44" customFormat="1" x14ac:dyDescent="0.15">
      <c r="A30" s="37" t="s">
        <v>26</v>
      </c>
      <c r="B30" s="37" t="s">
        <v>27</v>
      </c>
      <c r="C30" s="38">
        <v>3.8600000000000001E-3</v>
      </c>
      <c r="D30" s="39">
        <f>C30*L30*[1]!s_dq_close("000016.SH",I30,1)</f>
        <v>1.6507669117384844E-2</v>
      </c>
      <c r="E30" s="40" t="str">
        <f>[1]!s_div_ifdiv(A30,"2017/12/31")</f>
        <v>是</v>
      </c>
      <c r="F30" s="40" t="str">
        <f>[1]!s_div_progress(A30,"20171231")</f>
        <v>股东大会通过</v>
      </c>
      <c r="G30" s="40">
        <f>[1]!s_div_exdate(A30,"2017/12/31")</f>
        <v>0</v>
      </c>
      <c r="H30" s="40">
        <f>[1]!s_div_ifdiv(A30,"2018/06/30")</f>
        <v>0</v>
      </c>
      <c r="I30" s="50">
        <v>43166</v>
      </c>
      <c r="J30" s="41">
        <v>0.04</v>
      </c>
      <c r="K30" s="41">
        <f>[1]!s_dq_close(A30,I30,3)</f>
        <v>26.92</v>
      </c>
      <c r="L30" s="38">
        <f>J30/K30</f>
        <v>1.4858841010401188E-3</v>
      </c>
      <c r="M30" s="42">
        <f>[1]!s_performanceexpress_perfexnetprofittoshareholder(A30,"2017/12/31",1)</f>
        <v>0</v>
      </c>
      <c r="N30" s="43" t="str">
        <f>[1]!s_div_ifdiv(A30,"2017/06/30")</f>
        <v>否</v>
      </c>
      <c r="O30" s="40">
        <f>[1]!s_div_recorddate(A30,"2017/06/30")</f>
        <v>0</v>
      </c>
      <c r="P30" s="41">
        <f>[1]!s_div_cashbeforetax(A30,"2017/06/30")</f>
        <v>0</v>
      </c>
      <c r="Q30" s="41">
        <f>[1]!s_dq_close(A30,O30,3)</f>
        <v>0.9654129759075829</v>
      </c>
      <c r="R30" s="38">
        <f t="shared" si="3"/>
        <v>0</v>
      </c>
    </row>
    <row r="31" spans="1:18" s="44" customFormat="1" x14ac:dyDescent="0.15">
      <c r="A31" s="37" t="s">
        <v>151</v>
      </c>
      <c r="B31" s="37" t="s">
        <v>152</v>
      </c>
      <c r="C31" s="38">
        <v>1.04E-2</v>
      </c>
      <c r="D31" s="39">
        <f>C31*L31*[1]!s_dq_close("000016.SH",I31,1)</f>
        <v>0.70571533255230123</v>
      </c>
      <c r="E31" s="40" t="str">
        <f>[1]!s_div_ifdiv(A31,"2017/12/31")</f>
        <v>是</v>
      </c>
      <c r="F31" s="40" t="str">
        <f>[1]!s_div_progress(A31,"20171231")</f>
        <v>董事会预案</v>
      </c>
      <c r="G31" s="40">
        <f>[1]!s_div_exdate(A31,"2017/12/31")</f>
        <v>0</v>
      </c>
      <c r="H31" s="40">
        <f>[1]!s_div_ifdiv(A31,"2018/06/30")</f>
        <v>0</v>
      </c>
      <c r="I31" s="50">
        <v>43215</v>
      </c>
      <c r="J31" s="41">
        <v>0.18</v>
      </c>
      <c r="K31" s="41">
        <f>[1]!s_dq_close(A31,I31,3)</f>
        <v>7.17</v>
      </c>
      <c r="L31" s="38">
        <f t="shared" si="2"/>
        <v>2.5104602510460251E-2</v>
      </c>
      <c r="M31" s="42">
        <f>[1]!s_performanceexpress_perfexnetprofittoshareholder(A31,"2017/12/31",1)</f>
        <v>11875000000</v>
      </c>
      <c r="N31" s="43" t="str">
        <f>[1]!s_div_ifdiv(A31,"2017/06/30")</f>
        <v>否</v>
      </c>
      <c r="O31" s="40">
        <f>[1]!s_div_recorddate(A31,"2017/06/30")</f>
        <v>0</v>
      </c>
      <c r="P31" s="41">
        <f>[1]!s_div_cashbeforetax(A31,"2017/06/30")</f>
        <v>0</v>
      </c>
      <c r="Q31" s="41">
        <f>[1]!s_dq_close(A31,O31,3)</f>
        <v>8.859446789848624</v>
      </c>
      <c r="R31" s="38">
        <f t="shared" si="3"/>
        <v>0</v>
      </c>
    </row>
    <row r="32" spans="1:18" s="44" customFormat="1" x14ac:dyDescent="0.15">
      <c r="A32" s="37" t="s">
        <v>17</v>
      </c>
      <c r="B32" s="37" t="s">
        <v>18</v>
      </c>
      <c r="C32" s="38">
        <v>2.085E-2</v>
      </c>
      <c r="D32" s="39">
        <f>C32*L32*[1]!s_dq_close("000016.SH",I32,1)</f>
        <v>1.6716170865399238</v>
      </c>
      <c r="E32" s="40" t="str">
        <f>[1]!s_div_ifdiv(A32,"2017/12/31")</f>
        <v>是</v>
      </c>
      <c r="F32" s="40" t="str">
        <f>[1]!s_div_progress(A32,"20171231")</f>
        <v>董事会预案</v>
      </c>
      <c r="G32" s="40">
        <f>[1]!s_div_exdate(A32,"2017/12/31")</f>
        <v>0</v>
      </c>
      <c r="H32" s="40">
        <f>[1]!s_div_ifdiv(A32,"2018/06/30")</f>
        <v>0</v>
      </c>
      <c r="I32" s="50">
        <v>43207</v>
      </c>
      <c r="J32" s="41">
        <v>0.4</v>
      </c>
      <c r="K32" s="41">
        <f>[1]!s_dq_close(A32,I32,3)</f>
        <v>13.15</v>
      </c>
      <c r="L32" s="38">
        <f t="shared" si="2"/>
        <v>3.0418250950570342E-2</v>
      </c>
      <c r="M32" s="42">
        <f>[1]!s_performanceexpress_perfexnetprofittoshareholder(A32,"2017/12/31",1)</f>
        <v>15684315000</v>
      </c>
      <c r="N32" s="43" t="str">
        <f>[1]!s_div_ifdiv(A32,"2017/06/30")</f>
        <v>否</v>
      </c>
      <c r="O32" s="40">
        <f>[1]!s_div_recorddate(A32,"2017/06/30")</f>
        <v>0</v>
      </c>
      <c r="P32" s="41">
        <f>[1]!s_div_cashbeforetax(A32,"2017/06/30")</f>
        <v>0</v>
      </c>
      <c r="Q32" s="41">
        <f>[1]!s_dq_close(A32,O32,3)</f>
        <v>1.0583259618826704</v>
      </c>
      <c r="R32" s="38">
        <f t="shared" si="3"/>
        <v>0</v>
      </c>
    </row>
    <row r="33" spans="1:18" s="44" customFormat="1" x14ac:dyDescent="0.15">
      <c r="A33" s="37" t="s">
        <v>144</v>
      </c>
      <c r="B33" s="37" t="s">
        <v>145</v>
      </c>
      <c r="C33" s="38">
        <v>8.8199999999999997E-3</v>
      </c>
      <c r="D33" s="39">
        <f>C33*L33*[1]!s_dq_close("000016.SH",I33,1)</f>
        <v>0.65859343230722334</v>
      </c>
      <c r="E33" s="40" t="str">
        <f>[1]!s_div_ifdiv(A33,"2017/12/31")</f>
        <v>是</v>
      </c>
      <c r="F33" s="40" t="str">
        <f>[1]!s_div_progress(A33,"20171231")</f>
        <v>股东大会通过</v>
      </c>
      <c r="G33" s="40">
        <f>[1]!s_div_exdate(A33,"2017/12/31")</f>
        <v>0</v>
      </c>
      <c r="H33" s="40">
        <f>[1]!s_div_ifdiv(A33,"2018/06/30")</f>
        <v>0</v>
      </c>
      <c r="I33" s="50">
        <v>43189</v>
      </c>
      <c r="J33" s="41">
        <v>0.9</v>
      </c>
      <c r="K33" s="41">
        <f>[1]!s_dq_close(A33,I33,3)</f>
        <v>32.81</v>
      </c>
      <c r="L33" s="38">
        <f t="shared" si="2"/>
        <v>2.7430661383724474E-2</v>
      </c>
      <c r="M33" s="42">
        <f>[1]!s_performanceexpress_perfexnetprofittoshareholder(A33,"2017/12/31",1)</f>
        <v>0</v>
      </c>
      <c r="N33" s="43" t="str">
        <f>[1]!s_div_ifdiv(A33,"2017/06/30")</f>
        <v>否</v>
      </c>
      <c r="O33" s="40">
        <f>[1]!s_div_recorddate(A33,"2017/06/30")</f>
        <v>0</v>
      </c>
      <c r="P33" s="41">
        <f>[1]!s_div_cashbeforetax(A33,"2017/06/30")</f>
        <v>0</v>
      </c>
      <c r="Q33" s="41">
        <f>[1]!s_dq_close(A33,O33,3)</f>
        <v>0.53770719962211</v>
      </c>
      <c r="R33" s="38">
        <f t="shared" si="3"/>
        <v>0</v>
      </c>
    </row>
    <row r="34" spans="1:18" s="44" customFormat="1" x14ac:dyDescent="0.15">
      <c r="A34" s="37" t="s">
        <v>142</v>
      </c>
      <c r="B34" s="37" t="s">
        <v>94</v>
      </c>
      <c r="C34" s="38">
        <v>1.7780000000000001E-2</v>
      </c>
      <c r="D34" s="39">
        <f>C34*L34*[1]!s_dq_close("000016.SH",I34,1)</f>
        <v>2.5891281965896591E-2</v>
      </c>
      <c r="E34" s="40" t="str">
        <f>[1]!s_div_ifdiv(A34,"2017/12/31")</f>
        <v>是</v>
      </c>
      <c r="F34" s="40" t="str">
        <f>[1]!s_div_progress(A34,"20171231")</f>
        <v>董事会预案</v>
      </c>
      <c r="G34" s="40">
        <f>[1]!s_div_exdate(A34,"2017/12/31")</f>
        <v>0</v>
      </c>
      <c r="H34" s="40">
        <f>[1]!s_div_ifdiv(A34,"2018/06/30")</f>
        <v>0</v>
      </c>
      <c r="I34" s="50">
        <v>43210</v>
      </c>
      <c r="J34" s="41">
        <v>5.0000000000000001E-3</v>
      </c>
      <c r="K34" s="41">
        <f>[1]!s_dq_close(A34,I34,3)</f>
        <v>9.09</v>
      </c>
      <c r="L34" s="38">
        <f t="shared" si="2"/>
        <v>5.5005500550055003E-4</v>
      </c>
      <c r="M34" s="42">
        <f>[1]!s_performanceexpress_perfexnetprofittoshareholder(A34,"2017/12/31",1)</f>
        <v>0</v>
      </c>
      <c r="N34" s="43" t="str">
        <f>[1]!s_div_ifdiv(A34,"2017/06/30")</f>
        <v>否</v>
      </c>
      <c r="O34" s="40">
        <f>[1]!s_div_recorddate(A34,"2017/06/30")</f>
        <v>0</v>
      </c>
      <c r="P34" s="41">
        <f>[1]!s_div_cashbeforetax(A34,"2017/06/30")</f>
        <v>0</v>
      </c>
      <c r="Q34" s="41">
        <f>[1]!s_dq_close(A34,O34,3)</f>
        <v>2.8194366126760757</v>
      </c>
      <c r="R34" s="38">
        <f t="shared" si="3"/>
        <v>0</v>
      </c>
    </row>
    <row r="35" spans="1:18" s="44" customFormat="1" x14ac:dyDescent="0.15">
      <c r="A35" s="37" t="s">
        <v>15</v>
      </c>
      <c r="B35" s="37" t="s">
        <v>16</v>
      </c>
      <c r="C35" s="38">
        <v>6.2590000000000007E-2</v>
      </c>
      <c r="D35" s="39">
        <f>C35*L35*[1]!s_dq_close("000016.SH",I35,1)</f>
        <v>4.8420677477875298</v>
      </c>
      <c r="E35" s="40" t="str">
        <f>[1]!s_div_ifdiv(A35,"2017/12/31")</f>
        <v>是</v>
      </c>
      <c r="F35" s="40" t="str">
        <f>[1]!s_div_progress(A35,"20171231")</f>
        <v>董事会预案</v>
      </c>
      <c r="G35" s="40">
        <f>[1]!s_div_exdate(A35,"2017/12/31")</f>
        <v>0</v>
      </c>
      <c r="H35" s="40">
        <f>[1]!s_div_ifdiv(A35,"2018/06/30")</f>
        <v>0</v>
      </c>
      <c r="I35" s="50">
        <v>43183</v>
      </c>
      <c r="J35" s="41">
        <v>0.84</v>
      </c>
      <c r="K35" s="41">
        <f>[1]!s_dq_close(A35,I35,3)</f>
        <v>30.31</v>
      </c>
      <c r="L35" s="38">
        <f t="shared" si="2"/>
        <v>2.771362586605081E-2</v>
      </c>
      <c r="M35" s="42">
        <f>[1]!s_performanceexpress_perfexnetprofittoshareholder(A35,"2017/12/31",1)</f>
        <v>70150000000</v>
      </c>
      <c r="N35" s="43" t="str">
        <f>[1]!s_div_ifdiv(A35,"2017/06/30")</f>
        <v>否</v>
      </c>
      <c r="O35" s="40">
        <f>[1]!s_div_recorddate(A35,"2017/06/30")</f>
        <v>0</v>
      </c>
      <c r="P35" s="41">
        <f>[1]!s_div_cashbeforetax(A35,"2017/06/30")</f>
        <v>0</v>
      </c>
      <c r="Q35" s="41">
        <f>[1]!s_dq_close(A35,O35,3)</f>
        <v>2.3029821458392608</v>
      </c>
      <c r="R35" s="38">
        <f t="shared" si="3"/>
        <v>0</v>
      </c>
    </row>
    <row r="36" spans="1:18" s="44" customFormat="1" x14ac:dyDescent="0.15">
      <c r="A36" s="37" t="s">
        <v>40</v>
      </c>
      <c r="B36" s="37" t="s">
        <v>41</v>
      </c>
      <c r="C36" s="38">
        <v>4.4580000000000002E-2</v>
      </c>
      <c r="D36" s="39">
        <f>C36*L36*[1]!s_dq_close("000016.SH",I36,1)</f>
        <v>4.8558126010787355</v>
      </c>
      <c r="E36" s="40" t="str">
        <f>[1]!s_div_ifdiv(A36,"2017/12/31")</f>
        <v>是</v>
      </c>
      <c r="F36" s="40" t="str">
        <f>[1]!s_div_progress(A36,"20171231")</f>
        <v>董事会预案</v>
      </c>
      <c r="G36" s="40">
        <f>[1]!s_div_exdate(A36,"2017/12/31")</f>
        <v>0</v>
      </c>
      <c r="H36" s="40">
        <f>[1]!s_div_ifdiv(A36,"2018/06/30")</f>
        <v>0</v>
      </c>
      <c r="I36" s="50">
        <v>43215</v>
      </c>
      <c r="J36" s="41">
        <v>0.65</v>
      </c>
      <c r="K36" s="41">
        <f>[1]!s_dq_close(A36,I36,3)</f>
        <v>16.13</v>
      </c>
      <c r="L36" s="38">
        <f t="shared" si="2"/>
        <v>4.0297582145071301E-2</v>
      </c>
      <c r="M36" s="42">
        <f>[1]!s_performanceexpress_perfexnetprofittoshareholder(A36,"2017/12/31",1)</f>
        <v>57371000000</v>
      </c>
      <c r="N36" s="43" t="str">
        <f>[1]!s_div_ifdiv(A36,"2017/06/30")</f>
        <v>否</v>
      </c>
      <c r="O36" s="40">
        <f>[1]!s_div_recorddate(A36,"2017/06/30")</f>
        <v>0</v>
      </c>
      <c r="P36" s="41">
        <f>[1]!s_div_cashbeforetax(A36,"2017/06/30")</f>
        <v>0</v>
      </c>
      <c r="Q36" s="41">
        <f>[1]!s_dq_close(A36,O36,3)</f>
        <v>5.8245048842596292</v>
      </c>
      <c r="R36" s="38">
        <f t="shared" si="3"/>
        <v>0</v>
      </c>
    </row>
    <row r="37" spans="1:18" s="44" customFormat="1" x14ac:dyDescent="0.15">
      <c r="A37" s="37" t="s">
        <v>21</v>
      </c>
      <c r="B37" s="37" t="s">
        <v>22</v>
      </c>
      <c r="C37" s="38">
        <v>2.3610000000000003E-2</v>
      </c>
      <c r="D37" s="39">
        <f>C37*L37*[1]!s_dq_close("000016.SH",I37,1)</f>
        <v>3.4582228510408712</v>
      </c>
      <c r="E37" s="40" t="str">
        <f>[1]!s_div_ifdiv(A37,"2017/12/31")</f>
        <v>是</v>
      </c>
      <c r="F37" s="40" t="str">
        <f>[1]!s_div_progress(A37,"20171231")</f>
        <v>董事会预案</v>
      </c>
      <c r="G37" s="40">
        <f>[1]!s_div_exdate(A37,"2017/12/31")</f>
        <v>0</v>
      </c>
      <c r="H37" s="40">
        <f>[1]!s_div_ifdiv(A37,"2018/06/30")</f>
        <v>0</v>
      </c>
      <c r="I37" s="50">
        <v>43189</v>
      </c>
      <c r="J37" s="41">
        <v>1.83</v>
      </c>
      <c r="K37" s="41">
        <f>[1]!s_dq_close(A37,I37,3)</f>
        <v>34.01</v>
      </c>
      <c r="L37" s="38">
        <f t="shared" si="2"/>
        <v>5.3807703616583366E-2</v>
      </c>
      <c r="M37" s="42">
        <f>[1]!s_performanceexpress_perfexnetprofittoshareholder(A37,"2017/12/31",1)</f>
        <v>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1.5468510609060016</v>
      </c>
      <c r="R37" s="38">
        <f t="shared" si="3"/>
        <v>0</v>
      </c>
    </row>
    <row r="38" spans="1:18" s="44" customFormat="1" x14ac:dyDescent="0.15">
      <c r="A38" s="37" t="s">
        <v>58</v>
      </c>
      <c r="B38" s="37" t="s">
        <v>59</v>
      </c>
      <c r="C38" s="38">
        <v>8.9600000000000009E-3</v>
      </c>
      <c r="D38" s="39">
        <f>C38*L38*[1]!s_dq_close("000016.SH",I38,1)</f>
        <v>0.37470483751310868</v>
      </c>
      <c r="E38" s="40" t="str">
        <f>[1]!s_div_ifdiv(A38,"2017/12/31")</f>
        <v>是</v>
      </c>
      <c r="F38" s="40" t="str">
        <f>[1]!s_div_progress(A38,"20171231")</f>
        <v>董事会预案</v>
      </c>
      <c r="G38" s="40">
        <f>[1]!s_div_exdate(A38,"2017/12/31")</f>
        <v>0</v>
      </c>
      <c r="H38" s="40">
        <f>[1]!s_div_ifdiv(A38,"2018/06/30")</f>
        <v>0</v>
      </c>
      <c r="I38" s="50">
        <v>43182</v>
      </c>
      <c r="J38" s="41">
        <v>0.4</v>
      </c>
      <c r="K38" s="41">
        <f>[1]!s_dq_close(A38,I38,3)</f>
        <v>26.7</v>
      </c>
      <c r="L38" s="38">
        <f t="shared" si="2"/>
        <v>1.4981273408239702E-2</v>
      </c>
      <c r="M38" s="42">
        <f>[1]!s_performanceexpress_perfexnetprofittoshareholder(A38,"2017/12/31",1)</f>
        <v>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33.081040476475756</v>
      </c>
      <c r="R38" s="38">
        <f t="shared" si="3"/>
        <v>0</v>
      </c>
    </row>
    <row r="39" spans="1:18" s="44" customFormat="1" x14ac:dyDescent="0.15">
      <c r="A39" s="37" t="s">
        <v>60</v>
      </c>
      <c r="B39" s="37" t="s">
        <v>61</v>
      </c>
      <c r="C39" s="38">
        <v>2.7370000000000002E-2</v>
      </c>
      <c r="D39" s="39">
        <f>C39*L39*[1]!s_dq_close("000016.SH",I39,1)</f>
        <v>1.8836715828440049</v>
      </c>
      <c r="E39" s="40" t="str">
        <f>[1]!s_div_ifdiv(A39,"2017/12/31")</f>
        <v>是</v>
      </c>
      <c r="F39" s="40" t="str">
        <f>[1]!s_div_progress(A39,"20171231")</f>
        <v>股东大会通过</v>
      </c>
      <c r="G39" s="40">
        <f>[1]!s_div_exdate(A39,"2017/12/31")</f>
        <v>0</v>
      </c>
      <c r="H39" s="40">
        <f>[1]!s_div_ifdiv(A39,"2018/06/30")</f>
        <v>0</v>
      </c>
      <c r="I39" s="50">
        <v>43202</v>
      </c>
      <c r="J39" s="41">
        <v>0.215</v>
      </c>
      <c r="K39" s="41">
        <f>[1]!s_dq_close(A39,I39,3)</f>
        <v>8.59</v>
      </c>
      <c r="L39" s="38">
        <f t="shared" si="2"/>
        <v>2.5029103608847497E-2</v>
      </c>
      <c r="M39" s="42">
        <f>[1]!s_performanceexpress_perfexnetprofittoshareholder(A39,"2017/12/31",1)</f>
        <v>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5.3161696224461217</v>
      </c>
      <c r="R39" s="38">
        <f t="shared" si="3"/>
        <v>0</v>
      </c>
    </row>
    <row r="40" spans="1:18" s="44" customFormat="1" x14ac:dyDescent="0.15">
      <c r="A40" s="37" t="s">
        <v>19</v>
      </c>
      <c r="B40" s="37" t="s">
        <v>20</v>
      </c>
      <c r="C40" s="38">
        <v>1.1659999999999998E-2</v>
      </c>
      <c r="D40" s="39">
        <f>C40*L40*[1]!s_dq_close("000016.SH",I40,1)</f>
        <v>0.11067159625205833</v>
      </c>
      <c r="E40" s="40" t="str">
        <f>[1]!s_div_ifdiv(A40,"2017/12/31")</f>
        <v>是</v>
      </c>
      <c r="F40" s="40" t="str">
        <f>[1]!s_div_progress(A40,"20171231")</f>
        <v>董事会预案</v>
      </c>
      <c r="G40" s="40">
        <f>[1]!s_div_exdate(A40,"2017/12/31")</f>
        <v>0</v>
      </c>
      <c r="H40" s="40">
        <f>[1]!s_div_ifdiv(A40,"2018/06/30")</f>
        <v>0</v>
      </c>
      <c r="I40" s="50">
        <v>43175</v>
      </c>
      <c r="J40" s="41">
        <v>2.0400000000000001E-2</v>
      </c>
      <c r="K40" s="41">
        <f>[1]!s_dq_close(A40,I40,3)</f>
        <v>6.17</v>
      </c>
      <c r="L40" s="38">
        <f t="shared" ref="L40:L42" si="4">J40/K40</f>
        <v>3.3063209076175043E-3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1.8494269998298785</v>
      </c>
      <c r="R40" s="38">
        <f t="shared" ref="R40:R42" si="5">P40/Q40</f>
        <v>0</v>
      </c>
    </row>
    <row r="41" spans="1:18" s="44" customFormat="1" x14ac:dyDescent="0.15">
      <c r="A41" s="37" t="s">
        <v>167</v>
      </c>
      <c r="B41" s="37" t="s">
        <v>120</v>
      </c>
      <c r="C41" s="38">
        <v>9.8999999999999999E-4</v>
      </c>
      <c r="D41" s="39">
        <f>C41*L41*[1]!s_dq_close("000016.SH",I41,1)</f>
        <v>2.0820884967177242E-2</v>
      </c>
      <c r="E41" s="40" t="str">
        <f>[1]!s_div_ifdiv(A41,"2017/12/31")</f>
        <v>是</v>
      </c>
      <c r="F41" s="40" t="str">
        <f>[1]!s_div_progress(A41,"20171231")</f>
        <v>董事会预案</v>
      </c>
      <c r="G41" s="40">
        <f>[1]!s_div_exdate(A41,"2017/12/31")</f>
        <v>0</v>
      </c>
      <c r="H41" s="40">
        <f>[1]!s_div_ifdiv(A41,"2018/06/30")</f>
        <v>0</v>
      </c>
      <c r="I41" s="50">
        <v>43172</v>
      </c>
      <c r="J41" s="41">
        <v>0.1</v>
      </c>
      <c r="K41" s="41">
        <f>[1]!s_dq_close(A41,I41,3)</f>
        <v>13.71</v>
      </c>
      <c r="L41" s="38">
        <f t="shared" si="4"/>
        <v>7.2939460247994168E-3</v>
      </c>
      <c r="M41" s="42">
        <f>[1]!s_performanceexpress_perfexnetprofittoshareholder(A41,"2017/12/31",1)</f>
        <v>1062697700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12.17</v>
      </c>
      <c r="R41" s="38">
        <f t="shared" si="5"/>
        <v>0</v>
      </c>
    </row>
    <row r="42" spans="1:18" s="44" customFormat="1" x14ac:dyDescent="0.15">
      <c r="A42" s="37" t="s">
        <v>170</v>
      </c>
      <c r="B42" s="37" t="s">
        <v>171</v>
      </c>
      <c r="C42" s="38">
        <v>1.095E-2</v>
      </c>
      <c r="D42" s="39">
        <f>C42*L42*[1]!s_dq_close("000016.SH",I42,1)</f>
        <v>6.2670456200000002E-2</v>
      </c>
      <c r="E42" s="40" t="str">
        <f>[1]!s_div_ifdiv(A42,"2017/12/31")</f>
        <v>是</v>
      </c>
      <c r="F42" s="40" t="str">
        <f>[1]!s_div_progress(A42,"20171231")</f>
        <v>董事会预案</v>
      </c>
      <c r="G42" s="40">
        <f>[1]!s_div_exdate(A42,"2017/12/31")</f>
        <v>0</v>
      </c>
      <c r="H42" s="40">
        <f>[1]!s_div_ifdiv(A42,"2018/06/30")</f>
        <v>0</v>
      </c>
      <c r="I42" s="50">
        <v>43217</v>
      </c>
      <c r="J42" s="41">
        <v>1.0999999999999999E-2</v>
      </c>
      <c r="K42" s="41">
        <f>[1]!s_dq_close(A42,I42,3)</f>
        <v>5.0999999999999996</v>
      </c>
      <c r="L42" s="38">
        <f t="shared" si="4"/>
        <v>2.1568627450980391E-3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4.9459373296109694</v>
      </c>
      <c r="R42" s="38">
        <f t="shared" si="5"/>
        <v>0</v>
      </c>
    </row>
    <row r="43" spans="1:18" s="18" customFormat="1" x14ac:dyDescent="0.15">
      <c r="C43" s="29"/>
    </row>
    <row r="44" spans="1:18" s="18" customFormat="1" x14ac:dyDescent="0.15">
      <c r="A44" s="35" t="s">
        <v>230</v>
      </c>
      <c r="B44" s="4"/>
      <c r="C44" s="4"/>
      <c r="D44" s="36">
        <f>SUM(D28:D42)</f>
        <v>19.397525599025837</v>
      </c>
    </row>
    <row r="45" spans="1:18" s="18" customFormat="1" x14ac:dyDescent="0.15">
      <c r="C45" s="29"/>
    </row>
    <row r="46" spans="1:18" s="18" customFormat="1" x14ac:dyDescent="0.15">
      <c r="C46" s="29"/>
    </row>
    <row r="47" spans="1:18" s="18" customFormat="1" x14ac:dyDescent="0.15">
      <c r="C47" s="29"/>
    </row>
    <row r="48" spans="1:18" s="18" customFormat="1" x14ac:dyDescent="0.15">
      <c r="A48" s="15" t="s">
        <v>210</v>
      </c>
      <c r="B48" s="9"/>
      <c r="C48" s="4"/>
      <c r="D48" s="27"/>
      <c r="E48" s="4"/>
      <c r="F48" s="28"/>
      <c r="G48" s="28"/>
      <c r="H48" s="29"/>
      <c r="J48" s="4"/>
      <c r="N48" s="29"/>
    </row>
    <row r="49" spans="1:18" s="18" customFormat="1" x14ac:dyDescent="0.15">
      <c r="A49" s="16" t="s">
        <v>211</v>
      </c>
      <c r="B49" s="16" t="s">
        <v>212</v>
      </c>
      <c r="C49" s="16" t="s">
        <v>213</v>
      </c>
      <c r="D49" s="30" t="s">
        <v>214</v>
      </c>
      <c r="E49" s="16" t="s">
        <v>215</v>
      </c>
      <c r="F49" s="16" t="s">
        <v>216</v>
      </c>
      <c r="G49" s="16" t="s">
        <v>217</v>
      </c>
      <c r="H49" s="16" t="s">
        <v>218</v>
      </c>
      <c r="I49" s="16" t="s">
        <v>219</v>
      </c>
      <c r="J49" s="31" t="s">
        <v>220</v>
      </c>
      <c r="K49" s="31" t="s">
        <v>221</v>
      </c>
      <c r="L49" s="32" t="s">
        <v>222</v>
      </c>
      <c r="M49" s="16" t="s">
        <v>223</v>
      </c>
      <c r="N49" s="16" t="s">
        <v>224</v>
      </c>
      <c r="O49" s="16" t="s">
        <v>225</v>
      </c>
      <c r="P49" s="16" t="s">
        <v>226</v>
      </c>
      <c r="Q49" s="16" t="s">
        <v>227</v>
      </c>
      <c r="R49" s="32" t="s">
        <v>228</v>
      </c>
    </row>
    <row r="50" spans="1:18" s="44" customFormat="1" x14ac:dyDescent="0.15">
      <c r="A50" s="37" t="s">
        <v>149</v>
      </c>
      <c r="B50" s="37" t="s">
        <v>150</v>
      </c>
      <c r="C50" s="38">
        <v>5.6000000000000008E-3</v>
      </c>
      <c r="D50" s="39">
        <f>C50*L50*[1]!s_dq_close("000016.SH",I50,1)</f>
        <v>0.52651745303867414</v>
      </c>
      <c r="E50" s="40" t="str">
        <f>[1]!s_div_ifdiv(A50,"2017/12/31")</f>
        <v>是</v>
      </c>
      <c r="F50" s="40" t="str">
        <f>[1]!s_div_progress(A50,"20171231")</f>
        <v>董事会预案</v>
      </c>
      <c r="G50" s="40">
        <f>[1]!s_div_exdate(A50,"2017/12/31")</f>
        <v>0</v>
      </c>
      <c r="H50" s="40">
        <f>[1]!s_div_ifdiv(A50,"2018/06/30")</f>
        <v>0</v>
      </c>
      <c r="I50" s="50">
        <v>43214</v>
      </c>
      <c r="J50" s="41">
        <v>0.25</v>
      </c>
      <c r="K50" s="41">
        <f>[1]!s_dq_close(A50,I50,3)</f>
        <v>7.24</v>
      </c>
      <c r="L50" s="38">
        <f t="shared" ref="L50" si="6">J50/K50</f>
        <v>3.4530386740331494E-2</v>
      </c>
      <c r="M50" s="42">
        <f>[1]!s_performanceexpress_perfexnetprofittoshareholder(A50,"2017/12/31",1)</f>
        <v>8961913800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0.29564410868058338</v>
      </c>
      <c r="R50" s="38">
        <f t="shared" ref="R50" si="7">P50/Q50</f>
        <v>0</v>
      </c>
    </row>
    <row r="51" spans="1:18" s="44" customFormat="1" x14ac:dyDescent="0.15">
      <c r="A51" s="37" t="s">
        <v>66</v>
      </c>
      <c r="B51" s="37" t="s">
        <v>67</v>
      </c>
      <c r="C51" s="38">
        <v>1.038E-2</v>
      </c>
      <c r="D51" s="39">
        <f>C51*L51*[1]!s_dq_close("000016.SH",I51,1)</f>
        <v>0.24793792056245212</v>
      </c>
      <c r="E51" s="40" t="str">
        <f>[1]!s_div_ifdiv(A51,"2017/12/31")</f>
        <v>是</v>
      </c>
      <c r="F51" s="40" t="str">
        <f>[1]!s_div_progress(A51,"20171231")</f>
        <v>董事会预案</v>
      </c>
      <c r="G51" s="40">
        <f>[1]!s_div_exdate(A51,"2017/12/31")</f>
        <v>0</v>
      </c>
      <c r="H51" s="40">
        <f>[1]!s_div_ifdiv(A51,"2018/06/30")</f>
        <v>0</v>
      </c>
      <c r="I51" s="50">
        <v>43182</v>
      </c>
      <c r="J51" s="41">
        <v>6.7000000000000004E-2</v>
      </c>
      <c r="K51" s="41">
        <f>[1]!s_dq_close(A51,I51,3)</f>
        <v>7.83</v>
      </c>
      <c r="L51" s="38">
        <f t="shared" ref="L51:L70" si="8">J51/K51</f>
        <v>8.5568326947637295E-3</v>
      </c>
      <c r="M51" s="42">
        <f>[1]!s_performanceexpress_perfexnetprofittoshareholder(A51,"2017/12/31",1)</f>
        <v>0</v>
      </c>
      <c r="N51" s="43" t="str">
        <f>[1]!s_div_ifdiv(A51,"2017/06/30")</f>
        <v>是</v>
      </c>
      <c r="O51" s="40" t="str">
        <f>[1]!s_div_recorddate(A51,"2017/06/30")</f>
        <v>2017-09-14</v>
      </c>
      <c r="P51" s="41">
        <f>[1]!s_div_cashbeforetax(A51,"2017/06/30")</f>
        <v>6.9260000000000002E-2</v>
      </c>
      <c r="Q51" s="41">
        <f>[1]!s_dq_close(A51,O51,3)</f>
        <v>7.9599975292938447</v>
      </c>
      <c r="R51" s="38">
        <f t="shared" ref="R51:R70" si="9">P51/Q51</f>
        <v>8.7010077258333346E-3</v>
      </c>
    </row>
    <row r="52" spans="1:18" s="44" customFormat="1" x14ac:dyDescent="0.15">
      <c r="A52" s="37" t="s">
        <v>146</v>
      </c>
      <c r="B52" s="37" t="s">
        <v>25</v>
      </c>
      <c r="C52" s="38">
        <v>1.2540000000000001E-2</v>
      </c>
      <c r="D52" s="39">
        <f>C52*L52*[1]!s_dq_close("000016.SH",I52,1)</f>
        <v>0.35614260339573894</v>
      </c>
      <c r="E52" s="40" t="str">
        <f>[1]!s_div_ifdiv(A52,"2017/12/31")</f>
        <v>是</v>
      </c>
      <c r="F52" s="40" t="str">
        <f>[1]!s_div_progress(A52,"20171231")</f>
        <v>董事会预案</v>
      </c>
      <c r="G52" s="40">
        <f>[1]!s_div_exdate(A52,"2017/12/31")</f>
        <v>0</v>
      </c>
      <c r="H52" s="40">
        <f>[1]!s_div_ifdiv(A52,"2018/06/30")</f>
        <v>0</v>
      </c>
      <c r="I52" s="50">
        <v>43216</v>
      </c>
      <c r="J52" s="41">
        <v>0.23499999999999999</v>
      </c>
      <c r="K52" s="41">
        <f>[1]!s_dq_close(A52,I52,3)</f>
        <v>22.06</v>
      </c>
      <c r="L52" s="38">
        <f t="shared" si="8"/>
        <v>1.0652765185856755E-2</v>
      </c>
      <c r="M52" s="42">
        <f>[1]!s_performanceexpress_perfexnetprofittoshareholder(A52,"2017/12/31",1)</f>
        <v>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0.81956466939071793</v>
      </c>
      <c r="R52" s="38">
        <f t="shared" si="9"/>
        <v>0</v>
      </c>
    </row>
    <row r="53" spans="1:18" s="44" customFormat="1" x14ac:dyDescent="0.15">
      <c r="A53" s="37" t="s">
        <v>38</v>
      </c>
      <c r="B53" s="37" t="s">
        <v>39</v>
      </c>
      <c r="C53" s="38">
        <v>1.11E-2</v>
      </c>
      <c r="D53" s="39">
        <f>C53*L53*[1]!s_dq_close("000016.SH",I53,1)</f>
        <v>1.6699079567189385</v>
      </c>
      <c r="E53" s="40" t="str">
        <f>[1]!s_div_ifdiv(A53,"2017/12/31")</f>
        <v>是</v>
      </c>
      <c r="F53" s="40" t="str">
        <f>[1]!s_div_progress(A53,"20171231")</f>
        <v>董事会预案</v>
      </c>
      <c r="G53" s="40">
        <f>[1]!s_div_exdate(A53,"2017/12/31")</f>
        <v>0</v>
      </c>
      <c r="H53" s="40">
        <f>[1]!s_div_ifdiv(A53,"2018/06/30")</f>
        <v>0</v>
      </c>
      <c r="I53" s="50">
        <v>43218</v>
      </c>
      <c r="J53" s="41">
        <v>0.47</v>
      </c>
      <c r="K53" s="41">
        <f>[1]!s_dq_close(A53,I53,3)</f>
        <v>8.2899999999999991</v>
      </c>
      <c r="L53" s="38">
        <f t="shared" si="8"/>
        <v>5.6694813027744276E-2</v>
      </c>
      <c r="M53" s="42">
        <f>[1]!s_performanceexpress_perfexnetprofittoshareholder(A53,"2017/12/31",1)</f>
        <v>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3.4683889647424433</v>
      </c>
      <c r="R53" s="38">
        <f t="shared" si="9"/>
        <v>0</v>
      </c>
    </row>
    <row r="54" spans="1:18" s="44" customFormat="1" x14ac:dyDescent="0.15">
      <c r="A54" s="37" t="s">
        <v>163</v>
      </c>
      <c r="B54" s="37" t="s">
        <v>164</v>
      </c>
      <c r="C54" s="38">
        <v>4.2100000000000002E-3</v>
      </c>
      <c r="D54" s="39">
        <f>C54*L54*[1]!s_dq_close("000016.SH",I54,1)</f>
        <v>0.21573835743556422</v>
      </c>
      <c r="E54" s="40" t="str">
        <f>[1]!s_div_ifdiv(A54,"2017/12/31")</f>
        <v>是</v>
      </c>
      <c r="F54" s="40" t="str">
        <f>[1]!s_div_progress(A54,"20171231")</f>
        <v>董事会预案</v>
      </c>
      <c r="G54" s="40">
        <f>[1]!s_div_exdate(A54,"2017/12/31")</f>
        <v>0</v>
      </c>
      <c r="H54" s="40">
        <f>[1]!s_div_ifdiv(A54,"2018/06/30")</f>
        <v>0</v>
      </c>
      <c r="I54" s="50">
        <v>43189</v>
      </c>
      <c r="J54" s="41">
        <v>0.2419</v>
      </c>
      <c r="K54" s="41">
        <f>[1]!s_dq_close(A54,I54,3)</f>
        <v>12.85</v>
      </c>
      <c r="L54" s="38">
        <f t="shared" si="8"/>
        <v>1.8824902723735409E-2</v>
      </c>
      <c r="M54" s="42">
        <f>[1]!s_performanceexpress_perfexnetprofittoshareholder(A54,"2017/12/31",1)</f>
        <v>0</v>
      </c>
      <c r="N54" s="43" t="str">
        <f>[1]!s_div_ifdiv(A54,"2017/06/30")</f>
        <v>否</v>
      </c>
      <c r="O54" s="40">
        <f>[1]!s_div_recorddate(A54,"2017/06/30")</f>
        <v>0</v>
      </c>
      <c r="P54" s="41">
        <f>[1]!s_div_cashbeforetax(A54,"2017/06/30")</f>
        <v>0</v>
      </c>
      <c r="Q54" s="41">
        <f>[1]!s_dq_close(A54,O54,3)</f>
        <v>5.5997632292304278</v>
      </c>
      <c r="R54" s="38">
        <f t="shared" si="9"/>
        <v>0</v>
      </c>
    </row>
    <row r="55" spans="1:18" s="44" customFormat="1" x14ac:dyDescent="0.15">
      <c r="A55" s="37" t="s">
        <v>168</v>
      </c>
      <c r="B55" s="37" t="s">
        <v>169</v>
      </c>
      <c r="C55" s="38">
        <v>1.31E-3</v>
      </c>
      <c r="D55" s="39">
        <f>C55*L55*[1]!s_dq_close("000016.SH",I55,1)</f>
        <v>4.1397873299999992E-2</v>
      </c>
      <c r="E55" s="40" t="str">
        <f>[1]!s_div_ifdiv(A55,"2017/12/31")</f>
        <v>是</v>
      </c>
      <c r="F55" s="40" t="str">
        <f>[1]!s_div_progress(A55,"20171231")</f>
        <v>董事会预案</v>
      </c>
      <c r="G55" s="40">
        <f>[1]!s_div_exdate(A55,"2017/12/31")</f>
        <v>0</v>
      </c>
      <c r="H55" s="40">
        <f>[1]!s_div_ifdiv(A55,"2018/06/30")</f>
        <v>0</v>
      </c>
      <c r="I55" s="50">
        <v>43188</v>
      </c>
      <c r="J55" s="41">
        <v>0.12</v>
      </c>
      <c r="K55" s="41">
        <f>[1]!s_dq_close(A55,I55,3)</f>
        <v>10.4</v>
      </c>
      <c r="L55" s="38">
        <f t="shared" si="8"/>
        <v>1.1538461538461537E-2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9.686659761259877</v>
      </c>
      <c r="R55" s="38">
        <f t="shared" si="9"/>
        <v>0</v>
      </c>
    </row>
    <row r="56" spans="1:18" s="44" customFormat="1" x14ac:dyDescent="0.15">
      <c r="A56" s="37" t="s">
        <v>165</v>
      </c>
      <c r="B56" s="37" t="s">
        <v>166</v>
      </c>
      <c r="C56" s="38">
        <v>1.375E-2</v>
      </c>
      <c r="D56" s="39">
        <f>C56*L56*[1]!s_dq_close("000016.SH",I56,1)</f>
        <v>1.6624792940853659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43188</v>
      </c>
      <c r="J56" s="41">
        <v>0.18099999999999999</v>
      </c>
      <c r="K56" s="41">
        <f>[1]!s_dq_close(A56,I56,3)</f>
        <v>4.0999999999999996</v>
      </c>
      <c r="L56" s="38">
        <f t="shared" si="8"/>
        <v>4.4146341463414639E-2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2.8019996784590533</v>
      </c>
      <c r="R56" s="38">
        <f t="shared" si="9"/>
        <v>0</v>
      </c>
    </row>
    <row r="57" spans="1:18" s="44" customFormat="1" x14ac:dyDescent="0.15">
      <c r="A57" s="37" t="s">
        <v>140</v>
      </c>
      <c r="B57" s="37" t="s">
        <v>141</v>
      </c>
      <c r="C57" s="38">
        <v>4.0199999999999993E-2</v>
      </c>
      <c r="D57" s="39">
        <f>C57*L57*[1]!s_dq_close("000016.SH",I57,1)</f>
        <v>0.41087816245306624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43189</v>
      </c>
      <c r="J57" s="41">
        <v>0.03</v>
      </c>
      <c r="K57" s="41">
        <f>[1]!s_dq_close(A57,I57,3)</f>
        <v>7.99</v>
      </c>
      <c r="L57" s="38">
        <f t="shared" si="8"/>
        <v>3.7546933667083854E-3</v>
      </c>
      <c r="M57" s="42">
        <f>[1]!s_performanceexpress_perfexnetprofittoshareholder(A57,"2017/12/31",1)</f>
        <v>0</v>
      </c>
      <c r="N57" s="43" t="str">
        <f>[1]!s_div_ifdiv(A57,"2017/06/30")</f>
        <v>是</v>
      </c>
      <c r="O57" s="40" t="str">
        <f>[1]!s_div_recorddate(A57,"2017/06/30")</f>
        <v>2017-09-25</v>
      </c>
      <c r="P57" s="41">
        <f>[1]!s_div_cashbeforetax(A57,"2017/06/30")</f>
        <v>0.12</v>
      </c>
      <c r="Q57" s="41">
        <f>[1]!s_dq_close(A57,O57,3)</f>
        <v>8.0400000119605384</v>
      </c>
      <c r="R57" s="38">
        <f t="shared" si="9"/>
        <v>1.4925373112124938E-2</v>
      </c>
    </row>
    <row r="58" spans="1:18" s="44" customFormat="1" x14ac:dyDescent="0.15">
      <c r="A58" s="37" t="s">
        <v>147</v>
      </c>
      <c r="B58" s="37" t="s">
        <v>148</v>
      </c>
      <c r="C58" s="38">
        <v>7.3020000000000002E-2</v>
      </c>
      <c r="D58" s="39">
        <f>C58*L58*[1]!s_dq_close("000016.SH",I58,1)</f>
        <v>3.1732882973547136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43187</v>
      </c>
      <c r="J58" s="41">
        <v>10.999000000000001</v>
      </c>
      <c r="K58" s="41">
        <f>[1]!s_dq_close(A58,I58,3)</f>
        <v>682.05</v>
      </c>
      <c r="L58" s="38">
        <f t="shared" si="8"/>
        <v>1.6126383696209959E-2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4.9993938850170343</v>
      </c>
      <c r="R58" s="38">
        <f t="shared" si="9"/>
        <v>0</v>
      </c>
    </row>
    <row r="59" spans="1:18" s="44" customFormat="1" x14ac:dyDescent="0.15">
      <c r="A59" s="37" t="s">
        <v>159</v>
      </c>
      <c r="B59" s="37" t="s">
        <v>160</v>
      </c>
      <c r="C59" s="38">
        <v>3.5769999999999996E-2</v>
      </c>
      <c r="D59" s="39">
        <f>C59*L59*[1]!s_dq_close("000016.SH",I59,1)</f>
        <v>4.499882766753398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0.28560000000000002</v>
      </c>
      <c r="K59" s="41">
        <f>[1]!s_dq_close(A59,I59,3)</f>
        <v>6.18</v>
      </c>
      <c r="L59" s="38">
        <f t="shared" si="8"/>
        <v>4.6213592233009713E-2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8.1035628145816236</v>
      </c>
      <c r="R59" s="38">
        <f t="shared" si="9"/>
        <v>0</v>
      </c>
    </row>
    <row r="60" spans="1:18" s="44" customFormat="1" x14ac:dyDescent="0.15">
      <c r="A60" s="37" t="s">
        <v>153</v>
      </c>
      <c r="B60" s="37" t="s">
        <v>154</v>
      </c>
      <c r="C60" s="38">
        <v>9.58E-3</v>
      </c>
      <c r="D60" s="39">
        <f>C60*L60*[1]!s_dq_close("000016.SH",I60,1)</f>
        <v>1.0971800946672678</v>
      </c>
      <c r="E60" s="40" t="str">
        <f>[1]!s_div_ifdiv(A60,"2017/12/31")</f>
        <v>是</v>
      </c>
      <c r="F60" s="40" t="str">
        <f>[1]!s_div_progress(A60,"20171231")</f>
        <v>董事会预案</v>
      </c>
      <c r="G60" s="40">
        <f>[1]!s_div_exdate(A60,"2017/12/31")</f>
        <v>0</v>
      </c>
      <c r="H60" s="40">
        <f>[1]!s_div_ifdiv(A60,"2018/06/30")</f>
        <v>0</v>
      </c>
      <c r="I60" s="50">
        <v>43183</v>
      </c>
      <c r="J60" s="41">
        <v>0.91</v>
      </c>
      <c r="K60" s="41">
        <f>[1]!s_dq_close(A60,I60,3)</f>
        <v>22.18</v>
      </c>
      <c r="L60" s="38">
        <f t="shared" si="8"/>
        <v>4.1027953110910731E-2</v>
      </c>
      <c r="M60" s="42">
        <f>[1]!s_performanceexpress_perfexnetprofittoshareholder(A60,"2017/12/31",1)</f>
        <v>0</v>
      </c>
      <c r="N60" s="43" t="str">
        <f>[1]!s_div_ifdiv(A60,"2017/06/30")</f>
        <v>否</v>
      </c>
      <c r="O60" s="40">
        <f>[1]!s_div_recorddate(A60,"2017/06/30")</f>
        <v>0</v>
      </c>
      <c r="P60" s="41">
        <f>[1]!s_div_cashbeforetax(A60,"2017/06/30")</f>
        <v>0</v>
      </c>
      <c r="Q60" s="41">
        <f>[1]!s_dq_close(A60,O60,3)</f>
        <v>45.302023294261154</v>
      </c>
      <c r="R60" s="38">
        <f t="shared" si="9"/>
        <v>0</v>
      </c>
    </row>
    <row r="61" spans="1:18" s="44" customFormat="1" x14ac:dyDescent="0.15">
      <c r="A61" s="37" t="s">
        <v>48</v>
      </c>
      <c r="B61" s="37" t="s">
        <v>49</v>
      </c>
      <c r="C61" s="38">
        <v>0.14699999999999999</v>
      </c>
      <c r="D61" s="39">
        <f>C61*L61*[1]!s_dq_close("000016.SH",I61,1)</f>
        <v>5.7632751896505017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43180</v>
      </c>
      <c r="J61" s="41">
        <v>1</v>
      </c>
      <c r="K61" s="41">
        <f>[1]!s_dq_close(A61,I61,3)</f>
        <v>73.819999999999993</v>
      </c>
      <c r="L61" s="38">
        <f t="shared" si="8"/>
        <v>1.3546464372798701E-2</v>
      </c>
      <c r="M61" s="42">
        <f>[1]!s_performanceexpress_perfexnetprofittoshareholder(A61,"2017/12/31",1)</f>
        <v>0</v>
      </c>
      <c r="N61" s="43" t="str">
        <f>[1]!s_div_ifdiv(A61,"2017/06/30")</f>
        <v>是</v>
      </c>
      <c r="O61" s="40" t="str">
        <f>[1]!s_div_recorddate(A61,"2017/06/30")</f>
        <v>2017-09-01</v>
      </c>
      <c r="P61" s="41">
        <f>[1]!s_div_cashbeforetax(A61,"2017/06/30")</f>
        <v>0.5</v>
      </c>
      <c r="Q61" s="41">
        <f>[1]!s_dq_close(A61,O61,3)</f>
        <v>55.669991704590622</v>
      </c>
      <c r="R61" s="38">
        <f t="shared" si="9"/>
        <v>8.9814994522222878E-3</v>
      </c>
    </row>
    <row r="62" spans="1:18" s="44" customFormat="1" x14ac:dyDescent="0.15">
      <c r="A62" s="37" t="s">
        <v>54</v>
      </c>
      <c r="B62" s="37" t="s">
        <v>55</v>
      </c>
      <c r="C62" s="38">
        <v>2.8809999999999999E-2</v>
      </c>
      <c r="D62" s="39">
        <f>C62*L62*[1]!s_dq_close("000016.SH",I62,1)</f>
        <v>3.1262900585791296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43187</v>
      </c>
      <c r="J62" s="41">
        <v>0.24079999999999999</v>
      </c>
      <c r="K62" s="41">
        <f>[1]!s_dq_close(A62,I62,3)</f>
        <v>5.98</v>
      </c>
      <c r="L62" s="38">
        <f t="shared" si="8"/>
        <v>4.0267558528428088E-2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2.013071462195684</v>
      </c>
      <c r="R62" s="38">
        <f t="shared" si="9"/>
        <v>0</v>
      </c>
    </row>
    <row r="63" spans="1:18" s="44" customFormat="1" x14ac:dyDescent="0.15">
      <c r="A63" s="37" t="s">
        <v>42</v>
      </c>
      <c r="B63" s="37" t="s">
        <v>43</v>
      </c>
      <c r="C63" s="38">
        <v>2.1669999999999998E-2</v>
      </c>
      <c r="D63" s="39">
        <f>C63*L63*[1]!s_dq_close("000016.SH",I63,1)</f>
        <v>2.2578104970299999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43217</v>
      </c>
      <c r="J63" s="41">
        <v>0.26700000000000002</v>
      </c>
      <c r="K63" s="41">
        <f>[1]!s_dq_close(A63,I63,3)</f>
        <v>6.8</v>
      </c>
      <c r="L63" s="38">
        <f t="shared" si="8"/>
        <v>3.9264705882352945E-2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7.3002991577617822</v>
      </c>
      <c r="R63" s="38">
        <f t="shared" si="9"/>
        <v>0</v>
      </c>
    </row>
    <row r="64" spans="1:18" s="44" customFormat="1" x14ac:dyDescent="0.15">
      <c r="A64" s="37" t="s">
        <v>46</v>
      </c>
      <c r="B64" s="37" t="s">
        <v>47</v>
      </c>
      <c r="C64" s="38">
        <v>3.1620000000000002E-2</v>
      </c>
      <c r="D64" s="39">
        <f>C64*L64*[1]!s_dq_close("000016.SH",I64,1)</f>
        <v>4.0339774753049999</v>
      </c>
      <c r="E64" s="40" t="str">
        <f>[1]!s_div_ifdiv(A64,"2017/12/31")</f>
        <v>是</v>
      </c>
      <c r="F64" s="40" t="str">
        <f>[1]!s_div_progress(A64,"20171231")</f>
        <v>董事会预案</v>
      </c>
      <c r="G64" s="40">
        <f>[1]!s_div_exdate(A64,"2017/12/31")</f>
        <v>0</v>
      </c>
      <c r="H64" s="40">
        <f>[1]!s_div_ifdiv(A64,"2018/06/30")</f>
        <v>0</v>
      </c>
      <c r="I64" s="50">
        <v>43186</v>
      </c>
      <c r="J64" s="41">
        <v>0.17829999999999999</v>
      </c>
      <c r="K64" s="41">
        <f>[1]!s_dq_close(A64,I64,3)</f>
        <v>3.84</v>
      </c>
      <c r="L64" s="38">
        <f t="shared" si="8"/>
        <v>4.6432291666666667E-2</v>
      </c>
      <c r="M64" s="42">
        <f>[1]!s_performanceexpress_perfexnetprofittoshareholder(A64,"2017/12/31",1)</f>
        <v>192962000000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1.8960541007436749</v>
      </c>
      <c r="R64" s="38">
        <f t="shared" si="9"/>
        <v>0</v>
      </c>
    </row>
    <row r="65" spans="1:18" s="44" customFormat="1" x14ac:dyDescent="0.15">
      <c r="A65" s="37" t="s">
        <v>161</v>
      </c>
      <c r="B65" s="37" t="s">
        <v>162</v>
      </c>
      <c r="C65" s="38">
        <v>6.7500000000000008E-3</v>
      </c>
      <c r="D65" s="39">
        <f>C65*L65*[1]!s_dq_close("000016.SH",I65,1)</f>
        <v>0.26328756043291729</v>
      </c>
      <c r="E65" s="40" t="str">
        <f>[1]!s_div_ifdiv(A65,"2017/12/31")</f>
        <v>是</v>
      </c>
      <c r="F65" s="40" t="str">
        <f>[1]!s_div_progress(A65,"20171231")</f>
        <v>董事会预案</v>
      </c>
      <c r="G65" s="40">
        <f>[1]!s_div_exdate(A65,"2017/12/31")</f>
        <v>0</v>
      </c>
      <c r="H65" s="40">
        <f>[1]!s_div_ifdiv(A65,"2018/06/30")</f>
        <v>0</v>
      </c>
      <c r="I65" s="50">
        <v>43215</v>
      </c>
      <c r="J65" s="41">
        <v>9.2499999999999999E-2</v>
      </c>
      <c r="K65" s="41">
        <f>[1]!s_dq_close(A65,I65,3)</f>
        <v>6.41</v>
      </c>
      <c r="L65" s="38">
        <f t="shared" si="8"/>
        <v>1.4430577223088922E-2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4.5796100466390266</v>
      </c>
      <c r="R65" s="38">
        <f t="shared" si="9"/>
        <v>0</v>
      </c>
    </row>
    <row r="66" spans="1:18" s="44" customFormat="1" x14ac:dyDescent="0.1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8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9"/>
        <v>0</v>
      </c>
    </row>
    <row r="67" spans="1:18" s="44" customFormat="1" x14ac:dyDescent="0.15">
      <c r="A67" s="37" t="s">
        <v>9</v>
      </c>
      <c r="B67" s="37" t="s">
        <v>10</v>
      </c>
      <c r="C67" s="38">
        <v>1.349E-2</v>
      </c>
      <c r="D67" s="39">
        <f>C67*L67*[1]!s_dq_close("000016.SH",I67,1)</f>
        <v>2.2257427301204822</v>
      </c>
      <c r="E67" s="40" t="str">
        <f>[1]!s_div_ifdiv(A67,"2017/12/31")</f>
        <v>是</v>
      </c>
      <c r="F67" s="40" t="str">
        <f>[1]!s_div_progress(A67,"20171231")</f>
        <v>董事会预案</v>
      </c>
      <c r="G67" s="40">
        <f>[1]!s_div_exdate(A67,"2017/12/31")</f>
        <v>0</v>
      </c>
      <c r="H67" s="40">
        <f>[1]!s_div_ifdiv(A67,"2018/06/30")</f>
        <v>0</v>
      </c>
      <c r="I67" s="50">
        <v>43185</v>
      </c>
      <c r="J67" s="41">
        <v>0.4</v>
      </c>
      <c r="K67" s="41">
        <f>[1]!s_dq_close(A67,I67,3)</f>
        <v>6.64</v>
      </c>
      <c r="L67" s="38">
        <f t="shared" si="8"/>
        <v>6.0240963855421693E-2</v>
      </c>
      <c r="M67" s="42">
        <f>[1]!s_performanceexpress_perfexnetprofittoshareholder(A67,"2017/12/31",1)</f>
        <v>0</v>
      </c>
      <c r="N67" s="43" t="str">
        <f>[1]!s_div_ifdiv(A67,"2017/06/30")</f>
        <v>是</v>
      </c>
      <c r="O67" s="40" t="str">
        <f>[1]!s_div_recorddate(A67,"2017/06/30")</f>
        <v>2017-09-19</v>
      </c>
      <c r="P67" s="41">
        <f>[1]!s_div_cashbeforetax(A67,"2017/06/30")</f>
        <v>0.1</v>
      </c>
      <c r="Q67" s="41">
        <f>[1]!s_dq_close(A67,O67,3)</f>
        <v>5.849999586724385</v>
      </c>
      <c r="R67" s="38">
        <f t="shared" si="9"/>
        <v>1.7094018301630928E-2</v>
      </c>
    </row>
    <row r="68" spans="1:18" s="44" customFormat="1" x14ac:dyDescent="0.1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8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9"/>
        <v>0</v>
      </c>
    </row>
    <row r="69" spans="1:18" s="44" customFormat="1" x14ac:dyDescent="0.1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8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9"/>
        <v>0</v>
      </c>
    </row>
    <row r="70" spans="1:18" s="44" customFormat="1" x14ac:dyDescent="0.1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8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9"/>
        <v>0</v>
      </c>
    </row>
    <row r="72" spans="1:18" x14ac:dyDescent="0.15">
      <c r="A72" s="35" t="s">
        <v>230</v>
      </c>
      <c r="B72" s="4"/>
      <c r="C72" s="4"/>
      <c r="D72" s="36">
        <f>SUM(D50:D70)</f>
        <v>34.900267657295743</v>
      </c>
    </row>
    <row r="74" spans="1:18" x14ac:dyDescent="0.1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1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1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0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1">P76/Q76</f>
        <v>0</v>
      </c>
    </row>
    <row r="77" spans="1:18" s="44" customFormat="1" x14ac:dyDescent="0.15">
      <c r="A77" s="37" t="s">
        <v>28</v>
      </c>
      <c r="B77" s="37" t="s">
        <v>29</v>
      </c>
      <c r="C77" s="38">
        <v>1.9610000000000002E-2</v>
      </c>
      <c r="D77" s="39">
        <f>C77*L77*[1]!s_dq_close("000016.SH",I77,1)</f>
        <v>1.0823217503802316</v>
      </c>
      <c r="E77" s="40" t="str">
        <f>[1]!s_div_ifdiv(A77,"2017/12/31")</f>
        <v>是</v>
      </c>
      <c r="F77" s="40" t="str">
        <f>[1]!s_div_progress(A77,"20171231")</f>
        <v>董事会预案</v>
      </c>
      <c r="G77" s="40">
        <f>[1]!s_div_exdate(A77,"2017/12/31")</f>
        <v>0</v>
      </c>
      <c r="H77" s="40">
        <f>[1]!s_div_ifdiv(A77,"2018/06/30")</f>
        <v>0</v>
      </c>
      <c r="I77" s="50">
        <v>43187</v>
      </c>
      <c r="J77" s="41">
        <v>0.23</v>
      </c>
      <c r="K77" s="41">
        <f>[1]!s_dq_close(A77,I77,3)</f>
        <v>11.23</v>
      </c>
      <c r="L77" s="38">
        <f t="shared" ref="L77:L85" si="12">J77/K77</f>
        <v>2.048085485307213E-2</v>
      </c>
      <c r="M77" s="42">
        <f>[1]!s_performanceexpress_perfexnetprofittoshareholder(A77,"2017/12/31",1)</f>
        <v>8609347900</v>
      </c>
      <c r="N77" s="43" t="str">
        <f>[1]!s_div_ifdiv(A77,"2017/06/30")</f>
        <v>否</v>
      </c>
      <c r="O77" s="40">
        <f>[1]!s_div_recorddate(A77,"2017/06/30")</f>
        <v>0</v>
      </c>
      <c r="P77" s="41">
        <f>[1]!s_div_cashbeforetax(A77,"2017/06/30")</f>
        <v>0</v>
      </c>
      <c r="Q77" s="41">
        <f>[1]!s_dq_close(A77,O77,3)</f>
        <v>0.69953405969206972</v>
      </c>
      <c r="R77" s="38">
        <f t="shared" ref="R77:R85" si="13">P77/Q77</f>
        <v>0</v>
      </c>
    </row>
    <row r="78" spans="1:18" s="44" customFormat="1" x14ac:dyDescent="0.15">
      <c r="A78" s="37" t="s">
        <v>68</v>
      </c>
      <c r="B78" s="37" t="s">
        <v>69</v>
      </c>
      <c r="C78" s="38">
        <v>6.7200000000000003E-3</v>
      </c>
      <c r="D78" s="39">
        <f>C78*L78*[1]!s_dq_close("000016.SH",I78,1)</f>
        <v>0.31378288164283463</v>
      </c>
      <c r="E78" s="40" t="str">
        <f>[1]!s_div_ifdiv(A78,"2017/12/31")</f>
        <v>是</v>
      </c>
      <c r="F78" s="40" t="str">
        <f>[1]!s_div_progress(A78,"20171231")</f>
        <v>董事会预案</v>
      </c>
      <c r="G78" s="40">
        <f>[1]!s_div_exdate(A78,"2017/12/31")</f>
        <v>0</v>
      </c>
      <c r="H78" s="40">
        <f>[1]!s_div_ifdiv(A78,"2018/06/30")</f>
        <v>0</v>
      </c>
      <c r="I78" s="50">
        <v>43210</v>
      </c>
      <c r="J78" s="41">
        <v>0.112</v>
      </c>
      <c r="K78" s="41">
        <f>[1]!s_dq_close(A78,I78,3)</f>
        <v>6.35</v>
      </c>
      <c r="L78" s="38">
        <f t="shared" si="12"/>
        <v>1.7637795275590552E-2</v>
      </c>
      <c r="M78" s="42">
        <f>[1]!s_performanceexpress_perfexnetprofittoshareholder(A78,"2017/12/31",1)</f>
        <v>4491527455.8400002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4.7514634117844077</v>
      </c>
      <c r="R78" s="38">
        <f t="shared" si="13"/>
        <v>0</v>
      </c>
    </row>
    <row r="79" spans="1:18" s="44" customFormat="1" x14ac:dyDescent="0.1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董事会预案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2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3"/>
        <v>0</v>
      </c>
    </row>
    <row r="80" spans="1:18" s="44" customFormat="1" x14ac:dyDescent="0.1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2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3"/>
        <v>0</v>
      </c>
    </row>
    <row r="81" spans="1:18" s="44" customFormat="1" x14ac:dyDescent="0.1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2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3"/>
        <v>0</v>
      </c>
    </row>
    <row r="82" spans="1:18" s="44" customFormat="1" x14ac:dyDescent="0.1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2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3"/>
        <v>0</v>
      </c>
    </row>
    <row r="83" spans="1:18" s="44" customFormat="1" x14ac:dyDescent="0.1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2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3"/>
        <v>0</v>
      </c>
    </row>
    <row r="84" spans="1:18" s="44" customFormat="1" x14ac:dyDescent="0.1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2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3"/>
        <v>0</v>
      </c>
    </row>
    <row r="85" spans="1:18" s="44" customFormat="1" x14ac:dyDescent="0.1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2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3"/>
        <v>0</v>
      </c>
    </row>
    <row r="87" spans="1:18" x14ac:dyDescent="0.15">
      <c r="A87" s="35" t="s">
        <v>230</v>
      </c>
      <c r="B87" s="4"/>
      <c r="C87" s="4"/>
      <c r="D87" s="36">
        <f>SUM(D76:D85)</f>
        <v>6.6328478263301092</v>
      </c>
    </row>
    <row r="92" spans="1:18" x14ac:dyDescent="0.15">
      <c r="A92" s="45" t="s">
        <v>231</v>
      </c>
    </row>
    <row r="95" spans="1:18" x14ac:dyDescent="0.1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1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1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3.5781165220395423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55.669991704590622</v>
      </c>
      <c r="I97" s="29">
        <f t="shared" ref="I97" si="14">G97/H97</f>
        <v>8.9814994522222878E-3</v>
      </c>
    </row>
    <row r="98" spans="1:9" x14ac:dyDescent="0.1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5">G98/H98</f>
        <v>8.7010077258333346E-3</v>
      </c>
    </row>
    <row r="99" spans="1:9" x14ac:dyDescent="0.15">
      <c r="A99" s="47" t="s">
        <v>9</v>
      </c>
      <c r="B99" s="47" t="s">
        <v>10</v>
      </c>
      <c r="C99" s="29">
        <v>1.349E-2</v>
      </c>
      <c r="D99" s="27">
        <f>C99*I99*[1]!s_dq_close("000016.SH",F99,1)</f>
        <v>0.61585691506301632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5.849999586724385</v>
      </c>
      <c r="I99" s="29">
        <f t="shared" si="15"/>
        <v>1.7094018301630928E-2</v>
      </c>
    </row>
    <row r="100" spans="1:9" s="18" customFormat="1" x14ac:dyDescent="0.15">
      <c r="A100" s="47"/>
      <c r="B100" s="47"/>
      <c r="C100" s="29"/>
    </row>
    <row r="101" spans="1:9" s="18" customFormat="1" x14ac:dyDescent="0.15">
      <c r="A101" s="35" t="s">
        <v>230</v>
      </c>
      <c r="B101" s="4"/>
      <c r="C101" s="4"/>
      <c r="D101" s="36">
        <f>SUM(D97:D99)</f>
        <v>4.4353745594286336</v>
      </c>
    </row>
    <row r="102" spans="1:9" s="18" customFormat="1" x14ac:dyDescent="0.15">
      <c r="A102" s="47"/>
      <c r="B102" s="47"/>
      <c r="C102" s="29"/>
    </row>
    <row r="103" spans="1:9" s="18" customFormat="1" x14ac:dyDescent="0.15">
      <c r="A103" s="47"/>
      <c r="B103" s="47"/>
      <c r="C103" s="29"/>
    </row>
    <row r="106" spans="1:9" x14ac:dyDescent="0.1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1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1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6">G108/H108</f>
        <v>1.4925373112124938E-2</v>
      </c>
    </row>
    <row r="110" spans="1:9" x14ac:dyDescent="0.15">
      <c r="A110" s="35" t="s">
        <v>230</v>
      </c>
      <c r="B110" s="4"/>
      <c r="C110" s="4"/>
      <c r="D110" s="36">
        <f>SUM(D108)</f>
        <v>1.6083909576073105</v>
      </c>
    </row>
    <row r="115" spans="1:5" x14ac:dyDescent="0.1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</row>
    <row r="116" spans="1:5" x14ac:dyDescent="0.15">
      <c r="A116" s="49" t="s">
        <v>238</v>
      </c>
      <c r="B116" s="30">
        <f>D10</f>
        <v>0</v>
      </c>
      <c r="C116" s="30">
        <v>0</v>
      </c>
      <c r="D116" s="30">
        <f t="shared" ref="D116:D122" si="17">B116+C116</f>
        <v>0</v>
      </c>
      <c r="E116" s="30"/>
    </row>
    <row r="117" spans="1:5" x14ac:dyDescent="0.15">
      <c r="A117" s="49" t="s">
        <v>239</v>
      </c>
      <c r="B117" s="30">
        <f>D21</f>
        <v>3.7600550120072596</v>
      </c>
      <c r="C117" s="30">
        <v>0</v>
      </c>
      <c r="D117" s="30">
        <f t="shared" si="17"/>
        <v>3.7600550120072596</v>
      </c>
      <c r="E117" s="30"/>
    </row>
    <row r="118" spans="1:5" x14ac:dyDescent="0.15">
      <c r="A118" s="49" t="s">
        <v>240</v>
      </c>
      <c r="B118" s="30">
        <f>D44</f>
        <v>19.397525599025837</v>
      </c>
      <c r="C118" s="30">
        <v>0</v>
      </c>
      <c r="D118" s="30">
        <f t="shared" si="17"/>
        <v>19.397525599025837</v>
      </c>
      <c r="E118" s="30"/>
    </row>
    <row r="119" spans="1:5" x14ac:dyDescent="0.15">
      <c r="A119" s="49" t="s">
        <v>241</v>
      </c>
      <c r="B119" s="30">
        <f>D72</f>
        <v>34.900267657295743</v>
      </c>
      <c r="C119" s="30">
        <v>0</v>
      </c>
      <c r="D119" s="30">
        <f t="shared" si="17"/>
        <v>34.900267657295743</v>
      </c>
      <c r="E119" s="30"/>
    </row>
    <row r="120" spans="1:5" x14ac:dyDescent="0.15">
      <c r="A120" s="49" t="s">
        <v>242</v>
      </c>
      <c r="B120" s="30">
        <f>D87</f>
        <v>6.6328478263301092</v>
      </c>
      <c r="C120" s="30">
        <v>0</v>
      </c>
      <c r="D120" s="30">
        <f t="shared" si="17"/>
        <v>6.6328478263301092</v>
      </c>
      <c r="E120" s="30"/>
    </row>
    <row r="121" spans="1:5" x14ac:dyDescent="0.15">
      <c r="A121" s="49" t="s">
        <v>243</v>
      </c>
      <c r="B121" s="30">
        <v>0</v>
      </c>
      <c r="C121" s="30">
        <f>D101</f>
        <v>4.4353745594286336</v>
      </c>
      <c r="D121" s="30">
        <f t="shared" si="17"/>
        <v>4.4353745594286336</v>
      </c>
      <c r="E121" s="30"/>
    </row>
    <row r="122" spans="1:5" x14ac:dyDescent="0.15">
      <c r="A122" s="49" t="s">
        <v>244</v>
      </c>
      <c r="B122" s="30">
        <v>0</v>
      </c>
      <c r="C122" s="30">
        <f>D110</f>
        <v>1.6083909576073105</v>
      </c>
      <c r="D122" s="30">
        <f t="shared" si="17"/>
        <v>1.6083909576073105</v>
      </c>
      <c r="E122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2018-05-05T08:33:17Z</dcterms:modified>
</cp:coreProperties>
</file>