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6" i="1" l="1"/>
  <c r="C84" i="1"/>
  <c r="O58" i="1"/>
  <c r="O62" i="1"/>
  <c r="O66" i="1"/>
  <c r="O61" i="1"/>
  <c r="O59" i="1"/>
  <c r="O63" i="1"/>
  <c r="O60" i="1"/>
  <c r="O64" i="1"/>
  <c r="O65" i="1"/>
  <c r="O57" i="1"/>
  <c r="O33" i="1"/>
  <c r="O37" i="1"/>
  <c r="O41" i="1"/>
  <c r="O45" i="1"/>
  <c r="O49" i="1"/>
  <c r="O36" i="1"/>
  <c r="O48" i="1"/>
  <c r="O34" i="1"/>
  <c r="O38" i="1"/>
  <c r="O42" i="1"/>
  <c r="O46" i="1"/>
  <c r="O50" i="1"/>
  <c r="O35" i="1"/>
  <c r="O39" i="1"/>
  <c r="O43" i="1"/>
  <c r="O47" i="1"/>
  <c r="O51" i="1"/>
  <c r="O40" i="1"/>
  <c r="O44" i="1"/>
  <c r="O52" i="1"/>
  <c r="O32" i="1"/>
  <c r="O18" i="1"/>
  <c r="O22" i="1"/>
  <c r="O26" i="1"/>
  <c r="O24" i="1"/>
  <c r="O21" i="1"/>
  <c r="O19" i="1"/>
  <c r="O23" i="1"/>
  <c r="O27" i="1"/>
  <c r="O20" i="1"/>
  <c r="O25" i="1"/>
  <c r="O17" i="1"/>
  <c r="O12" i="1"/>
  <c r="O11" i="1"/>
  <c r="O5" i="1"/>
  <c r="M62" i="1"/>
  <c r="N60" i="1"/>
  <c r="M59" i="1"/>
  <c r="N61" i="1"/>
  <c r="N57" i="1"/>
  <c r="M37" i="1"/>
  <c r="M45" i="1"/>
  <c r="N33" i="1"/>
  <c r="N41" i="1"/>
  <c r="M36" i="1"/>
  <c r="M50" i="1"/>
  <c r="N40" i="1"/>
  <c r="N48" i="1"/>
  <c r="N49" i="1"/>
  <c r="M48" i="1"/>
  <c r="M18" i="1"/>
  <c r="M21" i="1"/>
  <c r="N23" i="1"/>
  <c r="M22" i="1"/>
  <c r="N24" i="1"/>
  <c r="N11" i="1"/>
  <c r="M19" i="1"/>
  <c r="N18" i="1"/>
  <c r="M64" i="1"/>
  <c r="N62" i="1"/>
  <c r="M61" i="1"/>
  <c r="N63" i="1"/>
  <c r="M57" i="1"/>
  <c r="M39" i="1"/>
  <c r="M47" i="1"/>
  <c r="N35" i="1"/>
  <c r="N43" i="1"/>
  <c r="M38" i="1"/>
  <c r="N34" i="1"/>
  <c r="N42" i="1"/>
  <c r="N50" i="1"/>
  <c r="M34" i="1"/>
  <c r="M52" i="1"/>
  <c r="M24" i="1"/>
  <c r="M25" i="1"/>
  <c r="N25" i="1"/>
  <c r="M17" i="1"/>
  <c r="M23" i="1"/>
  <c r="M58" i="1"/>
  <c r="M66" i="1"/>
  <c r="N64" i="1"/>
  <c r="M63" i="1"/>
  <c r="N65" i="1"/>
  <c r="M33" i="1"/>
  <c r="M41" i="1"/>
  <c r="M49" i="1"/>
  <c r="N37" i="1"/>
  <c r="N47" i="1"/>
  <c r="M42" i="1"/>
  <c r="N36" i="1"/>
  <c r="N44" i="1"/>
  <c r="N52" i="1"/>
  <c r="M40" i="1"/>
  <c r="N32" i="1"/>
  <c r="N20" i="1"/>
  <c r="N19" i="1"/>
  <c r="N27" i="1"/>
  <c r="N5" i="1"/>
  <c r="M60" i="1"/>
  <c r="N58" i="1"/>
  <c r="N66" i="1"/>
  <c r="M65" i="1"/>
  <c r="N59" i="1"/>
  <c r="M35" i="1"/>
  <c r="M43" i="1"/>
  <c r="M51" i="1"/>
  <c r="N39" i="1"/>
  <c r="N51" i="1"/>
  <c r="M46" i="1"/>
  <c r="N38" i="1"/>
  <c r="N46" i="1"/>
  <c r="N45" i="1"/>
  <c r="M44" i="1"/>
  <c r="M32" i="1"/>
  <c r="N26" i="1"/>
  <c r="N21" i="1"/>
  <c r="M20" i="1"/>
  <c r="N22" i="1"/>
  <c r="M27" i="1"/>
  <c r="N12" i="1"/>
  <c r="M5" i="1"/>
  <c r="N17" i="1"/>
  <c r="M26" i="1"/>
  <c r="M11" i="1"/>
  <c r="M12" i="1"/>
  <c r="C87" i="1" l="1"/>
  <c r="C88" i="1"/>
  <c r="C85" i="1"/>
  <c r="F75" i="1"/>
  <c r="J70" i="1"/>
  <c r="K70" i="1"/>
  <c r="I70" i="1"/>
  <c r="F67" i="1" l="1"/>
  <c r="L34" i="1"/>
  <c r="J65" i="1"/>
  <c r="K12" i="1"/>
  <c r="E117" i="1"/>
  <c r="K62" i="1"/>
  <c r="L99" i="1"/>
  <c r="J59" i="1"/>
  <c r="I99" i="1"/>
  <c r="L48" i="1"/>
  <c r="K32" i="1"/>
  <c r="J36" i="1"/>
  <c r="I60" i="1"/>
  <c r="I21" i="1"/>
  <c r="J5" i="1"/>
  <c r="K38" i="1"/>
  <c r="I95" i="1"/>
  <c r="J35" i="1"/>
  <c r="L21" i="1"/>
  <c r="I45" i="1"/>
  <c r="J49" i="1"/>
  <c r="K97" i="1"/>
  <c r="K43" i="1"/>
  <c r="I35" i="1"/>
  <c r="I44" i="1"/>
  <c r="L46" i="1"/>
  <c r="J50" i="1"/>
  <c r="K33" i="1"/>
  <c r="L23" i="1"/>
  <c r="I19" i="1"/>
  <c r="I97" i="1"/>
  <c r="J27" i="1"/>
  <c r="M98" i="1"/>
  <c r="J20" i="1"/>
  <c r="I20" i="1"/>
  <c r="I33" i="1"/>
  <c r="K36" i="1"/>
  <c r="M99" i="1"/>
  <c r="J44" i="1"/>
  <c r="I61" i="1"/>
  <c r="K27" i="1"/>
  <c r="E115" i="1"/>
  <c r="J62" i="1"/>
  <c r="K58" i="1"/>
  <c r="K37" i="1"/>
  <c r="J18" i="1"/>
  <c r="K44" i="1"/>
  <c r="I34" i="1"/>
  <c r="L12" i="1"/>
  <c r="J43" i="1"/>
  <c r="L62" i="1"/>
  <c r="K50" i="1"/>
  <c r="K57" i="1"/>
  <c r="J46" i="1"/>
  <c r="K39" i="1"/>
  <c r="J25" i="1"/>
  <c r="K48" i="1"/>
  <c r="I62" i="1"/>
  <c r="J23" i="1"/>
  <c r="L41" i="1"/>
  <c r="L98" i="1"/>
  <c r="I58" i="1"/>
  <c r="J61" i="1"/>
  <c r="I11" i="1"/>
  <c r="K95" i="1"/>
  <c r="K47" i="1"/>
  <c r="L32" i="1"/>
  <c r="E116" i="1"/>
  <c r="J34" i="1"/>
  <c r="I65" i="1"/>
  <c r="L52" i="1"/>
  <c r="L57" i="1"/>
  <c r="K23" i="1"/>
  <c r="K19" i="1"/>
  <c r="K71" i="1"/>
  <c r="K51" i="1"/>
  <c r="I39" i="1"/>
  <c r="J32" i="1"/>
  <c r="K60" i="1"/>
  <c r="J39" i="1"/>
  <c r="K59" i="1"/>
  <c r="M95" i="1"/>
  <c r="I57" i="1"/>
  <c r="L11" i="1"/>
  <c r="L22" i="1"/>
  <c r="J26" i="1"/>
  <c r="I47" i="1"/>
  <c r="J40" i="1"/>
  <c r="I26" i="1"/>
  <c r="I51" i="1"/>
  <c r="K96" i="1"/>
  <c r="I25" i="1"/>
  <c r="L64" i="1"/>
  <c r="J71" i="1"/>
  <c r="I37" i="1"/>
  <c r="I71" i="1"/>
  <c r="L95" i="1"/>
  <c r="K34" i="1"/>
  <c r="K5" i="1"/>
  <c r="K40" i="1"/>
  <c r="J19" i="1"/>
  <c r="K24" i="1"/>
  <c r="K22" i="1"/>
  <c r="I72" i="1"/>
  <c r="E121" i="1"/>
  <c r="C117" i="1"/>
  <c r="N97" i="1"/>
  <c r="N96" i="1"/>
  <c r="K66" i="1"/>
  <c r="I50" i="1"/>
  <c r="J57" i="1"/>
  <c r="J17" i="1"/>
  <c r="L25" i="1"/>
  <c r="K11" i="1"/>
  <c r="C114" i="1"/>
  <c r="I74" i="1"/>
  <c r="I24" i="1"/>
  <c r="L27" i="1"/>
  <c r="I42" i="1"/>
  <c r="L96" i="1"/>
  <c r="L66" i="1"/>
  <c r="K52" i="1"/>
  <c r="J74" i="1"/>
  <c r="K64" i="1"/>
  <c r="K63" i="1"/>
  <c r="K35" i="1"/>
  <c r="L42" i="1"/>
  <c r="L5" i="1"/>
  <c r="J42" i="1"/>
  <c r="I96" i="1"/>
  <c r="J37" i="1"/>
  <c r="I73" i="1"/>
  <c r="K65" i="1"/>
  <c r="L17" i="1"/>
  <c r="J21" i="1"/>
  <c r="J47" i="1"/>
  <c r="K18" i="1"/>
  <c r="K74" i="1"/>
  <c r="L45" i="1"/>
  <c r="L26" i="1"/>
  <c r="J72" i="1"/>
  <c r="J11" i="1"/>
  <c r="K41" i="1"/>
  <c r="I38" i="1"/>
  <c r="J12" i="1"/>
  <c r="I17" i="1"/>
  <c r="I40" i="1"/>
  <c r="K49" i="1"/>
  <c r="I46" i="1"/>
  <c r="L40" i="1"/>
  <c r="L37" i="1"/>
  <c r="L35" i="1"/>
  <c r="I22" i="1"/>
  <c r="L59" i="1"/>
  <c r="C121" i="1"/>
  <c r="K46" i="1"/>
  <c r="J41" i="1"/>
  <c r="M96" i="1"/>
  <c r="I5" i="1"/>
  <c r="M97" i="1"/>
  <c r="I41" i="1"/>
  <c r="K26" i="1"/>
  <c r="L49" i="1"/>
  <c r="I12" i="1"/>
  <c r="I27" i="1"/>
  <c r="I66" i="1"/>
  <c r="K99" i="1"/>
  <c r="K98" i="1"/>
  <c r="I36" i="1"/>
  <c r="J66" i="1"/>
  <c r="J33" i="1"/>
  <c r="K73" i="1"/>
  <c r="L19" i="1"/>
  <c r="E114" i="1"/>
  <c r="I43" i="1"/>
  <c r="I23" i="1"/>
  <c r="I18" i="1"/>
  <c r="J51" i="1"/>
  <c r="J38" i="1"/>
  <c r="L63" i="1"/>
  <c r="K72" i="1"/>
  <c r="L61" i="1"/>
  <c r="L97" i="1"/>
  <c r="L58" i="1"/>
  <c r="J63" i="1"/>
  <c r="C118" i="1"/>
  <c r="L47" i="1"/>
  <c r="J73" i="1"/>
  <c r="J48" i="1"/>
  <c r="L24" i="1"/>
  <c r="E118" i="1"/>
  <c r="L39" i="1"/>
  <c r="L36" i="1"/>
  <c r="L50" i="1"/>
  <c r="C115" i="1"/>
  <c r="I49" i="1"/>
  <c r="L18" i="1"/>
  <c r="I52" i="1"/>
  <c r="K17" i="1"/>
  <c r="J52" i="1"/>
  <c r="L51" i="1"/>
  <c r="J45" i="1"/>
  <c r="I64" i="1"/>
  <c r="L33" i="1"/>
  <c r="N95" i="1"/>
  <c r="L60" i="1"/>
  <c r="I32" i="1"/>
  <c r="C116" i="1"/>
  <c r="L43" i="1"/>
  <c r="L38" i="1"/>
  <c r="L20" i="1"/>
  <c r="K25" i="1"/>
  <c r="L65" i="1"/>
  <c r="K42" i="1"/>
  <c r="K21" i="1"/>
  <c r="I63" i="1"/>
  <c r="L44" i="1"/>
  <c r="J64" i="1"/>
  <c r="J60" i="1"/>
  <c r="I48" i="1"/>
  <c r="J22" i="1"/>
  <c r="K20" i="1"/>
  <c r="I98" i="1"/>
  <c r="K45" i="1"/>
  <c r="J24" i="1"/>
  <c r="K61" i="1"/>
  <c r="I59" i="1"/>
  <c r="J58" i="1"/>
  <c r="F53" i="1" l="1"/>
  <c r="C83" i="1" l="1"/>
  <c r="F28" i="1" l="1"/>
  <c r="F13" i="1" l="1"/>
  <c r="F6" i="1"/>
  <c r="B86" i="1" l="1"/>
  <c r="B85" i="1"/>
  <c r="B87" i="1" s="1"/>
  <c r="B88" i="1"/>
  <c r="B84" i="1"/>
  <c r="B83" i="1"/>
  <c r="C82" i="1"/>
  <c r="C81" i="1" l="1"/>
  <c r="B81" i="1" l="1"/>
  <c r="D109" i="1" l="1"/>
  <c r="F121" i="1" l="1"/>
  <c r="F127" i="1" s="1"/>
  <c r="F117" i="1"/>
  <c r="F115" i="1"/>
  <c r="D114" i="1"/>
  <c r="F114" i="1" s="1"/>
  <c r="D118" i="1"/>
  <c r="F118" i="1" s="1"/>
  <c r="D116" i="1"/>
  <c r="F116" i="1" s="1"/>
  <c r="G118" i="1" l="1"/>
  <c r="G114" i="1"/>
  <c r="G116" i="1"/>
  <c r="G117" i="1"/>
  <c r="G115" i="1"/>
  <c r="D97" i="1"/>
  <c r="D98" i="1"/>
  <c r="D96" i="1"/>
  <c r="D95" i="1"/>
  <c r="D99" i="1"/>
  <c r="D100" i="1" l="1"/>
  <c r="B80" i="1" l="1"/>
  <c r="C80" i="1"/>
  <c r="B82" i="1" l="1"/>
</calcChain>
</file>

<file path=xl/sharedStrings.xml><?xml version="1.0" encoding="utf-8"?>
<sst xmlns="http://schemas.openxmlformats.org/spreadsheetml/2006/main" count="4519" uniqueCount="854">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</sst>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7"/>
  <sheetViews>
    <sheetView tabSelected="1" workbookViewId="0">
      <selection activeCell="L42" sqref="L4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  <c r="M32" s="73">
        <f>[1]!s_div_recorddate(A32,"2017/6/30")</f>
        <v>0</v>
      </c>
      <c r="N32" s="73">
        <f>[1]!s_div_exdate(A32,"2017/06/30")</f>
        <v>0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>
        <f>[1]!s_div_recorddate(A44,"2017/6/30")</f>
        <v>0</v>
      </c>
      <c r="N44" s="73">
        <f>[1]!s_div_exdate(A44,"2017/06/30")</f>
        <v>0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>
        <f>[1]!s_div_ifdiv(A66,"2017/06/30")</f>
        <v>0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董事会预案</v>
      </c>
      <c r="J70" s="72">
        <f>[1]!s_div_recorddate(A70,"2017/06/30")</f>
        <v>0</v>
      </c>
      <c r="K70" s="72">
        <f>[1]!s_div_exdate(A70,"2017/06/30")</f>
        <v>0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15" t="s">
        <v>94</v>
      </c>
      <c r="B72" s="15" t="s">
        <v>95</v>
      </c>
      <c r="C72" s="15">
        <v>20170920</v>
      </c>
      <c r="D72" s="15">
        <v>20170921</v>
      </c>
      <c r="E72" s="15">
        <v>3.5000000000000001E-3</v>
      </c>
      <c r="F72" s="15">
        <v>9.7000000000000003E-3</v>
      </c>
      <c r="G72" s="15" t="s">
        <v>9</v>
      </c>
      <c r="H72" s="15"/>
      <c r="I72" s="15" t="str">
        <f>[1]!s_div_progress(A72,"20161231")</f>
        <v>实施</v>
      </c>
      <c r="J72" s="15" t="str">
        <f>[1]!s_div_recorddate(A72,"2016/12/31")</f>
        <v>2017-06-21</v>
      </c>
      <c r="K72" s="15" t="str">
        <f>[1]!s_div_exdate(A72,"2016/12/31")</f>
        <v>2017-06-22</v>
      </c>
    </row>
    <row r="73" spans="1:15" x14ac:dyDescent="0.25">
      <c r="A73" s="17" t="s">
        <v>48</v>
      </c>
      <c r="B73" s="17" t="s">
        <v>49</v>
      </c>
      <c r="C73" s="17">
        <v>20170928</v>
      </c>
      <c r="D73" s="17">
        <v>20170929</v>
      </c>
      <c r="E73" s="17">
        <v>7.9600000000000004E-2</v>
      </c>
      <c r="F73" s="17">
        <v>0.10979999999999999</v>
      </c>
      <c r="G73" s="17" t="s">
        <v>9</v>
      </c>
      <c r="H73" s="17"/>
      <c r="I73" s="15" t="str">
        <f>[1]!s_div_progress(A73,"20161231")</f>
        <v>实施</v>
      </c>
      <c r="J73" s="17" t="str">
        <f>[1]!s_div_recorddate(A73,"2016/12/31")</f>
        <v>2017-07-20</v>
      </c>
      <c r="K73" s="17" t="str">
        <f>[1]!s_div_exdate(A73,"2016/12/31")</f>
        <v>2017-07-21</v>
      </c>
    </row>
    <row r="74" spans="1:15" s="11" customFormat="1" x14ac:dyDescent="0.25">
      <c r="A74" s="17" t="s">
        <v>123</v>
      </c>
      <c r="B74" s="17" t="s">
        <v>124</v>
      </c>
      <c r="C74" s="17">
        <v>20170830</v>
      </c>
      <c r="D74" s="17">
        <v>20170926</v>
      </c>
      <c r="E74" s="17">
        <v>0.11</v>
      </c>
      <c r="F74" s="17">
        <v>1.3920999999999999</v>
      </c>
      <c r="G74" s="17" t="s">
        <v>9</v>
      </c>
      <c r="H74" s="17"/>
      <c r="I74" s="15" t="str">
        <f>[1]!s_div_progress(A74,"20161231")</f>
        <v>实施</v>
      </c>
      <c r="J74" s="17">
        <f>[1]!s_div_progress(B74,"20161231")</f>
        <v>0</v>
      </c>
      <c r="K74" s="17">
        <f>[1]!s_div_progress(C74,"20161231")</f>
        <v>0</v>
      </c>
    </row>
    <row r="75" spans="1:15" x14ac:dyDescent="0.25">
      <c r="A75" s="1" t="s">
        <v>106</v>
      </c>
      <c r="F75" s="2">
        <f>SUM(F70:F74)</f>
        <v>5.4631002000000004</v>
      </c>
    </row>
    <row r="79" spans="1:15" x14ac:dyDescent="0.25">
      <c r="A79" s="1" t="s">
        <v>110</v>
      </c>
      <c r="B79" s="1" t="s">
        <v>111</v>
      </c>
      <c r="C79" s="38" t="s">
        <v>141</v>
      </c>
    </row>
    <row r="80" spans="1:15" x14ac:dyDescent="0.25">
      <c r="A80" s="1" t="s">
        <v>115</v>
      </c>
      <c r="B80">
        <f>$F$6</f>
        <v>1.0547</v>
      </c>
      <c r="C80" s="11">
        <f>$F$6</f>
        <v>1.0547</v>
      </c>
    </row>
    <row r="81" spans="1:14" x14ac:dyDescent="0.25">
      <c r="A81" s="1" t="s">
        <v>116</v>
      </c>
      <c r="B81" s="11" t="e">
        <f>$F$5+$F$12+$F$11+#REF!</f>
        <v>#REF!</v>
      </c>
      <c r="C81" s="11">
        <f>$F$5+$F$12+$F$11</f>
        <v>3.7366999999999999</v>
      </c>
    </row>
    <row r="82" spans="1:14" x14ac:dyDescent="0.25">
      <c r="A82" s="1" t="s">
        <v>117</v>
      </c>
      <c r="B82">
        <f>$F$6+$F$13+$F$28</f>
        <v>19.974699999999999</v>
      </c>
      <c r="C82" s="11">
        <f>$F$5+$F$12+$F$11+SUM($F$17:$F$27)</f>
        <v>19.974699999999999</v>
      </c>
    </row>
    <row r="83" spans="1:14" s="11" customFormat="1" x14ac:dyDescent="0.25">
      <c r="A83" s="12" t="s">
        <v>188</v>
      </c>
      <c r="B83" s="11">
        <f>F6+F13+F28+F53</f>
        <v>50.730663999999997</v>
      </c>
      <c r="C83" s="11">
        <f>$F$5+$F$12+$F$11+SUM($F$17:$F$27)+SUM($F$32:$F$52)</f>
        <v>50.730663999999997</v>
      </c>
    </row>
    <row r="84" spans="1:14" s="61" customFormat="1" x14ac:dyDescent="0.25">
      <c r="A84" s="12" t="s">
        <v>829</v>
      </c>
      <c r="B84" s="61">
        <f>F6+F13+F28+F53+F67</f>
        <v>58.307939999999995</v>
      </c>
      <c r="C84" s="61">
        <f>$F$5+$F$12+$F$11+SUM($F$17:$F$27)+SUM($F$32:$F$52)+SUM($F$57:$F$66)</f>
        <v>58.307939999999995</v>
      </c>
    </row>
    <row r="85" spans="1:14" x14ac:dyDescent="0.25">
      <c r="A85" s="1" t="s">
        <v>118</v>
      </c>
      <c r="B85">
        <f>$F$6+$F$13+$F$28+$F$53+$F$67+$F$75</f>
        <v>63.771040199999995</v>
      </c>
      <c r="C85" s="61">
        <f>$F$5+$F$12+$F$11+SUM($F$17:$F$27)+SUM($F$32:$F$52)+SUM($F$57:$F$66)</f>
        <v>58.307939999999995</v>
      </c>
    </row>
    <row r="86" spans="1:14" s="61" customFormat="1" x14ac:dyDescent="0.25">
      <c r="A86" s="12" t="s">
        <v>850</v>
      </c>
      <c r="B86" s="61">
        <f>$F$6+$F$13+$F$28+$F$53+$F$67+$F$75</f>
        <v>63.771040199999995</v>
      </c>
      <c r="C86" s="61">
        <f>$F$5+$F$12+$F$11+SUM($F$17:$F$27)+SUM($F$32:$F$52)+SUM($F$57:$F$66)</f>
        <v>58.307939999999995</v>
      </c>
    </row>
    <row r="87" spans="1:14" x14ac:dyDescent="0.25">
      <c r="A87" s="12" t="s">
        <v>140</v>
      </c>
      <c r="B87" s="11">
        <f>B85</f>
        <v>63.771040199999995</v>
      </c>
      <c r="C87" s="61">
        <f t="shared" ref="C87:C88" si="0">$F$5+$F$12+$F$11+SUM($F$17:$F$27)+SUM($F$32:$F$52)+SUM($F$57:$F$66)</f>
        <v>58.307939999999995</v>
      </c>
    </row>
    <row r="88" spans="1:14" x14ac:dyDescent="0.25">
      <c r="A88" s="12" t="s">
        <v>845</v>
      </c>
      <c r="B88" s="61">
        <f>$F$6+$F$13+$F$28+$F$53+$F$67+$F$75</f>
        <v>63.771040199999995</v>
      </c>
      <c r="C88" s="61">
        <f t="shared" si="0"/>
        <v>58.307939999999995</v>
      </c>
    </row>
    <row r="89" spans="1:14" x14ac:dyDescent="0.25">
      <c r="A89" s="10"/>
      <c r="B89" s="9"/>
    </row>
    <row r="90" spans="1:14" x14ac:dyDescent="0.25">
      <c r="A90" s="10"/>
      <c r="B90" s="9"/>
    </row>
    <row r="92" spans="1:14" x14ac:dyDescent="0.25">
      <c r="A92" t="s">
        <v>146</v>
      </c>
    </row>
    <row r="93" spans="1:14" x14ac:dyDescent="0.25">
      <c r="A93" t="s">
        <v>147</v>
      </c>
    </row>
    <row r="94" spans="1:14" x14ac:dyDescent="0.25">
      <c r="B94" s="8" t="s">
        <v>0</v>
      </c>
      <c r="C94" s="8" t="s">
        <v>1</v>
      </c>
      <c r="D94" t="s">
        <v>161</v>
      </c>
      <c r="E94" t="s">
        <v>162</v>
      </c>
      <c r="F94" t="s">
        <v>163</v>
      </c>
      <c r="G94" t="s">
        <v>164</v>
      </c>
      <c r="H94" t="s">
        <v>165</v>
      </c>
      <c r="I94" t="s">
        <v>166</v>
      </c>
      <c r="J94" t="s">
        <v>171</v>
      </c>
      <c r="K94" t="s">
        <v>172</v>
      </c>
      <c r="L94" t="s">
        <v>176</v>
      </c>
    </row>
    <row r="95" spans="1:14" x14ac:dyDescent="0.25">
      <c r="B95" s="8" t="s">
        <v>167</v>
      </c>
      <c r="C95" s="8" t="s">
        <v>148</v>
      </c>
      <c r="D95">
        <f>I95*G95/100*H95/K95</f>
        <v>2.3916640463682898E-3</v>
      </c>
      <c r="E95" s="11">
        <v>20160517</v>
      </c>
      <c r="F95">
        <v>908</v>
      </c>
      <c r="G95">
        <v>5.7529251252096134E-3</v>
      </c>
      <c r="H95">
        <v>0.66</v>
      </c>
      <c r="I95" s="52">
        <f>[1]!s_dq_close("000016.SH",J95,1)</f>
        <v>2335.6471999999999</v>
      </c>
      <c r="J95">
        <v>20170420</v>
      </c>
      <c r="K95" s="52">
        <f>[1]!s_dq_close(B95,J95,1)</f>
        <v>37.08</v>
      </c>
      <c r="L95" s="15" t="str">
        <f>[1]!s_div_progress(B95,"20161231")</f>
        <v>实施</v>
      </c>
      <c r="M95" s="17" t="str">
        <f>[1]!s_div_recorddate(B95,"2016/12/31")</f>
        <v>2017-06-12</v>
      </c>
      <c r="N95" s="17" t="str">
        <f>[1]!s_div_exdate(B95,"2016/12/31")</f>
        <v>2017-06-13</v>
      </c>
    </row>
    <row r="96" spans="1:14" x14ac:dyDescent="0.25">
      <c r="B96" s="8" t="s">
        <v>168</v>
      </c>
      <c r="C96" s="8" t="s">
        <v>149</v>
      </c>
      <c r="D96" s="11">
        <f t="shared" ref="D96:D99" si="1">I96*G96/100*H96/K96</f>
        <v>5.5695271197894443E-3</v>
      </c>
      <c r="E96" s="11">
        <v>20160629</v>
      </c>
      <c r="F96">
        <v>888</v>
      </c>
      <c r="G96">
        <v>7.1069790405038418E-3</v>
      </c>
      <c r="H96">
        <v>0.25</v>
      </c>
      <c r="I96" s="51">
        <f>[1]!s_dq_close("000016.SH",J96,1)</f>
        <v>2344.741</v>
      </c>
      <c r="J96">
        <v>20170425</v>
      </c>
      <c r="K96" s="52">
        <f>[1]!s_dq_close(B96,J96,1)</f>
        <v>7.48</v>
      </c>
      <c r="L96" s="15" t="str">
        <f>[1]!s_div_progress(B96,"20161231")</f>
        <v>实施</v>
      </c>
      <c r="M96" s="17" t="str">
        <f>[1]!s_div_recorddate(B96,"2016/12/31")</f>
        <v>2017-06-21</v>
      </c>
      <c r="N96" s="17" t="str">
        <f>[1]!s_div_exdate(B96,"2016/12/31")</f>
        <v>2017-06-22</v>
      </c>
    </row>
    <row r="97" spans="1:14" x14ac:dyDescent="0.25">
      <c r="B97" s="8" t="s">
        <v>169</v>
      </c>
      <c r="C97" s="8" t="s">
        <v>150</v>
      </c>
      <c r="D97" s="11">
        <f>I97*G97/100*H97/K97</f>
        <v>9.3180126438711605E-4</v>
      </c>
      <c r="E97" s="11" t="s">
        <v>175</v>
      </c>
      <c r="F97">
        <v>1071</v>
      </c>
      <c r="G97">
        <v>2.2475750207508181E-3</v>
      </c>
      <c r="H97">
        <v>0.17799999999999999</v>
      </c>
      <c r="I97" s="52">
        <f>[1]!s_dq_close("000016.SH",J97,1)</f>
        <v>2350.0671000000002</v>
      </c>
      <c r="J97">
        <v>20170320</v>
      </c>
      <c r="K97" s="52">
        <f>[1]!s_dq_close(B97,J97,1)</f>
        <v>10.09</v>
      </c>
      <c r="L97" s="15" t="str">
        <f>[1]!s_div_progress(B97,"20161231")</f>
        <v>实施</v>
      </c>
      <c r="M97" s="17" t="str">
        <f>[1]!s_div_recorddate(B97,"2016/12/31")</f>
        <v>2017-06-05</v>
      </c>
      <c r="N97" s="17" t="str">
        <f>[1]!s_div_exdate(B97,"2016/12/31")</f>
        <v>2017-06-06</v>
      </c>
    </row>
    <row r="98" spans="1:14" x14ac:dyDescent="0.25">
      <c r="B98" s="8" t="s">
        <v>173</v>
      </c>
      <c r="C98" s="8" t="s">
        <v>151</v>
      </c>
      <c r="D98" s="11">
        <f t="shared" si="1"/>
        <v>1.1503486456221437E-3</v>
      </c>
      <c r="E98" s="11" t="s">
        <v>175</v>
      </c>
      <c r="F98">
        <v>1371</v>
      </c>
      <c r="G98">
        <v>2.3379881040057602E-3</v>
      </c>
      <c r="H98">
        <v>0.5</v>
      </c>
      <c r="I98" s="52">
        <f>[1]!s_dq_close("000016.SH",J98,1)</f>
        <v>2359.752</v>
      </c>
      <c r="J98">
        <v>20170331</v>
      </c>
      <c r="K98" s="52">
        <f>[1]!s_dq_close(B98,J98,1)</f>
        <v>23.98</v>
      </c>
      <c r="L98" s="15" t="str">
        <f>[1]!s_div_progress(B98,"20161231")</f>
        <v>实施</v>
      </c>
      <c r="M98" s="17" t="str">
        <f>[1]!s_div_recorddate(B98,"2016/12/31")</f>
        <v>2017-07-19</v>
      </c>
    </row>
    <row r="99" spans="1:14" x14ac:dyDescent="0.25">
      <c r="B99" s="8" t="s">
        <v>170</v>
      </c>
      <c r="C99" s="8" t="s">
        <v>152</v>
      </c>
      <c r="D99" s="11">
        <f t="shared" si="1"/>
        <v>3.1980254970424973E-4</v>
      </c>
      <c r="E99" s="11" t="s">
        <v>174</v>
      </c>
      <c r="F99">
        <v>1111</v>
      </c>
      <c r="G99">
        <v>1.1681276906323279E-3</v>
      </c>
      <c r="H99">
        <v>0.155</v>
      </c>
      <c r="I99" s="52">
        <f>[1]!s_dq_close("000016.SH",J99,1)</f>
        <v>2359.752</v>
      </c>
      <c r="J99">
        <v>20170331</v>
      </c>
      <c r="K99" s="52">
        <f>[1]!s_dq_close(B99,J99,1)</f>
        <v>13.36</v>
      </c>
      <c r="L99" s="15" t="str">
        <f>[1]!s_div_progress(B99,"20161231")</f>
        <v>实施</v>
      </c>
      <c r="M99" s="17" t="str">
        <f>[1]!s_div_recorddate(B99,"2016/12/31")</f>
        <v>2017-07-03</v>
      </c>
    </row>
    <row r="100" spans="1:14" x14ac:dyDescent="0.25">
      <c r="B100" s="8" t="s">
        <v>178</v>
      </c>
      <c r="D100">
        <f>SUM(D95:D99)</f>
        <v>1.0363143625871244E-2</v>
      </c>
    </row>
    <row r="102" spans="1:14" x14ac:dyDescent="0.25">
      <c r="A102" s="11" t="s">
        <v>155</v>
      </c>
    </row>
    <row r="103" spans="1:14" x14ac:dyDescent="0.25">
      <c r="B103" s="8" t="s">
        <v>0</v>
      </c>
      <c r="C103" s="8" t="s">
        <v>1</v>
      </c>
      <c r="D103" t="s">
        <v>161</v>
      </c>
      <c r="E103" t="s">
        <v>162</v>
      </c>
    </row>
    <row r="104" spans="1:14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4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4" x14ac:dyDescent="0.25">
      <c r="B106" s="8">
        <v>600893</v>
      </c>
      <c r="C106" s="8" t="s">
        <v>158</v>
      </c>
    </row>
    <row r="107" spans="1:14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4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4" x14ac:dyDescent="0.25">
      <c r="B109" t="s">
        <v>179</v>
      </c>
      <c r="D109">
        <f>SUM(D104:D108)</f>
        <v>1.1253600000000001</v>
      </c>
    </row>
    <row r="113" spans="1:7" x14ac:dyDescent="0.25">
      <c r="A113" s="8" t="s">
        <v>0</v>
      </c>
      <c r="B113" s="8" t="s">
        <v>1</v>
      </c>
      <c r="C113" t="s">
        <v>184</v>
      </c>
      <c r="E113" t="s">
        <v>185</v>
      </c>
      <c r="F113" t="s">
        <v>186</v>
      </c>
      <c r="G113" t="s">
        <v>187</v>
      </c>
    </row>
    <row r="114" spans="1:7" x14ac:dyDescent="0.25">
      <c r="A114" s="8" t="s">
        <v>167</v>
      </c>
      <c r="B114" s="8" t="s">
        <v>148</v>
      </c>
      <c r="C114" s="54">
        <f>[1]!s_share_liqa_pct(A114,"20170511")</f>
        <v>100</v>
      </c>
      <c r="D114" s="55">
        <f>C114/100</f>
        <v>1</v>
      </c>
      <c r="E114" s="54">
        <f>[1]!s_share_total(A114,"20170511",1)</f>
        <v>2954946709.0000005</v>
      </c>
      <c r="F114" s="56">
        <f>E114*D114</f>
        <v>2954946709.0000005</v>
      </c>
      <c r="G114">
        <f>F114/F127</f>
        <v>5.7529251252096134E-3</v>
      </c>
    </row>
    <row r="115" spans="1:7" x14ac:dyDescent="0.25">
      <c r="A115" s="8" t="s">
        <v>168</v>
      </c>
      <c r="B115" s="8" t="s">
        <v>149</v>
      </c>
      <c r="C115" s="54">
        <f>[1]!s_share_liqa_pct(A115,"20170511")</f>
        <v>26.490198776352887</v>
      </c>
      <c r="D115" s="55">
        <v>0.3</v>
      </c>
      <c r="E115" s="54">
        <f>[1]!s_share_total(A115,"20170511",1)</f>
        <v>12168154385</v>
      </c>
      <c r="F115" s="56">
        <f t="shared" ref="F115:F118" si="2">E115*D115</f>
        <v>3650446315.5</v>
      </c>
      <c r="G115" s="11">
        <f>F115/$F$127</f>
        <v>7.1069790405038418E-3</v>
      </c>
    </row>
    <row r="116" spans="1:7" x14ac:dyDescent="0.25">
      <c r="A116" s="8" t="s">
        <v>169</v>
      </c>
      <c r="B116" s="8" t="s">
        <v>150</v>
      </c>
      <c r="C116" s="54">
        <f>[1]!s_share_liqa_pct(A116,"20170511")</f>
        <v>10.000043310855</v>
      </c>
      <c r="D116" s="55">
        <f t="shared" ref="D116:D118" si="3">C116/100</f>
        <v>0.10000043310855</v>
      </c>
      <c r="E116" s="54">
        <f>[1]!s_share_total(A116,"20170511",1)</f>
        <v>11544450000</v>
      </c>
      <c r="F116" s="56">
        <f t="shared" si="2"/>
        <v>1154450000</v>
      </c>
      <c r="G116" s="11">
        <f t="shared" ref="G116:G118" si="4">F116/$F$127</f>
        <v>2.2475750207508181E-3</v>
      </c>
    </row>
    <row r="117" spans="1:7" x14ac:dyDescent="0.25">
      <c r="A117" s="8" t="s">
        <v>173</v>
      </c>
      <c r="B117" s="8" t="s">
        <v>151</v>
      </c>
      <c r="C117" s="54">
        <f>[1]!s_share_liqa_pct(A117,"20170511")</f>
        <v>10.000083271573583</v>
      </c>
      <c r="D117" s="55">
        <v>0.2</v>
      </c>
      <c r="E117" s="54">
        <f>[1]!s_share_total(A117,"20170511",1)</f>
        <v>6004450000</v>
      </c>
      <c r="F117" s="56">
        <f t="shared" si="2"/>
        <v>1200890000</v>
      </c>
      <c r="G117" s="11">
        <f t="shared" si="4"/>
        <v>2.3379881040057602E-3</v>
      </c>
    </row>
    <row r="118" spans="1:7" x14ac:dyDescent="0.25">
      <c r="A118" s="8" t="s">
        <v>170</v>
      </c>
      <c r="B118" s="8" t="s">
        <v>152</v>
      </c>
      <c r="C118" s="54">
        <f>[1]!s_share_liqa_pct(A118,"20170511")</f>
        <v>5.9187598381632194</v>
      </c>
      <c r="D118" s="55">
        <f t="shared" si="3"/>
        <v>5.9187598381632192E-2</v>
      </c>
      <c r="E118" s="54">
        <f>[1]!s_share_total(A118,"20170511",1)</f>
        <v>10137258757</v>
      </c>
      <c r="F118" s="56">
        <f t="shared" si="2"/>
        <v>600000000</v>
      </c>
      <c r="G118" s="11">
        <f t="shared" si="4"/>
        <v>1.1681276906323279E-3</v>
      </c>
    </row>
    <row r="121" spans="1:7" x14ac:dyDescent="0.25">
      <c r="A121" s="57" t="s">
        <v>16</v>
      </c>
      <c r="B121" s="57" t="s">
        <v>17</v>
      </c>
      <c r="C121" s="54">
        <f>[1]!s_share_liqa_pct(A121,"20170511")</f>
        <v>81.796473917279002</v>
      </c>
      <c r="D121" s="55">
        <v>1</v>
      </c>
      <c r="E121" s="54">
        <f>[1]!s_share_total(A121,"20170511",1)</f>
        <v>25219845601</v>
      </c>
      <c r="F121" s="56">
        <f>E121*D121</f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2017-08-22T23:36:03Z</dcterms:modified>
</cp:coreProperties>
</file>