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600" windowWidth="2148" windowHeight="11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1" i="1" l="1"/>
  <c r="J5" i="1"/>
  <c r="B9" i="1"/>
  <c r="B20" i="1"/>
  <c r="B19" i="1"/>
  <c r="D8" i="1"/>
  <c r="J2" i="1"/>
  <c r="B21" i="1"/>
  <c r="F5" i="1"/>
  <c r="B8" i="1"/>
  <c r="I18" i="1"/>
  <c r="F19" i="1"/>
  <c r="C19" i="1"/>
  <c r="C4" i="1"/>
  <c r="B11" i="1"/>
  <c r="J4" i="1"/>
  <c r="D20" i="1"/>
  <c r="B5" i="1"/>
  <c r="F2" i="1"/>
  <c r="H5" i="1"/>
  <c r="B16" i="1"/>
  <c r="C13" i="1"/>
  <c r="F8" i="1"/>
  <c r="B2" i="1"/>
  <c r="C11" i="1"/>
  <c r="B18" i="1"/>
  <c r="F4" i="1"/>
  <c r="F13" i="1"/>
  <c r="G4" i="1"/>
  <c r="B1" i="1"/>
  <c r="H2" i="1"/>
  <c r="B4" i="1"/>
  <c r="K2" i="1"/>
  <c r="B15" i="1"/>
  <c r="I5" i="1"/>
  <c r="B13" i="1"/>
  <c r="B14" i="1"/>
  <c r="C10" i="1"/>
  <c r="F9" i="1"/>
  <c r="C9" i="1"/>
  <c r="B24" i="1"/>
  <c r="G3" i="1"/>
  <c r="D16" i="1"/>
  <c r="H24" i="1"/>
  <c r="D9" i="1"/>
  <c r="F18" i="1"/>
  <c r="J3" i="1"/>
  <c r="D14" i="1"/>
  <c r="F20" i="1"/>
  <c r="C16" i="1"/>
  <c r="I2" i="1"/>
  <c r="B25" i="1"/>
  <c r="H3" i="1"/>
  <c r="C20" i="1"/>
  <c r="I21" i="1"/>
  <c r="K3" i="1"/>
  <c r="C2" i="1"/>
  <c r="I19" i="1"/>
  <c r="C21" i="1"/>
  <c r="B26" i="1"/>
  <c r="I20" i="1"/>
  <c r="D18" i="1"/>
  <c r="E25" i="1"/>
  <c r="B10" i="1"/>
  <c r="K4" i="1"/>
  <c r="D13" i="1"/>
  <c r="F10" i="1"/>
  <c r="F15" i="1"/>
  <c r="K5" i="1"/>
  <c r="F3" i="1"/>
  <c r="I4" i="1"/>
  <c r="D15" i="1"/>
  <c r="E24" i="1"/>
  <c r="D21" i="1"/>
  <c r="I3" i="1"/>
  <c r="C15" i="1"/>
  <c r="C18" i="1"/>
  <c r="G5" i="1"/>
  <c r="F11" i="1"/>
  <c r="B27" i="1"/>
  <c r="F16" i="1"/>
  <c r="D19" i="1"/>
  <c r="D11" i="1"/>
  <c r="C5" i="1"/>
  <c r="C8" i="1"/>
  <c r="F14" i="1"/>
  <c r="G2" i="1"/>
  <c r="H4" i="1"/>
  <c r="D10" i="1"/>
  <c r="C1" i="1"/>
  <c r="C14" i="1"/>
  <c r="E10" i="1" l="1"/>
  <c r="E11" i="1"/>
  <c r="E19" i="1"/>
  <c r="E21" i="1"/>
  <c r="E15" i="1"/>
  <c r="E13" i="1"/>
  <c r="E18" i="1"/>
  <c r="E14" i="1"/>
  <c r="E9" i="1"/>
  <c r="H25" i="1"/>
  <c r="E16" i="1"/>
  <c r="B3" i="1"/>
  <c r="E20" i="1"/>
  <c r="E8" i="1"/>
  <c r="G14" i="1" l="1"/>
  <c r="H14" i="1"/>
  <c r="I14" i="1" s="1"/>
  <c r="H21" i="1"/>
  <c r="G21" i="1"/>
  <c r="H16" i="1"/>
  <c r="I16" i="1" s="1"/>
  <c r="G16" i="1"/>
  <c r="H18" i="1"/>
  <c r="G18" i="1"/>
  <c r="H19" i="1"/>
  <c r="G19" i="1"/>
  <c r="H8" i="1"/>
  <c r="I8" i="1" s="1"/>
  <c r="G8" i="1"/>
  <c r="G11" i="1"/>
  <c r="H11" i="1"/>
  <c r="I11" i="1" s="1"/>
  <c r="H13" i="1"/>
  <c r="I13" i="1" s="1"/>
  <c r="G13" i="1"/>
  <c r="G20" i="1"/>
  <c r="H20" i="1"/>
  <c r="H9" i="1"/>
  <c r="I9" i="1" s="1"/>
  <c r="G9" i="1"/>
  <c r="H15" i="1"/>
  <c r="I15" i="1" s="1"/>
  <c r="G15" i="1"/>
  <c r="H10" i="1"/>
  <c r="I10" i="1" s="1"/>
  <c r="G10" i="1"/>
</calcChain>
</file>

<file path=xl/sharedStrings.xml><?xml version="1.0" encoding="utf-8"?>
<sst xmlns="http://schemas.openxmlformats.org/spreadsheetml/2006/main" count="61" uniqueCount="53">
  <si>
    <t>上证50</t>
    <phoneticPr fontId="19" type="noConversion"/>
  </si>
  <si>
    <t>50ETF</t>
    <phoneticPr fontId="19" type="noConversion"/>
  </si>
  <si>
    <t>合约</t>
    <phoneticPr fontId="19" type="noConversion"/>
  </si>
  <si>
    <t>涨跌幅</t>
    <phoneticPr fontId="19" type="noConversion"/>
  </si>
  <si>
    <t>贴水比例</t>
    <phoneticPr fontId="19" type="noConversion"/>
  </si>
  <si>
    <t>溢价</t>
    <phoneticPr fontId="19" type="noConversion"/>
  </si>
  <si>
    <t>最新价</t>
    <phoneticPr fontId="19" type="noConversion"/>
  </si>
  <si>
    <t>买价</t>
    <phoneticPr fontId="19" type="noConversion"/>
  </si>
  <si>
    <t>卖价</t>
    <phoneticPr fontId="19" type="noConversion"/>
  </si>
  <si>
    <t>沪深300</t>
    <phoneticPr fontId="19" type="noConversion"/>
  </si>
  <si>
    <t>中证500</t>
    <phoneticPr fontId="19" type="noConversion"/>
  </si>
  <si>
    <t>简称</t>
    <phoneticPr fontId="19" type="noConversion"/>
  </si>
  <si>
    <t>买一价</t>
    <phoneticPr fontId="19" type="noConversion"/>
  </si>
  <si>
    <t>卖一价</t>
    <phoneticPr fontId="19" type="noConversion"/>
  </si>
  <si>
    <t>最新价基差</t>
    <phoneticPr fontId="19" type="noConversion"/>
  </si>
  <si>
    <t>月份</t>
  </si>
  <si>
    <t>分红统计</t>
  </si>
  <si>
    <t>修复基差</t>
    <phoneticPr fontId="19" type="noConversion"/>
  </si>
  <si>
    <t>铁矿石</t>
    <phoneticPr fontId="19" type="noConversion"/>
  </si>
  <si>
    <t>螺纹钢</t>
    <phoneticPr fontId="19" type="noConversion"/>
  </si>
  <si>
    <t>豆粕</t>
    <phoneticPr fontId="19" type="noConversion"/>
  </si>
  <si>
    <t>白糖</t>
    <phoneticPr fontId="19" type="noConversion"/>
  </si>
  <si>
    <t>已实施</t>
    <phoneticPr fontId="19" type="noConversion"/>
  </si>
  <si>
    <t>回购</t>
    <phoneticPr fontId="19" type="noConversion"/>
  </si>
  <si>
    <t>GC001</t>
  </si>
  <si>
    <t>GC002</t>
  </si>
  <si>
    <t>GC007</t>
  </si>
  <si>
    <t>GC014</t>
  </si>
  <si>
    <t>大盘指数</t>
    <phoneticPr fontId="19" type="noConversion"/>
  </si>
  <si>
    <t>恒生指数</t>
    <phoneticPr fontId="19" type="noConversion"/>
  </si>
  <si>
    <t>恒生国企</t>
    <phoneticPr fontId="19" type="noConversion"/>
  </si>
  <si>
    <t>IH1806</t>
    <phoneticPr fontId="19" type="noConversion"/>
  </si>
  <si>
    <t>IF1806</t>
    <phoneticPr fontId="19" type="noConversion"/>
  </si>
  <si>
    <t>IC1806</t>
    <phoneticPr fontId="19" type="noConversion"/>
  </si>
  <si>
    <t>六月合约</t>
    <phoneticPr fontId="19" type="noConversion"/>
  </si>
  <si>
    <t>最新价ETF价差</t>
    <phoneticPr fontId="19" type="noConversion"/>
  </si>
  <si>
    <t>300ETF</t>
    <phoneticPr fontId="19" type="noConversion"/>
  </si>
  <si>
    <t>500ETF</t>
    <phoneticPr fontId="19" type="noConversion"/>
  </si>
  <si>
    <t>沪深300</t>
    <phoneticPr fontId="19" type="noConversion"/>
  </si>
  <si>
    <t>折溢价</t>
    <phoneticPr fontId="19" type="noConversion"/>
  </si>
  <si>
    <t>IH1809</t>
    <phoneticPr fontId="19" type="noConversion"/>
  </si>
  <si>
    <t>九月合约</t>
    <phoneticPr fontId="19" type="noConversion"/>
  </si>
  <si>
    <t>IF1809</t>
    <phoneticPr fontId="19" type="noConversion"/>
  </si>
  <si>
    <t>IC1809</t>
    <phoneticPr fontId="19" type="noConversion"/>
  </si>
  <si>
    <t>九月合约</t>
    <phoneticPr fontId="19" type="noConversion"/>
  </si>
  <si>
    <t>IH1805</t>
    <phoneticPr fontId="19" type="noConversion"/>
  </si>
  <si>
    <t>IF1805</t>
    <phoneticPr fontId="19" type="noConversion"/>
  </si>
  <si>
    <t>五月合约</t>
    <phoneticPr fontId="19" type="noConversion"/>
  </si>
  <si>
    <t>IC1805</t>
    <phoneticPr fontId="19" type="noConversion"/>
  </si>
  <si>
    <t>IH1812</t>
    <phoneticPr fontId="19" type="noConversion"/>
  </si>
  <si>
    <t>十二月合约</t>
    <phoneticPr fontId="19" type="noConversion"/>
  </si>
  <si>
    <t>IF1812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</si>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</sst>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00_ ;\-#,##0.0000\ "/>
    <numFmt numFmtId="177" formatCode="#,##0.00_ "/>
    <numFmt numFmtId="178" formatCode="#,##0.0000_ "/>
    <numFmt numFmtId="179" formatCode="0.0_);[Red]\(0.0\)"/>
    <numFmt numFmtId="180" formatCode="#,##0_ "/>
    <numFmt numFmtId="181" formatCode="0.00_ "/>
  </numFmts>
  <fonts count="6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b/>
      <sz val="8"/>
      <color theme="1"/>
      <name val="仿宋"/>
      <family val="3"/>
      <charset val="134"/>
    </font>
    <font>
      <sz val="8"/>
      <color theme="1"/>
      <name val="仿宋"/>
      <family val="3"/>
      <charset val="134"/>
    </font>
    <font>
      <sz val="8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2"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4" applyNumberFormat="0" applyAlignment="0" applyProtection="0">
      <alignment vertical="center"/>
    </xf>
    <xf numFmtId="0" fontId="34" fillId="10" borderId="5" applyNumberFormat="0" applyAlignment="0" applyProtection="0">
      <alignment vertical="center"/>
    </xf>
    <xf numFmtId="0" fontId="35" fillId="10" borderId="4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2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2" borderId="8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2" borderId="8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12" borderId="8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8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8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2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2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3" fillId="10" borderId="4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4" fillId="11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59" fillId="10" borderId="5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60" fillId="9" borderId="4" applyNumberForma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44" fillId="12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8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20" fillId="0" borderId="0" xfId="0" applyNumberFormat="1" applyFont="1" applyAlignment="1">
      <alignment horizontal="right"/>
    </xf>
    <xf numFmtId="10" fontId="20" fillId="0" borderId="0" xfId="0" applyNumberFormat="1" applyFont="1" applyAlignment="1">
      <alignment horizontal="right"/>
    </xf>
    <xf numFmtId="0" fontId="20" fillId="0" borderId="0" xfId="0" applyFont="1"/>
    <xf numFmtId="10" fontId="20" fillId="0" borderId="0" xfId="0" applyNumberFormat="1" applyFont="1"/>
    <xf numFmtId="0" fontId="0" fillId="0" borderId="0" xfId="0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178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horizontal="center"/>
    </xf>
    <xf numFmtId="0" fontId="24" fillId="0" borderId="0" xfId="0" applyNumberFormat="1" applyFont="1" applyAlignment="1">
      <alignment horizontal="right"/>
    </xf>
    <xf numFmtId="177" fontId="23" fillId="0" borderId="0" xfId="0" applyNumberFormat="1" applyFont="1" applyAlignment="1">
      <alignment horizontal="right"/>
    </xf>
    <xf numFmtId="179" fontId="23" fillId="0" borderId="0" xfId="0" applyNumberFormat="1" applyFont="1"/>
    <xf numFmtId="179" fontId="23" fillId="2" borderId="0" xfId="0" applyNumberFormat="1" applyFont="1" applyFill="1" applyAlignment="1">
      <alignment horizontal="right"/>
    </xf>
    <xf numFmtId="179" fontId="23" fillId="3" borderId="0" xfId="0" applyNumberFormat="1" applyFont="1" applyFill="1" applyAlignment="1">
      <alignment horizontal="right"/>
    </xf>
    <xf numFmtId="10" fontId="23" fillId="0" borderId="0" xfId="0" applyNumberFormat="1" applyFont="1"/>
    <xf numFmtId="179" fontId="25" fillId="0" borderId="0" xfId="0" applyNumberFormat="1" applyFont="1"/>
    <xf numFmtId="177" fontId="23" fillId="5" borderId="0" xfId="0" applyNumberFormat="1" applyFont="1" applyFill="1"/>
    <xf numFmtId="180" fontId="23" fillId="5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5" borderId="0" xfId="0" applyFill="1"/>
    <xf numFmtId="10" fontId="21" fillId="5" borderId="0" xfId="0" applyNumberFormat="1" applyFont="1" applyFill="1" applyAlignment="1">
      <alignment horizontal="center"/>
    </xf>
    <xf numFmtId="181" fontId="23" fillId="37" borderId="0" xfId="0" applyNumberFormat="1" applyFont="1" applyFill="1" applyAlignment="1">
      <alignment horizontal="center"/>
    </xf>
    <xf numFmtId="0" fontId="25" fillId="3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1" fillId="5" borderId="0" xfId="0" applyNumberFormat="1" applyFont="1" applyFill="1" applyAlignment="1">
      <alignment horizontal="right"/>
    </xf>
    <xf numFmtId="177" fontId="20" fillId="2" borderId="0" xfId="0" applyNumberFormat="1" applyFont="1" applyFill="1" applyAlignment="1">
      <alignment horizontal="right"/>
    </xf>
    <xf numFmtId="0" fontId="62" fillId="38" borderId="0" xfId="0" applyFont="1" applyFill="1"/>
    <xf numFmtId="10" fontId="23" fillId="4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179" fontId="23" fillId="3" borderId="0" xfId="0" applyNumberFormat="1" applyFont="1" applyFill="1" applyAlignment="1">
      <alignment horizontal="center"/>
    </xf>
    <xf numFmtId="179" fontId="2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61" fillId="5" borderId="0" xfId="0" applyNumberFormat="1" applyFont="1" applyFill="1" applyAlignment="1">
      <alignment horizontal="center"/>
    </xf>
  </cellXfs>
  <cellStyles count="1012">
    <cellStyle name="20% - 强调文字颜色 1 10" xfId="888"/>
    <cellStyle name="20% - 强调文字颜色 1 11" xfId="902"/>
    <cellStyle name="20% - 强调文字颜色 1 12" xfId="916"/>
    <cellStyle name="20% - 强调文字颜色 1 13" xfId="930"/>
    <cellStyle name="20% - 强调文字颜色 1 14" xfId="944"/>
    <cellStyle name="20% - 强调文字颜色 1 15" xfId="958"/>
    <cellStyle name="20% - 强调文字颜色 1 16" xfId="972"/>
    <cellStyle name="20% - 强调文字颜色 1 17" xfId="986"/>
    <cellStyle name="20% - 强调文字颜色 1 18" xfId="1000"/>
    <cellStyle name="20% - 强调文字颜色 1 2" xfId="45"/>
    <cellStyle name="20% - 强调文字颜色 1 2 2" xfId="144"/>
    <cellStyle name="20% - 强调文字颜色 1 2 2 2" xfId="392"/>
    <cellStyle name="20% - 强调文字颜色 1 2 2 2 2" xfId="657"/>
    <cellStyle name="20% - 强调文字颜色 1 2 3" xfId="391"/>
    <cellStyle name="20% - 强调文字颜色 1 2 3 2" xfId="656"/>
    <cellStyle name="20% - 强调文字颜色 1 2 4" xfId="143"/>
    <cellStyle name="20% - 强调文字颜色 1 3" xfId="59"/>
    <cellStyle name="20% - 强调文字颜色 1 3 2" xfId="393"/>
    <cellStyle name="20% - 强调文字颜色 1 3 2 2" xfId="658"/>
    <cellStyle name="20% - 强调文字颜色 1 3 3" xfId="145"/>
    <cellStyle name="20% - 强调文字颜色 1 4" xfId="74"/>
    <cellStyle name="20% - 强调文字颜色 1 4 2" xfId="394"/>
    <cellStyle name="20% - 强调文字颜色 1 4 2 2" xfId="659"/>
    <cellStyle name="20% - 强调文字颜色 1 4 3" xfId="146"/>
    <cellStyle name="20% - 强调文字颜色 1 5" xfId="88"/>
    <cellStyle name="20% - 强调文字颜色 1 5 2" xfId="395"/>
    <cellStyle name="20% - 强调文字颜色 1 5 2 2" xfId="660"/>
    <cellStyle name="20% - 强调文字颜色 1 5 3" xfId="147"/>
    <cellStyle name="20% - 强调文字颜色 1 6" xfId="102"/>
    <cellStyle name="20% - 强调文字颜色 1 7" xfId="116"/>
    <cellStyle name="20% - 强调文字颜色 1 8" xfId="130"/>
    <cellStyle name="20% - 强调文字颜色 1 9" xfId="640"/>
    <cellStyle name="20% - 强调文字颜色 2 10" xfId="890"/>
    <cellStyle name="20% - 强调文字颜色 2 11" xfId="904"/>
    <cellStyle name="20% - 强调文字颜色 2 12" xfId="918"/>
    <cellStyle name="20% - 强调文字颜色 2 13" xfId="932"/>
    <cellStyle name="20% - 强调文字颜色 2 14" xfId="946"/>
    <cellStyle name="20% - 强调文字颜色 2 15" xfId="960"/>
    <cellStyle name="20% - 强调文字颜色 2 16" xfId="974"/>
    <cellStyle name="20% - 强调文字颜色 2 17" xfId="988"/>
    <cellStyle name="20% - 强调文字颜色 2 18" xfId="1002"/>
    <cellStyle name="20% - 强调文字颜色 2 2" xfId="47"/>
    <cellStyle name="20% - 强调文字颜色 2 2 2" xfId="149"/>
    <cellStyle name="20% - 强调文字颜色 2 2 2 2" xfId="397"/>
    <cellStyle name="20% - 强调文字颜色 2 2 2 2 2" xfId="662"/>
    <cellStyle name="20% - 强调文字颜色 2 2 3" xfId="396"/>
    <cellStyle name="20% - 强调文字颜色 2 2 3 2" xfId="661"/>
    <cellStyle name="20% - 强调文字颜色 2 2 4" xfId="148"/>
    <cellStyle name="20% - 强调文字颜色 2 3" xfId="61"/>
    <cellStyle name="20% - 强调文字颜色 2 3 2" xfId="398"/>
    <cellStyle name="20% - 强调文字颜色 2 3 2 2" xfId="663"/>
    <cellStyle name="20% - 强调文字颜色 2 3 3" xfId="150"/>
    <cellStyle name="20% - 强调文字颜色 2 4" xfId="76"/>
    <cellStyle name="20% - 强调文字颜色 2 4 2" xfId="399"/>
    <cellStyle name="20% - 强调文字颜色 2 4 2 2" xfId="664"/>
    <cellStyle name="20% - 强调文字颜色 2 4 3" xfId="151"/>
    <cellStyle name="20% - 强调文字颜色 2 5" xfId="90"/>
    <cellStyle name="20% - 强调文字颜色 2 5 2" xfId="400"/>
    <cellStyle name="20% - 强调文字颜色 2 5 2 2" xfId="665"/>
    <cellStyle name="20% - 强调文字颜色 2 5 3" xfId="152"/>
    <cellStyle name="20% - 强调文字颜色 2 6" xfId="104"/>
    <cellStyle name="20% - 强调文字颜色 2 7" xfId="118"/>
    <cellStyle name="20% - 强调文字颜色 2 8" xfId="132"/>
    <cellStyle name="20% - 强调文字颜色 2 9" xfId="642"/>
    <cellStyle name="20% - 强调文字颜色 3 10" xfId="892"/>
    <cellStyle name="20% - 强调文字颜色 3 11" xfId="906"/>
    <cellStyle name="20% - 强调文字颜色 3 12" xfId="920"/>
    <cellStyle name="20% - 强调文字颜色 3 13" xfId="934"/>
    <cellStyle name="20% - 强调文字颜色 3 14" xfId="948"/>
    <cellStyle name="20% - 强调文字颜色 3 15" xfId="962"/>
    <cellStyle name="20% - 强调文字颜色 3 16" xfId="976"/>
    <cellStyle name="20% - 强调文字颜色 3 17" xfId="990"/>
    <cellStyle name="20% - 强调文字颜色 3 18" xfId="1004"/>
    <cellStyle name="20% - 强调文字颜色 3 2" xfId="49"/>
    <cellStyle name="20% - 强调文字颜色 3 2 2" xfId="154"/>
    <cellStyle name="20% - 强调文字颜色 3 2 2 2" xfId="402"/>
    <cellStyle name="20% - 强调文字颜色 3 2 2 2 2" xfId="667"/>
    <cellStyle name="20% - 强调文字颜色 3 2 3" xfId="401"/>
    <cellStyle name="20% - 强调文字颜色 3 2 3 2" xfId="666"/>
    <cellStyle name="20% - 强调文字颜色 3 2 4" xfId="153"/>
    <cellStyle name="20% - 强调文字颜色 3 3" xfId="63"/>
    <cellStyle name="20% - 强调文字颜色 3 3 2" xfId="403"/>
    <cellStyle name="20% - 强调文字颜色 3 3 2 2" xfId="668"/>
    <cellStyle name="20% - 强调文字颜色 3 3 3" xfId="155"/>
    <cellStyle name="20% - 强调文字颜色 3 4" xfId="78"/>
    <cellStyle name="20% - 强调文字颜色 3 4 2" xfId="404"/>
    <cellStyle name="20% - 强调文字颜色 3 4 2 2" xfId="669"/>
    <cellStyle name="20% - 强调文字颜色 3 4 3" xfId="156"/>
    <cellStyle name="20% - 强调文字颜色 3 5" xfId="92"/>
    <cellStyle name="20% - 强调文字颜色 3 5 2" xfId="405"/>
    <cellStyle name="20% - 强调文字颜色 3 5 2 2" xfId="670"/>
    <cellStyle name="20% - 强调文字颜色 3 5 3" xfId="157"/>
    <cellStyle name="20% - 强调文字颜色 3 6" xfId="106"/>
    <cellStyle name="20% - 强调文字颜色 3 7" xfId="120"/>
    <cellStyle name="20% - 强调文字颜色 3 8" xfId="134"/>
    <cellStyle name="20% - 强调文字颜色 3 9" xfId="644"/>
    <cellStyle name="20% - 强调文字颜色 4 10" xfId="894"/>
    <cellStyle name="20% - 强调文字颜色 4 11" xfId="908"/>
    <cellStyle name="20% - 强调文字颜色 4 12" xfId="922"/>
    <cellStyle name="20% - 强调文字颜色 4 13" xfId="936"/>
    <cellStyle name="20% - 强调文字颜色 4 14" xfId="950"/>
    <cellStyle name="20% - 强调文字颜色 4 15" xfId="964"/>
    <cellStyle name="20% - 强调文字颜色 4 16" xfId="978"/>
    <cellStyle name="20% - 强调文字颜色 4 17" xfId="992"/>
    <cellStyle name="20% - 强调文字颜色 4 18" xfId="1006"/>
    <cellStyle name="20% - 强调文字颜色 4 2" xfId="51"/>
    <cellStyle name="20% - 强调文字颜色 4 2 2" xfId="159"/>
    <cellStyle name="20% - 强调文字颜色 4 2 2 2" xfId="407"/>
    <cellStyle name="20% - 强调文字颜色 4 2 2 2 2" xfId="672"/>
    <cellStyle name="20% - 强调文字颜色 4 2 3" xfId="406"/>
    <cellStyle name="20% - 强调文字颜色 4 2 3 2" xfId="671"/>
    <cellStyle name="20% - 强调文字颜色 4 2 4" xfId="158"/>
    <cellStyle name="20% - 强调文字颜色 4 3" xfId="65"/>
    <cellStyle name="20% - 强调文字颜色 4 3 2" xfId="408"/>
    <cellStyle name="20% - 强调文字颜色 4 3 2 2" xfId="673"/>
    <cellStyle name="20% - 强调文字颜色 4 3 3" xfId="160"/>
    <cellStyle name="20% - 强调文字颜色 4 4" xfId="80"/>
    <cellStyle name="20% - 强调文字颜色 4 4 2" xfId="409"/>
    <cellStyle name="20% - 强调文字颜色 4 4 2 2" xfId="674"/>
    <cellStyle name="20% - 强调文字颜色 4 4 3" xfId="161"/>
    <cellStyle name="20% - 强调文字颜色 4 5" xfId="94"/>
    <cellStyle name="20% - 强调文字颜色 4 5 2" xfId="410"/>
    <cellStyle name="20% - 强调文字颜色 4 5 2 2" xfId="675"/>
    <cellStyle name="20% - 强调文字颜色 4 5 3" xfId="162"/>
    <cellStyle name="20% - 强调文字颜色 4 6" xfId="108"/>
    <cellStyle name="20% - 强调文字颜色 4 7" xfId="122"/>
    <cellStyle name="20% - 强调文字颜色 4 8" xfId="136"/>
    <cellStyle name="20% - 强调文字颜色 4 9" xfId="646"/>
    <cellStyle name="20% - 强调文字颜色 5 10" xfId="896"/>
    <cellStyle name="20% - 强调文字颜色 5 11" xfId="910"/>
    <cellStyle name="20% - 强调文字颜色 5 12" xfId="924"/>
    <cellStyle name="20% - 强调文字颜色 5 13" xfId="938"/>
    <cellStyle name="20% - 强调文字颜色 5 14" xfId="952"/>
    <cellStyle name="20% - 强调文字颜色 5 15" xfId="966"/>
    <cellStyle name="20% - 强调文字颜色 5 16" xfId="980"/>
    <cellStyle name="20% - 强调文字颜色 5 17" xfId="994"/>
    <cellStyle name="20% - 强调文字颜色 5 18" xfId="1008"/>
    <cellStyle name="20% - 强调文字颜色 5 2" xfId="53"/>
    <cellStyle name="20% - 强调文字颜色 5 2 2" xfId="164"/>
    <cellStyle name="20% - 强调文字颜色 5 2 2 2" xfId="412"/>
    <cellStyle name="20% - 强调文字颜色 5 2 2 2 2" xfId="677"/>
    <cellStyle name="20% - 强调文字颜色 5 2 3" xfId="411"/>
    <cellStyle name="20% - 强调文字颜色 5 2 3 2" xfId="676"/>
    <cellStyle name="20% - 强调文字颜色 5 2 4" xfId="163"/>
    <cellStyle name="20% - 强调文字颜色 5 3" xfId="67"/>
    <cellStyle name="20% - 强调文字颜色 5 3 2" xfId="413"/>
    <cellStyle name="20% - 强调文字颜色 5 3 2 2" xfId="678"/>
    <cellStyle name="20% - 强调文字颜色 5 3 3" xfId="165"/>
    <cellStyle name="20% - 强调文字颜色 5 4" xfId="82"/>
    <cellStyle name="20% - 强调文字颜色 5 4 2" xfId="414"/>
    <cellStyle name="20% - 强调文字颜色 5 4 2 2" xfId="679"/>
    <cellStyle name="20% - 强调文字颜色 5 4 3" xfId="166"/>
    <cellStyle name="20% - 强调文字颜色 5 5" xfId="96"/>
    <cellStyle name="20% - 强调文字颜色 5 5 2" xfId="415"/>
    <cellStyle name="20% - 强调文字颜色 5 5 2 2" xfId="680"/>
    <cellStyle name="20% - 强调文字颜色 5 5 3" xfId="167"/>
    <cellStyle name="20% - 强调文字颜色 5 6" xfId="110"/>
    <cellStyle name="20% - 强调文字颜色 5 7" xfId="124"/>
    <cellStyle name="20% - 强调文字颜色 5 8" xfId="138"/>
    <cellStyle name="20% - 强调文字颜色 5 9" xfId="648"/>
    <cellStyle name="20% - 强调文字颜色 6 10" xfId="898"/>
    <cellStyle name="20% - 强调文字颜色 6 11" xfId="912"/>
    <cellStyle name="20% - 强调文字颜色 6 12" xfId="926"/>
    <cellStyle name="20% - 强调文字颜色 6 13" xfId="940"/>
    <cellStyle name="20% - 强调文字颜色 6 14" xfId="954"/>
    <cellStyle name="20% - 强调文字颜色 6 15" xfId="968"/>
    <cellStyle name="20% - 强调文字颜色 6 16" xfId="982"/>
    <cellStyle name="20% - 强调文字颜色 6 17" xfId="996"/>
    <cellStyle name="20% - 强调文字颜色 6 18" xfId="1010"/>
    <cellStyle name="20% - 强调文字颜色 6 2" xfId="55"/>
    <cellStyle name="20% - 强调文字颜色 6 2 2" xfId="169"/>
    <cellStyle name="20% - 强调文字颜色 6 2 2 2" xfId="417"/>
    <cellStyle name="20% - 强调文字颜色 6 2 2 2 2" xfId="682"/>
    <cellStyle name="20% - 强调文字颜色 6 2 3" xfId="416"/>
    <cellStyle name="20% - 强调文字颜色 6 2 3 2" xfId="681"/>
    <cellStyle name="20% - 强调文字颜色 6 2 4" xfId="168"/>
    <cellStyle name="20% - 强调文字颜色 6 3" xfId="69"/>
    <cellStyle name="20% - 强调文字颜色 6 3 2" xfId="418"/>
    <cellStyle name="20% - 强调文字颜色 6 3 2 2" xfId="683"/>
    <cellStyle name="20% - 强调文字颜色 6 3 3" xfId="170"/>
    <cellStyle name="20% - 强调文字颜色 6 4" xfId="84"/>
    <cellStyle name="20% - 强调文字颜色 6 4 2" xfId="419"/>
    <cellStyle name="20% - 强调文字颜色 6 4 2 2" xfId="684"/>
    <cellStyle name="20% - 强调文字颜色 6 4 3" xfId="171"/>
    <cellStyle name="20% - 强调文字颜色 6 5" xfId="98"/>
    <cellStyle name="20% - 强调文字颜色 6 5 2" xfId="420"/>
    <cellStyle name="20% - 强调文字颜色 6 5 2 2" xfId="685"/>
    <cellStyle name="20% - 强调文字颜色 6 5 3" xfId="172"/>
    <cellStyle name="20% - 强调文字颜色 6 6" xfId="112"/>
    <cellStyle name="20% - 强调文字颜色 6 7" xfId="126"/>
    <cellStyle name="20% - 强调文字颜色 6 8" xfId="140"/>
    <cellStyle name="20% - 强调文字颜色 6 9" xfId="650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889"/>
    <cellStyle name="40% - 强调文字颜色 1 11" xfId="903"/>
    <cellStyle name="40% - 强调文字颜色 1 12" xfId="917"/>
    <cellStyle name="40% - 强调文字颜色 1 13" xfId="931"/>
    <cellStyle name="40% - 强调文字颜色 1 14" xfId="945"/>
    <cellStyle name="40% - 强调文字颜色 1 15" xfId="959"/>
    <cellStyle name="40% - 强调文字颜色 1 16" xfId="973"/>
    <cellStyle name="40% - 强调文字颜色 1 17" xfId="987"/>
    <cellStyle name="40% - 强调文字颜色 1 18" xfId="1001"/>
    <cellStyle name="40% - 强调文字颜色 1 2" xfId="46"/>
    <cellStyle name="40% - 强调文字颜色 1 2 2" xfId="174"/>
    <cellStyle name="40% - 强调文字颜色 1 2 2 2" xfId="422"/>
    <cellStyle name="40% - 强调文字颜色 1 2 2 2 2" xfId="687"/>
    <cellStyle name="40% - 强调文字颜色 1 2 3" xfId="421"/>
    <cellStyle name="40% - 强调文字颜色 1 2 3 2" xfId="686"/>
    <cellStyle name="40% - 强调文字颜色 1 2 4" xfId="173"/>
    <cellStyle name="40% - 强调文字颜色 1 3" xfId="60"/>
    <cellStyle name="40% - 强调文字颜色 1 3 2" xfId="423"/>
    <cellStyle name="40% - 强调文字颜色 1 3 2 2" xfId="688"/>
    <cellStyle name="40% - 强调文字颜色 1 3 3" xfId="175"/>
    <cellStyle name="40% - 强调文字颜色 1 4" xfId="75"/>
    <cellStyle name="40% - 强调文字颜色 1 4 2" xfId="424"/>
    <cellStyle name="40% - 强调文字颜色 1 4 2 2" xfId="689"/>
    <cellStyle name="40% - 强调文字颜色 1 4 3" xfId="176"/>
    <cellStyle name="40% - 强调文字颜色 1 5" xfId="89"/>
    <cellStyle name="40% - 强调文字颜色 1 5 2" xfId="425"/>
    <cellStyle name="40% - 强调文字颜色 1 5 2 2" xfId="690"/>
    <cellStyle name="40% - 强调文字颜色 1 5 3" xfId="177"/>
    <cellStyle name="40% - 强调文字颜色 1 6" xfId="103"/>
    <cellStyle name="40% - 强调文字颜色 1 7" xfId="117"/>
    <cellStyle name="40% - 强调文字颜色 1 8" xfId="131"/>
    <cellStyle name="40% - 强调文字颜色 1 9" xfId="641"/>
    <cellStyle name="40% - 强调文字颜色 2 10" xfId="891"/>
    <cellStyle name="40% - 强调文字颜色 2 11" xfId="905"/>
    <cellStyle name="40% - 强调文字颜色 2 12" xfId="919"/>
    <cellStyle name="40% - 强调文字颜色 2 13" xfId="933"/>
    <cellStyle name="40% - 强调文字颜色 2 14" xfId="947"/>
    <cellStyle name="40% - 强调文字颜色 2 15" xfId="961"/>
    <cellStyle name="40% - 强调文字颜色 2 16" xfId="975"/>
    <cellStyle name="40% - 强调文字颜色 2 17" xfId="989"/>
    <cellStyle name="40% - 强调文字颜色 2 18" xfId="1003"/>
    <cellStyle name="40% - 强调文字颜色 2 2" xfId="48"/>
    <cellStyle name="40% - 强调文字颜色 2 2 2" xfId="179"/>
    <cellStyle name="40% - 强调文字颜色 2 2 2 2" xfId="427"/>
    <cellStyle name="40% - 强调文字颜色 2 2 2 2 2" xfId="692"/>
    <cellStyle name="40% - 强调文字颜色 2 2 3" xfId="426"/>
    <cellStyle name="40% - 强调文字颜色 2 2 3 2" xfId="691"/>
    <cellStyle name="40% - 强调文字颜色 2 2 4" xfId="178"/>
    <cellStyle name="40% - 强调文字颜色 2 3" xfId="62"/>
    <cellStyle name="40% - 强调文字颜色 2 3 2" xfId="428"/>
    <cellStyle name="40% - 强调文字颜色 2 3 2 2" xfId="693"/>
    <cellStyle name="40% - 强调文字颜色 2 3 3" xfId="180"/>
    <cellStyle name="40% - 强调文字颜色 2 4" xfId="77"/>
    <cellStyle name="40% - 强调文字颜色 2 4 2" xfId="429"/>
    <cellStyle name="40% - 强调文字颜色 2 4 2 2" xfId="694"/>
    <cellStyle name="40% - 强调文字颜色 2 4 3" xfId="181"/>
    <cellStyle name="40% - 强调文字颜色 2 5" xfId="91"/>
    <cellStyle name="40% - 强调文字颜色 2 5 2" xfId="430"/>
    <cellStyle name="40% - 强调文字颜色 2 5 2 2" xfId="695"/>
    <cellStyle name="40% - 强调文字颜色 2 5 3" xfId="182"/>
    <cellStyle name="40% - 强调文字颜色 2 6" xfId="105"/>
    <cellStyle name="40% - 强调文字颜色 2 7" xfId="119"/>
    <cellStyle name="40% - 强调文字颜色 2 8" xfId="133"/>
    <cellStyle name="40% - 强调文字颜色 2 9" xfId="643"/>
    <cellStyle name="40% - 强调文字颜色 3 10" xfId="893"/>
    <cellStyle name="40% - 强调文字颜色 3 11" xfId="907"/>
    <cellStyle name="40% - 强调文字颜色 3 12" xfId="921"/>
    <cellStyle name="40% - 强调文字颜色 3 13" xfId="935"/>
    <cellStyle name="40% - 强调文字颜色 3 14" xfId="949"/>
    <cellStyle name="40% - 强调文字颜色 3 15" xfId="963"/>
    <cellStyle name="40% - 强调文字颜色 3 16" xfId="977"/>
    <cellStyle name="40% - 强调文字颜色 3 17" xfId="991"/>
    <cellStyle name="40% - 强调文字颜色 3 18" xfId="1005"/>
    <cellStyle name="40% - 强调文字颜色 3 2" xfId="50"/>
    <cellStyle name="40% - 强调文字颜色 3 2 2" xfId="184"/>
    <cellStyle name="40% - 强调文字颜色 3 2 2 2" xfId="432"/>
    <cellStyle name="40% - 强调文字颜色 3 2 2 2 2" xfId="697"/>
    <cellStyle name="40% - 强调文字颜色 3 2 3" xfId="431"/>
    <cellStyle name="40% - 强调文字颜色 3 2 3 2" xfId="696"/>
    <cellStyle name="40% - 强调文字颜色 3 2 4" xfId="183"/>
    <cellStyle name="40% - 强调文字颜色 3 3" xfId="64"/>
    <cellStyle name="40% - 强调文字颜色 3 3 2" xfId="433"/>
    <cellStyle name="40% - 强调文字颜色 3 3 2 2" xfId="698"/>
    <cellStyle name="40% - 强调文字颜色 3 3 3" xfId="185"/>
    <cellStyle name="40% - 强调文字颜色 3 4" xfId="79"/>
    <cellStyle name="40% - 强调文字颜色 3 4 2" xfId="434"/>
    <cellStyle name="40% - 强调文字颜色 3 4 2 2" xfId="699"/>
    <cellStyle name="40% - 强调文字颜色 3 4 3" xfId="186"/>
    <cellStyle name="40% - 强调文字颜色 3 5" xfId="93"/>
    <cellStyle name="40% - 强调文字颜色 3 5 2" xfId="435"/>
    <cellStyle name="40% - 强调文字颜色 3 5 2 2" xfId="700"/>
    <cellStyle name="40% - 强调文字颜色 3 5 3" xfId="187"/>
    <cellStyle name="40% - 强调文字颜色 3 6" xfId="107"/>
    <cellStyle name="40% - 强调文字颜色 3 7" xfId="121"/>
    <cellStyle name="40% - 强调文字颜色 3 8" xfId="135"/>
    <cellStyle name="40% - 强调文字颜色 3 9" xfId="645"/>
    <cellStyle name="40% - 强调文字颜色 4 10" xfId="895"/>
    <cellStyle name="40% - 强调文字颜色 4 11" xfId="909"/>
    <cellStyle name="40% - 强调文字颜色 4 12" xfId="923"/>
    <cellStyle name="40% - 强调文字颜色 4 13" xfId="937"/>
    <cellStyle name="40% - 强调文字颜色 4 14" xfId="951"/>
    <cellStyle name="40% - 强调文字颜色 4 15" xfId="965"/>
    <cellStyle name="40% - 强调文字颜色 4 16" xfId="979"/>
    <cellStyle name="40% - 强调文字颜色 4 17" xfId="993"/>
    <cellStyle name="40% - 强调文字颜色 4 18" xfId="1007"/>
    <cellStyle name="40% - 强调文字颜色 4 2" xfId="52"/>
    <cellStyle name="40% - 强调文字颜色 4 2 2" xfId="189"/>
    <cellStyle name="40% - 强调文字颜色 4 2 2 2" xfId="437"/>
    <cellStyle name="40% - 强调文字颜色 4 2 2 2 2" xfId="702"/>
    <cellStyle name="40% - 强调文字颜色 4 2 3" xfId="436"/>
    <cellStyle name="40% - 强调文字颜色 4 2 3 2" xfId="701"/>
    <cellStyle name="40% - 强调文字颜色 4 2 4" xfId="188"/>
    <cellStyle name="40% - 强调文字颜色 4 3" xfId="66"/>
    <cellStyle name="40% - 强调文字颜色 4 3 2" xfId="438"/>
    <cellStyle name="40% - 强调文字颜色 4 3 2 2" xfId="703"/>
    <cellStyle name="40% - 强调文字颜色 4 3 3" xfId="190"/>
    <cellStyle name="40% - 强调文字颜色 4 4" xfId="81"/>
    <cellStyle name="40% - 强调文字颜色 4 4 2" xfId="439"/>
    <cellStyle name="40% - 强调文字颜色 4 4 2 2" xfId="704"/>
    <cellStyle name="40% - 强调文字颜色 4 4 3" xfId="191"/>
    <cellStyle name="40% - 强调文字颜色 4 5" xfId="95"/>
    <cellStyle name="40% - 强调文字颜色 4 5 2" xfId="440"/>
    <cellStyle name="40% - 强调文字颜色 4 5 2 2" xfId="705"/>
    <cellStyle name="40% - 强调文字颜色 4 5 3" xfId="192"/>
    <cellStyle name="40% - 强调文字颜色 4 6" xfId="109"/>
    <cellStyle name="40% - 强调文字颜色 4 7" xfId="123"/>
    <cellStyle name="40% - 强调文字颜色 4 8" xfId="137"/>
    <cellStyle name="40% - 强调文字颜色 4 9" xfId="647"/>
    <cellStyle name="40% - 强调文字颜色 5 10" xfId="897"/>
    <cellStyle name="40% - 强调文字颜色 5 11" xfId="911"/>
    <cellStyle name="40% - 强调文字颜色 5 12" xfId="925"/>
    <cellStyle name="40% - 强调文字颜色 5 13" xfId="939"/>
    <cellStyle name="40% - 强调文字颜色 5 14" xfId="953"/>
    <cellStyle name="40% - 强调文字颜色 5 15" xfId="967"/>
    <cellStyle name="40% - 强调文字颜色 5 16" xfId="981"/>
    <cellStyle name="40% - 强调文字颜色 5 17" xfId="995"/>
    <cellStyle name="40% - 强调文字颜色 5 18" xfId="1009"/>
    <cellStyle name="40% - 强调文字颜色 5 2" xfId="54"/>
    <cellStyle name="40% - 强调文字颜色 5 2 2" xfId="194"/>
    <cellStyle name="40% - 强调文字颜色 5 2 2 2" xfId="442"/>
    <cellStyle name="40% - 强调文字颜色 5 2 2 2 2" xfId="707"/>
    <cellStyle name="40% - 强调文字颜色 5 2 3" xfId="441"/>
    <cellStyle name="40% - 强调文字颜色 5 2 3 2" xfId="706"/>
    <cellStyle name="40% - 强调文字颜色 5 2 4" xfId="193"/>
    <cellStyle name="40% - 强调文字颜色 5 3" xfId="68"/>
    <cellStyle name="40% - 强调文字颜色 5 3 2" xfId="443"/>
    <cellStyle name="40% - 强调文字颜色 5 3 2 2" xfId="708"/>
    <cellStyle name="40% - 强调文字颜色 5 3 3" xfId="195"/>
    <cellStyle name="40% - 强调文字颜色 5 4" xfId="83"/>
    <cellStyle name="40% - 强调文字颜色 5 4 2" xfId="444"/>
    <cellStyle name="40% - 强调文字颜色 5 4 2 2" xfId="709"/>
    <cellStyle name="40% - 强调文字颜色 5 4 3" xfId="196"/>
    <cellStyle name="40% - 强调文字颜色 5 5" xfId="97"/>
    <cellStyle name="40% - 强调文字颜色 5 5 2" xfId="445"/>
    <cellStyle name="40% - 强调文字颜色 5 5 2 2" xfId="710"/>
    <cellStyle name="40% - 强调文字颜色 5 5 3" xfId="197"/>
    <cellStyle name="40% - 强调文字颜色 5 6" xfId="111"/>
    <cellStyle name="40% - 强调文字颜色 5 7" xfId="125"/>
    <cellStyle name="40% - 强调文字颜色 5 8" xfId="139"/>
    <cellStyle name="40% - 强调文字颜色 5 9" xfId="649"/>
    <cellStyle name="40% - 强调文字颜色 6 10" xfId="899"/>
    <cellStyle name="40% - 强调文字颜色 6 11" xfId="913"/>
    <cellStyle name="40% - 强调文字颜色 6 12" xfId="927"/>
    <cellStyle name="40% - 强调文字颜色 6 13" xfId="941"/>
    <cellStyle name="40% - 强调文字颜色 6 14" xfId="955"/>
    <cellStyle name="40% - 强调文字颜色 6 15" xfId="969"/>
    <cellStyle name="40% - 强调文字颜色 6 16" xfId="983"/>
    <cellStyle name="40% - 强调文字颜色 6 17" xfId="997"/>
    <cellStyle name="40% - 强调文字颜色 6 18" xfId="1011"/>
    <cellStyle name="40% - 强调文字颜色 6 2" xfId="56"/>
    <cellStyle name="40% - 强调文字颜色 6 2 2" xfId="199"/>
    <cellStyle name="40% - 强调文字颜色 6 2 2 2" xfId="447"/>
    <cellStyle name="40% - 强调文字颜色 6 2 2 2 2" xfId="712"/>
    <cellStyle name="40% - 强调文字颜色 6 2 3" xfId="446"/>
    <cellStyle name="40% - 强调文字颜色 6 2 3 2" xfId="711"/>
    <cellStyle name="40% - 强调文字颜色 6 2 4" xfId="198"/>
    <cellStyle name="40% - 强调文字颜色 6 3" xfId="70"/>
    <cellStyle name="40% - 强调文字颜色 6 3 2" xfId="448"/>
    <cellStyle name="40% - 强调文字颜色 6 3 2 2" xfId="713"/>
    <cellStyle name="40% - 强调文字颜色 6 3 3" xfId="200"/>
    <cellStyle name="40% - 强调文字颜色 6 4" xfId="85"/>
    <cellStyle name="40% - 强调文字颜色 6 4 2" xfId="449"/>
    <cellStyle name="40% - 强调文字颜色 6 4 2 2" xfId="714"/>
    <cellStyle name="40% - 强调文字颜色 6 4 3" xfId="201"/>
    <cellStyle name="40% - 强调文字颜色 6 5" xfId="99"/>
    <cellStyle name="40% - 强调文字颜色 6 5 2" xfId="450"/>
    <cellStyle name="40% - 强调文字颜色 6 5 2 2" xfId="715"/>
    <cellStyle name="40% - 强调文字颜色 6 5 3" xfId="202"/>
    <cellStyle name="40% - 强调文字颜色 6 6" xfId="113"/>
    <cellStyle name="40% - 强调文字颜色 6 7" xfId="127"/>
    <cellStyle name="40% - 强调文字颜色 6 8" xfId="141"/>
    <cellStyle name="40% - 强调文字颜色 6 9" xfId="65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203"/>
    <cellStyle name="60% - 强调文字颜色 1 2 2" xfId="204"/>
    <cellStyle name="60% - 强调文字颜色 1 2 2 2" xfId="452"/>
    <cellStyle name="60% - 强调文字颜色 1 2 2 2 2" xfId="717"/>
    <cellStyle name="60% - 强调文字颜色 1 2 3" xfId="451"/>
    <cellStyle name="60% - 强调文字颜色 1 2 3 2" xfId="716"/>
    <cellStyle name="60% - 强调文字颜色 1 3" xfId="205"/>
    <cellStyle name="60% - 强调文字颜色 1 3 2" xfId="453"/>
    <cellStyle name="60% - 强调文字颜色 1 3 2 2" xfId="718"/>
    <cellStyle name="60% - 强调文字颜色 1 4" xfId="206"/>
    <cellStyle name="60% - 强调文字颜色 1 4 2" xfId="454"/>
    <cellStyle name="60% - 强调文字颜色 1 4 2 2" xfId="719"/>
    <cellStyle name="60% - 强调文字颜色 1 5" xfId="207"/>
    <cellStyle name="60% - 强调文字颜色 1 5 2" xfId="455"/>
    <cellStyle name="60% - 强调文字颜色 1 5 2 2" xfId="720"/>
    <cellStyle name="60% - 强调文字颜色 2 2" xfId="208"/>
    <cellStyle name="60% - 强调文字颜色 2 2 2" xfId="209"/>
    <cellStyle name="60% - 强调文字颜色 2 2 2 2" xfId="457"/>
    <cellStyle name="60% - 强调文字颜色 2 2 2 2 2" xfId="722"/>
    <cellStyle name="60% - 强调文字颜色 2 2 3" xfId="456"/>
    <cellStyle name="60% - 强调文字颜色 2 2 3 2" xfId="721"/>
    <cellStyle name="60% - 强调文字颜色 2 3" xfId="210"/>
    <cellStyle name="60% - 强调文字颜色 2 3 2" xfId="458"/>
    <cellStyle name="60% - 强调文字颜色 2 3 2 2" xfId="723"/>
    <cellStyle name="60% - 强调文字颜色 2 4" xfId="211"/>
    <cellStyle name="60% - 强调文字颜色 2 4 2" xfId="459"/>
    <cellStyle name="60% - 强调文字颜色 2 4 2 2" xfId="724"/>
    <cellStyle name="60% - 强调文字颜色 2 5" xfId="212"/>
    <cellStyle name="60% - 强调文字颜色 2 5 2" xfId="460"/>
    <cellStyle name="60% - 强调文字颜色 2 5 2 2" xfId="725"/>
    <cellStyle name="60% - 强调文字颜色 3 2" xfId="213"/>
    <cellStyle name="60% - 强调文字颜色 3 2 2" xfId="214"/>
    <cellStyle name="60% - 强调文字颜色 3 2 2 2" xfId="462"/>
    <cellStyle name="60% - 强调文字颜色 3 2 2 2 2" xfId="727"/>
    <cellStyle name="60% - 强调文字颜色 3 2 3" xfId="461"/>
    <cellStyle name="60% - 强调文字颜色 3 2 3 2" xfId="726"/>
    <cellStyle name="60% - 强调文字颜色 3 3" xfId="215"/>
    <cellStyle name="60% - 强调文字颜色 3 3 2" xfId="463"/>
    <cellStyle name="60% - 强调文字颜色 3 3 2 2" xfId="728"/>
    <cellStyle name="60% - 强调文字颜色 3 4" xfId="216"/>
    <cellStyle name="60% - 强调文字颜色 3 4 2" xfId="464"/>
    <cellStyle name="60% - 强调文字颜色 3 4 2 2" xfId="729"/>
    <cellStyle name="60% - 强调文字颜色 3 5" xfId="217"/>
    <cellStyle name="60% - 强调文字颜色 3 5 2" xfId="465"/>
    <cellStyle name="60% - 强调文字颜色 3 5 2 2" xfId="730"/>
    <cellStyle name="60% - 强调文字颜色 4 2" xfId="218"/>
    <cellStyle name="60% - 强调文字颜色 4 2 2" xfId="219"/>
    <cellStyle name="60% - 强调文字颜色 4 2 2 2" xfId="467"/>
    <cellStyle name="60% - 强调文字颜色 4 2 2 2 2" xfId="732"/>
    <cellStyle name="60% - 强调文字颜色 4 2 3" xfId="466"/>
    <cellStyle name="60% - 强调文字颜色 4 2 3 2" xfId="731"/>
    <cellStyle name="60% - 强调文字颜色 4 3" xfId="220"/>
    <cellStyle name="60% - 强调文字颜色 4 3 2" xfId="468"/>
    <cellStyle name="60% - 强调文字颜色 4 3 2 2" xfId="733"/>
    <cellStyle name="60% - 强调文字颜色 4 4" xfId="221"/>
    <cellStyle name="60% - 强调文字颜色 4 4 2" xfId="469"/>
    <cellStyle name="60% - 强调文字颜色 4 4 2 2" xfId="734"/>
    <cellStyle name="60% - 强调文字颜色 4 5" xfId="222"/>
    <cellStyle name="60% - 强调文字颜色 4 5 2" xfId="470"/>
    <cellStyle name="60% - 强调文字颜色 4 5 2 2" xfId="735"/>
    <cellStyle name="60% - 强调文字颜色 5 2" xfId="223"/>
    <cellStyle name="60% - 强调文字颜色 5 2 2" xfId="224"/>
    <cellStyle name="60% - 强调文字颜色 5 2 2 2" xfId="472"/>
    <cellStyle name="60% - 强调文字颜色 5 2 2 2 2" xfId="737"/>
    <cellStyle name="60% - 强调文字颜色 5 2 3" xfId="471"/>
    <cellStyle name="60% - 强调文字颜色 5 2 3 2" xfId="736"/>
    <cellStyle name="60% - 强调文字颜色 5 3" xfId="225"/>
    <cellStyle name="60% - 强调文字颜色 5 3 2" xfId="473"/>
    <cellStyle name="60% - 强调文字颜色 5 3 2 2" xfId="738"/>
    <cellStyle name="60% - 强调文字颜色 5 4" xfId="226"/>
    <cellStyle name="60% - 强调文字颜色 5 4 2" xfId="474"/>
    <cellStyle name="60% - 强调文字颜色 5 4 2 2" xfId="739"/>
    <cellStyle name="60% - 强调文字颜色 5 5" xfId="227"/>
    <cellStyle name="60% - 强调文字颜色 5 5 2" xfId="475"/>
    <cellStyle name="60% - 强调文字颜色 5 5 2 2" xfId="740"/>
    <cellStyle name="60% - 强调文字颜色 6 2" xfId="228"/>
    <cellStyle name="60% - 强调文字颜色 6 2 2" xfId="229"/>
    <cellStyle name="60% - 强调文字颜色 6 2 2 2" xfId="477"/>
    <cellStyle name="60% - 强调文字颜色 6 2 2 2 2" xfId="742"/>
    <cellStyle name="60% - 强调文字颜色 6 2 3" xfId="476"/>
    <cellStyle name="60% - 强调文字颜色 6 2 3 2" xfId="741"/>
    <cellStyle name="60% - 强调文字颜色 6 3" xfId="230"/>
    <cellStyle name="60% - 强调文字颜色 6 3 2" xfId="478"/>
    <cellStyle name="60% - 强调文字颜色 6 3 2 2" xfId="743"/>
    <cellStyle name="60% - 强调文字颜色 6 4" xfId="231"/>
    <cellStyle name="60% - 强调文字颜色 6 4 2" xfId="479"/>
    <cellStyle name="60% - 强调文字颜色 6 4 2 2" xfId="744"/>
    <cellStyle name="60% - 强调文字颜色 6 5" xfId="232"/>
    <cellStyle name="60% - 强调文字颜色 6 5 2" xfId="480"/>
    <cellStyle name="60% - 强调文字颜色 6 5 2 2" xfId="745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1 2" xfId="235"/>
    <cellStyle name="标题 1 2 2" xfId="236"/>
    <cellStyle name="标题 1 2 2 2" xfId="484"/>
    <cellStyle name="标题 1 2 2 2 2" xfId="749"/>
    <cellStyle name="标题 1 2 3" xfId="483"/>
    <cellStyle name="标题 1 2 3 2" xfId="748"/>
    <cellStyle name="标题 1 3" xfId="237"/>
    <cellStyle name="标题 1 3 2" xfId="485"/>
    <cellStyle name="标题 1 3 2 2" xfId="750"/>
    <cellStyle name="标题 1 4" xfId="238"/>
    <cellStyle name="标题 1 4 2" xfId="486"/>
    <cellStyle name="标题 1 4 2 2" xfId="751"/>
    <cellStyle name="标题 1 5" xfId="239"/>
    <cellStyle name="标题 1 5 2" xfId="487"/>
    <cellStyle name="标题 1 5 2 2" xfId="752"/>
    <cellStyle name="标题 1 6" xfId="240"/>
    <cellStyle name="标题 1 6 2" xfId="488"/>
    <cellStyle name="标题 1 6 2 2" xfId="753"/>
    <cellStyle name="标题 1 7" xfId="234"/>
    <cellStyle name="标题 1 8" xfId="482"/>
    <cellStyle name="标题 1 8 2" xfId="747"/>
    <cellStyle name="标题 10" xfId="233"/>
    <cellStyle name="标题 11" xfId="481"/>
    <cellStyle name="标题 11 2" xfId="746"/>
    <cellStyle name="标题 2" xfId="3" builtinId="17" customBuiltin="1"/>
    <cellStyle name="标题 2 2" xfId="242"/>
    <cellStyle name="标题 2 2 2" xfId="243"/>
    <cellStyle name="标题 2 2 2 2" xfId="491"/>
    <cellStyle name="标题 2 2 2 2 2" xfId="756"/>
    <cellStyle name="标题 2 2 3" xfId="490"/>
    <cellStyle name="标题 2 2 3 2" xfId="755"/>
    <cellStyle name="标题 2 3" xfId="244"/>
    <cellStyle name="标题 2 3 2" xfId="492"/>
    <cellStyle name="标题 2 3 2 2" xfId="757"/>
    <cellStyle name="标题 2 4" xfId="245"/>
    <cellStyle name="标题 2 4 2" xfId="493"/>
    <cellStyle name="标题 2 4 2 2" xfId="758"/>
    <cellStyle name="标题 2 5" xfId="246"/>
    <cellStyle name="标题 2 5 2" xfId="494"/>
    <cellStyle name="标题 2 5 2 2" xfId="759"/>
    <cellStyle name="标题 2 6" xfId="247"/>
    <cellStyle name="标题 2 6 2" xfId="495"/>
    <cellStyle name="标题 2 6 2 2" xfId="760"/>
    <cellStyle name="标题 2 7" xfId="241"/>
    <cellStyle name="标题 2 8" xfId="489"/>
    <cellStyle name="标题 2 8 2" xfId="754"/>
    <cellStyle name="标题 3" xfId="4" builtinId="18" customBuiltin="1"/>
    <cellStyle name="标题 3 2" xfId="249"/>
    <cellStyle name="标题 3 2 2" xfId="250"/>
    <cellStyle name="标题 3 2 2 2" xfId="498"/>
    <cellStyle name="标题 3 2 2 2 2" xfId="763"/>
    <cellStyle name="标题 3 2 3" xfId="497"/>
    <cellStyle name="标题 3 2 3 2" xfId="762"/>
    <cellStyle name="标题 3 3" xfId="251"/>
    <cellStyle name="标题 3 3 2" xfId="499"/>
    <cellStyle name="标题 3 3 2 2" xfId="764"/>
    <cellStyle name="标题 3 4" xfId="252"/>
    <cellStyle name="标题 3 4 2" xfId="500"/>
    <cellStyle name="标题 3 4 2 2" xfId="765"/>
    <cellStyle name="标题 3 5" xfId="253"/>
    <cellStyle name="标题 3 5 2" xfId="501"/>
    <cellStyle name="标题 3 5 2 2" xfId="766"/>
    <cellStyle name="标题 3 6" xfId="254"/>
    <cellStyle name="标题 3 6 2" xfId="502"/>
    <cellStyle name="标题 3 6 2 2" xfId="767"/>
    <cellStyle name="标题 3 7" xfId="248"/>
    <cellStyle name="标题 3 8" xfId="496"/>
    <cellStyle name="标题 3 8 2" xfId="761"/>
    <cellStyle name="标题 4" xfId="5" builtinId="19" customBuiltin="1"/>
    <cellStyle name="标题 4 2" xfId="256"/>
    <cellStyle name="标题 4 2 2" xfId="257"/>
    <cellStyle name="标题 4 2 2 2" xfId="505"/>
    <cellStyle name="标题 4 2 2 2 2" xfId="770"/>
    <cellStyle name="标题 4 2 3" xfId="504"/>
    <cellStyle name="标题 4 2 3 2" xfId="769"/>
    <cellStyle name="标题 4 3" xfId="258"/>
    <cellStyle name="标题 4 3 2" xfId="506"/>
    <cellStyle name="标题 4 3 2 2" xfId="771"/>
    <cellStyle name="标题 4 4" xfId="259"/>
    <cellStyle name="标题 4 4 2" xfId="507"/>
    <cellStyle name="标题 4 4 2 2" xfId="772"/>
    <cellStyle name="标题 4 5" xfId="260"/>
    <cellStyle name="标题 4 5 2" xfId="508"/>
    <cellStyle name="标题 4 5 2 2" xfId="773"/>
    <cellStyle name="标题 4 6" xfId="261"/>
    <cellStyle name="标题 4 6 2" xfId="509"/>
    <cellStyle name="标题 4 6 2 2" xfId="774"/>
    <cellStyle name="标题 4 7" xfId="255"/>
    <cellStyle name="标题 4 8" xfId="503"/>
    <cellStyle name="标题 4 8 2" xfId="768"/>
    <cellStyle name="标题 5" xfId="262"/>
    <cellStyle name="标题 5 2" xfId="263"/>
    <cellStyle name="标题 5 2 2" xfId="511"/>
    <cellStyle name="标题 5 2 2 2" xfId="776"/>
    <cellStyle name="标题 5 3" xfId="510"/>
    <cellStyle name="标题 5 3 2" xfId="775"/>
    <cellStyle name="标题 6" xfId="264"/>
    <cellStyle name="标题 6 2" xfId="512"/>
    <cellStyle name="标题 6 2 2" xfId="777"/>
    <cellStyle name="标题 7" xfId="265"/>
    <cellStyle name="标题 7 2" xfId="513"/>
    <cellStyle name="标题 7 2 2" xfId="778"/>
    <cellStyle name="标题 8" xfId="266"/>
    <cellStyle name="标题 8 2" xfId="514"/>
    <cellStyle name="标题 8 2 2" xfId="779"/>
    <cellStyle name="标题 9" xfId="267"/>
    <cellStyle name="标题 9 2" xfId="515"/>
    <cellStyle name="标题 9 2 2" xfId="780"/>
    <cellStyle name="差" xfId="7" builtinId="27" customBuiltin="1"/>
    <cellStyle name="差 2" xfId="269"/>
    <cellStyle name="差 2 2" xfId="270"/>
    <cellStyle name="差 2 2 2" xfId="518"/>
    <cellStyle name="差 2 2 2 2" xfId="783"/>
    <cellStyle name="差 2 3" xfId="517"/>
    <cellStyle name="差 2 3 2" xfId="782"/>
    <cellStyle name="差 3" xfId="271"/>
    <cellStyle name="差 3 2" xfId="519"/>
    <cellStyle name="差 3 2 2" xfId="784"/>
    <cellStyle name="差 4" xfId="272"/>
    <cellStyle name="差 4 2" xfId="520"/>
    <cellStyle name="差 4 2 2" xfId="785"/>
    <cellStyle name="差 5" xfId="273"/>
    <cellStyle name="差 5 2" xfId="521"/>
    <cellStyle name="差 5 2 2" xfId="786"/>
    <cellStyle name="差 6" xfId="274"/>
    <cellStyle name="差 6 2" xfId="522"/>
    <cellStyle name="差 6 2 2" xfId="787"/>
    <cellStyle name="差 7" xfId="268"/>
    <cellStyle name="差 8" xfId="516"/>
    <cellStyle name="差 8 2" xfId="781"/>
    <cellStyle name="常规" xfId="0" builtinId="0"/>
    <cellStyle name="常规 10" xfId="128"/>
    <cellStyle name="常规 11" xfId="638"/>
    <cellStyle name="常规 12" xfId="886"/>
    <cellStyle name="常规 13" xfId="900"/>
    <cellStyle name="常规 14" xfId="914"/>
    <cellStyle name="常规 15" xfId="928"/>
    <cellStyle name="常规 16" xfId="942"/>
    <cellStyle name="常规 17" xfId="956"/>
    <cellStyle name="常规 18" xfId="970"/>
    <cellStyle name="常规 19" xfId="984"/>
    <cellStyle name="常规 2" xfId="41"/>
    <cellStyle name="常规 2 2" xfId="71"/>
    <cellStyle name="常规 2 2 2" xfId="523"/>
    <cellStyle name="常规 2 3" xfId="276"/>
    <cellStyle name="常规 2 3 2" xfId="524"/>
    <cellStyle name="常规 2 4" xfId="275"/>
    <cellStyle name="常规 2 4 2" xfId="652"/>
    <cellStyle name="常规 20" xfId="998"/>
    <cellStyle name="常规 3" xfId="43"/>
    <cellStyle name="常规 3 2" xfId="278"/>
    <cellStyle name="常规 3 2 2" xfId="526"/>
    <cellStyle name="常规 3 2 2 2" xfId="789"/>
    <cellStyle name="常规 3 3" xfId="525"/>
    <cellStyle name="常规 3 3 2" xfId="788"/>
    <cellStyle name="常规 3 4" xfId="277"/>
    <cellStyle name="常规 4" xfId="57"/>
    <cellStyle name="常规 4 2" xfId="527"/>
    <cellStyle name="常规 4 2 2" xfId="790"/>
    <cellStyle name="常规 4 3" xfId="279"/>
    <cellStyle name="常规 5" xfId="72"/>
    <cellStyle name="常规 5 2" xfId="528"/>
    <cellStyle name="常规 5 2 2" xfId="791"/>
    <cellStyle name="常规 5 3" xfId="280"/>
    <cellStyle name="常规 6" xfId="86"/>
    <cellStyle name="常规 6 2" xfId="529"/>
    <cellStyle name="常规 6 2 2" xfId="792"/>
    <cellStyle name="常规 6 3" xfId="281"/>
    <cellStyle name="常规 7" xfId="100"/>
    <cellStyle name="常规 7 2" xfId="530"/>
    <cellStyle name="常规 7 2 2" xfId="793"/>
    <cellStyle name="常规 7 3" xfId="282"/>
    <cellStyle name="常规 8" xfId="114"/>
    <cellStyle name="常规 8 2" xfId="142"/>
    <cellStyle name="常规 9" xfId="390"/>
    <cellStyle name="常规 9 2" xfId="655"/>
    <cellStyle name="好" xfId="6" builtinId="26" customBuiltin="1"/>
    <cellStyle name="好 2" xfId="284"/>
    <cellStyle name="好 2 2" xfId="285"/>
    <cellStyle name="好 2 2 2" xfId="533"/>
    <cellStyle name="好 2 2 2 2" xfId="796"/>
    <cellStyle name="好 2 3" xfId="532"/>
    <cellStyle name="好 2 3 2" xfId="795"/>
    <cellStyle name="好 3" xfId="286"/>
    <cellStyle name="好 3 2" xfId="534"/>
    <cellStyle name="好 3 2 2" xfId="797"/>
    <cellStyle name="好 4" xfId="287"/>
    <cellStyle name="好 4 2" xfId="535"/>
    <cellStyle name="好 4 2 2" xfId="798"/>
    <cellStyle name="好 5" xfId="288"/>
    <cellStyle name="好 5 2" xfId="536"/>
    <cellStyle name="好 5 2 2" xfId="799"/>
    <cellStyle name="好 6" xfId="289"/>
    <cellStyle name="好 6 2" xfId="537"/>
    <cellStyle name="好 6 2 2" xfId="800"/>
    <cellStyle name="好 7" xfId="283"/>
    <cellStyle name="好 8" xfId="531"/>
    <cellStyle name="好 8 2" xfId="794"/>
    <cellStyle name="汇总" xfId="16" builtinId="25" customBuiltin="1"/>
    <cellStyle name="汇总 2" xfId="291"/>
    <cellStyle name="汇总 2 2" xfId="292"/>
    <cellStyle name="汇总 2 2 2" xfId="540"/>
    <cellStyle name="汇总 2 3" xfId="539"/>
    <cellStyle name="汇总 3" xfId="293"/>
    <cellStyle name="汇总 3 2" xfId="541"/>
    <cellStyle name="汇总 4" xfId="294"/>
    <cellStyle name="汇总 4 2" xfId="542"/>
    <cellStyle name="汇总 5" xfId="295"/>
    <cellStyle name="汇总 5 2" xfId="543"/>
    <cellStyle name="汇总 6" xfId="296"/>
    <cellStyle name="汇总 6 2" xfId="544"/>
    <cellStyle name="汇总 7" xfId="290"/>
    <cellStyle name="汇总 7 2" xfId="653"/>
    <cellStyle name="汇总 8" xfId="538"/>
    <cellStyle name="计算" xfId="11" builtinId="22" customBuiltin="1"/>
    <cellStyle name="计算 2" xfId="298"/>
    <cellStyle name="计算 2 2" xfId="299"/>
    <cellStyle name="计算 2 2 2" xfId="547"/>
    <cellStyle name="计算 2 2 2 2" xfId="803"/>
    <cellStyle name="计算 2 3" xfId="546"/>
    <cellStyle name="计算 2 3 2" xfId="802"/>
    <cellStyle name="计算 3" xfId="300"/>
    <cellStyle name="计算 3 2" xfId="548"/>
    <cellStyle name="计算 3 2 2" xfId="804"/>
    <cellStyle name="计算 4" xfId="301"/>
    <cellStyle name="计算 4 2" xfId="549"/>
    <cellStyle name="计算 4 2 2" xfId="805"/>
    <cellStyle name="计算 5" xfId="302"/>
    <cellStyle name="计算 5 2" xfId="550"/>
    <cellStyle name="计算 5 2 2" xfId="806"/>
    <cellStyle name="计算 6" xfId="303"/>
    <cellStyle name="计算 6 2" xfId="551"/>
    <cellStyle name="计算 6 2 2" xfId="807"/>
    <cellStyle name="计算 7" xfId="297"/>
    <cellStyle name="计算 8" xfId="545"/>
    <cellStyle name="计算 8 2" xfId="801"/>
    <cellStyle name="检查单元格" xfId="13" builtinId="23" customBuiltin="1"/>
    <cellStyle name="检查单元格 2" xfId="305"/>
    <cellStyle name="检查单元格 2 2" xfId="306"/>
    <cellStyle name="检查单元格 2 2 2" xfId="554"/>
    <cellStyle name="检查单元格 2 2 2 2" xfId="810"/>
    <cellStyle name="检查单元格 2 3" xfId="553"/>
    <cellStyle name="检查单元格 2 3 2" xfId="809"/>
    <cellStyle name="检查单元格 3" xfId="307"/>
    <cellStyle name="检查单元格 3 2" xfId="555"/>
    <cellStyle name="检查单元格 3 2 2" xfId="811"/>
    <cellStyle name="检查单元格 4" xfId="308"/>
    <cellStyle name="检查单元格 4 2" xfId="556"/>
    <cellStyle name="检查单元格 4 2 2" xfId="812"/>
    <cellStyle name="检查单元格 5" xfId="309"/>
    <cellStyle name="检查单元格 5 2" xfId="557"/>
    <cellStyle name="检查单元格 5 2 2" xfId="813"/>
    <cellStyle name="检查单元格 6" xfId="310"/>
    <cellStyle name="检查单元格 6 2" xfId="558"/>
    <cellStyle name="检查单元格 6 2 2" xfId="814"/>
    <cellStyle name="检查单元格 7" xfId="304"/>
    <cellStyle name="检查单元格 8" xfId="552"/>
    <cellStyle name="检查单元格 8 2" xfId="808"/>
    <cellStyle name="解释性文本" xfId="15" builtinId="53" customBuiltin="1"/>
    <cellStyle name="解释性文本 2" xfId="312"/>
    <cellStyle name="解释性文本 2 2" xfId="313"/>
    <cellStyle name="解释性文本 2 2 2" xfId="561"/>
    <cellStyle name="解释性文本 2 2 2 2" xfId="817"/>
    <cellStyle name="解释性文本 2 3" xfId="560"/>
    <cellStyle name="解释性文本 2 3 2" xfId="816"/>
    <cellStyle name="解释性文本 3" xfId="314"/>
    <cellStyle name="解释性文本 3 2" xfId="562"/>
    <cellStyle name="解释性文本 3 2 2" xfId="818"/>
    <cellStyle name="解释性文本 4" xfId="315"/>
    <cellStyle name="解释性文本 4 2" xfId="563"/>
    <cellStyle name="解释性文本 4 2 2" xfId="819"/>
    <cellStyle name="解释性文本 5" xfId="316"/>
    <cellStyle name="解释性文本 5 2" xfId="564"/>
    <cellStyle name="解释性文本 5 2 2" xfId="820"/>
    <cellStyle name="解释性文本 6" xfId="317"/>
    <cellStyle name="解释性文本 6 2" xfId="565"/>
    <cellStyle name="解释性文本 6 2 2" xfId="821"/>
    <cellStyle name="解释性文本 7" xfId="311"/>
    <cellStyle name="解释性文本 8" xfId="559"/>
    <cellStyle name="解释性文本 8 2" xfId="815"/>
    <cellStyle name="警告文本" xfId="14" builtinId="11" customBuiltin="1"/>
    <cellStyle name="警告文本 2" xfId="319"/>
    <cellStyle name="警告文本 2 2" xfId="320"/>
    <cellStyle name="警告文本 2 2 2" xfId="568"/>
    <cellStyle name="警告文本 2 3" xfId="567"/>
    <cellStyle name="警告文本 3" xfId="321"/>
    <cellStyle name="警告文本 3 2" xfId="569"/>
    <cellStyle name="警告文本 4" xfId="322"/>
    <cellStyle name="警告文本 4 2" xfId="570"/>
    <cellStyle name="警告文本 5" xfId="323"/>
    <cellStyle name="警告文本 5 2" xfId="571"/>
    <cellStyle name="警告文本 6" xfId="324"/>
    <cellStyle name="警告文本 6 2" xfId="572"/>
    <cellStyle name="警告文本 7" xfId="318"/>
    <cellStyle name="警告文本 7 2" xfId="654"/>
    <cellStyle name="警告文本 8" xfId="566"/>
    <cellStyle name="链接单元格" xfId="12" builtinId="24" customBuiltin="1"/>
    <cellStyle name="链接单元格 2" xfId="326"/>
    <cellStyle name="链接单元格 2 2" xfId="327"/>
    <cellStyle name="链接单元格 2 2 2" xfId="575"/>
    <cellStyle name="链接单元格 2 2 2 2" xfId="824"/>
    <cellStyle name="链接单元格 2 3" xfId="574"/>
    <cellStyle name="链接单元格 2 3 2" xfId="823"/>
    <cellStyle name="链接单元格 3" xfId="328"/>
    <cellStyle name="链接单元格 3 2" xfId="576"/>
    <cellStyle name="链接单元格 3 2 2" xfId="825"/>
    <cellStyle name="链接单元格 4" xfId="329"/>
    <cellStyle name="链接单元格 4 2" xfId="577"/>
    <cellStyle name="链接单元格 4 2 2" xfId="826"/>
    <cellStyle name="链接单元格 5" xfId="330"/>
    <cellStyle name="链接单元格 5 2" xfId="578"/>
    <cellStyle name="链接单元格 5 2 2" xfId="827"/>
    <cellStyle name="链接单元格 6" xfId="331"/>
    <cellStyle name="链接单元格 6 2" xfId="579"/>
    <cellStyle name="链接单元格 6 2 2" xfId="828"/>
    <cellStyle name="链接单元格 7" xfId="325"/>
    <cellStyle name="链接单元格 8" xfId="573"/>
    <cellStyle name="链接单元格 8 2" xfId="822"/>
    <cellStyle name="强调文字颜色 1 2" xfId="332"/>
    <cellStyle name="强调文字颜色 1 2 2" xfId="333"/>
    <cellStyle name="强调文字颜色 1 2 2 2" xfId="581"/>
    <cellStyle name="强调文字颜色 1 2 2 2 2" xfId="830"/>
    <cellStyle name="强调文字颜色 1 2 3" xfId="580"/>
    <cellStyle name="强调文字颜色 1 2 3 2" xfId="829"/>
    <cellStyle name="强调文字颜色 1 3" xfId="334"/>
    <cellStyle name="强调文字颜色 1 3 2" xfId="582"/>
    <cellStyle name="强调文字颜色 1 3 2 2" xfId="831"/>
    <cellStyle name="强调文字颜色 1 4" xfId="335"/>
    <cellStyle name="强调文字颜色 1 4 2" xfId="583"/>
    <cellStyle name="强调文字颜色 1 4 2 2" xfId="832"/>
    <cellStyle name="强调文字颜色 1 5" xfId="336"/>
    <cellStyle name="强调文字颜色 1 5 2" xfId="584"/>
    <cellStyle name="强调文字颜色 1 5 2 2" xfId="833"/>
    <cellStyle name="强调文字颜色 2 2" xfId="337"/>
    <cellStyle name="强调文字颜色 2 2 2" xfId="338"/>
    <cellStyle name="强调文字颜色 2 2 2 2" xfId="586"/>
    <cellStyle name="强调文字颜色 2 2 2 2 2" xfId="835"/>
    <cellStyle name="强调文字颜色 2 2 3" xfId="585"/>
    <cellStyle name="强调文字颜色 2 2 3 2" xfId="834"/>
    <cellStyle name="强调文字颜色 2 3" xfId="339"/>
    <cellStyle name="强调文字颜色 2 3 2" xfId="587"/>
    <cellStyle name="强调文字颜色 2 3 2 2" xfId="836"/>
    <cellStyle name="强调文字颜色 2 4" xfId="340"/>
    <cellStyle name="强调文字颜色 2 4 2" xfId="588"/>
    <cellStyle name="强调文字颜色 2 4 2 2" xfId="837"/>
    <cellStyle name="强调文字颜色 2 5" xfId="341"/>
    <cellStyle name="强调文字颜色 2 5 2" xfId="589"/>
    <cellStyle name="强调文字颜色 2 5 2 2" xfId="838"/>
    <cellStyle name="强调文字颜色 3 2" xfId="342"/>
    <cellStyle name="强调文字颜色 3 2 2" xfId="343"/>
    <cellStyle name="强调文字颜色 3 2 2 2" xfId="591"/>
    <cellStyle name="强调文字颜色 3 2 2 2 2" xfId="840"/>
    <cellStyle name="强调文字颜色 3 2 3" xfId="590"/>
    <cellStyle name="强调文字颜色 3 2 3 2" xfId="839"/>
    <cellStyle name="强调文字颜色 3 3" xfId="344"/>
    <cellStyle name="强调文字颜色 3 3 2" xfId="592"/>
    <cellStyle name="强调文字颜色 3 3 2 2" xfId="841"/>
    <cellStyle name="强调文字颜色 3 4" xfId="345"/>
    <cellStyle name="强调文字颜色 3 4 2" xfId="593"/>
    <cellStyle name="强调文字颜色 3 4 2 2" xfId="842"/>
    <cellStyle name="强调文字颜色 3 5" xfId="346"/>
    <cellStyle name="强调文字颜色 3 5 2" xfId="594"/>
    <cellStyle name="强调文字颜色 3 5 2 2" xfId="843"/>
    <cellStyle name="强调文字颜色 4 2" xfId="347"/>
    <cellStyle name="强调文字颜色 4 2 2" xfId="348"/>
    <cellStyle name="强调文字颜色 4 2 2 2" xfId="596"/>
    <cellStyle name="强调文字颜色 4 2 2 2 2" xfId="845"/>
    <cellStyle name="强调文字颜色 4 2 3" xfId="595"/>
    <cellStyle name="强调文字颜色 4 2 3 2" xfId="844"/>
    <cellStyle name="强调文字颜色 4 3" xfId="349"/>
    <cellStyle name="强调文字颜色 4 3 2" xfId="597"/>
    <cellStyle name="强调文字颜色 4 3 2 2" xfId="846"/>
    <cellStyle name="强调文字颜色 4 4" xfId="350"/>
    <cellStyle name="强调文字颜色 4 4 2" xfId="598"/>
    <cellStyle name="强调文字颜色 4 4 2 2" xfId="847"/>
    <cellStyle name="强调文字颜色 4 5" xfId="351"/>
    <cellStyle name="强调文字颜色 4 5 2" xfId="599"/>
    <cellStyle name="强调文字颜色 4 5 2 2" xfId="848"/>
    <cellStyle name="强调文字颜色 5 2" xfId="352"/>
    <cellStyle name="强调文字颜色 5 2 2" xfId="353"/>
    <cellStyle name="强调文字颜色 5 2 2 2" xfId="601"/>
    <cellStyle name="强调文字颜色 5 2 2 2 2" xfId="850"/>
    <cellStyle name="强调文字颜色 5 2 3" xfId="600"/>
    <cellStyle name="强调文字颜色 5 2 3 2" xfId="849"/>
    <cellStyle name="强调文字颜色 5 3" xfId="354"/>
    <cellStyle name="强调文字颜色 5 3 2" xfId="602"/>
    <cellStyle name="强调文字颜色 5 3 2 2" xfId="851"/>
    <cellStyle name="强调文字颜色 5 4" xfId="355"/>
    <cellStyle name="强调文字颜色 5 4 2" xfId="603"/>
    <cellStyle name="强调文字颜色 5 4 2 2" xfId="852"/>
    <cellStyle name="强调文字颜色 5 5" xfId="356"/>
    <cellStyle name="强调文字颜色 5 5 2" xfId="604"/>
    <cellStyle name="强调文字颜色 5 5 2 2" xfId="853"/>
    <cellStyle name="强调文字颜色 6 2" xfId="357"/>
    <cellStyle name="强调文字颜色 6 2 2" xfId="358"/>
    <cellStyle name="强调文字颜色 6 2 2 2" xfId="606"/>
    <cellStyle name="强调文字颜色 6 2 2 2 2" xfId="855"/>
    <cellStyle name="强调文字颜色 6 2 3" xfId="605"/>
    <cellStyle name="强调文字颜色 6 2 3 2" xfId="854"/>
    <cellStyle name="强调文字颜色 6 3" xfId="359"/>
    <cellStyle name="强调文字颜色 6 3 2" xfId="607"/>
    <cellStyle name="强调文字颜色 6 3 2 2" xfId="856"/>
    <cellStyle name="强调文字颜色 6 4" xfId="360"/>
    <cellStyle name="强调文字颜色 6 4 2" xfId="608"/>
    <cellStyle name="强调文字颜色 6 4 2 2" xfId="857"/>
    <cellStyle name="强调文字颜色 6 5" xfId="361"/>
    <cellStyle name="强调文字颜色 6 5 2" xfId="609"/>
    <cellStyle name="强调文字颜色 6 5 2 2" xfId="858"/>
    <cellStyle name="适中" xfId="8" builtinId="28" customBuiltin="1"/>
    <cellStyle name="适中 2" xfId="363"/>
    <cellStyle name="适中 2 2" xfId="364"/>
    <cellStyle name="适中 2 2 2" xfId="612"/>
    <cellStyle name="适中 2 2 2 2" xfId="861"/>
    <cellStyle name="适中 2 3" xfId="611"/>
    <cellStyle name="适中 2 3 2" xfId="860"/>
    <cellStyle name="适中 3" xfId="365"/>
    <cellStyle name="适中 3 2" xfId="613"/>
    <cellStyle name="适中 3 2 2" xfId="862"/>
    <cellStyle name="适中 4" xfId="366"/>
    <cellStyle name="适中 4 2" xfId="614"/>
    <cellStyle name="适中 4 2 2" xfId="863"/>
    <cellStyle name="适中 5" xfId="367"/>
    <cellStyle name="适中 5 2" xfId="615"/>
    <cellStyle name="适中 5 2 2" xfId="864"/>
    <cellStyle name="适中 6" xfId="368"/>
    <cellStyle name="适中 6 2" xfId="616"/>
    <cellStyle name="适中 6 2 2" xfId="865"/>
    <cellStyle name="适中 7" xfId="362"/>
    <cellStyle name="适中 8" xfId="610"/>
    <cellStyle name="适中 8 2" xfId="859"/>
    <cellStyle name="输出" xfId="10" builtinId="21" customBuiltin="1"/>
    <cellStyle name="输出 2" xfId="370"/>
    <cellStyle name="输出 2 2" xfId="371"/>
    <cellStyle name="输出 2 2 2" xfId="619"/>
    <cellStyle name="输出 2 2 2 2" xfId="868"/>
    <cellStyle name="输出 2 3" xfId="618"/>
    <cellStyle name="输出 2 3 2" xfId="867"/>
    <cellStyle name="输出 3" xfId="372"/>
    <cellStyle name="输出 3 2" xfId="620"/>
    <cellStyle name="输出 3 2 2" xfId="869"/>
    <cellStyle name="输出 4" xfId="373"/>
    <cellStyle name="输出 4 2" xfId="621"/>
    <cellStyle name="输出 4 2 2" xfId="870"/>
    <cellStyle name="输出 5" xfId="374"/>
    <cellStyle name="输出 5 2" xfId="622"/>
    <cellStyle name="输出 5 2 2" xfId="871"/>
    <cellStyle name="输出 6" xfId="375"/>
    <cellStyle name="输出 6 2" xfId="623"/>
    <cellStyle name="输出 6 2 2" xfId="872"/>
    <cellStyle name="输出 7" xfId="369"/>
    <cellStyle name="输出 8" xfId="617"/>
    <cellStyle name="输出 8 2" xfId="866"/>
    <cellStyle name="输入" xfId="9" builtinId="20" customBuiltin="1"/>
    <cellStyle name="输入 2" xfId="377"/>
    <cellStyle name="输入 2 2" xfId="378"/>
    <cellStyle name="输入 2 2 2" xfId="626"/>
    <cellStyle name="输入 2 2 2 2" xfId="875"/>
    <cellStyle name="输入 2 3" xfId="625"/>
    <cellStyle name="输入 2 3 2" xfId="874"/>
    <cellStyle name="输入 3" xfId="379"/>
    <cellStyle name="输入 3 2" xfId="627"/>
    <cellStyle name="输入 3 2 2" xfId="876"/>
    <cellStyle name="输入 4" xfId="380"/>
    <cellStyle name="输入 4 2" xfId="628"/>
    <cellStyle name="输入 4 2 2" xfId="877"/>
    <cellStyle name="输入 5" xfId="381"/>
    <cellStyle name="输入 5 2" xfId="629"/>
    <cellStyle name="输入 5 2 2" xfId="878"/>
    <cellStyle name="输入 6" xfId="382"/>
    <cellStyle name="输入 6 2" xfId="630"/>
    <cellStyle name="输入 6 2 2" xfId="879"/>
    <cellStyle name="输入 7" xfId="376"/>
    <cellStyle name="输入 8" xfId="624"/>
    <cellStyle name="输入 8 2" xfId="873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10" xfId="639"/>
    <cellStyle name="注释 11" xfId="887"/>
    <cellStyle name="注释 12" xfId="901"/>
    <cellStyle name="注释 13" xfId="915"/>
    <cellStyle name="注释 14" xfId="929"/>
    <cellStyle name="注释 15" xfId="943"/>
    <cellStyle name="注释 16" xfId="957"/>
    <cellStyle name="注释 17" xfId="971"/>
    <cellStyle name="注释 18" xfId="985"/>
    <cellStyle name="注释 19" xfId="999"/>
    <cellStyle name="注释 2" xfId="42"/>
    <cellStyle name="注释 2 2" xfId="385"/>
    <cellStyle name="注释 2 2 2" xfId="633"/>
    <cellStyle name="注释 2 2 2 2" xfId="881"/>
    <cellStyle name="注释 2 3" xfId="632"/>
    <cellStyle name="注释 2 3 2" xfId="880"/>
    <cellStyle name="注释 2 4" xfId="384"/>
    <cellStyle name="注释 3" xfId="44"/>
    <cellStyle name="注释 3 2" xfId="634"/>
    <cellStyle name="注释 3 2 2" xfId="882"/>
    <cellStyle name="注释 3 3" xfId="386"/>
    <cellStyle name="注释 4" xfId="58"/>
    <cellStyle name="注释 4 2" xfId="635"/>
    <cellStyle name="注释 4 2 2" xfId="883"/>
    <cellStyle name="注释 4 3" xfId="387"/>
    <cellStyle name="注释 5" xfId="73"/>
    <cellStyle name="注释 5 2" xfId="636"/>
    <cellStyle name="注释 5 2 2" xfId="884"/>
    <cellStyle name="注释 5 3" xfId="388"/>
    <cellStyle name="注释 6" xfId="87"/>
    <cellStyle name="注释 6 2" xfId="637"/>
    <cellStyle name="注释 6 2 2" xfId="885"/>
    <cellStyle name="注释 6 3" xfId="389"/>
    <cellStyle name="注释 7" xfId="101"/>
    <cellStyle name="注释 7 2" xfId="383"/>
    <cellStyle name="注释 8" xfId="115"/>
    <cellStyle name="注释 8 2" xfId="631"/>
    <cellStyle name="注释 9" xfId="1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5789.4000000000005</v>
        <stp/>
        <stp>IC1812.CFE</stp>
        <stp>Ask_Price1</stp>
        <tr r="C21" s="1"/>
      </tp>
      <tp>
        <v>3829.8</v>
        <stp/>
        <stp>IF1812.CFE</stp>
        <stp>Ask_Price1</stp>
        <tr r="C16" s="1"/>
      </tp>
      <tp>
        <v>2719.2000000000003</v>
        <stp/>
        <stp>IH1812.CFE</stp>
        <stp>Ask_Price1</stp>
        <tr r="C11" s="1"/>
      </tp>
      <tp>
        <v>3903</v>
        <stp/>
        <stp>IF1806.CFE</stp>
        <stp>Ask_Price1</stp>
        <tr r="C14" s="1"/>
      </tp>
      <tp>
        <v>2716</v>
        <stp/>
        <stp>IH1809.CFE</stp>
        <stp>Ask_Price1</stp>
        <tr r="C10" s="1"/>
      </tp>
      <tp>
        <v>3879</v>
        <stp/>
        <stp>IF1805.CFE</stp>
        <stp>Ask_Price1</stp>
        <tr r="C13" s="1"/>
      </tp>
      <tp>
        <v>5975.8</v>
        <stp/>
        <stp>IC1806.CFE</stp>
        <stp>Ask_Price1</stp>
        <tr r="C19" s="1"/>
      </tp>
      <tp>
        <v>5969</v>
        <stp/>
        <stp>IC1805.CFE</stp>
        <stp>Ask_Price1</stp>
        <tr r="C18" s="1"/>
      </tp>
      <tp>
        <v>5871</v>
        <stp/>
        <stp>IC1809.CFE</stp>
        <stp>Ask_Price1</stp>
        <tr r="C20" s="1"/>
      </tp>
      <tp>
        <v>2720.2000000000003</v>
        <stp/>
        <stp>IH1805.CFE</stp>
        <stp>Ask_Price1</stp>
        <tr r="C8" s="1"/>
      </tp>
      <tp>
        <v>2736.4</v>
        <stp/>
        <stp>IH1806.CFE</stp>
        <stp>Ask_Price1</stp>
        <tr r="C9" s="1"/>
      </tp>
      <tp>
        <v>3849</v>
        <stp/>
        <stp>IF1809.CFE</stp>
        <stp>Ask_Price1</stp>
        <tr r="C15" s="1"/>
      </tp>
      <tp>
        <v>2715.6</v>
        <stp/>
        <stp>IH1812.CFE</stp>
        <stp>Bid_Price1</stp>
        <tr r="B11" s="1"/>
      </tp>
      <tp>
        <v>3824.4</v>
        <stp/>
        <stp>IF1812.CFE</stp>
        <stp>Bid_Price1</stp>
        <tr r="B16" s="1"/>
      </tp>
      <tp>
        <v>5775.8</v>
        <stp/>
        <stp>IC1812.CFE</stp>
        <stp>Bid_Price1</stp>
        <tr r="B21" s="1"/>
      </tp>
      <tp>
        <v>2735.2000000000003</v>
        <stp/>
        <stp>IH1806.CFE</stp>
        <stp>Bid_Price1</stp>
        <tr r="B9" s="1"/>
      </tp>
      <tp>
        <v>2720</v>
        <stp/>
        <stp>IH1805.CFE</stp>
        <stp>Bid_Price1</stp>
        <tr r="B8" s="1"/>
      </tp>
      <tp>
        <v>5867.8</v>
        <stp/>
        <stp>IC1809.CFE</stp>
        <stp>Bid_Price1</stp>
        <tr r="B20" s="1"/>
      </tp>
      <tp>
        <v>5967</v>
        <stp/>
        <stp>IC1805.CFE</stp>
        <stp>Bid_Price1</stp>
        <tr r="B18" s="1"/>
      </tp>
      <tp>
        <v>5975</v>
        <stp/>
        <stp>IC1806.CFE</stp>
        <stp>Bid_Price1</stp>
        <tr r="B19" s="1"/>
      </tp>
      <tp>
        <v>3878.8</v>
        <stp/>
        <stp>IF1805.CFE</stp>
        <stp>Bid_Price1</stp>
        <tr r="B13" s="1"/>
      </tp>
      <tp>
        <v>2714</v>
        <stp/>
        <stp>IH1809.CFE</stp>
        <stp>Bid_Price1</stp>
        <tr r="B10" s="1"/>
      </tp>
      <tp>
        <v>3902.6</v>
        <stp/>
        <stp>IF1806.CFE</stp>
        <stp>Bid_Price1</stp>
        <tr r="B14" s="1"/>
        <tr r="B15" s="1"/>
      </tp>
      <tp>
        <v>28</v>
        <stp/>
        <stp>M.DCE</stp>
        <stp>Ask_Volume1</stp>
        <stp>RT_Price</stp>
        <tr r="J4" s="1"/>
      </tp>
      <tp>
        <v>204</v>
        <stp/>
        <stp>I.DCE</stp>
        <stp>Ask_Volume1</stp>
        <stp>RT_Price</stp>
        <tr r="J2" s="1"/>
      </tp>
      <tp>
        <v>5515</v>
        <stp/>
        <stp>SR.CZC</stp>
        <stp>Bid_Price1</stp>
        <stp>RT_Price</stp>
        <tr r="F5" s="1"/>
      </tp>
      <tp>
        <v>2957</v>
        <stp/>
        <stp>M.DCE</stp>
        <stp>Ask_Price1</stp>
        <tr r="H4" s="1"/>
        <tr r="G4" s="1"/>
      </tp>
      <tp>
        <v>3613</v>
        <stp/>
        <stp>RB.SHF</stp>
        <stp>Bid_Price1</stp>
        <stp>RT_Price</stp>
        <tr r="F3" s="1"/>
      </tp>
      <tp>
        <v>871</v>
        <stp/>
        <stp>I.DCE</stp>
        <stp>Bid_Volume1</stp>
        <stp>RT_Price</stp>
        <tr r="I2" s="1"/>
      </tp>
      <tp>
        <v>10</v>
        <stp/>
        <stp>M.DCE</stp>
        <stp>Bid_Volume1</stp>
        <stp>RT_Price</stp>
        <tr r="I4" s="1"/>
      </tp>
      <tp>
        <v>462.5</v>
        <stp/>
        <stp>I.DCE</stp>
        <stp>Rt_Price</stp>
        <stp>RT_Price</stp>
        <tr r="H2" s="1"/>
      </tp>
      <tp>
        <v>463</v>
        <stp/>
        <stp>I.DCE</stp>
        <stp>Ask_Price1</stp>
        <stp>RT_Price</stp>
        <tr r="G2" s="1"/>
      </tp>
      <tp>
        <v>0.34</v>
        <stp/>
        <stp>HSI.HI</stp>
        <stp>PctChg</stp>
        <tr r="E24" s="1"/>
      </tp>
      <tp>
        <v>2956</v>
        <stp/>
        <stp>M.DCE</stp>
        <stp>Bid_Price1</stp>
        <stp>RT_Price</stp>
        <tr r="F4" s="1"/>
      </tp>
      <tp>
        <v>462.5</v>
        <stp/>
        <stp>I.DCE</stp>
        <stp>Bid_Price1</stp>
        <stp>RT_Price</stp>
        <tr r="F2" s="1"/>
      </tp>
      <tp>
        <v>3615</v>
        <stp/>
        <stp>RB.SHF</stp>
        <stp>Ask_Price1</stp>
        <tr r="H3" s="1"/>
        <tr r="G3" s="1"/>
      </tp>
      <tp>
        <v>5516</v>
        <stp/>
        <stp>SR.CZC</stp>
        <stp>Ask_Price1</stp>
        <tr r="G5" s="1"/>
        <tr r="H5" s="1"/>
      </tp>
      <tp>
        <v>2735.2000000000003</v>
        <stp/>
        <stp>IH1806.CFE</stp>
        <stp>Rt_Price</stp>
        <tr r="D9" s="1"/>
      </tp>
      <tp>
        <v>3849</v>
        <stp/>
        <stp>IF1809.CFE</stp>
        <stp>Rt_Price</stp>
        <tr r="D15" s="1"/>
      </tp>
      <tp>
        <v>2720</v>
        <stp/>
        <stp>IH1805.CFE</stp>
        <stp>Rt_Price</stp>
        <tr r="D8" s="1"/>
      </tp>
      <tp>
        <v>5871</v>
        <stp/>
        <stp>IC1809.CFE</stp>
        <stp>Rt_Price</stp>
        <tr r="I20" s="1"/>
        <tr r="D20" s="1"/>
      </tp>
      <tp>
        <v>5967.2</v>
        <stp/>
        <stp>IC1805.CFE</stp>
        <stp>Rt_Price</stp>
        <tr r="D18" s="1"/>
        <tr r="I18" s="1"/>
      </tp>
      <tp>
        <v>5975.2</v>
        <stp/>
        <stp>IC1806.CFE</stp>
        <stp>Rt_Price</stp>
        <tr r="D19" s="1"/>
        <tr r="I19" s="1"/>
      </tp>
      <tp>
        <v>3878.8</v>
        <stp/>
        <stp>IF1805.CFE</stp>
        <stp>Rt_Price</stp>
        <tr r="D13" s="1"/>
      </tp>
      <tp>
        <v>3903</v>
        <stp/>
        <stp>IF1806.CFE</stp>
        <stp>Rt_Price</stp>
        <tr r="D14" s="1"/>
      </tp>
      <tp>
        <v>2715</v>
        <stp/>
        <stp>IH1809.CFE</stp>
        <stp>Rt_Price</stp>
        <tr r="D10" s="1"/>
      </tp>
      <tp>
        <v>2715.6</v>
        <stp/>
        <stp>IH1812.CFE</stp>
        <stp>Rt_Price</stp>
        <tr r="D11" s="1"/>
      </tp>
      <tp>
        <v>3824.6</v>
        <stp/>
        <stp>IF1812.CFE</stp>
        <stp>Rt_Price</stp>
        <tr r="D16" s="1"/>
      </tp>
      <tp>
        <v>5779.2</v>
        <stp/>
        <stp>IC1812.CFE</stp>
        <stp>Rt_Price</stp>
        <tr r="D21" s="1"/>
        <tr r="I21" s="1"/>
      </tp>
      <tp>
        <v>-1.18</v>
        <stp/>
        <stp>RB.SHF</stp>
        <stp>PctChg</stp>
        <tr r="K3" s="1"/>
      </tp>
      <tp>
        <v>0.02</v>
        <stp/>
        <stp>SR.CZC</stp>
        <stp>PctChg</stp>
        <tr r="K5" s="1"/>
      </tp>
      <tp>
        <v>64</v>
        <stp/>
        <stp>SR.CZC</stp>
        <stp>Bid_Volume1</stp>
        <stp>RT_Price</stp>
        <tr r="I5" s="1"/>
      </tp>
      <tp>
        <v>300</v>
        <stp/>
        <stp>RB.SHF</stp>
        <stp>Ask_Volume1</stp>
        <stp>RT_Price</stp>
        <tr r="J3" s="1"/>
      </tp>
      <tp>
        <v>1.0100000000000002</v>
        <stp/>
        <stp>000300.SH</stp>
        <stp>PctChg</stp>
        <tr r="C4" s="1"/>
      </tp>
      <tp>
        <v>1.6400000000000001</v>
        <stp/>
        <stp>510050.SH</stp>
        <stp>PctChg</stp>
        <tr r="C2" s="1"/>
      </tp>
      <tp>
        <v>1.4700000000000002</v>
        <stp/>
        <stp>000016.SH</stp>
        <stp>PctChg</stp>
        <tr r="C1" s="1"/>
      </tp>
      <tp>
        <v>5</v>
        <stp/>
        <stp>RB.SHF</stp>
        <stp>Bid_Volume1</stp>
        <stp>RT_Price</stp>
        <tr r="I3" s="1"/>
      </tp>
      <tp>
        <v>0.62000000000000011</v>
        <stp/>
        <stp>HSCEI.HI</stp>
        <stp>PctChg</stp>
        <tr r="E25" s="1"/>
      </tp>
      <tp>
        <v>0.36000000000000004</v>
        <stp/>
        <stp>000905.SH</stp>
        <stp>PctChg</stp>
        <tr r="C5" s="1"/>
      </tp>
      <tp>
        <v>297</v>
        <stp/>
        <stp>SR.CZC</stp>
        <stp>Ask_Volume1</stp>
        <stp>RT_Price</stp>
        <tr r="J5" s="1"/>
      </tp>
      <tp>
        <v>3.899</v>
        <stp/>
        <stp>510300.SH</stp>
        <stp>Rt_Price</stp>
        <tr r="H24" s="1"/>
      </tp>
      <tp>
        <v>3903.06</v>
        <stp/>
        <stp>000300.SH</stp>
        <stp>Rt_Price</stp>
        <tr r="B4" s="1"/>
      </tp>
      <tp>
        <v>2.7330000000000001</v>
        <stp/>
        <stp>510050.SH</stp>
        <stp>Rt_Price</stp>
        <tr r="B2" s="1"/>
      </tp>
      <tp>
        <v>2740.53</v>
        <stp/>
        <stp>000016.SH</stp>
        <stp>Rt_Price</stp>
        <tr r="B1" s="1"/>
      </tp>
      <tp>
        <v>3.0700000000000003</v>
        <stp/>
        <stp>204002.SH</stp>
        <stp>Rt_Price</stp>
        <tr r="B25" s="1"/>
      </tp>
      <tp>
        <v>3.09</v>
        <stp/>
        <stp>204001.SH</stp>
        <stp>Rt_Price</stp>
        <tr r="B24" s="1"/>
      </tp>
      <tp>
        <v>3.3149999999999999</v>
        <stp/>
        <stp>204007.SH</stp>
        <stp>Rt_Price</stp>
        <tr r="B26" s="1"/>
      </tp>
      <tp>
        <v>4.125</v>
        <stp/>
        <stp>204014.SH</stp>
        <stp>Rt_Price</stp>
        <tr r="B27" s="1"/>
      </tp>
      <tp>
        <v>1.49</v>
        <stp/>
        <stp>IF1812.CFE</stp>
        <stp>PctChg</stp>
        <tr r="F16" s="1"/>
      </tp>
      <tp>
        <v>0.93</v>
        <stp/>
        <stp>IC1812.CFE</stp>
        <stp>PctChg</stp>
        <tr r="F21" s="1"/>
      </tp>
      <tp>
        <v>1.6500000000000001</v>
        <stp/>
        <stp>IH1812.CFE</stp>
        <stp>PctChg</stp>
        <tr r="F11" s="1"/>
      </tp>
      <tp>
        <v>-0.2</v>
        <stp/>
        <stp>IC1805.CFE</stp>
        <stp>PctChg</stp>
        <tr r="F18" s="1"/>
      </tp>
      <tp>
        <v>0.73</v>
        <stp/>
        <stp>IC1806.CFE</stp>
        <stp>PctChg</stp>
        <tr r="F19" s="1"/>
      </tp>
      <tp>
        <v>0.29000000000000004</v>
        <stp/>
        <stp>IF1805.CFE</stp>
        <stp>PctChg</stp>
        <tr r="F13" s="1"/>
      </tp>
      <tp>
        <v>1.4700000000000002</v>
        <stp/>
        <stp>IF1806.CFE</stp>
        <stp>PctChg</stp>
        <tr r="F14" s="1"/>
      </tp>
      <tp>
        <v>1.7500000000000002</v>
        <stp/>
        <stp>IH1809.CFE</stp>
        <stp>PctChg</stp>
        <tr r="F10" s="1"/>
      </tp>
      <tp>
        <v>1.7000000000000002</v>
        <stp/>
        <stp>IH1806.CFE</stp>
        <stp>PctChg</stp>
        <tr r="F9" s="1"/>
      </tp>
      <tp>
        <v>1.55</v>
        <stp/>
        <stp>IF1809.CFE</stp>
        <stp>PctChg</stp>
        <tr r="F15" s="1"/>
      </tp>
      <tp>
        <v>0.69000000000000006</v>
        <stp/>
        <stp>IH1805.CFE</stp>
        <stp>PctChg</stp>
        <tr r="F8" s="1"/>
      </tp>
      <tp>
        <v>0.98</v>
        <stp/>
        <stp>IC1809.CFE</stp>
        <stp>PctChg</stp>
        <tr r="F20" s="1"/>
      </tp>
      <tp>
        <v>5995.1500000000005</v>
        <stp/>
        <stp>000905.SH</stp>
        <stp>Rt_Price</stp>
        <tr r="B5" s="1"/>
      </tp>
      <tp>
        <v>-3.75</v>
        <stp/>
        <stp>I.DCE</stp>
        <stp>PctChg</stp>
        <tr r="K2" s="1"/>
      </tp>
      <tp>
        <v>-0.13999999999999999</v>
        <stp/>
        <stp>M.DCE</stp>
        <stp>PctChg</stp>
        <tr r="K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7" zoomScale="90" zoomScaleNormal="90" workbookViewId="0">
      <selection activeCell="E15" sqref="E15"/>
    </sheetView>
  </sheetViews>
  <sheetFormatPr defaultRowHeight="14.4" x14ac:dyDescent="0.25"/>
  <cols>
    <col min="1" max="1" width="6.88671875" customWidth="1"/>
    <col min="2" max="2" width="8.44140625" customWidth="1"/>
    <col min="3" max="3" width="8" customWidth="1"/>
    <col min="4" max="4" width="7.6640625" customWidth="1"/>
    <col min="5" max="5" width="8.33203125" customWidth="1"/>
    <col min="6" max="6" width="9.21875" customWidth="1"/>
    <col min="7" max="7" width="8.88671875" customWidth="1"/>
    <col min="8" max="8" width="9.21875" customWidth="1"/>
    <col min="9" max="9" width="7.21875" customWidth="1"/>
    <col min="10" max="10" width="7.77734375" customWidth="1"/>
    <col min="11" max="11" width="9.44140625" customWidth="1"/>
    <col min="12" max="12" width="8" customWidth="1"/>
    <col min="13" max="13" width="7.44140625" customWidth="1"/>
  </cols>
  <sheetData>
    <row r="1" spans="1:13" x14ac:dyDescent="0.25">
      <c r="A1" s="8" t="s">
        <v>0</v>
      </c>
      <c r="B1" s="16">
        <f>RTD("wdf.rtq", ,"000016.SH", "Rt_Price")</f>
        <v>2740.53</v>
      </c>
      <c r="C1" s="24">
        <f>RTD("wdf.rtq", ,"000016.SH", "PctChg")/100</f>
        <v>1.4700000000000001E-2</v>
      </c>
      <c r="D1" s="9"/>
      <c r="E1" s="10" t="s">
        <v>11</v>
      </c>
      <c r="F1" s="10" t="s">
        <v>12</v>
      </c>
      <c r="G1" s="10" t="s">
        <v>13</v>
      </c>
      <c r="H1" s="10" t="s">
        <v>6</v>
      </c>
      <c r="K1" s="5"/>
      <c r="L1" s="3"/>
      <c r="M1" s="4"/>
    </row>
    <row r="2" spans="1:13" x14ac:dyDescent="0.25">
      <c r="A2" s="10" t="s">
        <v>1</v>
      </c>
      <c r="B2" s="11">
        <f>RTD("wdf.rtq", ,"510050.SH", "Rt_Price")</f>
        <v>2.7330000000000001</v>
      </c>
      <c r="C2" s="25">
        <f>RTD("wdf.rtq", ,"510050.SH", "PctChg")/100</f>
        <v>1.6400000000000001E-2</v>
      </c>
      <c r="D2" s="12"/>
      <c r="E2" s="22" t="s">
        <v>18</v>
      </c>
      <c r="F2" s="22">
        <f>RTD("wdf.rtq", ,"I.DCE", "Bid_Price1","RT_Price")</f>
        <v>462.5</v>
      </c>
      <c r="G2" s="22">
        <f>RTD("wdf.rtq", ,"I.DCE", "Ask_Price1","RT_Price")</f>
        <v>463</v>
      </c>
      <c r="H2" s="22">
        <f>RTD("wdf.rtq", ,"I.DCE", "Rt_Price","RT_Price")</f>
        <v>462.5</v>
      </c>
      <c r="I2" s="23">
        <f>RTD("wdf.rtq", ,"I.DCE", "Bid_Volume1","RT_Price")</f>
        <v>871</v>
      </c>
      <c r="J2" s="23">
        <f>RTD("wdf.rtq", ,"I.DCE", "Ask_Volume1","RT_Price")</f>
        <v>204</v>
      </c>
      <c r="K2" s="28">
        <f>RTD("wdf.rtq", ,"I.DCE", "PctChg")/100</f>
        <v>-3.7499999999999999E-2</v>
      </c>
    </row>
    <row r="3" spans="1:13" x14ac:dyDescent="0.25">
      <c r="A3" s="10" t="s">
        <v>5</v>
      </c>
      <c r="B3" s="14">
        <f>B2*1000-B1</f>
        <v>-7.5300000000002001</v>
      </c>
      <c r="C3" s="26"/>
      <c r="D3" s="12"/>
      <c r="E3" s="22" t="s">
        <v>19</v>
      </c>
      <c r="F3" s="22">
        <f>RTD("wdf.rtq", ,"RB.SHF", "Bid_Price1","RT_Price")</f>
        <v>3613</v>
      </c>
      <c r="G3" s="22">
        <f>RTD("wdf.rtq", ,"RB.SHF", "Ask_Price1")</f>
        <v>3615</v>
      </c>
      <c r="H3" s="22">
        <f>RTD("wdf.rtq", ,"RB.SHF", "Ask_Price1")</f>
        <v>3615</v>
      </c>
      <c r="I3" s="23">
        <f>RTD("wdf.rtq", ,"RB.SHF", "Bid_Volume1","RT_Price")</f>
        <v>5</v>
      </c>
      <c r="J3" s="23">
        <f>RTD("wdf.rtq", ,"RB.SHF", "Ask_Volume1","RT_Price")</f>
        <v>300</v>
      </c>
      <c r="K3" s="28">
        <f>RTD("wdf.rtq", ,"RB.SHF", "PctChg")/100</f>
        <v>-1.18E-2</v>
      </c>
      <c r="L3" s="1"/>
      <c r="M3" s="1"/>
    </row>
    <row r="4" spans="1:13" x14ac:dyDescent="0.25">
      <c r="A4" s="10" t="s">
        <v>9</v>
      </c>
      <c r="B4" s="16">
        <f>RTD("wdf.rtq", ,"000300.SH", "Rt_Price")</f>
        <v>3903.06</v>
      </c>
      <c r="C4" s="25">
        <f>RTD("wdf.rtq", ,"000300.SH", "PctChg")/100</f>
        <v>1.0100000000000003E-2</v>
      </c>
      <c r="D4" s="12"/>
      <c r="E4" s="22" t="s">
        <v>20</v>
      </c>
      <c r="F4" s="22">
        <f>RTD("wdf.rtq", ,"M.DCE", "Bid_Price1","RT_Price")</f>
        <v>2956</v>
      </c>
      <c r="G4" s="22">
        <f>RTD("wdf.rtq", ,"M.DCE", "Ask_Price1")</f>
        <v>2957</v>
      </c>
      <c r="H4" s="22">
        <f>RTD("wdf.rtq", ,"M.DCE", "Ask_Price1")</f>
        <v>2957</v>
      </c>
      <c r="I4" s="23">
        <f>RTD("wdf.rtq", ,"M.DCE", "Bid_Volume1","RT_Price")</f>
        <v>10</v>
      </c>
      <c r="J4" s="23">
        <f>RTD("wdf.rtq", ,"M.DCE", "Ask_Volume1","RT_Price")</f>
        <v>28</v>
      </c>
      <c r="K4" s="28">
        <f>RTD("wdf.rtq", ,"M.DCE", "PctChg")/100</f>
        <v>-1.3999999999999998E-3</v>
      </c>
    </row>
    <row r="5" spans="1:13" x14ac:dyDescent="0.25">
      <c r="A5" s="10" t="s">
        <v>10</v>
      </c>
      <c r="B5" s="16">
        <f>RTD("wdf.rtq", ,"000905.SH", "Rt_Price")</f>
        <v>5995.1500000000005</v>
      </c>
      <c r="C5" s="25">
        <f>RTD("wdf.rtq", ,"000905.SH", "PctChg")/100</f>
        <v>3.6000000000000003E-3</v>
      </c>
      <c r="D5" s="12"/>
      <c r="E5" s="22" t="s">
        <v>21</v>
      </c>
      <c r="F5" s="22">
        <f>RTD("wdf.rtq", ,"SR.CZC", "Bid_Price1","RT_Price")</f>
        <v>5515</v>
      </c>
      <c r="G5" s="22">
        <f>RTD("wdf.rtq", ,"SR.CZC", "Ask_Price1")</f>
        <v>5516</v>
      </c>
      <c r="H5" s="22">
        <f>RTD("wdf.rtq", ,"SR.CZC", "Ask_Price1")</f>
        <v>5516</v>
      </c>
      <c r="I5" s="23">
        <f>RTD("wdf.rtq", ,"SR.CZC", "Bid_Volume1","RT_Price")</f>
        <v>64</v>
      </c>
      <c r="J5" s="23">
        <f>RTD("wdf.rtq", ,"SR.CZC", "Ask_Volume1","RT_Price")</f>
        <v>297</v>
      </c>
      <c r="K5" s="28">
        <f>RTD("wdf.rtq", ,"SR.CZC", "PctChg")/100</f>
        <v>2.0000000000000001E-4</v>
      </c>
    </row>
    <row r="6" spans="1:13" x14ac:dyDescent="0.25">
      <c r="A6" s="10"/>
      <c r="B6" s="10"/>
      <c r="C6" s="12"/>
      <c r="D6" s="12"/>
      <c r="E6" s="15"/>
      <c r="J6" s="13"/>
    </row>
    <row r="7" spans="1:13" x14ac:dyDescent="0.25">
      <c r="A7" s="10" t="s">
        <v>2</v>
      </c>
      <c r="B7" s="10" t="s">
        <v>7</v>
      </c>
      <c r="C7" s="10" t="s">
        <v>8</v>
      </c>
      <c r="D7" s="10" t="s">
        <v>6</v>
      </c>
      <c r="E7" s="10" t="s">
        <v>14</v>
      </c>
      <c r="F7" s="10" t="s">
        <v>3</v>
      </c>
      <c r="G7" s="10" t="s">
        <v>4</v>
      </c>
      <c r="H7" s="17" t="s">
        <v>17</v>
      </c>
      <c r="I7" s="10" t="s">
        <v>35</v>
      </c>
      <c r="J7" s="10" t="s">
        <v>15</v>
      </c>
      <c r="K7" s="10" t="s">
        <v>16</v>
      </c>
      <c r="L7" s="10" t="s">
        <v>22</v>
      </c>
    </row>
    <row r="8" spans="1:13" x14ac:dyDescent="0.25">
      <c r="A8" s="10" t="s">
        <v>45</v>
      </c>
      <c r="B8" s="18">
        <f>RTD("wdf.rtq", ,"IH1805.CFE", "Bid_Price1")</f>
        <v>2720</v>
      </c>
      <c r="C8" s="18">
        <f>RTD("wdf.rtq", ,"IH1805.CFE", "Ask_Price1")</f>
        <v>2720.2000000000003</v>
      </c>
      <c r="D8" s="19">
        <f>RTD("wdf.rtq", ,"IH1805.CFE", "Rt_Price")</f>
        <v>2720</v>
      </c>
      <c r="E8" s="22">
        <f>D8-$B$1</f>
        <v>-20.5300000000002</v>
      </c>
      <c r="F8" s="35">
        <f>RTD("wdf.rtq", ,"IH1805.CFE", "PctChg")/100</f>
        <v>6.9000000000000008E-3</v>
      </c>
      <c r="G8" s="20">
        <f>E8/$B$1</f>
        <v>-7.4912516921909989E-3</v>
      </c>
      <c r="H8" s="29">
        <f>$E8+K8-$L8</f>
        <v>-16.770000000000202</v>
      </c>
      <c r="I8" s="37">
        <f t="shared" ref="I8:I10" si="0">H8-$B$3</f>
        <v>-9.240000000000002</v>
      </c>
      <c r="J8" s="14" t="s">
        <v>47</v>
      </c>
      <c r="K8" s="14">
        <v>3.76</v>
      </c>
      <c r="L8" s="14"/>
    </row>
    <row r="9" spans="1:13" x14ac:dyDescent="0.25">
      <c r="A9" s="10" t="s">
        <v>31</v>
      </c>
      <c r="B9" s="18">
        <f>RTD("wdf.rtq", ,"IH1806.CFE", "Bid_Price1")</f>
        <v>2735.2000000000003</v>
      </c>
      <c r="C9" s="18">
        <f>RTD("wdf.rtq", ,"IH1806.CFE", "Ask_Price1")</f>
        <v>2736.4</v>
      </c>
      <c r="D9" s="19">
        <f>RTD("wdf.rtq", ,"IH1806.CFE", "Rt_Price")</f>
        <v>2735.2000000000003</v>
      </c>
      <c r="E9" s="22">
        <f>D9-$B$1</f>
        <v>-5.3299999999999272</v>
      </c>
      <c r="F9" s="35">
        <f>RTD("wdf.rtq", ,"IH1806.CFE", "PctChg")/100</f>
        <v>1.7000000000000001E-2</v>
      </c>
      <c r="G9" s="20">
        <f>E9/$B$1</f>
        <v>-1.9448792751766727E-3</v>
      </c>
      <c r="H9" s="29">
        <f>$E9+K9-$L9</f>
        <v>17.830000000000073</v>
      </c>
      <c r="I9" s="37">
        <f t="shared" si="0"/>
        <v>25.360000000000273</v>
      </c>
      <c r="J9" s="14" t="s">
        <v>34</v>
      </c>
      <c r="K9" s="14">
        <v>23.16</v>
      </c>
      <c r="L9" s="14"/>
    </row>
    <row r="10" spans="1:13" x14ac:dyDescent="0.25">
      <c r="A10" s="10" t="s">
        <v>40</v>
      </c>
      <c r="B10" s="18">
        <f>RTD("wdf.rtq", ,"IH1809.CFE", "Bid_Price1")</f>
        <v>2714</v>
      </c>
      <c r="C10" s="18">
        <f>RTD("wdf.rtq", ,"IH1809.CFE", "Ask_Price1")</f>
        <v>2716</v>
      </c>
      <c r="D10" s="19">
        <f>RTD("wdf.rtq", ,"IH1809.CFE", "Rt_Price")</f>
        <v>2715</v>
      </c>
      <c r="E10" s="22">
        <f>D10-$B$1</f>
        <v>-25.5300000000002</v>
      </c>
      <c r="F10" s="35">
        <f>RTD("wdf.rtq", ,"IH1809.CFE", "PctChg")/100</f>
        <v>1.7500000000000002E-2</v>
      </c>
      <c r="G10" s="20">
        <f>E10/$B$1</f>
        <v>-9.3157163030509419E-3</v>
      </c>
      <c r="H10" s="29">
        <f>$E10+K10-$L10</f>
        <v>43.599999999999795</v>
      </c>
      <c r="I10" s="37">
        <f t="shared" si="0"/>
        <v>51.129999999999995</v>
      </c>
      <c r="J10" s="14" t="s">
        <v>41</v>
      </c>
      <c r="K10" s="14">
        <v>69.13</v>
      </c>
      <c r="L10" s="14"/>
    </row>
    <row r="11" spans="1:13" x14ac:dyDescent="0.25">
      <c r="A11" s="10" t="s">
        <v>49</v>
      </c>
      <c r="B11" s="18">
        <f>RTD("wdf.rtq", ,"IH1812.CFE", "Bid_Price1")</f>
        <v>2715.6</v>
      </c>
      <c r="C11" s="18">
        <f>RTD("wdf.rtq", ,"IH1812.CFE", "Ask_Price1")</f>
        <v>2719.2000000000003</v>
      </c>
      <c r="D11" s="19">
        <f>RTD("wdf.rtq", ,"IH1812.CFE", "Rt_Price")</f>
        <v>2715.6</v>
      </c>
      <c r="E11" s="22">
        <f>D11-$B$1</f>
        <v>-24.930000000000291</v>
      </c>
      <c r="F11" s="35">
        <f>RTD("wdf.rtq", ,"IH1812.CFE", "PctChg")/100</f>
        <v>1.6500000000000001E-2</v>
      </c>
      <c r="G11" s="20">
        <f>E11/$B$1</f>
        <v>-9.0967805497477825E-3</v>
      </c>
      <c r="H11" s="29">
        <f>$E11+K11-$L11</f>
        <v>45.799999999999713</v>
      </c>
      <c r="I11" s="37">
        <f t="shared" ref="I11" si="1">H11-$B$3</f>
        <v>53.329999999999913</v>
      </c>
      <c r="J11" s="14" t="s">
        <v>50</v>
      </c>
      <c r="K11" s="14">
        <v>70.73</v>
      </c>
      <c r="L11" s="14"/>
    </row>
    <row r="12" spans="1:13" ht="6" customHeight="1" x14ac:dyDescent="0.25">
      <c r="A12" s="13"/>
      <c r="B12" s="21"/>
      <c r="C12" s="21"/>
      <c r="D12" s="21"/>
      <c r="E12" s="27"/>
      <c r="F12" s="36"/>
      <c r="G12" s="13"/>
      <c r="H12" s="30"/>
      <c r="I12" s="38"/>
      <c r="J12" s="7"/>
      <c r="K12" s="7"/>
      <c r="L12" s="7"/>
    </row>
    <row r="13" spans="1:13" x14ac:dyDescent="0.25">
      <c r="A13" s="10" t="s">
        <v>46</v>
      </c>
      <c r="B13" s="18">
        <f>RTD("wdf.rtq", ,"IF1805.CFE", "Bid_Price1")</f>
        <v>3878.8</v>
      </c>
      <c r="C13" s="18">
        <f>RTD("wdf.rtq", ,"IF1805.CFE", "Ask_Price1")</f>
        <v>3879</v>
      </c>
      <c r="D13" s="19">
        <f>RTD("wdf.rtq", ,"IF1805.CFE", "Rt_Price")</f>
        <v>3878.8</v>
      </c>
      <c r="E13" s="22">
        <f>D13-$B$4</f>
        <v>-24.259999999999764</v>
      </c>
      <c r="F13" s="35">
        <f>RTD("wdf.rtq", ,"IF1805.CFE", "PctChg")/100</f>
        <v>2.9000000000000002E-3</v>
      </c>
      <c r="G13" s="20">
        <f>E13/$B$4</f>
        <v>-6.2156359369314748E-3</v>
      </c>
      <c r="H13" s="29">
        <f>$E13+K13-L13</f>
        <v>-17.549999999999763</v>
      </c>
      <c r="I13" s="37">
        <f>$H$25-H13</f>
        <v>13.489999999999817</v>
      </c>
      <c r="J13" s="14" t="s">
        <v>47</v>
      </c>
      <c r="K13" s="14">
        <v>9.8699999999999992</v>
      </c>
      <c r="L13" s="14">
        <v>3.16</v>
      </c>
    </row>
    <row r="14" spans="1:13" x14ac:dyDescent="0.25">
      <c r="A14" s="10" t="s">
        <v>32</v>
      </c>
      <c r="B14" s="18">
        <f>RTD("wdf.rtq", ,"IF1806.CFE", "Bid_Price1")</f>
        <v>3902.6</v>
      </c>
      <c r="C14" s="18">
        <f>RTD("wdf.rtq", ,"IF1806.CFE", "Ask_Price1")</f>
        <v>3903</v>
      </c>
      <c r="D14" s="19">
        <f>RTD("wdf.rtq", ,"IF1806.CFE", "Rt_Price")</f>
        <v>3903</v>
      </c>
      <c r="E14" s="22">
        <f>D14-$B$4</f>
        <v>-5.999999999994543E-2</v>
      </c>
      <c r="F14" s="35">
        <f>RTD("wdf.rtq", ,"IF1806.CFE", "PctChg")/100</f>
        <v>1.4700000000000001E-2</v>
      </c>
      <c r="G14" s="20">
        <f>E14/$B$4</f>
        <v>-1.5372553842355852E-5</v>
      </c>
      <c r="H14" s="29">
        <f>$E14+K14-L14</f>
        <v>26.070000000000054</v>
      </c>
      <c r="I14" s="37">
        <f t="shared" ref="I14:I15" si="2">$H$25-H14</f>
        <v>-30.13</v>
      </c>
      <c r="J14" s="14" t="s">
        <v>34</v>
      </c>
      <c r="K14" s="14">
        <v>29.29</v>
      </c>
      <c r="L14" s="14">
        <v>3.16</v>
      </c>
    </row>
    <row r="15" spans="1:13" x14ac:dyDescent="0.25">
      <c r="A15" s="10" t="s">
        <v>42</v>
      </c>
      <c r="B15" s="18">
        <f>RTD("wdf.rtq", ,"IF1806.CFE", "Bid_Price1")</f>
        <v>3902.6</v>
      </c>
      <c r="C15" s="18">
        <f>RTD("wdf.rtq", ,"IF1809.CFE", "Ask_Price1")</f>
        <v>3849</v>
      </c>
      <c r="D15" s="19">
        <f>RTD("wdf.rtq", ,"IF1809.CFE", "Rt_Price")</f>
        <v>3849</v>
      </c>
      <c r="E15" s="22">
        <f>D15-$B$4</f>
        <v>-54.059999999999945</v>
      </c>
      <c r="F15" s="35">
        <f>RTD("wdf.rtq", ,"IF1809.CFE", "PctChg")/100</f>
        <v>1.55E-2</v>
      </c>
      <c r="G15" s="20">
        <f>E15/$B$4</f>
        <v>-1.3850671011975206E-2</v>
      </c>
      <c r="H15" s="29">
        <f>$E15+K15-L15</f>
        <v>19.220000000000052</v>
      </c>
      <c r="I15" s="37">
        <f t="shared" si="2"/>
        <v>-23.279999999999998</v>
      </c>
      <c r="J15" s="14" t="s">
        <v>41</v>
      </c>
      <c r="K15" s="14">
        <v>76.44</v>
      </c>
      <c r="L15" s="14">
        <v>3.16</v>
      </c>
    </row>
    <row r="16" spans="1:13" x14ac:dyDescent="0.25">
      <c r="A16" s="10" t="s">
        <v>51</v>
      </c>
      <c r="B16" s="18">
        <f>RTD("wdf.rtq", ,"IF1812.CFE", "Bid_Price1")</f>
        <v>3824.4</v>
      </c>
      <c r="C16" s="18">
        <f>RTD("wdf.rtq", ,"IF1812.CFE", "Ask_Price1")</f>
        <v>3829.8</v>
      </c>
      <c r="D16" s="19">
        <f>RTD("wdf.rtq", ,"IF1812.CFE", "Rt_Price")</f>
        <v>3824.6</v>
      </c>
      <c r="E16" s="22">
        <f>D16-$B$4</f>
        <v>-78.460000000000036</v>
      </c>
      <c r="F16" s="35">
        <f>RTD("wdf.rtq", ,"IF1812.CFE", "PctChg")/100</f>
        <v>1.49E-2</v>
      </c>
      <c r="G16" s="20">
        <f>E16/$B$4</f>
        <v>-2.0102176241205628E-2</v>
      </c>
      <c r="H16" s="29">
        <f>$E16+K16-L16</f>
        <v>-3.730000000000036</v>
      </c>
      <c r="I16" s="37">
        <f t="shared" ref="I16" si="3">$H$25-H16</f>
        <v>-0.32999999999990948</v>
      </c>
      <c r="J16" s="14" t="s">
        <v>41</v>
      </c>
      <c r="K16" s="14">
        <v>77.89</v>
      </c>
      <c r="L16" s="14">
        <v>3.16</v>
      </c>
    </row>
    <row r="17" spans="1:21" ht="7.8" customHeight="1" x14ac:dyDescent="0.25">
      <c r="A17" s="13"/>
      <c r="B17" s="21"/>
      <c r="C17" s="21"/>
      <c r="D17" s="21"/>
      <c r="E17" s="27"/>
      <c r="F17" s="36"/>
      <c r="G17" s="13"/>
      <c r="H17" s="30"/>
      <c r="I17" s="38"/>
      <c r="K17" s="31"/>
      <c r="S17" s="1"/>
      <c r="T17" s="1"/>
      <c r="U17" s="1"/>
    </row>
    <row r="18" spans="1:21" x14ac:dyDescent="0.25">
      <c r="A18" s="10" t="s">
        <v>48</v>
      </c>
      <c r="B18" s="18">
        <f>RTD("wdf.rtq", ,"IC1805.CFE", "Bid_Price1")</f>
        <v>5967</v>
      </c>
      <c r="C18" s="18">
        <f>RTD("wdf.rtq", ,"IC1805.CFE", "Ask_Price1")</f>
        <v>5969</v>
      </c>
      <c r="D18" s="19">
        <f>RTD("wdf.rtq", ,"IC1805.CFE", "Rt_Price")</f>
        <v>5967.2</v>
      </c>
      <c r="E18" s="22">
        <f>D18-$B$5</f>
        <v>-27.950000000000728</v>
      </c>
      <c r="F18" s="35">
        <f>RTD("wdf.rtq", ,"IC1805.CFE", "PctChg")/100</f>
        <v>-2E-3</v>
      </c>
      <c r="G18" s="20">
        <f>E18/$B$5</f>
        <v>-4.6621018656748748E-3</v>
      </c>
      <c r="H18" s="29">
        <f>$E18+K18</f>
        <v>-20.210000000000726</v>
      </c>
      <c r="I18" s="37">
        <f>RTD("wdf.rtq", ,"IC1805.CFE", "Rt_Price")</f>
        <v>5967.2</v>
      </c>
      <c r="J18" s="14" t="s">
        <v>47</v>
      </c>
      <c r="K18" s="14">
        <v>7.74</v>
      </c>
      <c r="S18" s="1"/>
      <c r="T18" s="1"/>
      <c r="U18" s="2"/>
    </row>
    <row r="19" spans="1:21" x14ac:dyDescent="0.25">
      <c r="A19" s="10" t="s">
        <v>33</v>
      </c>
      <c r="B19" s="18">
        <f>RTD("wdf.rtq", ,"IC1806.CFE", "Bid_Price1")</f>
        <v>5975</v>
      </c>
      <c r="C19" s="18">
        <f>RTD("wdf.rtq", ,"IC1806.CFE", "Ask_Price1")</f>
        <v>5975.8</v>
      </c>
      <c r="D19" s="19">
        <f>RTD("wdf.rtq", ,"IC1806.CFE", "Rt_Price")</f>
        <v>5975.2</v>
      </c>
      <c r="E19" s="22">
        <f>D19-$B$5</f>
        <v>-19.950000000000728</v>
      </c>
      <c r="F19" s="35">
        <f>RTD("wdf.rtq", ,"IC1806.CFE", "PctChg")/100</f>
        <v>7.3000000000000001E-3</v>
      </c>
      <c r="G19" s="20">
        <f>E19/$B$5</f>
        <v>-3.3276898826552674E-3</v>
      </c>
      <c r="H19" s="29">
        <f>$E19+K19</f>
        <v>13.429999999999275</v>
      </c>
      <c r="I19" s="37">
        <f>RTD("wdf.rtq", ,"IC1806.CFE", "Rt_Price")</f>
        <v>5975.2</v>
      </c>
      <c r="J19" s="14" t="s">
        <v>34</v>
      </c>
      <c r="K19" s="14">
        <v>33.380000000000003</v>
      </c>
    </row>
    <row r="20" spans="1:21" x14ac:dyDescent="0.25">
      <c r="A20" s="10" t="s">
        <v>43</v>
      </c>
      <c r="B20" s="18">
        <f>RTD("wdf.rtq", ,"IC1809.CFE", "Bid_Price1")</f>
        <v>5867.8</v>
      </c>
      <c r="C20" s="18">
        <f>RTD("wdf.rtq", ,"IC1809.CFE", "Ask_Price1")</f>
        <v>5871</v>
      </c>
      <c r="D20" s="19">
        <f>RTD("wdf.rtq", ,"IC1809.CFE", "Rt_Price")</f>
        <v>5871</v>
      </c>
      <c r="E20" s="22">
        <f>D20-$B$5</f>
        <v>-124.15000000000055</v>
      </c>
      <c r="F20" s="35">
        <f>RTD("wdf.rtq", ,"IC1809.CFE", "PctChg")/100</f>
        <v>9.7999999999999997E-3</v>
      </c>
      <c r="G20" s="20">
        <f>E20/$B$5</f>
        <v>-2.0708405961485623E-2</v>
      </c>
      <c r="H20" s="29">
        <f>$E20+K20</f>
        <v>-65.690000000000538</v>
      </c>
      <c r="I20" s="37">
        <f>RTD("wdf.rtq", ,"IC1809.CFE", "Rt_Price")</f>
        <v>5871</v>
      </c>
      <c r="J20" s="14" t="s">
        <v>41</v>
      </c>
      <c r="K20" s="14">
        <v>58.46</v>
      </c>
    </row>
    <row r="21" spans="1:21" x14ac:dyDescent="0.25">
      <c r="A21" s="10" t="s">
        <v>52</v>
      </c>
      <c r="B21" s="18">
        <f>RTD("wdf.rtq", ,"IC1812.CFE", "Bid_Price1")</f>
        <v>5775.8</v>
      </c>
      <c r="C21" s="18">
        <f>RTD("wdf.rtq", ,"IC1812.CFE", "Ask_Price1")</f>
        <v>5789.4000000000005</v>
      </c>
      <c r="D21" s="19">
        <f>RTD("wdf.rtq", ,"IC1812.CFE", "Rt_Price")</f>
        <v>5779.2</v>
      </c>
      <c r="E21" s="22">
        <f>D21-$B$5</f>
        <v>-215.95000000000073</v>
      </c>
      <c r="F21" s="35">
        <f>RTD("wdf.rtq", ,"IC1812.CFE", "PctChg")/100</f>
        <v>9.300000000000001E-3</v>
      </c>
      <c r="G21" s="20">
        <f>E21/$B$5</f>
        <v>-3.6020783466635647E-2</v>
      </c>
      <c r="H21" s="29">
        <f>$E21+K21</f>
        <v>-157.49000000000072</v>
      </c>
      <c r="I21" s="37">
        <f>RTD("wdf.rtq", ,"IC1812.CFE", "Rt_Price")</f>
        <v>5779.2</v>
      </c>
      <c r="J21" s="14" t="s">
        <v>44</v>
      </c>
      <c r="K21" s="14">
        <v>58.46</v>
      </c>
    </row>
    <row r="23" spans="1:21" x14ac:dyDescent="0.25">
      <c r="A23" s="34" t="s">
        <v>23</v>
      </c>
      <c r="D23" s="34" t="s">
        <v>28</v>
      </c>
      <c r="G23" s="34" t="s">
        <v>36</v>
      </c>
      <c r="J23" s="34" t="s">
        <v>37</v>
      </c>
    </row>
    <row r="24" spans="1:21" x14ac:dyDescent="0.25">
      <c r="A24" s="32" t="s">
        <v>24</v>
      </c>
      <c r="B24" s="33">
        <f>RTD("wdf.rtq", ,"204001.SH", "Rt_Price")</f>
        <v>3.09</v>
      </c>
      <c r="D24" s="32" t="s">
        <v>29</v>
      </c>
      <c r="E24" s="6">
        <f>RTD("wdf.rtq", ,"HSI.HI", "PctChg")/100</f>
        <v>3.4000000000000002E-3</v>
      </c>
      <c r="G24" s="40" t="s">
        <v>38</v>
      </c>
      <c r="H24" s="39">
        <f>RTD("wdf.rtq", ,"510300.SH", "Rt_Price")</f>
        <v>3.899</v>
      </c>
    </row>
    <row r="25" spans="1:21" x14ac:dyDescent="0.25">
      <c r="A25" s="32" t="s">
        <v>25</v>
      </c>
      <c r="B25" s="33">
        <f>RTD("wdf.rtq", ,"204002.SH", "Rt_Price")</f>
        <v>3.0700000000000003</v>
      </c>
      <c r="C25" s="1"/>
      <c r="D25" s="32" t="s">
        <v>30</v>
      </c>
      <c r="E25" s="6">
        <f>RTD("wdf.rtq", ,"HSCEI.HI", "PctChg")/100</f>
        <v>6.2000000000000006E-3</v>
      </c>
      <c r="G25" s="40" t="s">
        <v>39</v>
      </c>
      <c r="H25" s="39">
        <f>H24*1000-B4</f>
        <v>-4.0599999999999454</v>
      </c>
    </row>
    <row r="26" spans="1:21" x14ac:dyDescent="0.25">
      <c r="A26" s="32" t="s">
        <v>26</v>
      </c>
      <c r="B26" s="33">
        <f>RTD("wdf.rtq", ,"204007.SH", "Rt_Price")</f>
        <v>3.3149999999999999</v>
      </c>
      <c r="C26" s="1"/>
      <c r="D26" s="1"/>
      <c r="E26" s="2"/>
    </row>
    <row r="27" spans="1:21" x14ac:dyDescent="0.25">
      <c r="A27" s="32" t="s">
        <v>27</v>
      </c>
      <c r="B27" s="33">
        <f>RTD("wdf.rtq", ,"204014.SH", "Rt_Price")</f>
        <v>4.125</v>
      </c>
    </row>
  </sheetData>
  <phoneticPr fontId="19" type="noConversion"/>
  <conditionalFormatting sqref="K2:K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2018-05-21T00:22:28Z</dcterms:modified>
</cp:coreProperties>
</file>