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1" sheetId="9" r:id="rId2"/>
    <sheet name="20170508" sheetId="8" r:id="rId3"/>
    <sheet name="20170503" sheetId="7" r:id="rId4"/>
    <sheet name="20170426" sheetId="6" r:id="rId5"/>
    <sheet name="20170417" sheetId="5" r:id="rId6"/>
    <sheet name="20170412" sheetId="4" r:id="rId7"/>
    <sheet name="20170411" sheetId="3" r:id="rId8"/>
    <sheet name="20170410" sheetId="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18" i="1" l="1"/>
  <c r="D109" i="1"/>
  <c r="E115" i="1"/>
  <c r="C116" i="1"/>
  <c r="E114" i="1"/>
  <c r="C115" i="1"/>
  <c r="E117" i="1"/>
  <c r="C117" i="1"/>
  <c r="C114" i="1"/>
  <c r="C121" i="1"/>
  <c r="E116" i="1"/>
  <c r="C118" i="1"/>
  <c r="I95" i="1"/>
  <c r="E121" i="1"/>
  <c r="E118" i="1"/>
  <c r="F121" i="1" l="1"/>
  <c r="F127" i="1" s="1"/>
  <c r="F117" i="1"/>
  <c r="F115" i="1"/>
  <c r="D114" i="1"/>
  <c r="F114" i="1" s="1"/>
  <c r="D118" i="1"/>
  <c r="F118" i="1" s="1"/>
  <c r="G118" i="1" s="1"/>
  <c r="D116" i="1"/>
  <c r="F116" i="1" s="1"/>
  <c r="J60" i="1"/>
  <c r="I11" i="1"/>
  <c r="I35" i="1"/>
  <c r="K32" i="1"/>
  <c r="I44" i="1"/>
  <c r="I74" i="1"/>
  <c r="J43" i="1"/>
  <c r="K95" i="1"/>
  <c r="K75" i="1"/>
  <c r="I54" i="1"/>
  <c r="I59" i="1"/>
  <c r="I15" i="1"/>
  <c r="K17" i="1"/>
  <c r="J55" i="1"/>
  <c r="K23" i="1"/>
  <c r="I57" i="1"/>
  <c r="K66" i="1"/>
  <c r="I96" i="1"/>
  <c r="I60" i="1"/>
  <c r="J31" i="1"/>
  <c r="K27" i="1"/>
  <c r="I52" i="1"/>
  <c r="K5" i="1"/>
  <c r="K30" i="1"/>
  <c r="K24" i="1"/>
  <c r="K52" i="1"/>
  <c r="J17" i="1"/>
  <c r="I26" i="1"/>
  <c r="I12" i="1"/>
  <c r="K69" i="1"/>
  <c r="K42" i="1"/>
  <c r="J30" i="1"/>
  <c r="K59" i="1"/>
  <c r="K48" i="1"/>
  <c r="I77" i="1"/>
  <c r="I65" i="1"/>
  <c r="J53" i="1"/>
  <c r="L98" i="1"/>
  <c r="K67" i="1"/>
  <c r="J65" i="1"/>
  <c r="L99" i="1"/>
  <c r="I29" i="1"/>
  <c r="J41" i="1"/>
  <c r="I43" i="1"/>
  <c r="K50" i="1"/>
  <c r="J44" i="1"/>
  <c r="K55" i="1"/>
  <c r="I76" i="1"/>
  <c r="J24" i="1"/>
  <c r="I32" i="1"/>
  <c r="J42" i="1"/>
  <c r="J77" i="1"/>
  <c r="J5" i="1"/>
  <c r="J46" i="1"/>
  <c r="I31" i="1"/>
  <c r="K76" i="1"/>
  <c r="J36" i="1"/>
  <c r="I25" i="1"/>
  <c r="J23" i="1"/>
  <c r="J14" i="1"/>
  <c r="J45" i="1"/>
  <c r="I22" i="1"/>
  <c r="I33" i="1"/>
  <c r="K49" i="1"/>
  <c r="I69" i="1"/>
  <c r="I45" i="1"/>
  <c r="J34" i="1"/>
  <c r="K46" i="1"/>
  <c r="K96" i="1"/>
  <c r="I30" i="1"/>
  <c r="J13" i="1"/>
  <c r="J66" i="1"/>
  <c r="I24" i="1"/>
  <c r="I67" i="1"/>
  <c r="J48" i="1"/>
  <c r="J70" i="1"/>
  <c r="J22" i="1"/>
  <c r="J58" i="1"/>
  <c r="K57" i="1"/>
  <c r="I58" i="1"/>
  <c r="K25" i="1"/>
  <c r="I98" i="1"/>
  <c r="J67" i="1"/>
  <c r="I34" i="1"/>
  <c r="K15" i="1"/>
  <c r="J68" i="1"/>
  <c r="I46" i="1"/>
  <c r="J32" i="1"/>
  <c r="K60" i="1"/>
  <c r="J35" i="1"/>
  <c r="I68" i="1"/>
  <c r="I16" i="1"/>
  <c r="K44" i="1"/>
  <c r="I50" i="1"/>
  <c r="J57" i="1"/>
  <c r="K74" i="1"/>
  <c r="I49" i="1"/>
  <c r="L95" i="1"/>
  <c r="K29" i="1"/>
  <c r="K35" i="1"/>
  <c r="J75" i="1"/>
  <c r="K36" i="1"/>
  <c r="K68" i="1"/>
  <c r="I14" i="1"/>
  <c r="I99" i="1"/>
  <c r="J52" i="1"/>
  <c r="I55" i="1"/>
  <c r="I97" i="1"/>
  <c r="K41" i="1"/>
  <c r="I42" i="1"/>
  <c r="K77" i="1"/>
  <c r="I56" i="1"/>
  <c r="J56" i="1"/>
  <c r="I48" i="1"/>
  <c r="I27" i="1"/>
  <c r="I66" i="1"/>
  <c r="J11" i="1"/>
  <c r="K33" i="1"/>
  <c r="J15" i="1"/>
  <c r="L96" i="1"/>
  <c r="K31" i="1"/>
  <c r="I5" i="1"/>
  <c r="K14" i="1"/>
  <c r="J59" i="1"/>
  <c r="I70" i="1"/>
  <c r="J27" i="1"/>
  <c r="K45" i="1"/>
  <c r="J74" i="1"/>
  <c r="K51" i="1"/>
  <c r="I13" i="1"/>
  <c r="I17" i="1"/>
  <c r="K97" i="1"/>
  <c r="K11" i="1"/>
  <c r="I75" i="1"/>
  <c r="I53" i="1"/>
  <c r="K58" i="1"/>
  <c r="K22" i="1"/>
  <c r="K54" i="1"/>
  <c r="K47" i="1"/>
  <c r="J29" i="1"/>
  <c r="K65" i="1"/>
  <c r="I36" i="1"/>
  <c r="J50" i="1"/>
  <c r="K43" i="1"/>
  <c r="I47" i="1"/>
  <c r="J69" i="1"/>
  <c r="J12" i="1"/>
  <c r="I23" i="1"/>
  <c r="K12" i="1"/>
  <c r="K16" i="1"/>
  <c r="K98" i="1"/>
  <c r="J76" i="1"/>
  <c r="J51" i="1"/>
  <c r="J49" i="1"/>
  <c r="K70" i="1"/>
  <c r="K26" i="1"/>
  <c r="K28" i="1"/>
  <c r="K56" i="1"/>
  <c r="J54" i="1"/>
  <c r="J33" i="1"/>
  <c r="K13" i="1"/>
  <c r="J47" i="1"/>
  <c r="K53" i="1"/>
  <c r="K34" i="1"/>
  <c r="K99" i="1"/>
  <c r="I41" i="1"/>
  <c r="J25" i="1"/>
  <c r="I51" i="1"/>
  <c r="J28" i="1"/>
  <c r="J16" i="1"/>
  <c r="I28" i="1"/>
  <c r="L97" i="1"/>
  <c r="J26" i="1"/>
  <c r="G114" i="1" l="1"/>
  <c r="G116" i="1"/>
  <c r="G117" i="1"/>
  <c r="G115" i="1"/>
  <c r="D97" i="1"/>
  <c r="D98" i="1"/>
  <c r="D96" i="1"/>
  <c r="D95" i="1"/>
  <c r="D99" i="1"/>
  <c r="F61" i="1"/>
  <c r="D100" i="1" l="1"/>
  <c r="F78" i="1"/>
  <c r="F71" i="1"/>
  <c r="F37" i="1"/>
  <c r="F6" i="1" l="1"/>
  <c r="B84" i="1" l="1"/>
  <c r="B86" i="1"/>
  <c r="B87" i="1" s="1"/>
  <c r="C83" i="1"/>
  <c r="B85" i="1"/>
  <c r="B83" i="1"/>
</calcChain>
</file>

<file path=xl/sharedStrings.xml><?xml version="1.0" encoding="utf-8"?>
<sst xmlns="http://schemas.openxmlformats.org/spreadsheetml/2006/main" count="2445" uniqueCount="189">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</sst>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abSelected="1" topLeftCell="A76" workbookViewId="0">
      <selection activeCell="C87" sqref="A82:C87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36" t="str">
        <f>[1]!s_div_progress(A12,"20161231")</f>
        <v>股东大会通过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tr">
        <f>[1]!s_div_progress(A15,"20161231")</f>
        <v>股东大会通过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178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s="12" customFormat="1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178</v>
      </c>
      <c r="H17" s="43"/>
      <c r="I17" s="55" t="str">
        <f>[1]!s_div_progress(A17,"20161231")</f>
        <v>实施</v>
      </c>
      <c r="J17" s="43" t="str">
        <f>[1]!s_div_recorddate(A17,"2016/12/31")</f>
        <v>2017-05-16</v>
      </c>
      <c r="K17" s="43" t="str">
        <f>[1]!s_div_exdate(A17,"2016/12/31")</f>
        <v>2017-05-17</v>
      </c>
      <c r="L17" s="13"/>
    </row>
    <row r="18" spans="1:12" x14ac:dyDescent="0.25">
      <c r="A18" s="1" t="s">
        <v>106</v>
      </c>
      <c r="F18" s="2">
        <f>SUM(F11:F17)</f>
        <v>5.0065589999999993</v>
      </c>
      <c r="H18" s="12"/>
      <c r="I18" s="9"/>
      <c r="J18" s="9"/>
      <c r="K18" s="9"/>
      <c r="L18" s="1"/>
    </row>
    <row r="19" spans="1:12" x14ac:dyDescent="0.25">
      <c r="I19" s="9"/>
      <c r="J19" s="9"/>
      <c r="K19" s="9"/>
      <c r="L19" s="1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SUM(F22:F36)</f>
        <v>13.9396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>
        <f>$F$6+$F$18</f>
        <v>6.0612589999999997</v>
      </c>
      <c r="C84" s="12">
        <f>$F$5+$F$16+$F$11+$F$17</f>
        <v>3.7989999999999999</v>
      </c>
    </row>
    <row r="85" spans="1:12" x14ac:dyDescent="0.25">
      <c r="A85" s="1" t="s">
        <v>117</v>
      </c>
      <c r="B85">
        <f>$F$6+$F$18+SUM($F$22:$F$30)</f>
        <v>14.061659000000001</v>
      </c>
      <c r="C85" s="12">
        <f>$F$5+$F$16+$F$11+$F$17</f>
        <v>3.7989999999999999</v>
      </c>
    </row>
    <row r="86" spans="1:12" x14ac:dyDescent="0.25">
      <c r="A86" s="1" t="s">
        <v>118</v>
      </c>
      <c r="B86">
        <f>$F$6+$F$18+$F$37+$F$61+$F$71+$F$78</f>
        <v>61.710999999999999</v>
      </c>
      <c r="C86" s="12">
        <f>$F$5+$F$16+$F$11+$F$17</f>
        <v>3.7989999999999999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$F$5+$F$16+$F$11+$F$17</f>
        <v>3.7989999999999999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2.2971700740283254E-3</v>
      </c>
      <c r="E95" s="12">
        <v>20160517</v>
      </c>
      <c r="F95">
        <v>908</v>
      </c>
      <c r="G95">
        <v>5.7529251252096134E-3</v>
      </c>
      <c r="H95">
        <v>0.66</v>
      </c>
      <c r="I95" s="54">
        <f>[1]!s_dq_close("000016.SH",J95,1)</f>
        <v>2325.0423999999998</v>
      </c>
      <c r="J95">
        <v>20170420</v>
      </c>
      <c r="K95" s="54">
        <f>[1]!s_dq_close(B95,J95,1)</f>
        <v>38.43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5.4212688993053636E-3</v>
      </c>
      <c r="E96" s="12">
        <v>20160629</v>
      </c>
      <c r="F96">
        <v>888</v>
      </c>
      <c r="G96">
        <v>7.1069790405038418E-3</v>
      </c>
      <c r="H96">
        <v>0.25</v>
      </c>
      <c r="I96" s="53">
        <f>[1]!s_dq_close("000016.SH",J96,1)</f>
        <v>2325.0423999999998</v>
      </c>
      <c r="J96">
        <v>20170425</v>
      </c>
      <c r="K96" s="54">
        <f>[1]!s_dq_close(B96,J96,1)</f>
        <v>7.62</v>
      </c>
      <c r="L96" s="16" t="str">
        <f>[1]!s_div_progress(B96,"20161231")</f>
        <v>董事会预案</v>
      </c>
    </row>
    <row r="97" spans="1:12" x14ac:dyDescent="0.25">
      <c r="B97" s="9" t="s">
        <v>170</v>
      </c>
      <c r="C97" s="9" t="s">
        <v>150</v>
      </c>
      <c r="D97" s="12">
        <f>I97*G97/100*H97/K97</f>
        <v>9.3180126438711605E-4</v>
      </c>
      <c r="E97" s="12" t="s">
        <v>176</v>
      </c>
      <c r="F97">
        <v>1071</v>
      </c>
      <c r="G97">
        <v>2.2475750207508181E-3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1.1503486456221437E-3</v>
      </c>
      <c r="E98" s="12" t="s">
        <v>176</v>
      </c>
      <c r="F98">
        <v>1371</v>
      </c>
      <c r="G98">
        <v>2.3379881040057602E-3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3.1980254970424973E-4</v>
      </c>
      <c r="E99" s="12" t="s">
        <v>175</v>
      </c>
      <c r="F99">
        <v>1111</v>
      </c>
      <c r="G99">
        <v>1.1681276906323279E-3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1.0120391433047198E-2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  <row r="113" spans="1:7" x14ac:dyDescent="0.25">
      <c r="A113" s="9" t="s">
        <v>0</v>
      </c>
      <c r="B113" s="9" t="s">
        <v>1</v>
      </c>
      <c r="C113" t="s">
        <v>185</v>
      </c>
      <c r="E113" t="s">
        <v>186</v>
      </c>
      <c r="F113" t="s">
        <v>187</v>
      </c>
      <c r="G113" t="s">
        <v>188</v>
      </c>
    </row>
    <row r="114" spans="1:7" x14ac:dyDescent="0.25">
      <c r="A114" s="9" t="s">
        <v>168</v>
      </c>
      <c r="B114" s="9" t="s">
        <v>148</v>
      </c>
      <c r="C114" s="56">
        <f>[1]!s_share_liqa_pct(A114,"20170511")</f>
        <v>100</v>
      </c>
      <c r="D114" s="57">
        <f>C114/100</f>
        <v>1</v>
      </c>
      <c r="E114" s="56">
        <f>[1]!s_share_total(A114,"20170511",1)</f>
        <v>2954946709.0000005</v>
      </c>
      <c r="F114" s="58">
        <f>E114*D114</f>
        <v>2954946709.0000005</v>
      </c>
      <c r="G114">
        <f>F114/F127</f>
        <v>5.7529251252096134E-3</v>
      </c>
    </row>
    <row r="115" spans="1:7" x14ac:dyDescent="0.25">
      <c r="A115" s="9" t="s">
        <v>169</v>
      </c>
      <c r="B115" s="9" t="s">
        <v>149</v>
      </c>
      <c r="C115" s="56">
        <f>[1]!s_share_liqa_pct(A115,"20170511")</f>
        <v>26.490198776352887</v>
      </c>
      <c r="D115" s="57">
        <v>0.3</v>
      </c>
      <c r="E115" s="56">
        <f>[1]!s_share_total(A115,"20170511",1)</f>
        <v>12168154385</v>
      </c>
      <c r="F115" s="58">
        <f t="shared" ref="F115:F118" si="1">E115*D115</f>
        <v>3650446315.5</v>
      </c>
      <c r="G115" s="12">
        <f>F115/$F$127</f>
        <v>7.1069790405038418E-3</v>
      </c>
    </row>
    <row r="116" spans="1:7" x14ac:dyDescent="0.25">
      <c r="A116" s="9" t="s">
        <v>170</v>
      </c>
      <c r="B116" s="9" t="s">
        <v>150</v>
      </c>
      <c r="C116" s="56">
        <f>[1]!s_share_liqa_pct(A116,"20170511")</f>
        <v>10.000043310855</v>
      </c>
      <c r="D116" s="57">
        <f t="shared" ref="D116:D118" si="2">C116/100</f>
        <v>0.10000043310855</v>
      </c>
      <c r="E116" s="56">
        <f>[1]!s_share_total(A116,"20170511",1)</f>
        <v>11544450000</v>
      </c>
      <c r="F116" s="58">
        <f t="shared" si="1"/>
        <v>1154450000</v>
      </c>
      <c r="G116" s="12">
        <f t="shared" ref="G116:G118" si="3">F116/$F$127</f>
        <v>2.2475750207508181E-3</v>
      </c>
    </row>
    <row r="117" spans="1:7" x14ac:dyDescent="0.25">
      <c r="A117" s="9" t="s">
        <v>174</v>
      </c>
      <c r="B117" s="9" t="s">
        <v>151</v>
      </c>
      <c r="C117" s="56">
        <f>[1]!s_share_liqa_pct(A117,"20170511")</f>
        <v>10.000083271573583</v>
      </c>
      <c r="D117" s="57">
        <v>0.2</v>
      </c>
      <c r="E117" s="56">
        <f>[1]!s_share_total(A117,"20170511",1)</f>
        <v>6004450000</v>
      </c>
      <c r="F117" s="58">
        <f t="shared" si="1"/>
        <v>1200890000</v>
      </c>
      <c r="G117" s="12">
        <f t="shared" si="3"/>
        <v>2.3379881040057602E-3</v>
      </c>
    </row>
    <row r="118" spans="1:7" x14ac:dyDescent="0.25">
      <c r="A118" s="9" t="s">
        <v>171</v>
      </c>
      <c r="B118" s="9" t="s">
        <v>152</v>
      </c>
      <c r="C118" s="56">
        <f>[1]!s_share_liqa_pct(A118,"20170511")</f>
        <v>5.9187598381632194</v>
      </c>
      <c r="D118" s="57">
        <f t="shared" si="2"/>
        <v>5.9187598381632192E-2</v>
      </c>
      <c r="E118" s="56">
        <f>[1]!s_share_total(A118,"20170511",1)</f>
        <v>10137258757</v>
      </c>
      <c r="F118" s="58">
        <f t="shared" si="1"/>
        <v>600000000</v>
      </c>
      <c r="G118" s="12">
        <f t="shared" si="3"/>
        <v>1.1681276906323279E-3</v>
      </c>
    </row>
    <row r="121" spans="1:7" x14ac:dyDescent="0.25">
      <c r="A121" s="59" t="s">
        <v>16</v>
      </c>
      <c r="B121" s="59" t="s">
        <v>17</v>
      </c>
      <c r="C121" s="56">
        <f>[1]!s_share_liqa_pct(A121,"20170511")</f>
        <v>81.796473917279002</v>
      </c>
      <c r="D121" s="57">
        <v>1</v>
      </c>
      <c r="E121" s="56">
        <f>[1]!s_share_total(A121,"20170511",1)</f>
        <v>25219845601</v>
      </c>
      <c r="F121" s="58">
        <f>E121*D121</f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模板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2017-05-16T01:07:34Z</dcterms:modified>
</cp:coreProperties>
</file>