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68" windowWidth="4776" windowHeight="2832"/>
  </bookViews>
  <sheets>
    <sheet name="模板" sheetId="1" r:id="rId1"/>
    <sheet name="20170518" sheetId="10" r:id="rId2"/>
    <sheet name="20170511" sheetId="9" r:id="rId3"/>
    <sheet name="20170508" sheetId="8" r:id="rId4"/>
    <sheet name="20170503" sheetId="7" r:id="rId5"/>
    <sheet name="20170426" sheetId="6" r:id="rId6"/>
    <sheet name="20170417" sheetId="5" r:id="rId7"/>
    <sheet name="20170412" sheetId="4" r:id="rId8"/>
    <sheet name="20170411" sheetId="3" r:id="rId9"/>
    <sheet name="20170410" sheetId="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88" i="1" l="1"/>
  <c r="C87" i="1"/>
  <c r="C86" i="1"/>
  <c r="C85" i="1"/>
  <c r="F37" i="1" l="1"/>
  <c r="F61" i="1" l="1"/>
  <c r="F14" i="1"/>
  <c r="B84" i="1" l="1"/>
  <c r="C84" i="1" l="1"/>
  <c r="D110" i="1" l="1"/>
  <c r="C116" i="1"/>
  <c r="E119" i="1"/>
  <c r="E117" i="1"/>
  <c r="C117" i="1"/>
  <c r="C122" i="1"/>
  <c r="C118" i="1"/>
  <c r="C115" i="1"/>
  <c r="E122" i="1"/>
  <c r="E115" i="1"/>
  <c r="E118" i="1"/>
  <c r="I96" i="1"/>
  <c r="C119" i="1"/>
  <c r="E116" i="1"/>
  <c r="F122" i="1" l="1"/>
  <c r="F128" i="1" s="1"/>
  <c r="F118" i="1"/>
  <c r="F116" i="1"/>
  <c r="D115" i="1"/>
  <c r="F115" i="1" s="1"/>
  <c r="D119" i="1"/>
  <c r="F119" i="1" s="1"/>
  <c r="G119" i="1" s="1"/>
  <c r="D117" i="1"/>
  <c r="F117" i="1" s="1"/>
  <c r="K96" i="1"/>
  <c r="I30" i="1"/>
  <c r="K69" i="1"/>
  <c r="J23" i="1"/>
  <c r="K97" i="1"/>
  <c r="K67" i="1"/>
  <c r="I74" i="1"/>
  <c r="K100" i="1"/>
  <c r="L98" i="1"/>
  <c r="I44" i="1"/>
  <c r="J45" i="1"/>
  <c r="K25" i="1"/>
  <c r="I99" i="1"/>
  <c r="I60" i="1"/>
  <c r="K51" i="1"/>
  <c r="I35" i="1"/>
  <c r="I68" i="1"/>
  <c r="J26" i="1"/>
  <c r="K22" i="1"/>
  <c r="K34" i="1"/>
  <c r="I56" i="1"/>
  <c r="J28" i="1"/>
  <c r="K53" i="1"/>
  <c r="I47" i="1"/>
  <c r="I43" i="1"/>
  <c r="J66" i="1"/>
  <c r="J70" i="1"/>
  <c r="K99" i="1"/>
  <c r="J21" i="1"/>
  <c r="I55" i="1"/>
  <c r="K35" i="1"/>
  <c r="I48" i="1"/>
  <c r="J35" i="1"/>
  <c r="J41" i="1"/>
  <c r="K21" i="1"/>
  <c r="J58" i="1"/>
  <c r="I41" i="1"/>
  <c r="J49" i="1"/>
  <c r="J54" i="1"/>
  <c r="J48" i="1"/>
  <c r="J22" i="1"/>
  <c r="K65" i="1"/>
  <c r="J13" i="1"/>
  <c r="J50" i="1"/>
  <c r="K48" i="1"/>
  <c r="I75" i="1"/>
  <c r="I52" i="1"/>
  <c r="K60" i="1"/>
  <c r="I76" i="1"/>
  <c r="J32" i="1"/>
  <c r="J47" i="1"/>
  <c r="I33" i="1"/>
  <c r="I31" i="1"/>
  <c r="J53" i="1"/>
  <c r="K20" i="1"/>
  <c r="I26" i="1"/>
  <c r="J44" i="1"/>
  <c r="K49" i="1"/>
  <c r="K18" i="1"/>
  <c r="J77" i="1"/>
  <c r="J76" i="1"/>
  <c r="K52" i="1"/>
  <c r="I22" i="1"/>
  <c r="K68" i="1"/>
  <c r="I18" i="1"/>
  <c r="I36" i="1"/>
  <c r="J46" i="1"/>
  <c r="K27" i="1"/>
  <c r="I50" i="1"/>
  <c r="I20" i="1"/>
  <c r="I66" i="1"/>
  <c r="K77" i="1"/>
  <c r="J55" i="1"/>
  <c r="J43" i="1"/>
  <c r="I54" i="1"/>
  <c r="J30" i="1"/>
  <c r="K28" i="1"/>
  <c r="J33" i="1"/>
  <c r="I46" i="1"/>
  <c r="L100" i="1"/>
  <c r="K59" i="1"/>
  <c r="J29" i="1"/>
  <c r="J31" i="1"/>
  <c r="J20" i="1"/>
  <c r="I69" i="1"/>
  <c r="K24" i="1"/>
  <c r="J52" i="1"/>
  <c r="I11" i="1"/>
  <c r="I100" i="1"/>
  <c r="I70" i="1"/>
  <c r="I57" i="1"/>
  <c r="K56" i="1"/>
  <c r="L99" i="1"/>
  <c r="I25" i="1"/>
  <c r="I24" i="1"/>
  <c r="I67" i="1"/>
  <c r="K76" i="1"/>
  <c r="K98" i="1"/>
  <c r="J75" i="1"/>
  <c r="I5" i="1"/>
  <c r="I51" i="1"/>
  <c r="K11" i="1"/>
  <c r="I21" i="1"/>
  <c r="I59" i="1"/>
  <c r="K45" i="1"/>
  <c r="K55" i="1"/>
  <c r="K33" i="1"/>
  <c r="K13" i="1"/>
  <c r="I27" i="1"/>
  <c r="I53" i="1"/>
  <c r="K30" i="1"/>
  <c r="K29" i="1"/>
  <c r="K43" i="1"/>
  <c r="J24" i="1"/>
  <c r="I28" i="1"/>
  <c r="I13" i="1"/>
  <c r="K54" i="1"/>
  <c r="I12" i="1"/>
  <c r="I65" i="1"/>
  <c r="K26" i="1"/>
  <c r="I77" i="1"/>
  <c r="J74" i="1"/>
  <c r="J25" i="1"/>
  <c r="K57" i="1"/>
  <c r="J56" i="1"/>
  <c r="J42" i="1"/>
  <c r="J12" i="1"/>
  <c r="I49" i="1"/>
  <c r="K47" i="1"/>
  <c r="K70" i="1"/>
  <c r="J19" i="1"/>
  <c r="J34" i="1"/>
  <c r="K41" i="1"/>
  <c r="K23" i="1"/>
  <c r="L97" i="1"/>
  <c r="I97" i="1"/>
  <c r="I23" i="1"/>
  <c r="K75" i="1"/>
  <c r="J51" i="1"/>
  <c r="K31" i="1"/>
  <c r="K46" i="1"/>
  <c r="J11" i="1"/>
  <c r="I34" i="1"/>
  <c r="J18" i="1"/>
  <c r="K19" i="1"/>
  <c r="K36" i="1"/>
  <c r="J69" i="1"/>
  <c r="I19" i="1"/>
  <c r="K32" i="1"/>
  <c r="K66" i="1"/>
  <c r="I45" i="1"/>
  <c r="I29" i="1"/>
  <c r="K12" i="1"/>
  <c r="K44" i="1"/>
  <c r="J65" i="1"/>
  <c r="I32" i="1"/>
  <c r="K58" i="1"/>
  <c r="K50" i="1"/>
  <c r="L96" i="1"/>
  <c r="I58" i="1"/>
  <c r="J36" i="1"/>
  <c r="J27" i="1"/>
  <c r="J5" i="1"/>
  <c r="J59" i="1"/>
  <c r="K74" i="1"/>
  <c r="J57" i="1"/>
  <c r="I42" i="1"/>
  <c r="J60" i="1"/>
  <c r="K5" i="1"/>
  <c r="I98" i="1"/>
  <c r="J67" i="1"/>
  <c r="J68" i="1"/>
  <c r="K42" i="1"/>
  <c r="G115" i="1" l="1"/>
  <c r="G117" i="1"/>
  <c r="G118" i="1"/>
  <c r="G116" i="1"/>
  <c r="D98" i="1"/>
  <c r="D99" i="1"/>
  <c r="D97" i="1"/>
  <c r="D96" i="1"/>
  <c r="D100" i="1"/>
  <c r="N98" i="1"/>
  <c r="M98" i="1"/>
  <c r="D101" i="1" l="1"/>
  <c r="F78" i="1"/>
  <c r="F71" i="1"/>
  <c r="F6" i="1" l="1"/>
  <c r="B86" i="1" l="1"/>
  <c r="B85" i="1"/>
  <c r="B87" i="1"/>
  <c r="B88" i="1" s="1"/>
  <c r="C83" i="1"/>
  <c r="B83" i="1"/>
</calcChain>
</file>

<file path=xl/sharedStrings.xml><?xml version="1.0" encoding="utf-8"?>
<sst xmlns="http://schemas.openxmlformats.org/spreadsheetml/2006/main" count="2787" uniqueCount="190">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</sst>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abSelected="1" workbookViewId="0">
      <selection activeCell="I29" sqref="I29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s="12" customFormat="1" x14ac:dyDescent="0.25">
      <c r="A12" s="42" t="s">
        <v>44</v>
      </c>
      <c r="B12" s="43" t="s">
        <v>45</v>
      </c>
      <c r="C12" s="43">
        <v>20170711</v>
      </c>
      <c r="D12" s="43">
        <v>20170712</v>
      </c>
      <c r="E12" s="43">
        <v>0.13800000000000001</v>
      </c>
      <c r="F12" s="43">
        <v>0.64900000000000002</v>
      </c>
      <c r="G12" s="43" t="s">
        <v>178</v>
      </c>
      <c r="H12" s="43"/>
      <c r="I12" s="41" t="str">
        <f>[1]!s_div_progress(A12,"20161231")</f>
        <v>实施</v>
      </c>
      <c r="J12" s="45" t="str">
        <f>[1]!s_div_recorddate(A12,"2016/12/31")</f>
        <v>2017-04-27</v>
      </c>
      <c r="K12" s="45" t="str">
        <f>[1]!s_div_exdate(A12,"2016/12/31")</f>
        <v>2017-04-28</v>
      </c>
      <c r="L12" s="13"/>
    </row>
    <row r="13" spans="1:12" s="12" customFormat="1" x14ac:dyDescent="0.25">
      <c r="A13" s="51" t="s">
        <v>181</v>
      </c>
      <c r="B13" s="51" t="s">
        <v>182</v>
      </c>
      <c r="C13" s="43">
        <v>20170607</v>
      </c>
      <c r="D13" s="43">
        <v>20170608</v>
      </c>
      <c r="E13" s="43">
        <v>0.05</v>
      </c>
      <c r="F13" s="43">
        <v>6.2300000000000001E-2</v>
      </c>
      <c r="G13" s="43" t="s">
        <v>178</v>
      </c>
      <c r="H13" s="43"/>
      <c r="I13" s="55" t="str">
        <f>[1]!s_div_progress(A13,"20161231")</f>
        <v>实施</v>
      </c>
      <c r="J13" s="43" t="str">
        <f>[1]!s_div_recorddate(A13,"2016/12/31")</f>
        <v>2017-05-16</v>
      </c>
      <c r="K13" s="43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18" t="s">
        <v>18</v>
      </c>
      <c r="B18" s="18" t="s">
        <v>19</v>
      </c>
      <c r="C18" s="18">
        <v>20170516</v>
      </c>
      <c r="D18" s="18">
        <v>20170517</v>
      </c>
      <c r="E18" s="18">
        <v>0.315</v>
      </c>
      <c r="F18" s="18">
        <v>1.2683</v>
      </c>
      <c r="G18" s="18" t="s">
        <v>154</v>
      </c>
      <c r="H18" s="18"/>
      <c r="I18" s="36" t="str">
        <f>[1]!s_div_progress(A18,"20161231")</f>
        <v>股东大会通过</v>
      </c>
      <c r="J18" s="18">
        <f>[1]!s_div_recorddate(A18,"2016/12/31")</f>
        <v>0</v>
      </c>
      <c r="K18" s="18">
        <f>[1]!s_div_exdate(A18,"2016/12/31")</f>
        <v>0</v>
      </c>
    </row>
    <row r="19" spans="1:11" s="12" customFormat="1" x14ac:dyDescent="0.25">
      <c r="A19" s="23" t="s">
        <v>88</v>
      </c>
      <c r="B19" s="24" t="s">
        <v>89</v>
      </c>
      <c r="C19" s="24">
        <v>20170517</v>
      </c>
      <c r="D19" s="24">
        <v>20170518</v>
      </c>
      <c r="E19" s="24">
        <v>0.2</v>
      </c>
      <c r="F19" s="24">
        <v>0.2316</v>
      </c>
      <c r="G19" s="18" t="s">
        <v>126</v>
      </c>
      <c r="H19" s="25"/>
      <c r="I19" s="26" t="str">
        <f>[1]!s_div_progress(A19,"20161231")</f>
        <v>股东大会通过</v>
      </c>
      <c r="J19" s="27">
        <f>[1]!s_div_recorddate(A19,"2016/12/31")</f>
        <v>0</v>
      </c>
      <c r="K19" s="27">
        <f>[1]!s_div_exdate(A19,"2016/12/31")</f>
        <v>0</v>
      </c>
    </row>
    <row r="20" spans="1:11" s="12" customFormat="1" x14ac:dyDescent="0.25">
      <c r="A20" s="51" t="s">
        <v>135</v>
      </c>
      <c r="B20" s="51" t="s">
        <v>136</v>
      </c>
      <c r="C20" s="18">
        <v>20170518</v>
      </c>
      <c r="D20" s="18">
        <v>20170519</v>
      </c>
      <c r="E20" s="18">
        <v>0.15</v>
      </c>
      <c r="F20" s="18">
        <v>0.41249000000000002</v>
      </c>
      <c r="G20" s="18" t="s">
        <v>126</v>
      </c>
      <c r="H20" s="18"/>
      <c r="I20" s="16" t="str">
        <f>[1]!s_div_progress(A20,"20161231")</f>
        <v>董事会预案</v>
      </c>
      <c r="J20" s="18">
        <f>[1]!s_div_recorddate(A20,"2016/12/31")</f>
        <v>0</v>
      </c>
      <c r="K20" s="18">
        <f>[1]!s_div_exdate(A20,"2016/12/31")</f>
        <v>0</v>
      </c>
    </row>
    <row r="21" spans="1:11" s="12" customFormat="1" x14ac:dyDescent="0.25">
      <c r="A21" s="18" t="s">
        <v>139</v>
      </c>
      <c r="B21" s="18" t="s">
        <v>33</v>
      </c>
      <c r="C21" s="18">
        <v>20170529</v>
      </c>
      <c r="D21" s="18">
        <v>20170531</v>
      </c>
      <c r="E21" s="18">
        <v>0.20499999999999999</v>
      </c>
      <c r="F21" s="18">
        <v>0.34986899999999999</v>
      </c>
      <c r="G21" s="18" t="s">
        <v>112</v>
      </c>
      <c r="H21" s="18"/>
      <c r="I21" s="36" t="str">
        <f>[1]!s_div_progress(A21,"20161231")</f>
        <v>股东大会通过</v>
      </c>
      <c r="J21" s="18">
        <f>[1]!s_div_recorddate(A21,"2016/12/31")</f>
        <v>0</v>
      </c>
      <c r="K21" s="18">
        <f>[1]!s_div_exdate(A21,"2016/12/31")</f>
        <v>0</v>
      </c>
    </row>
    <row r="22" spans="1:11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tr">
        <f>[1]!s_div_progress(A22,"20161231")</f>
        <v>股东大会通过</v>
      </c>
      <c r="J22" s="33">
        <f>[1]!s_div_recorddate(A22,"2016/12/31")</f>
        <v>0</v>
      </c>
      <c r="K22" s="33">
        <f>[1]!s_div_exdate(A22,"2016/12/31")</f>
        <v>0</v>
      </c>
    </row>
    <row r="23" spans="1:11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1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实施</v>
      </c>
      <c r="J24" s="9" t="str">
        <f>[1]!s_div_recorddate(A24,"2016/12/31")</f>
        <v>2017-06-05</v>
      </c>
      <c r="K24" s="9" t="str">
        <f>[1]!s_div_exdate(A24,"2016/12/31")</f>
        <v>2017-06-06</v>
      </c>
    </row>
    <row r="25" spans="1:11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1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1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股东大会通过</v>
      </c>
      <c r="J27" s="16">
        <f>[1]!s_div_recorddate(A27,"2016/12/31")</f>
        <v>0</v>
      </c>
      <c r="K27" s="16">
        <f>[1]!s_div_exdate(A27,"2016/12/31")</f>
        <v>0</v>
      </c>
    </row>
    <row r="28" spans="1:11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1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实施</v>
      </c>
      <c r="J29" s="16" t="str">
        <f>[1]!s_div_recorddate(A29,"2016/12/31")</f>
        <v>2017-06-05</v>
      </c>
      <c r="K29" s="16" t="str">
        <f>[1]!s_div_exdate(A29,"2016/12/31")</f>
        <v>2017-06-06</v>
      </c>
    </row>
    <row r="30" spans="1:11" x14ac:dyDescent="0.25">
      <c r="A30" s="43" t="s">
        <v>7</v>
      </c>
      <c r="B30" s="43" t="s">
        <v>8</v>
      </c>
      <c r="C30" s="43">
        <v>20170622</v>
      </c>
      <c r="D30" s="43">
        <v>20170623</v>
      </c>
      <c r="E30" s="43">
        <v>0.2</v>
      </c>
      <c r="F30" s="43">
        <v>1.0052000000000001</v>
      </c>
      <c r="G30" s="43" t="s">
        <v>127</v>
      </c>
      <c r="H30" s="43"/>
      <c r="I30" s="50" t="str">
        <f>[1]!s_div_progress(A30,"20161231")</f>
        <v>实施</v>
      </c>
      <c r="J30" s="43" t="str">
        <f>[1]!s_div_recorddate(A30,"2016/12/31")</f>
        <v>2017-05-24</v>
      </c>
      <c r="K30" s="43" t="str">
        <f>[1]!s_div_exdate(A30,"2016/12/31")</f>
        <v>2017-05-25</v>
      </c>
    </row>
    <row r="31" spans="1:11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1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SUM(F18:F36)</f>
        <v>16.201858999999999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35" t="str">
        <f>[1]!s_div_progress(A42,"20161231")</f>
        <v>股东大会通过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tr">
        <f>[1]!s_div_progress(A45,"20161231")</f>
        <v>股东大会通过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股东大会通过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股东大会通过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35" t="str">
        <f>[1]!s_div_progress(A50,"20161231")</f>
        <v>股东大会通过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股东大会通过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35" t="str">
        <f>[1]!s_div_progress(A55,"20161231")</f>
        <v>股东大会通过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股东大会通过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股东大会通过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 s="12">
        <f>$F$5+$F$12+$F$11+$F$13</f>
        <v>3.7989999999999999</v>
      </c>
      <c r="C84" s="12">
        <f>$F$5+$F$12+$F$11+$F$13</f>
        <v>3.7989999999999999</v>
      </c>
    </row>
    <row r="85" spans="1:12" x14ac:dyDescent="0.25">
      <c r="A85" s="1" t="s">
        <v>117</v>
      </c>
      <c r="B85">
        <f>$F$6+$F$14+SUM($F$18:$F$30)</f>
        <v>14.061659000000002</v>
      </c>
      <c r="C85" s="12">
        <f>$F$5+$F$12+$F$11+$F$13+$F$30</f>
        <v>4.8041999999999998</v>
      </c>
    </row>
    <row r="86" spans="1:12" s="12" customFormat="1" x14ac:dyDescent="0.25">
      <c r="A86" s="13" t="s">
        <v>189</v>
      </c>
      <c r="B86" s="12">
        <f>F6+F14+F37+F61</f>
        <v>53.704699999999995</v>
      </c>
      <c r="C86" s="12">
        <f>$F$5+$F$12+$F$11+$F$13+$F$30</f>
        <v>4.8041999999999998</v>
      </c>
    </row>
    <row r="87" spans="1:12" x14ac:dyDescent="0.25">
      <c r="A87" s="1" t="s">
        <v>118</v>
      </c>
      <c r="B87">
        <f>$F$6+$F$14+$F$37+$F$61+$F$71+$F$78</f>
        <v>61.710999999999999</v>
      </c>
      <c r="C87" s="12">
        <f>$F$5+$F$12+$F$11+$F$13+$F$30</f>
        <v>4.8041999999999998</v>
      </c>
    </row>
    <row r="88" spans="1:12" x14ac:dyDescent="0.25">
      <c r="A88" s="13" t="s">
        <v>140</v>
      </c>
      <c r="B88" s="12">
        <f>B87</f>
        <v>61.710999999999999</v>
      </c>
      <c r="C88" s="12">
        <f>$F$5+$F$12+$F$11+$F$13+$F$30</f>
        <v>4.8041999999999998</v>
      </c>
    </row>
    <row r="89" spans="1:12" x14ac:dyDescent="0.25">
      <c r="A89" s="13"/>
      <c r="B89" s="12"/>
    </row>
    <row r="90" spans="1:12" x14ac:dyDescent="0.25">
      <c r="A90" s="11"/>
      <c r="B90" s="10"/>
    </row>
    <row r="91" spans="1:12" x14ac:dyDescent="0.25">
      <c r="A91" s="11"/>
      <c r="B91" s="10"/>
    </row>
    <row r="93" spans="1:12" x14ac:dyDescent="0.25">
      <c r="A93" t="s">
        <v>146</v>
      </c>
    </row>
    <row r="94" spans="1:12" x14ac:dyDescent="0.25">
      <c r="A94" t="s">
        <v>147</v>
      </c>
    </row>
    <row r="95" spans="1:12" x14ac:dyDescent="0.25">
      <c r="B95" s="9" t="s">
        <v>0</v>
      </c>
      <c r="C95" s="9" t="s">
        <v>1</v>
      </c>
      <c r="D95" t="s">
        <v>162</v>
      </c>
      <c r="E95" t="s">
        <v>163</v>
      </c>
      <c r="F95" t="s">
        <v>164</v>
      </c>
      <c r="G95" t="s">
        <v>165</v>
      </c>
      <c r="H95" t="s">
        <v>166</v>
      </c>
      <c r="I95" t="s">
        <v>167</v>
      </c>
      <c r="J95" t="s">
        <v>172</v>
      </c>
      <c r="K95" t="s">
        <v>173</v>
      </c>
      <c r="L95" t="s">
        <v>177</v>
      </c>
    </row>
    <row r="96" spans="1:12" x14ac:dyDescent="0.25">
      <c r="B96" s="9" t="s">
        <v>168</v>
      </c>
      <c r="C96" s="9" t="s">
        <v>148</v>
      </c>
      <c r="D96">
        <f>I96*G96/100*H96/K96</f>
        <v>2.3916640463682898E-3</v>
      </c>
      <c r="E96" s="12">
        <v>20160517</v>
      </c>
      <c r="F96">
        <v>908</v>
      </c>
      <c r="G96">
        <v>5.7529251252096134E-3</v>
      </c>
      <c r="H96">
        <v>0.66</v>
      </c>
      <c r="I96" s="54">
        <f>[1]!s_dq_close("000016.SH",J96,1)</f>
        <v>2335.6471999999999</v>
      </c>
      <c r="J96">
        <v>20170420</v>
      </c>
      <c r="K96" s="54">
        <f>[1]!s_dq_close(B96,J96,1)</f>
        <v>37.08</v>
      </c>
      <c r="L96" s="16" t="str">
        <f>[1]!s_div_progress(B96,"20161231")</f>
        <v>股东大会通过</v>
      </c>
    </row>
    <row r="97" spans="1:14" x14ac:dyDescent="0.25">
      <c r="B97" s="9" t="s">
        <v>169</v>
      </c>
      <c r="C97" s="9" t="s">
        <v>149</v>
      </c>
      <c r="D97" s="12">
        <f t="shared" ref="D97:D100" si="0">I97*G97/100*H97/K97</f>
        <v>5.5695271197894443E-3</v>
      </c>
      <c r="E97" s="12">
        <v>20160629</v>
      </c>
      <c r="F97">
        <v>888</v>
      </c>
      <c r="G97">
        <v>7.1069790405038418E-3</v>
      </c>
      <c r="H97">
        <v>0.25</v>
      </c>
      <c r="I97" s="53">
        <f>[1]!s_dq_close("000016.SH",J97,1)</f>
        <v>2344.741</v>
      </c>
      <c r="J97">
        <v>20170425</v>
      </c>
      <c r="K97" s="54">
        <f>[1]!s_dq_close(B97,J97,1)</f>
        <v>7.48</v>
      </c>
      <c r="L97" s="16" t="str">
        <f>[1]!s_div_progress(B97,"20161231")</f>
        <v>股东大会通过</v>
      </c>
    </row>
    <row r="98" spans="1:14" x14ac:dyDescent="0.25">
      <c r="B98" s="9" t="s">
        <v>170</v>
      </c>
      <c r="C98" s="9" t="s">
        <v>150</v>
      </c>
      <c r="D98" s="12">
        <f>I98*G98/100*H98/K98</f>
        <v>9.3180126438711605E-4</v>
      </c>
      <c r="E98" s="12" t="s">
        <v>176</v>
      </c>
      <c r="F98">
        <v>1071</v>
      </c>
      <c r="G98">
        <v>2.2475750207508181E-3</v>
      </c>
      <c r="H98">
        <v>0.17799999999999999</v>
      </c>
      <c r="I98" s="54">
        <f>[1]!s_dq_close("000016.SH",J98,1)</f>
        <v>2350.0671000000002</v>
      </c>
      <c r="J98">
        <v>20170320</v>
      </c>
      <c r="K98" s="54">
        <f>[1]!s_dq_close(B98,J98,1)</f>
        <v>10.09</v>
      </c>
      <c r="L98" s="16" t="str">
        <f>[1]!s_div_progress(B98,"20161231")</f>
        <v>实施</v>
      </c>
      <c r="M98" s="43">
        <f>[1]!s_div_recorddate(D98,"2016/12/31")</f>
        <v>0</v>
      </c>
      <c r="N98" s="43">
        <f>[1]!s_div_exdate(D98,"2016/12/31")</f>
        <v>0</v>
      </c>
    </row>
    <row r="99" spans="1:14" x14ac:dyDescent="0.25">
      <c r="B99" s="9" t="s">
        <v>174</v>
      </c>
      <c r="C99" s="9" t="s">
        <v>151</v>
      </c>
      <c r="D99" s="12">
        <f t="shared" si="0"/>
        <v>1.1503486456221437E-3</v>
      </c>
      <c r="E99" s="12" t="s">
        <v>176</v>
      </c>
      <c r="F99">
        <v>1371</v>
      </c>
      <c r="G99">
        <v>2.3379881040057602E-3</v>
      </c>
      <c r="H99">
        <v>0.5</v>
      </c>
      <c r="I99" s="54">
        <f>[1]!s_dq_close("000016.SH",J99,1)</f>
        <v>2359.752</v>
      </c>
      <c r="J99">
        <v>20170331</v>
      </c>
      <c r="K99" s="54">
        <f>[1]!s_dq_close(B99,J99,1)</f>
        <v>23.98</v>
      </c>
      <c r="L99" s="16" t="str">
        <f>[1]!s_div_progress(B99,"20161231")</f>
        <v>董事会预案</v>
      </c>
    </row>
    <row r="100" spans="1:14" x14ac:dyDescent="0.25">
      <c r="B100" s="9" t="s">
        <v>171</v>
      </c>
      <c r="C100" s="9" t="s">
        <v>152</v>
      </c>
      <c r="D100" s="12">
        <f t="shared" si="0"/>
        <v>3.1980254970424973E-4</v>
      </c>
      <c r="E100" s="12" t="s">
        <v>175</v>
      </c>
      <c r="F100">
        <v>1111</v>
      </c>
      <c r="G100">
        <v>1.1681276906323279E-3</v>
      </c>
      <c r="H100">
        <v>0.155</v>
      </c>
      <c r="I100" s="54">
        <f>[1]!s_dq_close("000016.SH",J100,1)</f>
        <v>2359.752</v>
      </c>
      <c r="J100">
        <v>20170331</v>
      </c>
      <c r="K100" s="54">
        <f>[1]!s_dq_close(B100,J100,1)</f>
        <v>13.36</v>
      </c>
      <c r="L100" s="16" t="str">
        <f>[1]!s_div_progress(B100,"20161231")</f>
        <v>董事会预案</v>
      </c>
    </row>
    <row r="101" spans="1:14" x14ac:dyDescent="0.25">
      <c r="B101" s="9" t="s">
        <v>179</v>
      </c>
      <c r="D101">
        <f>SUM(D96:D100)</f>
        <v>1.0363143625871244E-2</v>
      </c>
    </row>
    <row r="103" spans="1:14" x14ac:dyDescent="0.25">
      <c r="A103" s="12" t="s">
        <v>156</v>
      </c>
    </row>
    <row r="104" spans="1:14" x14ac:dyDescent="0.25">
      <c r="B104" s="9" t="s">
        <v>0</v>
      </c>
      <c r="C104" s="9" t="s">
        <v>1</v>
      </c>
      <c r="D104" t="s">
        <v>162</v>
      </c>
      <c r="E104" t="s">
        <v>163</v>
      </c>
    </row>
    <row r="105" spans="1:14" x14ac:dyDescent="0.25">
      <c r="B105" s="9">
        <v>600109</v>
      </c>
      <c r="C105" s="9" t="s">
        <v>157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158</v>
      </c>
      <c r="D106" s="46">
        <v>0.26057000000000002</v>
      </c>
      <c r="E106" s="46">
        <v>20170727</v>
      </c>
    </row>
    <row r="107" spans="1:14" x14ac:dyDescent="0.25">
      <c r="B107" s="9">
        <v>600893</v>
      </c>
      <c r="C107" s="9" t="s">
        <v>159</v>
      </c>
    </row>
    <row r="108" spans="1:14" x14ac:dyDescent="0.25">
      <c r="B108" s="9">
        <v>601377</v>
      </c>
      <c r="C108" s="9" t="s">
        <v>160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161</v>
      </c>
      <c r="D109" s="6">
        <v>0.39</v>
      </c>
      <c r="E109" s="6">
        <v>20170725</v>
      </c>
    </row>
    <row r="110" spans="1:14" x14ac:dyDescent="0.25">
      <c r="B110" t="s">
        <v>180</v>
      </c>
      <c r="D110">
        <f>SUM(D105:D109)</f>
        <v>1.1253600000000001</v>
      </c>
    </row>
    <row r="114" spans="1:7" x14ac:dyDescent="0.25">
      <c r="A114" s="9" t="s">
        <v>0</v>
      </c>
      <c r="B114" s="9" t="s">
        <v>1</v>
      </c>
      <c r="C114" t="s">
        <v>185</v>
      </c>
      <c r="E114" t="s">
        <v>186</v>
      </c>
      <c r="F114" t="s">
        <v>187</v>
      </c>
      <c r="G114" t="s">
        <v>188</v>
      </c>
    </row>
    <row r="115" spans="1:7" x14ac:dyDescent="0.25">
      <c r="A115" s="9" t="s">
        <v>168</v>
      </c>
      <c r="B115" s="9" t="s">
        <v>148</v>
      </c>
      <c r="C115" s="56">
        <f>[1]!s_share_liqa_pct(A115,"20170511")</f>
        <v>100</v>
      </c>
      <c r="D115" s="57">
        <f>C115/100</f>
        <v>1</v>
      </c>
      <c r="E115" s="56">
        <f>[1]!s_share_total(A115,"20170511",1)</f>
        <v>2954946709.0000005</v>
      </c>
      <c r="F115" s="58">
        <f>E115*D115</f>
        <v>2954946709.0000005</v>
      </c>
      <c r="G115">
        <f>F115/F128</f>
        <v>5.7529251252096134E-3</v>
      </c>
    </row>
    <row r="116" spans="1:7" x14ac:dyDescent="0.25">
      <c r="A116" s="9" t="s">
        <v>169</v>
      </c>
      <c r="B116" s="9" t="s">
        <v>149</v>
      </c>
      <c r="C116" s="56">
        <f>[1]!s_share_liqa_pct(A116,"20170511")</f>
        <v>26.490198776352887</v>
      </c>
      <c r="D116" s="57">
        <v>0.3</v>
      </c>
      <c r="E116" s="56">
        <f>[1]!s_share_total(A116,"20170511",1)</f>
        <v>12168154385</v>
      </c>
      <c r="F116" s="58">
        <f t="shared" ref="F116:F119" si="1">E116*D116</f>
        <v>3650446315.5</v>
      </c>
      <c r="G116" s="12">
        <f>F116/$F$128</f>
        <v>7.1069790405038418E-3</v>
      </c>
    </row>
    <row r="117" spans="1:7" x14ac:dyDescent="0.25">
      <c r="A117" s="9" t="s">
        <v>170</v>
      </c>
      <c r="B117" s="9" t="s">
        <v>150</v>
      </c>
      <c r="C117" s="56">
        <f>[1]!s_share_liqa_pct(A117,"20170511")</f>
        <v>10.000043310855</v>
      </c>
      <c r="D117" s="57">
        <f t="shared" ref="D117:D119" si="2">C117/100</f>
        <v>0.10000043310855</v>
      </c>
      <c r="E117" s="56">
        <f>[1]!s_share_total(A117,"20170511",1)</f>
        <v>11544450000</v>
      </c>
      <c r="F117" s="58">
        <f t="shared" si="1"/>
        <v>1154450000</v>
      </c>
      <c r="G117" s="12">
        <f t="shared" ref="G117:G119" si="3">F117/$F$128</f>
        <v>2.2475750207508181E-3</v>
      </c>
    </row>
    <row r="118" spans="1:7" x14ac:dyDescent="0.25">
      <c r="A118" s="9" t="s">
        <v>174</v>
      </c>
      <c r="B118" s="9" t="s">
        <v>151</v>
      </c>
      <c r="C118" s="56">
        <f>[1]!s_share_liqa_pct(A118,"20170511")</f>
        <v>10.000083271573583</v>
      </c>
      <c r="D118" s="57">
        <v>0.2</v>
      </c>
      <c r="E118" s="56">
        <f>[1]!s_share_total(A118,"20170511",1)</f>
        <v>6004450000</v>
      </c>
      <c r="F118" s="58">
        <f t="shared" si="1"/>
        <v>1200890000</v>
      </c>
      <c r="G118" s="12">
        <f t="shared" si="3"/>
        <v>2.3379881040057602E-3</v>
      </c>
    </row>
    <row r="119" spans="1:7" x14ac:dyDescent="0.25">
      <c r="A119" s="9" t="s">
        <v>171</v>
      </c>
      <c r="B119" s="9" t="s">
        <v>152</v>
      </c>
      <c r="C119" s="56">
        <f>[1]!s_share_liqa_pct(A119,"20170511")</f>
        <v>5.9187598381632194</v>
      </c>
      <c r="D119" s="57">
        <f t="shared" si="2"/>
        <v>5.9187598381632192E-2</v>
      </c>
      <c r="E119" s="56">
        <f>[1]!s_share_total(A119,"20170511",1)</f>
        <v>10137258757</v>
      </c>
      <c r="F119" s="58">
        <f t="shared" si="1"/>
        <v>600000000</v>
      </c>
      <c r="G119" s="12">
        <f t="shared" si="3"/>
        <v>1.1681276906323279E-3</v>
      </c>
    </row>
    <row r="122" spans="1:7" x14ac:dyDescent="0.25">
      <c r="A122" s="59" t="s">
        <v>16</v>
      </c>
      <c r="B122" s="59" t="s">
        <v>17</v>
      </c>
      <c r="C122" s="56">
        <f>[1]!s_share_liqa_pct(A122,"20170511")</f>
        <v>81.796473917279002</v>
      </c>
      <c r="D122" s="57">
        <v>1</v>
      </c>
      <c r="E122" s="56">
        <f>[1]!s_share_total(A122,"20170511",1)</f>
        <v>25219845601</v>
      </c>
      <c r="F122" s="58">
        <f>E122*D122</f>
        <v>25219845601</v>
      </c>
    </row>
    <row r="128" spans="1:7" x14ac:dyDescent="0.25">
      <c r="A128" s="59" t="s">
        <v>16</v>
      </c>
      <c r="B128" s="59" t="s">
        <v>17</v>
      </c>
      <c r="C128" s="60">
        <v>4.9050000000000002</v>
      </c>
      <c r="F128">
        <f>F122/4.91*100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6" t="s">
        <v>133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133</v>
      </c>
    </row>
    <row r="97" spans="1:12" x14ac:dyDescent="0.25">
      <c r="B97" s="9" t="s">
        <v>170</v>
      </c>
      <c r="C97" s="9" t="s">
        <v>150</v>
      </c>
      <c r="D97" s="12">
        <v>9.3180126438711605E-4</v>
      </c>
      <c r="E97" s="12" t="s">
        <v>175</v>
      </c>
      <c r="F97" s="12">
        <v>1071</v>
      </c>
      <c r="G97" s="12">
        <v>2.2475750207508181E-3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1.1503486456221437E-3</v>
      </c>
      <c r="E98" s="12" t="s">
        <v>175</v>
      </c>
      <c r="F98" s="12">
        <v>1371</v>
      </c>
      <c r="G98" s="12">
        <v>2.3379881040057602E-3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3.1980254970424973E-4</v>
      </c>
      <c r="E99" s="12" t="s">
        <v>175</v>
      </c>
      <c r="F99" s="12">
        <v>1111</v>
      </c>
      <c r="G99" s="12">
        <v>1.1681276906323279E-3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179</v>
      </c>
      <c r="D100" s="12">
        <v>1.0363143625871244E-2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180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185</v>
      </c>
      <c r="E113" s="12" t="s">
        <v>186</v>
      </c>
      <c r="F113" s="12" t="s">
        <v>187</v>
      </c>
      <c r="G113" s="12" t="s">
        <v>188</v>
      </c>
    </row>
    <row r="114" spans="1:7" x14ac:dyDescent="0.25">
      <c r="A114" s="9" t="s">
        <v>168</v>
      </c>
      <c r="B114" s="9" t="s">
        <v>148</v>
      </c>
      <c r="C114" s="56">
        <v>100</v>
      </c>
      <c r="D114" s="57">
        <v>1</v>
      </c>
      <c r="E114" s="56">
        <v>2954946709.0000005</v>
      </c>
      <c r="F114" s="58">
        <v>2954946709.0000005</v>
      </c>
      <c r="G114" s="12">
        <v>5.7529251252096134E-3</v>
      </c>
    </row>
    <row r="115" spans="1:7" x14ac:dyDescent="0.25">
      <c r="A115" s="9" t="s">
        <v>169</v>
      </c>
      <c r="B115" s="9" t="s">
        <v>149</v>
      </c>
      <c r="C115" s="56">
        <v>26.490198776352887</v>
      </c>
      <c r="D115" s="57">
        <v>0.3</v>
      </c>
      <c r="E115" s="56">
        <v>12168154385</v>
      </c>
      <c r="F115" s="58">
        <v>3650446315.5</v>
      </c>
      <c r="G115" s="12">
        <v>7.1069790405038418E-3</v>
      </c>
    </row>
    <row r="116" spans="1:7" x14ac:dyDescent="0.25">
      <c r="A116" s="9" t="s">
        <v>170</v>
      </c>
      <c r="B116" s="9" t="s">
        <v>150</v>
      </c>
      <c r="C116" s="56">
        <v>10.000043310855</v>
      </c>
      <c r="D116" s="57">
        <v>0.10000043310855</v>
      </c>
      <c r="E116" s="56">
        <v>11544450000</v>
      </c>
      <c r="F116" s="58">
        <v>1154450000</v>
      </c>
      <c r="G116" s="12">
        <v>2.2475750207508181E-3</v>
      </c>
    </row>
    <row r="117" spans="1:7" x14ac:dyDescent="0.25">
      <c r="A117" s="9" t="s">
        <v>174</v>
      </c>
      <c r="B117" s="9" t="s">
        <v>151</v>
      </c>
      <c r="C117" s="56">
        <v>10.000083271573583</v>
      </c>
      <c r="D117" s="57">
        <v>0.2</v>
      </c>
      <c r="E117" s="56">
        <v>6004450000</v>
      </c>
      <c r="F117" s="58">
        <v>1200890000</v>
      </c>
      <c r="G117" s="12">
        <v>2.3379881040057602E-3</v>
      </c>
    </row>
    <row r="118" spans="1:7" x14ac:dyDescent="0.25">
      <c r="A118" s="9" t="s">
        <v>171</v>
      </c>
      <c r="B118" s="9" t="s">
        <v>152</v>
      </c>
      <c r="C118" s="56">
        <v>5.9187598381632194</v>
      </c>
      <c r="D118" s="57">
        <v>5.9187598381632192E-2</v>
      </c>
      <c r="E118" s="56">
        <v>10137258757</v>
      </c>
      <c r="F118" s="58">
        <v>600000000</v>
      </c>
      <c r="G118" s="12">
        <v>1.1681276906323279E-3</v>
      </c>
    </row>
    <row r="121" spans="1:7" x14ac:dyDescent="0.25">
      <c r="A121" s="59" t="s">
        <v>16</v>
      </c>
      <c r="B121" s="59" t="s">
        <v>17</v>
      </c>
      <c r="C121" s="56">
        <v>81.796473917279002</v>
      </c>
      <c r="D121" s="57">
        <v>1</v>
      </c>
      <c r="E121" s="56">
        <v>25219845601</v>
      </c>
      <c r="F121" s="58"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2017-05-31T01:06:42Z</dcterms:modified>
</cp:coreProperties>
</file>