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 activeTab="1"/>
  </bookViews>
  <sheets>
    <sheet name="2017模板" sheetId="1" r:id="rId1"/>
    <sheet name="2018分红" sheetId="3" r:id="rId2"/>
    <sheet name="Sheet1" sheetId="2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G71" i="3" l="1"/>
  <c r="D10" i="3" l="1"/>
  <c r="F15" i="1" l="1"/>
  <c r="F79" i="1"/>
  <c r="F73" i="1"/>
  <c r="F67" i="1"/>
  <c r="F53" i="1"/>
  <c r="F30" i="1"/>
  <c r="F6" i="1"/>
  <c r="B88" i="1" l="1"/>
  <c r="B87" i="1"/>
  <c r="B84" i="1"/>
  <c r="B85" i="1"/>
  <c r="B86" i="1"/>
  <c r="B89" i="1"/>
  <c r="B91" i="1"/>
  <c r="B92" i="1"/>
  <c r="B93" i="1"/>
  <c r="B90" i="1"/>
  <c r="E107" i="3"/>
  <c r="K52" i="3"/>
  <c r="F60" i="3"/>
  <c r="N75" i="3"/>
  <c r="F29" i="3"/>
  <c r="N29" i="3"/>
  <c r="F63" i="3"/>
  <c r="I47" i="3"/>
  <c r="G76" i="3"/>
  <c r="O76" i="3"/>
  <c r="K80" i="3"/>
  <c r="F96" i="3"/>
  <c r="O28" i="3"/>
  <c r="H48" i="3"/>
  <c r="O38" i="1"/>
  <c r="N63" i="1"/>
  <c r="N24" i="1"/>
  <c r="C36" i="1"/>
  <c r="J36" i="1"/>
  <c r="I42" i="1"/>
  <c r="H68" i="3"/>
  <c r="G68" i="3"/>
  <c r="E76" i="3"/>
  <c r="P81" i="3"/>
  <c r="P45" i="3"/>
  <c r="E43" i="3"/>
  <c r="F62" i="3"/>
  <c r="C63" i="1"/>
  <c r="M66" i="1"/>
  <c r="C11" i="1"/>
  <c r="I58" i="1"/>
  <c r="O45" i="1"/>
  <c r="H77" i="3"/>
  <c r="P42" i="3"/>
  <c r="O46" i="3"/>
  <c r="M58" i="3"/>
  <c r="G82" i="3"/>
  <c r="K57" i="3"/>
  <c r="H43" i="3"/>
  <c r="K63" i="1"/>
  <c r="M49" i="3"/>
  <c r="M44" i="3"/>
  <c r="M47" i="3"/>
  <c r="P80" i="3"/>
  <c r="H31" i="3"/>
  <c r="I57" i="1"/>
  <c r="C29" i="1"/>
  <c r="M45" i="1"/>
  <c r="M52" i="1"/>
  <c r="J60" i="1"/>
  <c r="N72" i="1"/>
  <c r="L29" i="1"/>
  <c r="F46" i="3"/>
  <c r="M40" i="3"/>
  <c r="I44" i="3"/>
  <c r="K60" i="3"/>
  <c r="M60" i="3"/>
  <c r="E28" i="3"/>
  <c r="C72" i="1"/>
  <c r="O12" i="1"/>
  <c r="I24" i="1"/>
  <c r="I12" i="1"/>
  <c r="J61" i="1"/>
  <c r="K82" i="3"/>
  <c r="P32" i="3"/>
  <c r="O54" i="3"/>
  <c r="O49" i="3"/>
  <c r="K71" i="1"/>
  <c r="K51" i="3"/>
  <c r="N31" i="3"/>
  <c r="N62" i="1"/>
  <c r="N52" i="1"/>
  <c r="C77" i="1"/>
  <c r="C35" i="1"/>
  <c r="G47" i="3"/>
  <c r="E41" i="3"/>
  <c r="G40" i="3"/>
  <c r="D44" i="1"/>
  <c r="O37" i="1"/>
  <c r="J14" i="1"/>
  <c r="G28" i="3"/>
  <c r="E68" i="3"/>
  <c r="F52" i="3"/>
  <c r="I29" i="1"/>
  <c r="K43" i="1"/>
  <c r="C44" i="1"/>
  <c r="O22" i="1"/>
  <c r="K20" i="1"/>
  <c r="G31" i="3"/>
  <c r="M84" i="3"/>
  <c r="F50" i="3"/>
  <c r="I62" i="1"/>
  <c r="K28" i="1"/>
  <c r="N39" i="1"/>
  <c r="P48" i="3"/>
  <c r="O66" i="3"/>
  <c r="N82" i="3"/>
  <c r="I33" i="3"/>
  <c r="H66" i="3"/>
  <c r="F81" i="3"/>
  <c r="O31" i="3"/>
  <c r="J59" i="1"/>
  <c r="M24" i="1"/>
  <c r="O35" i="1"/>
  <c r="N61" i="3"/>
  <c r="H75" i="3"/>
  <c r="F26" i="3"/>
  <c r="L47" i="1"/>
  <c r="N61" i="1"/>
  <c r="L37" i="1"/>
  <c r="H52" i="3"/>
  <c r="E49" i="3"/>
  <c r="H80" i="3"/>
  <c r="N37" i="1"/>
  <c r="N57" i="1"/>
  <c r="N44" i="1"/>
  <c r="D51" i="1"/>
  <c r="O21" i="1"/>
  <c r="P55" i="3"/>
  <c r="P58" i="3"/>
  <c r="H79" i="3"/>
  <c r="C19" i="1"/>
  <c r="O43" i="1"/>
  <c r="L63" i="1"/>
  <c r="O25" i="3"/>
  <c r="M59" i="1"/>
  <c r="P40" i="3"/>
  <c r="P78" i="3"/>
  <c r="M66" i="3"/>
  <c r="M82" i="3"/>
  <c r="N33" i="3"/>
  <c r="O52" i="3"/>
  <c r="H69" i="3"/>
  <c r="H44" i="3"/>
  <c r="H25" i="3"/>
  <c r="M65" i="1"/>
  <c r="E52" i="3"/>
  <c r="N47" i="3"/>
  <c r="G51" i="3"/>
  <c r="H26" i="3"/>
  <c r="I42" i="3"/>
  <c r="O59" i="1"/>
  <c r="I21" i="1"/>
  <c r="N49" i="1"/>
  <c r="C66" i="1"/>
  <c r="N64" i="1"/>
  <c r="D12" i="1"/>
  <c r="D26" i="1"/>
  <c r="F49" i="3"/>
  <c r="N43" i="3"/>
  <c r="E47" i="3"/>
  <c r="H30" i="3"/>
  <c r="E40" i="3"/>
  <c r="I16" i="3"/>
  <c r="E54" i="3"/>
  <c r="M29" i="1"/>
  <c r="J44" i="1"/>
  <c r="D49" i="1"/>
  <c r="M23" i="1"/>
  <c r="L23" i="1"/>
  <c r="M57" i="3"/>
  <c r="H67" i="3"/>
  <c r="P83" i="3"/>
  <c r="O41" i="3"/>
  <c r="H47" i="3"/>
  <c r="F82" i="3"/>
  <c r="P61" i="3"/>
  <c r="E69" i="3"/>
  <c r="P68" i="3"/>
  <c r="M76" i="3"/>
  <c r="O82" i="3"/>
  <c r="I25" i="3"/>
  <c r="E42" i="3"/>
  <c r="M36" i="1"/>
  <c r="L61" i="1"/>
  <c r="N21" i="1"/>
  <c r="M27" i="1"/>
  <c r="C46" i="1"/>
  <c r="I39" i="1"/>
  <c r="P65" i="3"/>
  <c r="I65" i="3"/>
  <c r="F68" i="3"/>
  <c r="F80" i="3"/>
  <c r="O58" i="3"/>
  <c r="N63" i="3"/>
  <c r="E97" i="3"/>
  <c r="K38" i="1"/>
  <c r="L58" i="1"/>
  <c r="J46" i="1"/>
  <c r="K35" i="1"/>
  <c r="O24" i="1"/>
  <c r="O68" i="3"/>
  <c r="H42" i="3"/>
  <c r="G78" i="3"/>
  <c r="H29" i="3"/>
  <c r="N54" i="3"/>
  <c r="O53" i="3"/>
  <c r="N48" i="3"/>
  <c r="K23" i="1"/>
  <c r="M60" i="1"/>
  <c r="K14" i="1"/>
  <c r="O51" i="3"/>
  <c r="H50" i="3"/>
  <c r="H46" i="3"/>
  <c r="P63" i="3"/>
  <c r="O47" i="1"/>
  <c r="J28" i="1"/>
  <c r="P33" i="3"/>
  <c r="P30" i="3"/>
  <c r="G61" i="3"/>
  <c r="C61" i="1"/>
  <c r="L65" i="1"/>
  <c r="K5" i="1"/>
  <c r="K57" i="1"/>
  <c r="K44" i="1"/>
  <c r="F43" i="3"/>
  <c r="I40" i="3"/>
  <c r="G60" i="3"/>
  <c r="O42" i="1"/>
  <c r="C26" i="1"/>
  <c r="C49" i="1"/>
  <c r="G44" i="3"/>
  <c r="G56" i="3"/>
  <c r="F25" i="3"/>
  <c r="K55" i="3"/>
  <c r="F66" i="3"/>
  <c r="F69" i="3"/>
  <c r="O80" i="3"/>
  <c r="D50" i="1"/>
  <c r="D28" i="1"/>
  <c r="D35" i="1"/>
  <c r="O63" i="3"/>
  <c r="O65" i="3"/>
  <c r="M80" i="3"/>
  <c r="N49" i="3"/>
  <c r="K60" i="1"/>
  <c r="M47" i="1"/>
  <c r="H55" i="3"/>
  <c r="F54" i="3"/>
  <c r="O26" i="3"/>
  <c r="N66" i="1"/>
  <c r="N11" i="1"/>
  <c r="J23" i="1"/>
  <c r="K11" i="1"/>
  <c r="O58" i="1"/>
  <c r="G58" i="3"/>
  <c r="N57" i="3"/>
  <c r="E26" i="3"/>
  <c r="M57" i="1"/>
  <c r="I38" i="1"/>
  <c r="O50" i="1"/>
  <c r="L12" i="1"/>
  <c r="D36" i="1"/>
  <c r="J72" i="1"/>
  <c r="E44" i="3"/>
  <c r="N80" i="3"/>
  <c r="M48" i="3"/>
  <c r="F84" i="3"/>
  <c r="O47" i="3"/>
  <c r="M61" i="3"/>
  <c r="K63" i="3"/>
  <c r="F64" i="3"/>
  <c r="D34" i="1"/>
  <c r="C14" i="1"/>
  <c r="K24" i="1"/>
  <c r="N58" i="3"/>
  <c r="E58" i="3"/>
  <c r="M63" i="3"/>
  <c r="N28" i="3"/>
  <c r="J64" i="1"/>
  <c r="O39" i="1"/>
  <c r="P64" i="3"/>
  <c r="M31" i="3"/>
  <c r="M65" i="3"/>
  <c r="N83" i="3"/>
  <c r="F33" i="3"/>
  <c r="F30" i="3"/>
  <c r="N66" i="3"/>
  <c r="N77" i="1"/>
  <c r="K39" i="1"/>
  <c r="J52" i="1"/>
  <c r="E81" i="3"/>
  <c r="P26" i="3"/>
  <c r="P31" i="3"/>
  <c r="O51" i="1"/>
  <c r="D72" i="1"/>
  <c r="K41" i="1"/>
  <c r="E62" i="3"/>
  <c r="Q68" i="3"/>
  <c r="H84" i="3"/>
  <c r="J41" i="1"/>
  <c r="J39" i="1"/>
  <c r="K79" i="3"/>
  <c r="P76" i="3"/>
  <c r="M63" i="1"/>
  <c r="M59" i="3"/>
  <c r="I78" i="1"/>
  <c r="I27" i="1"/>
  <c r="N65" i="1"/>
  <c r="H65" i="3"/>
  <c r="I65" i="1"/>
  <c r="K61" i="1"/>
  <c r="F78" i="3"/>
  <c r="E30" i="3"/>
  <c r="I41" i="3"/>
  <c r="C59" i="1"/>
  <c r="D65" i="1"/>
  <c r="H32" i="3"/>
  <c r="M55" i="3"/>
  <c r="I26" i="1"/>
  <c r="P84" i="3"/>
  <c r="N45" i="3"/>
  <c r="N38" i="1"/>
  <c r="I19" i="1"/>
  <c r="G26" i="3"/>
  <c r="O44" i="3"/>
  <c r="I20" i="1"/>
  <c r="M49" i="1"/>
  <c r="M64" i="3"/>
  <c r="E83" i="3"/>
  <c r="O33" i="3"/>
  <c r="P56" i="3"/>
  <c r="F56" i="3"/>
  <c r="K53" i="3"/>
  <c r="M25" i="1"/>
  <c r="J65" i="1"/>
  <c r="D27" i="1"/>
  <c r="M53" i="3"/>
  <c r="G53" i="3"/>
  <c r="H53" i="3"/>
  <c r="K75" i="3"/>
  <c r="D58" i="1"/>
  <c r="C41" i="1"/>
  <c r="F45" i="3"/>
  <c r="N42" i="3"/>
  <c r="N40" i="3"/>
  <c r="I44" i="1"/>
  <c r="K72" i="1"/>
  <c r="D60" i="1"/>
  <c r="I43" i="1"/>
  <c r="N25" i="1"/>
  <c r="P67" i="3"/>
  <c r="G81" i="3"/>
  <c r="O64" i="1"/>
  <c r="D41" i="1"/>
  <c r="K47" i="1"/>
  <c r="L60" i="1"/>
  <c r="O44" i="1"/>
  <c r="P57" i="3"/>
  <c r="N81" i="3"/>
  <c r="F41" i="3"/>
  <c r="C42" i="1"/>
  <c r="Q46" i="3"/>
  <c r="N46" i="1"/>
  <c r="E45" i="3"/>
  <c r="O64" i="3"/>
  <c r="J43" i="1"/>
  <c r="K62" i="1"/>
  <c r="K19" i="1"/>
  <c r="O11" i="1"/>
  <c r="N60" i="3"/>
  <c r="K67" i="3"/>
  <c r="Q58" i="3"/>
  <c r="I47" i="1"/>
  <c r="L20" i="1"/>
  <c r="I35" i="1"/>
  <c r="D61" i="1"/>
  <c r="D38" i="1"/>
  <c r="F77" i="3"/>
  <c r="N30" i="3"/>
  <c r="I28" i="1"/>
  <c r="D43" i="1"/>
  <c r="O25" i="1"/>
  <c r="N27" i="3"/>
  <c r="J5" i="1"/>
  <c r="I30" i="3"/>
  <c r="I77" i="1"/>
  <c r="N64" i="3"/>
  <c r="C40" i="1"/>
  <c r="D52" i="1"/>
  <c r="J27" i="1"/>
  <c r="L78" i="1"/>
  <c r="D46" i="1"/>
  <c r="P44" i="3"/>
  <c r="K61" i="3"/>
  <c r="H61" i="3"/>
  <c r="O27" i="3"/>
  <c r="N59" i="3"/>
  <c r="K66" i="3"/>
  <c r="J16" i="3"/>
  <c r="K65" i="1"/>
  <c r="C28" i="1"/>
  <c r="D21" i="1"/>
  <c r="O56" i="3"/>
  <c r="P59" i="3"/>
  <c r="G79" i="3"/>
  <c r="N41" i="1"/>
  <c r="I51" i="1"/>
  <c r="M11" i="1"/>
  <c r="E80" i="3"/>
  <c r="P50" i="3"/>
  <c r="O40" i="3"/>
  <c r="F83" i="3"/>
  <c r="G27" i="3"/>
  <c r="N51" i="3"/>
  <c r="N45" i="1"/>
  <c r="D47" i="1"/>
  <c r="K45" i="1"/>
  <c r="G80" i="3"/>
  <c r="H16" i="3"/>
  <c r="F40" i="3"/>
  <c r="H56" i="3"/>
  <c r="J63" i="1"/>
  <c r="D57" i="1"/>
  <c r="F75" i="3"/>
  <c r="F31" i="3"/>
  <c r="K78" i="3"/>
  <c r="E32" i="3"/>
  <c r="N27" i="1"/>
  <c r="M75" i="3"/>
  <c r="H51" i="3"/>
  <c r="D77" i="1"/>
  <c r="E60" i="3"/>
  <c r="I31" i="3"/>
  <c r="C23" i="1"/>
  <c r="D22" i="1"/>
  <c r="N62" i="3"/>
  <c r="O30" i="3"/>
  <c r="L46" i="1"/>
  <c r="J24" i="1"/>
  <c r="I48" i="3"/>
  <c r="I61" i="1"/>
  <c r="E67" i="3"/>
  <c r="M42" i="1"/>
  <c r="C24" i="1"/>
  <c r="M79" i="3"/>
  <c r="O23" i="1"/>
  <c r="F79" i="3"/>
  <c r="H60" i="3"/>
  <c r="J26" i="1"/>
  <c r="J29" i="1"/>
  <c r="E82" i="3"/>
  <c r="K59" i="3"/>
  <c r="I71" i="1"/>
  <c r="J35" i="1"/>
  <c r="C45" i="1"/>
  <c r="N56" i="3"/>
  <c r="N53" i="3"/>
  <c r="K77" i="1"/>
  <c r="P54" i="3"/>
  <c r="G48" i="3"/>
  <c r="J66" i="1"/>
  <c r="D66" i="1"/>
  <c r="C13" i="1"/>
  <c r="D29" i="1"/>
  <c r="K50" i="3"/>
  <c r="I46" i="3"/>
  <c r="E50" i="3"/>
  <c r="L35" i="1"/>
  <c r="M41" i="1"/>
  <c r="D45" i="1"/>
  <c r="G33" i="3"/>
  <c r="F107" i="3"/>
  <c r="E27" i="3"/>
  <c r="O19" i="1"/>
  <c r="D39" i="1"/>
  <c r="N20" i="1"/>
  <c r="D5" i="1"/>
  <c r="N67" i="3"/>
  <c r="E75" i="3"/>
  <c r="I43" i="3"/>
  <c r="K46" i="1"/>
  <c r="K26" i="1"/>
  <c r="L41" i="1"/>
  <c r="F16" i="3"/>
  <c r="M21" i="1"/>
  <c r="F61" i="3"/>
  <c r="F44" i="3"/>
  <c r="L45" i="1"/>
  <c r="M78" i="3"/>
  <c r="O69" i="3"/>
  <c r="N59" i="1"/>
  <c r="N77" i="3"/>
  <c r="I64" i="1"/>
  <c r="D71" i="1"/>
  <c r="I50" i="1"/>
  <c r="L26" i="1"/>
  <c r="J78" i="1"/>
  <c r="G62" i="3"/>
  <c r="Q63" i="3"/>
  <c r="M42" i="3"/>
  <c r="D13" i="1"/>
  <c r="L51" i="1"/>
  <c r="E77" i="3"/>
  <c r="C20" i="1"/>
  <c r="C22" i="1"/>
  <c r="M37" i="1"/>
  <c r="F97" i="3"/>
  <c r="L66" i="1"/>
  <c r="I41" i="1"/>
  <c r="I25" i="1"/>
  <c r="P66" i="3"/>
  <c r="C65" i="1"/>
  <c r="H64" i="3"/>
  <c r="H76" i="3"/>
  <c r="N28" i="1"/>
  <c r="M44" i="1"/>
  <c r="I32" i="3"/>
  <c r="O40" i="1"/>
  <c r="M45" i="3"/>
  <c r="G69" i="3"/>
  <c r="O16" i="3"/>
  <c r="G30" i="3"/>
  <c r="I49" i="1"/>
  <c r="K49" i="1"/>
  <c r="M26" i="3"/>
  <c r="N41" i="3"/>
  <c r="D25" i="1"/>
  <c r="F58" i="3"/>
  <c r="G59" i="3"/>
  <c r="E59" i="3"/>
  <c r="O27" i="1"/>
  <c r="K21" i="1"/>
  <c r="N55" i="3"/>
  <c r="M46" i="3"/>
  <c r="N19" i="1"/>
  <c r="H33" i="3"/>
  <c r="E53" i="3"/>
  <c r="O75" i="3"/>
  <c r="D20" i="1"/>
  <c r="H27" i="3"/>
  <c r="L38" i="1"/>
  <c r="N16" i="3"/>
  <c r="H63" i="3"/>
  <c r="F47" i="3"/>
  <c r="L49" i="1"/>
  <c r="G96" i="3"/>
  <c r="N79" i="3"/>
  <c r="M62" i="1"/>
  <c r="K84" i="3"/>
  <c r="J12" i="1"/>
  <c r="E56" i="3"/>
  <c r="P77" i="3"/>
  <c r="M16" i="3"/>
  <c r="L43" i="1"/>
  <c r="J42" i="1"/>
  <c r="H83" i="3"/>
  <c r="E98" i="3"/>
  <c r="M77" i="1"/>
  <c r="F67" i="3"/>
  <c r="J58" i="1"/>
  <c r="I14" i="1"/>
  <c r="O49" i="1"/>
  <c r="N46" i="3"/>
  <c r="L28" i="1"/>
  <c r="D24" i="1"/>
  <c r="O60" i="1"/>
  <c r="G42" i="3"/>
  <c r="E29" i="3"/>
  <c r="L59" i="1"/>
  <c r="I22" i="1"/>
  <c r="J25" i="1"/>
  <c r="O5" i="1"/>
  <c r="M33" i="3"/>
  <c r="K37" i="1"/>
  <c r="M32" i="3"/>
  <c r="D14" i="1"/>
  <c r="K58" i="3"/>
  <c r="I23" i="1"/>
  <c r="O45" i="3"/>
  <c r="G65" i="3"/>
  <c r="F59" i="3"/>
  <c r="M68" i="3"/>
  <c r="M67" i="3"/>
  <c r="K78" i="1"/>
  <c r="L44" i="1"/>
  <c r="E66" i="3"/>
  <c r="N47" i="1"/>
  <c r="F57" i="3"/>
  <c r="E57" i="3"/>
  <c r="I29" i="3"/>
  <c r="K64" i="1"/>
  <c r="J38" i="1"/>
  <c r="N58" i="1"/>
  <c r="K52" i="1"/>
  <c r="O48" i="3"/>
  <c r="K25" i="1"/>
  <c r="E31" i="3"/>
  <c r="L57" i="1"/>
  <c r="I26" i="3"/>
  <c r="P52" i="3"/>
  <c r="O78" i="3"/>
  <c r="L14" i="1"/>
  <c r="N42" i="1"/>
  <c r="C48" i="1"/>
  <c r="E96" i="3"/>
  <c r="O62" i="1"/>
  <c r="G98" i="3"/>
  <c r="P75" i="3"/>
  <c r="P60" i="3"/>
  <c r="N78" i="1"/>
  <c r="E84" i="3"/>
  <c r="M71" i="1"/>
  <c r="O79" i="3"/>
  <c r="D10" i="2"/>
  <c r="K48" i="3"/>
  <c r="K32" i="3"/>
  <c r="K30" i="3"/>
  <c r="K41" i="3"/>
  <c r="Q27" i="3"/>
  <c r="Q53" i="3"/>
  <c r="Q25" i="3"/>
  <c r="Q33" i="3"/>
  <c r="K33" i="3"/>
  <c r="K42" i="3"/>
  <c r="M25" i="3"/>
  <c r="N65" i="3"/>
  <c r="N32" i="3"/>
  <c r="D11" i="1"/>
  <c r="D64" i="1"/>
  <c r="P29" i="3"/>
  <c r="M78" i="1"/>
  <c r="O66" i="1"/>
  <c r="N68" i="3"/>
  <c r="E25" i="3"/>
  <c r="O60" i="3"/>
  <c r="N60" i="1"/>
  <c r="D37" i="1"/>
  <c r="N84" i="3"/>
  <c r="N26" i="1"/>
  <c r="M83" i="3"/>
  <c r="F51" i="3"/>
  <c r="I66" i="1"/>
  <c r="O84" i="3"/>
  <c r="Q84" i="3" s="1"/>
  <c r="M50" i="1"/>
  <c r="M40" i="1"/>
  <c r="C5" i="1"/>
  <c r="J22" i="1"/>
  <c r="M29" i="3"/>
  <c r="H45" i="3"/>
  <c r="M64" i="1"/>
  <c r="H40" i="3"/>
  <c r="P25" i="3"/>
  <c r="K66" i="1"/>
  <c r="P28" i="3"/>
  <c r="N29" i="1"/>
  <c r="K81" i="3"/>
  <c r="E55" i="3"/>
  <c r="P27" i="3"/>
  <c r="N71" i="1"/>
  <c r="J49" i="1"/>
  <c r="G16" i="3"/>
  <c r="O63" i="1"/>
  <c r="C62" i="1"/>
  <c r="G77" i="3"/>
  <c r="D40" i="1"/>
  <c r="I37" i="1"/>
  <c r="C12" i="1"/>
  <c r="H28" i="3"/>
  <c r="J51" i="1"/>
  <c r="O14" i="1"/>
  <c r="O20" i="1"/>
  <c r="K12" i="1"/>
  <c r="N5" i="1"/>
  <c r="N36" i="1"/>
  <c r="K42" i="1"/>
  <c r="C51" i="1"/>
  <c r="C43" i="1"/>
  <c r="P79" i="3"/>
  <c r="C60" i="1"/>
  <c r="N52" i="3"/>
  <c r="C34" i="1"/>
  <c r="K27" i="1"/>
  <c r="J21" i="1"/>
  <c r="E65" i="3"/>
  <c r="M62" i="3"/>
  <c r="O83" i="3"/>
  <c r="I52" i="1"/>
  <c r="J40" i="1"/>
  <c r="L11" i="1"/>
  <c r="M20" i="1"/>
  <c r="I40" i="1"/>
  <c r="D62" i="1"/>
  <c r="K83" i="3"/>
  <c r="F28" i="3"/>
  <c r="M50" i="3"/>
  <c r="K29" i="1"/>
  <c r="F76" i="3"/>
  <c r="O32" i="3"/>
  <c r="G97" i="3"/>
  <c r="K69" i="3"/>
  <c r="M12" i="1"/>
  <c r="O61" i="1"/>
  <c r="O65" i="1"/>
  <c r="J71" i="1"/>
  <c r="I72" i="1"/>
  <c r="N51" i="1"/>
  <c r="M61" i="1"/>
  <c r="P47" i="3"/>
  <c r="O50" i="3"/>
  <c r="I11" i="1"/>
  <c r="M51" i="3"/>
  <c r="D42" i="1"/>
  <c r="K62" i="3"/>
  <c r="N43" i="1"/>
  <c r="J62" i="1"/>
  <c r="D59" i="1"/>
  <c r="C57" i="1"/>
  <c r="H97" i="3"/>
  <c r="K29" i="3"/>
  <c r="Q30" i="3"/>
  <c r="Q80" i="3"/>
  <c r="H107" i="3"/>
  <c r="Q47" i="3"/>
  <c r="Q78" i="3"/>
  <c r="Q66" i="3"/>
  <c r="Q48" i="3"/>
  <c r="K40" i="3"/>
  <c r="Q45" i="3"/>
  <c r="Q50" i="3"/>
  <c r="G45" i="3"/>
  <c r="M5" i="1"/>
  <c r="E46" i="3"/>
  <c r="L72" i="1"/>
  <c r="F48" i="3"/>
  <c r="G49" i="3"/>
  <c r="I60" i="1"/>
  <c r="G83" i="3"/>
  <c r="L25" i="1"/>
  <c r="J50" i="1"/>
  <c r="H57" i="3"/>
  <c r="L64" i="1"/>
  <c r="N76" i="3"/>
  <c r="L22" i="1"/>
  <c r="L50" i="1"/>
  <c r="D63" i="1"/>
  <c r="O52" i="1"/>
  <c r="C52" i="1"/>
  <c r="J11" i="1"/>
  <c r="O57" i="1"/>
  <c r="Q56" i="3"/>
  <c r="M38" i="1"/>
  <c r="H62" i="3"/>
  <c r="M54" i="3"/>
  <c r="O77" i="3"/>
  <c r="O36" i="1"/>
  <c r="M35" i="1"/>
  <c r="D23" i="1"/>
  <c r="I59" i="1"/>
  <c r="O42" i="3"/>
  <c r="K77" i="3"/>
  <c r="E64" i="3"/>
  <c r="G75" i="3"/>
  <c r="G50" i="3"/>
  <c r="F53" i="3"/>
  <c r="Q65" i="3"/>
  <c r="Q49" i="3"/>
  <c r="M43" i="3"/>
  <c r="F98" i="3"/>
  <c r="M56" i="3"/>
  <c r="L36" i="1"/>
  <c r="P82" i="3"/>
  <c r="F65" i="3"/>
  <c r="C25" i="1"/>
  <c r="G84" i="3"/>
  <c r="F27" i="3"/>
  <c r="H59" i="3"/>
  <c r="H58" i="3"/>
  <c r="D78" i="1"/>
  <c r="K56" i="3"/>
  <c r="M28" i="3"/>
  <c r="K40" i="1"/>
  <c r="G54" i="3"/>
  <c r="E79" i="3"/>
  <c r="C47" i="1"/>
  <c r="P49" i="3"/>
  <c r="O57" i="3"/>
  <c r="Q57" i="3" s="1"/>
  <c r="I63" i="1"/>
  <c r="E61" i="3"/>
  <c r="C58" i="1"/>
  <c r="O61" i="3"/>
  <c r="Q61" i="3" s="1"/>
  <c r="N26" i="3"/>
  <c r="P43" i="3"/>
  <c r="N35" i="1"/>
  <c r="K54" i="3"/>
  <c r="M51" i="1"/>
  <c r="M52" i="3"/>
  <c r="E16" i="3"/>
  <c r="E33" i="3"/>
  <c r="H81" i="3"/>
  <c r="C37" i="1"/>
  <c r="E78" i="3"/>
  <c r="O55" i="3"/>
  <c r="K64" i="3"/>
  <c r="L62" i="1"/>
  <c r="K58" i="1"/>
  <c r="M27" i="3"/>
  <c r="G107" i="3"/>
  <c r="F42" i="3"/>
  <c r="K51" i="1"/>
  <c r="O26" i="1"/>
  <c r="I28" i="3"/>
  <c r="K28" i="3" s="1"/>
  <c r="C38" i="1"/>
  <c r="J57" i="1"/>
  <c r="G55" i="3"/>
  <c r="O29" i="3"/>
  <c r="Q29" i="3" s="1"/>
  <c r="G46" i="3"/>
  <c r="G29" i="3"/>
  <c r="M22" i="1"/>
  <c r="P51" i="3"/>
  <c r="M58" i="1"/>
  <c r="L5" i="1"/>
  <c r="N14" i="1"/>
  <c r="I5" i="1"/>
  <c r="C50" i="1"/>
  <c r="Q44" i="3"/>
  <c r="Q64" i="3"/>
  <c r="O59" i="3"/>
  <c r="Q59" i="3" s="1"/>
  <c r="L42" i="1"/>
  <c r="N50" i="3"/>
  <c r="M14" i="1"/>
  <c r="M77" i="3"/>
  <c r="O62" i="3"/>
  <c r="Q62" i="3" s="1"/>
  <c r="H78" i="3"/>
  <c r="N50" i="1"/>
  <c r="O43" i="3"/>
  <c r="N78" i="3"/>
  <c r="P62" i="3"/>
  <c r="C78" i="1"/>
  <c r="G32" i="3"/>
  <c r="C64" i="1"/>
  <c r="C39" i="1"/>
  <c r="P46" i="3"/>
  <c r="G41" i="3"/>
  <c r="O81" i="3"/>
  <c r="Q81" i="3" s="1"/>
  <c r="N40" i="1"/>
  <c r="N22" i="1"/>
  <c r="M43" i="1"/>
  <c r="N23" i="1"/>
  <c r="G66" i="3"/>
  <c r="L19" i="1"/>
  <c r="K25" i="3"/>
  <c r="K46" i="3"/>
  <c r="Q31" i="3"/>
  <c r="Q26" i="3"/>
  <c r="K44" i="3"/>
  <c r="Q75" i="3"/>
  <c r="E51" i="3"/>
  <c r="F32" i="3"/>
  <c r="N25" i="3"/>
  <c r="P53" i="3"/>
  <c r="P16" i="3"/>
  <c r="K50" i="1"/>
  <c r="C21" i="1"/>
  <c r="L40" i="1"/>
  <c r="M81" i="3"/>
  <c r="F55" i="3"/>
  <c r="J47" i="1"/>
  <c r="C71" i="1"/>
  <c r="O46" i="1"/>
  <c r="M30" i="3"/>
  <c r="E48" i="3"/>
  <c r="L21" i="1"/>
  <c r="N12" i="1"/>
  <c r="I27" i="3"/>
  <c r="K27" i="3" s="1"/>
  <c r="N44" i="3"/>
  <c r="G52" i="3"/>
  <c r="K26" i="3"/>
  <c r="P41" i="3"/>
  <c r="O67" i="3"/>
  <c r="Q67" i="3" s="1"/>
  <c r="G57" i="3"/>
  <c r="G63" i="3"/>
  <c r="I45" i="1"/>
  <c r="K68" i="3"/>
  <c r="H41" i="3"/>
  <c r="J37" i="1"/>
  <c r="Q60" i="3"/>
  <c r="J20" i="1"/>
  <c r="M26" i="1"/>
  <c r="L39" i="1"/>
  <c r="D48" i="1"/>
  <c r="J45" i="1"/>
  <c r="L52" i="1"/>
  <c r="I45" i="3"/>
  <c r="K45" i="3" s="1"/>
  <c r="M19" i="1"/>
  <c r="G64" i="3"/>
  <c r="M39" i="1"/>
  <c r="L24" i="1"/>
  <c r="O28" i="1"/>
  <c r="C27" i="1"/>
  <c r="M41" i="3"/>
  <c r="I46" i="1"/>
  <c r="Q28" i="3"/>
  <c r="K16" i="3"/>
  <c r="Q52" i="3"/>
  <c r="K65" i="3"/>
  <c r="Q41" i="3"/>
  <c r="K76" i="3"/>
  <c r="M28" i="1"/>
  <c r="M72" i="1"/>
  <c r="O29" i="1"/>
  <c r="K59" i="1"/>
  <c r="L77" i="1"/>
  <c r="D19" i="1"/>
  <c r="J77" i="1"/>
  <c r="K36" i="1"/>
  <c r="E63" i="3"/>
  <c r="G43" i="3"/>
  <c r="M69" i="3"/>
  <c r="J19" i="1"/>
  <c r="K22" i="1"/>
  <c r="G67" i="3"/>
  <c r="K49" i="3"/>
  <c r="O41" i="1"/>
  <c r="I36" i="1"/>
  <c r="P69" i="3"/>
  <c r="M46" i="1"/>
  <c r="L71" i="1"/>
  <c r="H54" i="3"/>
  <c r="H49" i="3"/>
  <c r="Q82" i="3"/>
  <c r="Q16" i="3"/>
  <c r="K31" i="3"/>
  <c r="Q40" i="3"/>
  <c r="Q79" i="3"/>
  <c r="Q83" i="3"/>
  <c r="G25" i="3"/>
  <c r="H82" i="3"/>
  <c r="N69" i="3"/>
  <c r="L27" i="1"/>
  <c r="K47" i="3"/>
  <c r="H96" i="3"/>
  <c r="K43" i="3"/>
  <c r="Q55" i="3"/>
  <c r="Q51" i="3"/>
  <c r="Q77" i="3"/>
  <c r="Q42" i="3"/>
  <c r="H98" i="3"/>
  <c r="Q76" i="3"/>
  <c r="L42" i="3" l="1"/>
  <c r="B115" i="3"/>
  <c r="D115" i="3" s="1"/>
  <c r="Q43" i="3"/>
  <c r="Q32" i="3"/>
  <c r="Q69" i="3"/>
  <c r="Q54" i="3"/>
  <c r="D42" i="3"/>
  <c r="L27" i="3" l="1"/>
  <c r="L25" i="3"/>
  <c r="L68" i="3"/>
  <c r="L66" i="3"/>
  <c r="L84" i="3"/>
  <c r="L46" i="3"/>
  <c r="R55" i="3"/>
  <c r="I98" i="3"/>
  <c r="L57" i="3"/>
  <c r="L56" i="3"/>
  <c r="L59" i="3"/>
  <c r="L49" i="3"/>
  <c r="L69" i="3"/>
  <c r="L54" i="3"/>
  <c r="L33" i="3"/>
  <c r="L40" i="3"/>
  <c r="L29" i="3"/>
  <c r="R64" i="3"/>
  <c r="L47" i="3"/>
  <c r="R60" i="3"/>
  <c r="R33" i="3"/>
  <c r="L43" i="3"/>
  <c r="R46" i="3"/>
  <c r="L75" i="3"/>
  <c r="L53" i="3"/>
  <c r="L32" i="3"/>
  <c r="L50" i="3"/>
  <c r="R32" i="3"/>
  <c r="L51" i="3"/>
  <c r="L28" i="3"/>
  <c r="L55" i="3"/>
  <c r="L81" i="3"/>
  <c r="L52" i="3"/>
  <c r="L79" i="3"/>
  <c r="R75" i="3"/>
  <c r="R53" i="3"/>
  <c r="R61" i="3"/>
  <c r="L48" i="3"/>
  <c r="L58" i="3"/>
  <c r="R49" i="3"/>
  <c r="R31" i="3"/>
  <c r="L83" i="3"/>
  <c r="L78" i="3"/>
  <c r="L26" i="3"/>
  <c r="L61" i="3"/>
  <c r="L80" i="3"/>
  <c r="L77" i="3"/>
  <c r="L76" i="3"/>
  <c r="L82" i="3"/>
  <c r="L63" i="3"/>
  <c r="L62" i="3"/>
  <c r="L67" i="3"/>
  <c r="L64" i="3"/>
  <c r="R82" i="3"/>
  <c r="R80" i="3"/>
  <c r="R67" i="3"/>
  <c r="R30" i="3"/>
  <c r="R51" i="3"/>
  <c r="R52" i="3"/>
  <c r="R76" i="3"/>
  <c r="R65" i="3"/>
  <c r="I107" i="3"/>
  <c r="L45" i="3"/>
  <c r="R42" i="3"/>
  <c r="R58" i="3"/>
  <c r="R78" i="3"/>
  <c r="L44" i="3"/>
  <c r="R41" i="3"/>
  <c r="R50" i="3"/>
  <c r="L65" i="3"/>
  <c r="R63" i="3"/>
  <c r="R16" i="3"/>
  <c r="L16" i="3"/>
  <c r="R29" i="3"/>
  <c r="R25" i="3"/>
  <c r="R79" i="3"/>
  <c r="I96" i="3"/>
  <c r="R44" i="3"/>
  <c r="R48" i="3"/>
  <c r="R45" i="3"/>
  <c r="R40" i="3"/>
  <c r="R69" i="3"/>
  <c r="L60" i="3"/>
  <c r="R27" i="3"/>
  <c r="L31" i="3"/>
  <c r="R59" i="3"/>
  <c r="R43" i="3"/>
  <c r="R47" i="3"/>
  <c r="R84" i="3"/>
  <c r="R56" i="3"/>
  <c r="R54" i="3"/>
  <c r="R26" i="3"/>
  <c r="I97" i="3"/>
  <c r="L30" i="3"/>
  <c r="R28" i="3"/>
  <c r="R62" i="3"/>
  <c r="R57" i="3"/>
  <c r="R81" i="3"/>
  <c r="R68" i="3"/>
  <c r="D25" i="3"/>
  <c r="D79" i="3"/>
  <c r="D63" i="3"/>
  <c r="D55" i="3"/>
  <c r="D107" i="3"/>
  <c r="D83" i="3"/>
  <c r="D45" i="3"/>
  <c r="D59" i="3"/>
  <c r="D32" i="3"/>
  <c r="D56" i="3"/>
  <c r="D54" i="3"/>
  <c r="D46" i="3"/>
  <c r="D69" i="3"/>
  <c r="D65" i="3"/>
  <c r="D30" i="3"/>
  <c r="D48" i="3"/>
  <c r="D47" i="3"/>
  <c r="D33" i="3"/>
  <c r="D40" i="3"/>
  <c r="D50" i="3"/>
  <c r="D49" i="3"/>
  <c r="D31" i="3"/>
  <c r="D53" i="3"/>
  <c r="D28" i="3"/>
  <c r="D60" i="3"/>
  <c r="D51" i="3"/>
  <c r="D43" i="3"/>
  <c r="D68" i="3"/>
  <c r="D80" i="3"/>
  <c r="D29" i="3"/>
  <c r="D58" i="3"/>
  <c r="D81" i="3"/>
  <c r="D78" i="3"/>
  <c r="D75" i="3"/>
  <c r="D27" i="3"/>
  <c r="D84" i="3"/>
  <c r="D57" i="3"/>
  <c r="D52" i="3"/>
  <c r="D61" i="3"/>
  <c r="D82" i="3"/>
  <c r="D64" i="3"/>
  <c r="D96" i="3"/>
  <c r="D97" i="3"/>
  <c r="D77" i="3"/>
  <c r="D62" i="3"/>
  <c r="D44" i="3"/>
  <c r="D66" i="3"/>
  <c r="D98" i="3"/>
  <c r="D26" i="3"/>
  <c r="D76" i="3"/>
  <c r="D67" i="3"/>
  <c r="R83" i="3" l="1"/>
  <c r="R66" i="3"/>
  <c r="D86" i="3"/>
  <c r="B119" i="3" s="1"/>
  <c r="D119" i="3" s="1"/>
  <c r="L41" i="3"/>
  <c r="R77" i="3"/>
  <c r="G34" i="3"/>
  <c r="E117" i="3" s="1"/>
  <c r="D71" i="3"/>
  <c r="B118" i="3" s="1"/>
  <c r="D118" i="3" s="1"/>
  <c r="D34" i="3"/>
  <c r="D109" i="3"/>
  <c r="C121" i="3" s="1"/>
  <c r="D121" i="3" s="1"/>
  <c r="D18" i="3"/>
  <c r="B116" i="3" s="1"/>
  <c r="D116" i="3" s="1"/>
  <c r="D100" i="3"/>
  <c r="C120" i="3" s="1"/>
  <c r="D120" i="3" s="1"/>
  <c r="D41" i="3"/>
  <c r="E118" i="3" l="1"/>
  <c r="F116" i="3"/>
  <c r="B117" i="3"/>
  <c r="D117" i="3" s="1"/>
  <c r="F118" i="3" l="1"/>
  <c r="F119" i="3"/>
  <c r="F120" i="3"/>
  <c r="F121" i="3"/>
  <c r="F117" i="3"/>
</calcChain>
</file>

<file path=xl/comments1.xml><?xml version="1.0" encoding="utf-8"?>
<comments xmlns="http://schemas.openxmlformats.org/spreadsheetml/2006/main">
  <authors>
    <author>Yuchuan Dang</author>
  </authors>
  <commentList>
    <comment ref="D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<sst xmlns="http://schemas.openxmlformats.org/spreadsheetml/2006/main" count="627" uniqueCount="249">
  <si>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</si>
  <si>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</si>
  <si>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</si>
  <si>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</si>
  <si>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</si>
  <si>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</si>
  <si>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</si>
  <si>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</si>
  <si>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</si>
  <si>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</si>
  <si>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</si>
  <si>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</si>
  <si>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</si>
  <si>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</si>
  <si>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</si>
  <si>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</si>
  <si>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</si>
  <si>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</si>
  <si>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</si>
  <si>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</si>
  <si>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</si>
  <si>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</si>
  <si>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</si>
  <si>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</si>
  <si>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</si>
  <si>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</si>
  <si>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</si>
  <si>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</si>
  <si>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</si>
  <si>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</si>
  <si>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</si>
  <si>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</si>
  <si>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</si>
  <si>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</si>
  <si>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</si>
  <si>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</si>
  <si>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</si>
  <si>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</si>
  <si>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</si>
  <si>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</si>
  <si>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</si>
  <si>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</si>
  <si>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</si>
  <si>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</si>
  <si>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</si>
  <si>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</si>
  <si>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</si>
  <si>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</si>
  <si>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</si>
  <si>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</si>
  <si>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</si>
  <si>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</si>
  <si>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</si>
  <si>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</si>
  <si>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</si>
  <si>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</si>
  <si>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</si>
  <si>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</si>
  <si>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</si>
  <si>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</si>
  <si>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</si>
  <si>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</si>
  <si>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</si>
  <si>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</si>
  <si>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</si>
  <si>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</si>
  <si>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</si>
  <si>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</si>
  <si>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</si>
  <si>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</si>
  <si>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</si>
  <si>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</si>
  <si>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</si>
  <si>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</si>
  <si>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</si>
  <si>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</si>
  <si>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</si>
  <si>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</si>
  <si>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</si>
  <si>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</si>
  <si>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</si>
  <si>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</si>
  <si>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</si>
  <si>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</si>
  <si>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</si>
  <si>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</si>
  <si>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</si>
  <si>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</si>
  <si>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</si>
  <si>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</si>
  <si>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</si>
  <si>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</si>
  <si>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</si>
  <si>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</si>
  <si>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</si>
  <si>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</si>
  <si>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</si>
  <si>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</si>
  <si>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</si>
  <si>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</si>
  <si>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</si>
  <si>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</si>
  <si>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</si>
  <si>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</si>
  <si>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</si>
  <si>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</si>
  <si>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</si>
  <si>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</si>
  <si>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</si>
  <si>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</si>
  <si>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</si>
  <si>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</si>
  <si>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</si>
  <si>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</si>
  <si>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</si>
  <si>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</si>
  <si>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</si>
  <si>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</si>
  <si>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</si>
  <si>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</si>
  <si>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</si>
  <si>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</si>
  <si>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</si>
  <si>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</si>
  <si>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</si>
  <si>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</si>
  <si>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</si>
  <si>
    <t>数据集名称</t>
  </si>
  <si>
    <t>指数权重</t>
  </si>
  <si>
    <t>日期</t>
  </si>
  <si>
    <t>指数Wind代码</t>
  </si>
  <si>
    <t>000016.SH</t>
  </si>
  <si>
    <t>date</t>
  </si>
  <si>
    <t>Wind代码</t>
  </si>
  <si>
    <t>sec_name</t>
  </si>
  <si>
    <t>证券名称</t>
  </si>
  <si>
    <t>i_weight</t>
  </si>
  <si>
    <t>权重</t>
  </si>
  <si>
    <t>600016.SH</t>
  </si>
  <si>
    <t>民生银行</t>
  </si>
  <si>
    <t>600019.SH</t>
  </si>
  <si>
    <t>600309.SH</t>
  </si>
  <si>
    <t>600340.SH</t>
  </si>
  <si>
    <t>华夏幸福</t>
  </si>
  <si>
    <t>600518.SH</t>
  </si>
  <si>
    <t>600519.SH</t>
  </si>
  <si>
    <t>贵州茅台</t>
  </si>
  <si>
    <t>600606.SH</t>
  </si>
  <si>
    <t>绿地控股</t>
  </si>
  <si>
    <t>600919.SH</t>
  </si>
  <si>
    <t>江苏银行</t>
  </si>
  <si>
    <t>601088.SH</t>
  </si>
  <si>
    <t>中国神华</t>
  </si>
  <si>
    <t>601211.SH</t>
  </si>
  <si>
    <t>国泰君安</t>
  </si>
  <si>
    <t>601229.SH</t>
  </si>
  <si>
    <t>上海银行</t>
  </si>
  <si>
    <t>601328.SH</t>
  </si>
  <si>
    <t>交通银行</t>
  </si>
  <si>
    <t>601669.SH</t>
  </si>
  <si>
    <t>中国电建</t>
  </si>
  <si>
    <t>601800.SH</t>
  </si>
  <si>
    <t>中国交建</t>
  </si>
  <si>
    <t>601818.SH</t>
  </si>
  <si>
    <t>光大银行</t>
  </si>
  <si>
    <t>601878.SH</t>
  </si>
  <si>
    <t>601881.SH</t>
  </si>
  <si>
    <t>中国银河</t>
  </si>
  <si>
    <t>601989.SH</t>
  </si>
  <si>
    <t>中国重工</t>
  </si>
  <si>
    <t>603993.SH</t>
  </si>
  <si>
    <t>四月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</si>
  <si>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</si>
  <si>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</si>
  <si>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</si>
  <si>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</si>
  <si>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</si>
  <si>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</si>
  <si>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</si>
  <si>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</si>
  <si>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</si>
  <si>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</si>
  <si>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</si>
  <si>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</si>
  <si>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</si>
  <si>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</si>
  <si>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</si>
  <si>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</si>
  <si>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五月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</si>
  <si>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</si>
  <si>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</si>
  <si>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</si>
  <si>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</si>
  <si>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</si>
  <si>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</si>
  <si>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</si>
  <si>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</si>
  <si>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</si>
  <si>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</si>
  <si>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</si>
  <si>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</si>
  <si>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</si>
  <si>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</si>
  <si>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</si>
  <si>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</si>
  <si>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</si>
  <si>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</si>
  <si>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六月</t>
    <phoneticPr fontId="18" type="noConversion"/>
  </si>
  <si>
    <t>七月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</si>
  <si>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</si>
  <si>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</si>
  <si>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</si>
  <si>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</si>
  <si>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</si>
  <si>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</si>
  <si>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</si>
  <si>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</si>
  <si>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</si>
  <si>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</si>
  <si>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</si>
  <si>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</si>
  <si>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</si>
  <si>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</si>
  <si>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</si>
  <si>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</si>
  <si>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</si>
  <si>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</si>
  <si>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八月</t>
    <phoneticPr fontId="18" type="noConversion"/>
  </si>
  <si>
    <t>分红点数汇总</t>
    <phoneticPr fontId="18" type="noConversion"/>
  </si>
  <si>
    <t>中报分红</t>
    <phoneticPr fontId="18" type="noConversion"/>
  </si>
  <si>
    <t>九月</t>
    <phoneticPr fontId="18" type="noConversion"/>
  </si>
  <si>
    <t>预测中报影响点数</t>
    <phoneticPr fontId="18" type="noConversion"/>
  </si>
  <si>
    <t>年报分红点数</t>
    <phoneticPr fontId="18" type="noConversion"/>
  </si>
  <si>
    <t>中报分红点数</t>
    <phoneticPr fontId="18" type="noConversion"/>
  </si>
  <si>
    <t>汇总点数</t>
    <phoneticPr fontId="18" type="noConversion"/>
  </si>
  <si>
    <t>已实施点数</t>
    <phoneticPr fontId="18" type="noConversion"/>
  </si>
  <si>
    <t>四月分红</t>
    <phoneticPr fontId="18" type="noConversion"/>
  </si>
  <si>
    <t>五月分红</t>
    <phoneticPr fontId="18" type="noConversion"/>
  </si>
  <si>
    <t>六月分红</t>
    <phoneticPr fontId="18" type="noConversion"/>
  </si>
  <si>
    <t>七月分红</t>
    <phoneticPr fontId="18" type="noConversion"/>
  </si>
  <si>
    <t>八月分红</t>
    <phoneticPr fontId="18" type="noConversion"/>
  </si>
  <si>
    <t>九月分红</t>
    <phoneticPr fontId="18" type="noConversion"/>
  </si>
  <si>
    <t>十月分红</t>
    <phoneticPr fontId="18" type="noConversion"/>
  </si>
  <si>
    <t>600000.SH</t>
    <phoneticPr fontId="18" type="noConversion"/>
  </si>
  <si>
    <t>合约汇总</t>
    <phoneticPr fontId="18" type="noConversion"/>
  </si>
  <si>
    <t>已实施</t>
    <phoneticPr fontId="18" type="noConversion"/>
  </si>
  <si>
    <t>20180624</t>
  </si>
  <si>
    <t>wind_code</t>
    <phoneticPr fontId="18" type="noConversion"/>
  </si>
  <si>
    <t>浦发银行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</si>
</sst>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_ "/>
    <numFmt numFmtId="177" formatCode="yyyy\-mm\-dd"/>
    <numFmt numFmtId="178" formatCode="0.00_);[Red]\(0.00\)"/>
    <numFmt numFmtId="179" formatCode="#,##0.00_);[Red]\(#,##0.00\)"/>
    <numFmt numFmtId="180" formatCode="###,###,##0.0000"/>
    <numFmt numFmtId="181" formatCode="###,###,##0.000000"/>
    <numFmt numFmtId="182" formatCode="#,##0.######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35" borderId="0" xfId="0" applyNumberFormat="1" applyFont="1" applyFill="1" applyAlignment="1">
      <alignment horizontal="center" vertical="center"/>
    </xf>
    <xf numFmtId="179" fontId="19" fillId="35" borderId="0" xfId="0" applyNumberFormat="1" applyFont="1" applyFill="1" applyAlignment="1">
      <alignment horizontal="center" vertical="center"/>
    </xf>
    <xf numFmtId="10" fontId="19" fillId="35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center" vertical="center"/>
    </xf>
    <xf numFmtId="178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9" fontId="0" fillId="33" borderId="0" xfId="0" applyNumberFormat="1" applyFill="1" applyAlignment="1">
      <alignment horizontal="center" vertical="center"/>
    </xf>
    <xf numFmtId="180" fontId="0" fillId="33" borderId="0" xfId="0" applyNumberFormat="1" applyFill="1">
      <alignment vertical="center"/>
    </xf>
    <xf numFmtId="180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  <xf numFmtId="0" fontId="19" fillId="38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38" borderId="0" xfId="0" applyNumberFormat="1" applyFill="1" applyAlignment="1">
      <alignment horizontal="right" vertical="center"/>
    </xf>
    <xf numFmtId="10" fontId="0" fillId="38" borderId="0" xfId="0" applyNumberFormat="1" applyFill="1" applyAlignment="1">
      <alignment horizontal="center" vertical="center"/>
    </xf>
    <xf numFmtId="178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4" fontId="0" fillId="38" borderId="0" xfId="0" applyNumberFormat="1" applyFill="1" applyAlignment="1">
      <alignment horizontal="center" vertical="center"/>
    </xf>
    <xf numFmtId="179" fontId="0" fillId="38" borderId="0" xfId="0" applyNumberFormat="1" applyFill="1" applyAlignment="1">
      <alignment horizontal="center" vertical="center"/>
    </xf>
    <xf numFmtId="180" fontId="0" fillId="38" borderId="0" xfId="0" applyNumberFormat="1" applyFill="1">
      <alignment vertical="center"/>
    </xf>
    <xf numFmtId="180" fontId="0" fillId="38" borderId="0" xfId="0" applyNumberFormat="1" applyFill="1" applyAlignment="1">
      <alignment horizontal="center" vertical="center"/>
    </xf>
    <xf numFmtId="0" fontId="0" fillId="38" borderId="0" xfId="0" applyFill="1">
      <alignment vertical="center"/>
    </xf>
    <xf numFmtId="49" fontId="0" fillId="40" borderId="0" xfId="0" applyNumberFormat="1" applyFill="1" applyAlignment="1">
      <alignment horizontal="right" vertical="center"/>
    </xf>
    <xf numFmtId="10" fontId="0" fillId="40" borderId="0" xfId="0" applyNumberFormat="1" applyFill="1" applyAlignment="1">
      <alignment horizontal="center" vertical="center"/>
    </xf>
    <xf numFmtId="178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4" fontId="0" fillId="40" borderId="0" xfId="0" applyNumberFormat="1" applyFill="1" applyAlignment="1">
      <alignment horizontal="center" vertical="center"/>
    </xf>
    <xf numFmtId="179" fontId="0" fillId="40" borderId="0" xfId="0" applyNumberFormat="1" applyFill="1" applyAlignment="1">
      <alignment horizontal="center" vertical="center"/>
    </xf>
    <xf numFmtId="180" fontId="0" fillId="40" borderId="0" xfId="0" applyNumberFormat="1" applyFill="1">
      <alignment vertical="center"/>
    </xf>
    <xf numFmtId="180" fontId="0" fillId="40" borderId="0" xfId="0" applyNumberFormat="1" applyFill="1" applyAlignment="1">
      <alignment horizontal="center" vertical="center"/>
    </xf>
    <xf numFmtId="0" fontId="0" fillId="40" borderId="0" xfId="0" applyFill="1">
      <alignment vertical="center"/>
    </xf>
    <xf numFmtId="182" fontId="0" fillId="0" borderId="0" xfId="0" applyNumberFormat="1" applyAlignment="1">
      <alignment horizontal="right"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cashbeforetax"/>
      <definedName name="s_div_exdate"/>
      <definedName name="s_div_ifdiv"/>
      <definedName name="s_div_progress"/>
      <definedName name="s_div_recorddate"/>
      <definedName name="s_dq_close"/>
      <definedName name="s_performanceexpress_perfexnetprofittoshareholder"/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zoomScaleNormal="100" workbookViewId="0">
      <selection activeCell="K12" sqref="K12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 t="str">
        <f>[1]!s_div_progress(A5,"20171231")</f>
        <v>实施</v>
      </c>
      <c r="J5" s="9" t="str">
        <f>[1]!s_div_recorddate(A5,"2017/12/31")</f>
        <v>2018-06-28</v>
      </c>
      <c r="K5" s="9" t="str">
        <f>[1]!s_div_exdate(A5,"2017/12/31")</f>
        <v>2018-06-29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 t="str">
        <f>[1]!s_div_progress(A11,"20171231")</f>
        <v>实施</v>
      </c>
      <c r="J11" s="22" t="str">
        <f>[1]!s_div_recorddate(A11,"2017/12/31")</f>
        <v>2018-06-25</v>
      </c>
      <c r="K11" s="22" t="str">
        <f>[1]!s_div_exdate(A11,"2017/12/31")</f>
        <v>2018-06-26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 t="str">
        <f>[1]!s_div_progress(A12,"20171231")</f>
        <v>实施</v>
      </c>
      <c r="J12" s="9" t="str">
        <f>[1]!s_div_recorddate(A12,"2017/12/31")</f>
        <v>2018-06-14</v>
      </c>
      <c r="K12" s="9" t="str">
        <f>[1]!s_div_exdate(A12,"2017/12/31")</f>
        <v>2018-06-15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 t="str">
        <f>[1]!s_div_progress(A14,"20171231")</f>
        <v>实施</v>
      </c>
      <c r="J14" s="9" t="str">
        <f>[1]!s_div_recorddate(A14,"2017/12/31")</f>
        <v>2018-06-14</v>
      </c>
      <c r="K14" s="9" t="str">
        <f>[1]!s_div_exdate(A14,"2017/12/31")</f>
        <v>2018-06-15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 t="str">
        <f>[1]!s_div_progress(A19,"20171231")</f>
        <v>实施</v>
      </c>
      <c r="J19" s="20" t="str">
        <f>[1]!s_div_recorddate(A19,"2017/12/31")</f>
        <v>2018-06-07</v>
      </c>
      <c r="K19" s="20" t="str">
        <f>[1]!s_div_exdate(A19,"2017/12/31")</f>
        <v>2018-06-08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 t="str">
        <f>[1]!s_div_progress(A20,"20171231")</f>
        <v>股东大会通过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 t="str">
        <f>[1]!s_div_progress(A21,"20171231")</f>
        <v>实施</v>
      </c>
      <c r="J21" s="9" t="str">
        <f>[1]!s_div_recorddate(A21,"2017/12/31")</f>
        <v>2018-05-24</v>
      </c>
      <c r="K21" s="9" t="str">
        <f>[1]!s_div_exdate(A21,"2017/12/31")</f>
        <v>2018-05-25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 t="str">
        <f>[1]!s_div_progress(A22,"20171231")</f>
        <v>实施</v>
      </c>
      <c r="J22" s="9" t="str">
        <f>[1]!s_div_recorddate(A22,"2017/12/31")</f>
        <v>2018-06-26</v>
      </c>
      <c r="K22" s="9" t="str">
        <f>[1]!s_div_exdate(A22,"2017/12/31")</f>
        <v>2018-06-27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 t="str">
        <f>[1]!s_div_progress(A23,"20171231")</f>
        <v>实施</v>
      </c>
      <c r="J23" s="9" t="str">
        <f>[1]!s_div_recorddate(A23,"2017/12/31")</f>
        <v>2018-06-28</v>
      </c>
      <c r="K23" s="9" t="str">
        <f>[1]!s_div_exdate(A23,"2017/12/31")</f>
        <v>2018-06-29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 t="str">
        <f>[1]!s_div_progress(A24,"20171231")</f>
        <v>实施</v>
      </c>
      <c r="J24" s="9" t="str">
        <f>[1]!s_div_recorddate(A24,"2017/12/31")</f>
        <v>2018-06-07</v>
      </c>
      <c r="K24" s="9" t="str">
        <f>[1]!s_div_exdate(A24,"2017/12/31")</f>
        <v>2018-06-08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 t="str">
        <f>[1]!s_div_progress(A25,"20171231")</f>
        <v>股东大会通过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 t="str">
        <f>[1]!s_div_progress(A26,"20171231")</f>
        <v>实施</v>
      </c>
      <c r="J26" s="9" t="str">
        <f>[1]!s_div_recorddate(A26,"2017/12/31")</f>
        <v>2018-06-14</v>
      </c>
      <c r="K26" s="9" t="str">
        <f>[1]!s_div_exdate(A26,"2017/12/31")</f>
        <v>2018-06-15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 t="str">
        <f>[1]!s_div_progress(A27,"20171231")</f>
        <v>实施</v>
      </c>
      <c r="J27" s="9" t="str">
        <f>[1]!s_div_recorddate(A27,"2017/12/31")</f>
        <v>2018-06-28</v>
      </c>
      <c r="K27" s="9" t="str">
        <f>[1]!s_div_exdate(A27,"2017/12/31")</f>
        <v>2018-06-29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 t="str">
        <f>[1]!s_div_progress(A28,"20171231")</f>
        <v>实施</v>
      </c>
      <c r="J28" s="9" t="str">
        <f>[1]!s_div_recorddate(A28,"2017/12/31")</f>
        <v>2018-06-20</v>
      </c>
      <c r="K28" s="9" t="str">
        <f>[1]!s_div_exdate(A28,"2017/12/31")</f>
        <v>2018-06-21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 t="str">
        <f>[1]!s_div_progress(A29,"20171231")</f>
        <v>股东大会通过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 t="str">
        <f>[1]!s_div_progress(A35,"20171231")</f>
        <v>实施</v>
      </c>
      <c r="J35" s="9" t="str">
        <f>[1]!s_div_recorddate(A35,"2017/12/31")</f>
        <v>2018-06-20</v>
      </c>
      <c r="K35" s="9" t="str">
        <f>[1]!s_div_exdate(A35,"2017/12/31")</f>
        <v>2018-06-21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 t="str">
        <f>[1]!s_div_progress(A36,"20171231")</f>
        <v>股东大会通过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 t="str">
        <f>[1]!s_div_progress(A37,"20171231")</f>
        <v>实施</v>
      </c>
      <c r="J37" s="9" t="str">
        <f>[1]!s_div_recorddate(A37,"2017/12/31")</f>
        <v>2018-06-27</v>
      </c>
      <c r="K37" s="9" t="str">
        <f>[1]!s_div_exdate(A37,"2017/12/31")</f>
        <v>2018-06-28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 t="str">
        <f>[1]!s_div_progress(A38,"20171231")</f>
        <v>股东大会通过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 t="str">
        <f>[1]!s_div_progress(A39,"20171231")</f>
        <v>股东大会通过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 t="str">
        <f>[1]!s_div_progress(A40,"20171231")</f>
        <v>实施</v>
      </c>
      <c r="J40" s="9" t="str">
        <f>[1]!s_div_recorddate(A40,"2017/12/31")</f>
        <v>2018-07-04</v>
      </c>
      <c r="K40" s="9" t="str">
        <f>[1]!s_div_exdate(A40,"2017/12/31")</f>
        <v>2018-07-05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 t="str">
        <f>[1]!s_div_progress(A41,"20171231")</f>
        <v>董事会预案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 t="str">
        <f>[1]!s_div_progress(A42,"20171231")</f>
        <v>实施</v>
      </c>
      <c r="J42" s="9" t="str">
        <f>[1]!s_div_recorddate(A42,"2017/12/31")</f>
        <v>2018-06-14</v>
      </c>
      <c r="K42" s="9" t="str">
        <f>[1]!s_div_exdate(A42,"2017/12/31")</f>
        <v>2018-06-15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 t="str">
        <f>[1]!s_div_progress(A43,"20171231")</f>
        <v>股东大会通过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 t="str">
        <f>[1]!s_div_progress(A44,"20171231")</f>
        <v>实施</v>
      </c>
      <c r="J44" s="9" t="str">
        <f>[1]!s_div_recorddate(A44,"2017/12/31")</f>
        <v>2018-06-06</v>
      </c>
      <c r="K44" s="9" t="str">
        <f>[1]!s_div_exdate(A44,"2017/12/31")</f>
        <v>2018-06-07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 t="str">
        <f>[1]!s_div_progress(A45,"20171231")</f>
        <v>股东大会通过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 t="str">
        <f>[1]!s_div_progress(A46,"20171231")</f>
        <v>股东大会通过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 t="str">
        <f>[1]!s_div_progress(A47,"20171231")</f>
        <v>实施</v>
      </c>
      <c r="J47" s="9" t="str">
        <f>[1]!s_div_recorddate(A47,"2017/12/31")</f>
        <v>2018-05-24</v>
      </c>
      <c r="K47" s="9" t="str">
        <f>[1]!s_div_exdate(A47,"2017/12/31")</f>
        <v>2018-05-25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 t="str">
        <f>[1]!s_div_progress(A49,"20171231")</f>
        <v>股东大会通过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 t="str">
        <f>[1]!s_div_progress(A50,"20171231")</f>
        <v>股东大会通过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 t="str">
        <f>[1]!s_div_progress(A51,"20171231")</f>
        <v>实施</v>
      </c>
      <c r="J51" s="9" t="str">
        <f>[1]!s_div_recorddate(A51,"2017/12/31")</f>
        <v>2018-06-04</v>
      </c>
      <c r="K51" s="9" t="str">
        <f>[1]!s_div_exdate(A51,"2017/12/31")</f>
        <v>2018-06-05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 t="str">
        <f>[1]!s_div_progress(A52,"20171231")</f>
        <v>股东大会通过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 t="str">
        <f>[1]!s_div_progress(A57,"20171231")</f>
        <v>股东大会通过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 t="str">
        <f>[1]!s_div_progress(A58,"20171231")</f>
        <v>股东大会通过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 t="str">
        <f>[1]!s_div_progress(A59,"20171231")</f>
        <v>股东大会通过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 t="str">
        <f>[1]!s_div_progress(A60,"20171231")</f>
        <v>股东大会通过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 t="str">
        <f>[1]!s_div_progress(A61,"20171231")</f>
        <v>股东大会通过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 t="str">
        <f>[1]!s_div_progress(A62,"20171231")</f>
        <v>股东大会通过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 t="str">
        <f>[1]!s_div_progress(A63,"20171231")</f>
        <v>股东大会通过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 t="str">
        <f>[1]!s_div_progress(A64,"20171231")</f>
        <v>股东大会通过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 t="str">
        <f>[1]!s_div_progress(A65,"20171231")</f>
        <v>股东大会通过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 t="str">
        <f>[1]!s_div_progress(A66,"20171231")</f>
        <v>股东大会通过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 t="str">
        <f>[1]!s_div_progress(A71,"20171231")</f>
        <v>实施</v>
      </c>
      <c r="J71" s="9" t="str">
        <f>[1]!s_div_recorddate(A71,"2017/12/31")</f>
        <v>2018-06-06</v>
      </c>
      <c r="K71" s="9" t="str">
        <f>[1]!s_div_exdate(A71,"2017/12/31")</f>
        <v>2018-06-07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 t="str">
        <f>[1]!s_div_progress(A77,"20171231")</f>
        <v>实施</v>
      </c>
      <c r="J77" s="9" t="str">
        <f>[1]!s_div_recorddate(A77,"2017/12/31")</f>
        <v>2018-06-04</v>
      </c>
      <c r="K77" s="9" t="str">
        <f>[1]!s_div_exdate(A77,"2017/12/31")</f>
        <v>2018-06-05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 t="str">
        <f>[1]!s_div_progress(A78,"20171231")</f>
        <v>实施</v>
      </c>
      <c r="J78" s="9" t="str">
        <f>[1]!s_div_recorddate(A78,"2017/12/31")</f>
        <v>2018-07-04</v>
      </c>
      <c r="K78" s="9" t="str">
        <f>[1]!s_div_exdate(A78,"2017/12/31")</f>
        <v>2018-07-05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A109" workbookViewId="0">
      <selection activeCell="G118" sqref="G118"/>
    </sheetView>
  </sheetViews>
  <sheetFormatPr defaultRowHeight="14.4" x14ac:dyDescent="0.25"/>
  <cols>
    <col min="1" max="1" width="10.44140625" bestFit="1" customWidth="1"/>
    <col min="3" max="3" width="9" style="29"/>
    <col min="4" max="4" width="14.109375" bestFit="1" customWidth="1"/>
    <col min="6" max="6" width="10.21875" customWidth="1"/>
    <col min="7" max="7" width="11.33203125" customWidth="1"/>
    <col min="9" max="9" width="16.88671875" bestFit="1" customWidth="1"/>
  </cols>
  <sheetData>
    <row r="1" spans="1:18" s="18" customFormat="1" x14ac:dyDescent="0.25">
      <c r="C1" s="29"/>
    </row>
    <row r="2" spans="1:18" s="18" customFormat="1" x14ac:dyDescent="0.25">
      <c r="C2" s="29"/>
    </row>
    <row r="3" spans="1:18" s="18" customFormat="1" x14ac:dyDescent="0.25">
      <c r="C3" s="29"/>
    </row>
    <row r="4" spans="1:18" s="18" customFormat="1" x14ac:dyDescent="0.25">
      <c r="C4" s="29"/>
    </row>
    <row r="5" spans="1:18" s="18" customFormat="1" x14ac:dyDescent="0.25">
      <c r="C5" s="29"/>
    </row>
    <row r="6" spans="1:18" s="18" customFormat="1" x14ac:dyDescent="0.25">
      <c r="A6" s="15" t="s">
        <v>171</v>
      </c>
      <c r="B6" s="9"/>
      <c r="C6" s="29"/>
      <c r="D6" s="27"/>
      <c r="E6" s="4"/>
      <c r="F6" s="28"/>
      <c r="G6" s="28"/>
      <c r="H6" s="29"/>
      <c r="J6" s="4"/>
      <c r="M6" s="29"/>
    </row>
    <row r="7" spans="1:18" s="18" customFormat="1" x14ac:dyDescent="0.25">
      <c r="A7" s="16" t="s">
        <v>172</v>
      </c>
      <c r="B7" s="16" t="s">
        <v>173</v>
      </c>
      <c r="C7" s="16" t="s">
        <v>174</v>
      </c>
      <c r="D7" s="30" t="s">
        <v>175</v>
      </c>
      <c r="E7" s="16" t="s">
        <v>117</v>
      </c>
      <c r="F7" s="16" t="s">
        <v>176</v>
      </c>
      <c r="G7" s="16" t="s">
        <v>177</v>
      </c>
      <c r="H7" s="16" t="s">
        <v>178</v>
      </c>
      <c r="I7" s="16" t="s">
        <v>179</v>
      </c>
      <c r="J7" s="31" t="s">
        <v>180</v>
      </c>
      <c r="K7" s="31" t="s">
        <v>181</v>
      </c>
      <c r="L7" s="32" t="s">
        <v>182</v>
      </c>
      <c r="M7" s="16" t="s">
        <v>183</v>
      </c>
      <c r="N7" s="16" t="s">
        <v>184</v>
      </c>
      <c r="O7" s="16" t="s">
        <v>112</v>
      </c>
      <c r="P7" s="16" t="s">
        <v>185</v>
      </c>
      <c r="Q7" s="16" t="s">
        <v>186</v>
      </c>
      <c r="R7" s="32" t="s">
        <v>187</v>
      </c>
    </row>
    <row r="9" spans="1:18" s="18" customFormat="1" x14ac:dyDescent="0.25">
      <c r="C9" s="29"/>
    </row>
    <row r="10" spans="1:18" s="18" customFormat="1" x14ac:dyDescent="0.25">
      <c r="A10" s="35" t="s">
        <v>228</v>
      </c>
      <c r="B10" s="4"/>
      <c r="C10" s="4"/>
      <c r="D10" s="36">
        <f>SUM(D8)</f>
        <v>0</v>
      </c>
    </row>
    <row r="11" spans="1:18" s="18" customFormat="1" x14ac:dyDescent="0.25">
      <c r="C11" s="29"/>
    </row>
    <row r="12" spans="1:18" s="18" customFormat="1" x14ac:dyDescent="0.25">
      <c r="C12" s="29"/>
    </row>
    <row r="13" spans="1:18" s="18" customFormat="1" x14ac:dyDescent="0.25">
      <c r="C13" s="29"/>
    </row>
    <row r="14" spans="1:18" s="18" customFormat="1" x14ac:dyDescent="0.25">
      <c r="A14" s="15" t="s">
        <v>188</v>
      </c>
      <c r="B14" s="9"/>
      <c r="C14" s="4"/>
      <c r="D14" s="27"/>
      <c r="E14" s="4"/>
      <c r="F14" s="28"/>
      <c r="G14" s="28"/>
      <c r="H14" s="29"/>
      <c r="J14" s="4"/>
      <c r="N14" s="29"/>
    </row>
    <row r="15" spans="1:18" s="18" customFormat="1" x14ac:dyDescent="0.25">
      <c r="A15" s="16" t="s">
        <v>189</v>
      </c>
      <c r="B15" s="16" t="s">
        <v>190</v>
      </c>
      <c r="C15" s="16" t="s">
        <v>191</v>
      </c>
      <c r="D15" s="30" t="s">
        <v>192</v>
      </c>
      <c r="E15" s="16" t="s">
        <v>193</v>
      </c>
      <c r="F15" s="16" t="s">
        <v>194</v>
      </c>
      <c r="G15" s="16" t="s">
        <v>195</v>
      </c>
      <c r="H15" s="16" t="s">
        <v>196</v>
      </c>
      <c r="I15" s="16" t="s">
        <v>197</v>
      </c>
      <c r="J15" s="31" t="s">
        <v>198</v>
      </c>
      <c r="K15" s="31" t="s">
        <v>199</v>
      </c>
      <c r="L15" s="32" t="s">
        <v>200</v>
      </c>
      <c r="M15" s="16" t="s">
        <v>201</v>
      </c>
      <c r="N15" s="16" t="s">
        <v>202</v>
      </c>
      <c r="O15" s="16" t="s">
        <v>203</v>
      </c>
      <c r="P15" s="16" t="s">
        <v>204</v>
      </c>
      <c r="Q15" s="16" t="s">
        <v>205</v>
      </c>
      <c r="R15" s="32" t="s">
        <v>206</v>
      </c>
    </row>
    <row r="16" spans="1:18" s="44" customFormat="1" x14ac:dyDescent="0.25">
      <c r="A16" s="37" t="s">
        <v>141</v>
      </c>
      <c r="B16" s="37" t="s">
        <v>95</v>
      </c>
      <c r="C16" s="38">
        <v>9.9799999999999993E-3</v>
      </c>
      <c r="D16" s="39">
        <v>0</v>
      </c>
      <c r="E16" s="40" t="str">
        <f>[1]!s_div_ifdiv(A16,"2017/12/31")</f>
        <v>否</v>
      </c>
      <c r="F16" s="40" t="str">
        <f>[1]!s_div_progress(A16,"20171231")</f>
        <v>股东大会通过</v>
      </c>
      <c r="G16" s="40">
        <f>[1]!s_div_exdate(A16,"2017/12/31")</f>
        <v>0</v>
      </c>
      <c r="H16" s="40">
        <f>[1]!s_div_ifdiv(A16,"2018/06/30")</f>
        <v>0</v>
      </c>
      <c r="I16" s="40" t="str">
        <f>[1]!s_div_recorddate(A16,"2016/12/31")</f>
        <v>2017-05-17</v>
      </c>
      <c r="J16" s="41">
        <f>[1]!s_div_cashbeforetax(A16,"2016/12/31")</f>
        <v>0.5</v>
      </c>
      <c r="K16" s="41">
        <f>[1]!s_dq_close(A16,I16,3)</f>
        <v>22.359599673926308</v>
      </c>
      <c r="L16" s="38">
        <f t="shared" ref="L16" si="0">J16/K16</f>
        <v>2.2361759928244764E-2</v>
      </c>
      <c r="M16" s="42">
        <f>[1]!s_performanceexpress_perfexnetprofittoshareholder(A16,"2017/12/31",1)</f>
        <v>0</v>
      </c>
      <c r="N16" s="43" t="str">
        <f>[1]!s_div_ifdiv(A16,"2017/06/30")</f>
        <v>否</v>
      </c>
      <c r="O16" s="40">
        <f>[1]!s_div_recorddate(A16,"2017/06/30")</f>
        <v>0</v>
      </c>
      <c r="P16" s="41">
        <f>[1]!s_div_cashbeforetax(A16,"2017/06/30")</f>
        <v>0</v>
      </c>
      <c r="Q16" s="41">
        <f>[1]!s_dq_close(A16,O16,3)</f>
        <v>0.88380760968045302</v>
      </c>
      <c r="R16" s="38">
        <f t="shared" ref="R16" si="1">P16/Q16</f>
        <v>0</v>
      </c>
    </row>
    <row r="17" spans="1:18" s="18" customFormat="1" x14ac:dyDescent="0.25">
      <c r="C17" s="29"/>
    </row>
    <row r="18" spans="1:18" s="18" customFormat="1" x14ac:dyDescent="0.25">
      <c r="A18" s="35" t="s">
        <v>228</v>
      </c>
      <c r="B18" s="4"/>
      <c r="C18" s="4"/>
      <c r="D18" s="36">
        <f>SUM(D16:D16)</f>
        <v>0</v>
      </c>
    </row>
    <row r="19" spans="1:18" s="18" customFormat="1" x14ac:dyDescent="0.25">
      <c r="C19" s="29"/>
    </row>
    <row r="20" spans="1:18" s="18" customFormat="1" x14ac:dyDescent="0.25">
      <c r="C20" s="29"/>
    </row>
    <row r="21" spans="1:18" s="18" customFormat="1" x14ac:dyDescent="0.25">
      <c r="C21" s="29"/>
    </row>
    <row r="22" spans="1:18" s="18" customFormat="1" x14ac:dyDescent="0.25">
      <c r="C22" s="29"/>
      <c r="D22" s="51"/>
    </row>
    <row r="23" spans="1:18" s="18" customFormat="1" x14ac:dyDescent="0.25">
      <c r="A23" s="15" t="s">
        <v>207</v>
      </c>
      <c r="B23" s="9"/>
      <c r="C23" s="4"/>
      <c r="D23" s="27"/>
      <c r="E23" s="4"/>
      <c r="F23" s="28"/>
      <c r="G23" s="28"/>
      <c r="H23" s="29"/>
      <c r="J23" s="4"/>
      <c r="N23" s="29"/>
    </row>
    <row r="24" spans="1:18" s="18" customFormat="1" x14ac:dyDescent="0.25">
      <c r="A24" s="16" t="s">
        <v>172</v>
      </c>
      <c r="B24" s="16" t="s">
        <v>173</v>
      </c>
      <c r="C24" s="16" t="s">
        <v>174</v>
      </c>
      <c r="D24" s="30" t="s">
        <v>175</v>
      </c>
      <c r="E24" s="16" t="s">
        <v>117</v>
      </c>
      <c r="F24" s="16" t="s">
        <v>176</v>
      </c>
      <c r="G24" s="16" t="s">
        <v>177</v>
      </c>
      <c r="H24" s="16" t="s">
        <v>178</v>
      </c>
      <c r="I24" s="16" t="s">
        <v>179</v>
      </c>
      <c r="J24" s="31" t="s">
        <v>180</v>
      </c>
      <c r="K24" s="31" t="s">
        <v>181</v>
      </c>
      <c r="L24" s="32" t="s">
        <v>182</v>
      </c>
      <c r="M24" s="16" t="s">
        <v>183</v>
      </c>
      <c r="N24" s="16" t="s">
        <v>184</v>
      </c>
      <c r="O24" s="16" t="s">
        <v>112</v>
      </c>
      <c r="P24" s="16" t="s">
        <v>185</v>
      </c>
      <c r="Q24" s="16" t="s">
        <v>186</v>
      </c>
      <c r="R24" s="32" t="s">
        <v>187</v>
      </c>
    </row>
    <row r="25" spans="1:18" s="61" customFormat="1" x14ac:dyDescent="0.25">
      <c r="A25" s="53" t="s">
        <v>26</v>
      </c>
      <c r="B25" s="53" t="s">
        <v>27</v>
      </c>
      <c r="C25" s="54">
        <v>3.8600000000000001E-3</v>
      </c>
      <c r="D25" s="55">
        <f>C25*L25*[1]!s_dq_close("000016.SH",I25,1)</f>
        <v>1.5054146080659544E-2</v>
      </c>
      <c r="E25" s="56" t="str">
        <f>[1]!s_div_ifdiv(A25,"2017/12/31")</f>
        <v>是</v>
      </c>
      <c r="F25" s="56" t="str">
        <f>[1]!s_div_progress(A25,"20171231")</f>
        <v>实施</v>
      </c>
      <c r="G25" s="56" t="str">
        <f>[1]!s_div_exdate(A25,"2017/12/31")</f>
        <v>2018-05-25</v>
      </c>
      <c r="H25" s="56">
        <f>[1]!s_div_ifdiv(A25,"2018/06/30")</f>
        <v>0</v>
      </c>
      <c r="I25" s="57" t="str">
        <f>[1]!s_div_recorddate(A25,"2017/12/31")</f>
        <v>2018-05-24</v>
      </c>
      <c r="J25" s="58">
        <v>0.04</v>
      </c>
      <c r="K25" s="58">
        <f>[1]!s_dq_close(A25,I25,3)</f>
        <v>27.339999314127031</v>
      </c>
      <c r="L25" s="54">
        <f t="shared" ref="L25:L30" si="2">J25/K25</f>
        <v>1.4630578274861675E-3</v>
      </c>
      <c r="M25" s="59">
        <f>[1]!s_performanceexpress_perfexnetprofittoshareholder(A25,"2017/12/31",1)</f>
        <v>0</v>
      </c>
      <c r="N25" s="60" t="str">
        <f>[1]!s_div_ifdiv(A25,"2017/06/30")</f>
        <v>否</v>
      </c>
      <c r="O25" s="56">
        <f>[1]!s_div_recorddate(A25,"2017/06/30")</f>
        <v>0</v>
      </c>
      <c r="P25" s="58">
        <f>[1]!s_div_cashbeforetax(A25,"2017/06/30")</f>
        <v>0</v>
      </c>
      <c r="Q25" s="58">
        <f>[1]!s_dq_close(A25,O25,3)</f>
        <v>0.96400256023238318</v>
      </c>
      <c r="R25" s="54">
        <f t="shared" ref="R25" si="3">P25/Q25</f>
        <v>0</v>
      </c>
    </row>
    <row r="26" spans="1:18" s="61" customFormat="1" x14ac:dyDescent="0.25">
      <c r="A26" s="53" t="s">
        <v>46</v>
      </c>
      <c r="B26" s="53" t="s">
        <v>47</v>
      </c>
      <c r="C26" s="54">
        <v>3.1620000000000002E-2</v>
      </c>
      <c r="D26" s="55">
        <f>C26*L26*[1]!s_dq_close("000016.SH",I26,1)</f>
        <v>4.1630656357979996</v>
      </c>
      <c r="E26" s="56" t="str">
        <f>[1]!s_div_ifdiv(A26,"2017/12/31")</f>
        <v>是</v>
      </c>
      <c r="F26" s="56" t="str">
        <f>[1]!s_div_progress(A26,"20171231")</f>
        <v>实施</v>
      </c>
      <c r="G26" s="56" t="str">
        <f>[1]!s_div_exdate(A26,"2017/12/31")</f>
        <v>2018-05-25</v>
      </c>
      <c r="H26" s="56">
        <f>[1]!s_div_ifdiv(A26,"2018/06/30")</f>
        <v>0</v>
      </c>
      <c r="I26" s="57" t="str">
        <f>[1]!s_div_recorddate(A26,"2017/12/31")</f>
        <v>2018-05-24</v>
      </c>
      <c r="J26" s="58">
        <v>0.17829999999999999</v>
      </c>
      <c r="K26" s="58">
        <f>[1]!s_dq_close(A26,I26,3)</f>
        <v>3.6100006488237897</v>
      </c>
      <c r="L26" s="54">
        <f t="shared" si="2"/>
        <v>4.9390572840504528E-2</v>
      </c>
      <c r="M26" s="59">
        <f>[1]!s_performanceexpress_perfexnetprofittoshareholder(A26,"2017/12/31",1)</f>
        <v>192962000000</v>
      </c>
      <c r="N26" s="60" t="str">
        <f>[1]!s_div_ifdiv(A26,"2017/06/30")</f>
        <v>否</v>
      </c>
      <c r="O26" s="56">
        <f>[1]!s_div_recorddate(A26,"2017/06/30")</f>
        <v>0</v>
      </c>
      <c r="P26" s="58">
        <f>[1]!s_div_cashbeforetax(A26,"2017/06/30")</f>
        <v>0</v>
      </c>
      <c r="Q26" s="58">
        <f>[1]!s_dq_close(A26,O26,3)</f>
        <v>1.8060043625038715</v>
      </c>
      <c r="R26" s="54">
        <f t="shared" ref="R26:R33" si="4">P26/Q26</f>
        <v>0</v>
      </c>
    </row>
    <row r="27" spans="1:18" s="61" customFormat="1" x14ac:dyDescent="0.25">
      <c r="A27" s="53" t="s">
        <v>9</v>
      </c>
      <c r="B27" s="53" t="s">
        <v>10</v>
      </c>
      <c r="C27" s="54">
        <v>1.349E-2</v>
      </c>
      <c r="D27" s="55">
        <f>C27*L27*[1]!s_dq_close("000016.SH",I27,1)</f>
        <v>2.1864567890182003</v>
      </c>
      <c r="E27" s="56" t="str">
        <f>[1]!s_div_ifdiv(A27,"2017/12/31")</f>
        <v>是</v>
      </c>
      <c r="F27" s="56" t="str">
        <f>[1]!s_div_progress(A27,"20171231")</f>
        <v>实施</v>
      </c>
      <c r="G27" s="56" t="str">
        <f>[1]!s_div_exdate(A27,"2017/12/31")</f>
        <v>2018-06-05</v>
      </c>
      <c r="H27" s="56">
        <f>[1]!s_div_ifdiv(A27,"2018/06/30")</f>
        <v>0</v>
      </c>
      <c r="I27" s="57" t="str">
        <f>[1]!s_div_recorddate(A27,"2017/12/31")</f>
        <v>2018-06-04</v>
      </c>
      <c r="J27" s="58">
        <v>0.4</v>
      </c>
      <c r="K27" s="58">
        <f>[1]!s_dq_close(A27,I27,3)</f>
        <v>6.6499999291223002</v>
      </c>
      <c r="L27" s="54">
        <f t="shared" si="2"/>
        <v>6.0150376580950432E-2</v>
      </c>
      <c r="M27" s="59">
        <f>[1]!s_performanceexpress_perfexnetprofittoshareholder(A27,"2017/12/31",1)</f>
        <v>0</v>
      </c>
      <c r="N27" s="60" t="str">
        <f>[1]!s_div_ifdiv(A27,"2017/06/30")</f>
        <v>是</v>
      </c>
      <c r="O27" s="56" t="str">
        <f>[1]!s_div_recorddate(A27,"2017/06/30")</f>
        <v>2017-09-19</v>
      </c>
      <c r="P27" s="58">
        <f>[1]!s_div_cashbeforetax(A27,"2017/06/30")</f>
        <v>0.1</v>
      </c>
      <c r="Q27" s="58">
        <f>[1]!s_dq_close(A27,O27,3)</f>
        <v>5.5180846577422189</v>
      </c>
      <c r="R27" s="54">
        <f t="shared" si="4"/>
        <v>1.8122230121948878E-2</v>
      </c>
    </row>
    <row r="28" spans="1:18" s="61" customFormat="1" x14ac:dyDescent="0.25">
      <c r="A28" s="53" t="s">
        <v>48</v>
      </c>
      <c r="B28" s="53" t="s">
        <v>49</v>
      </c>
      <c r="C28" s="54">
        <v>0.14699999999999999</v>
      </c>
      <c r="D28" s="55">
        <f>C28*L28*[1]!s_dq_close("000016.SH",I28,1)</f>
        <v>6.320883314783365</v>
      </c>
      <c r="E28" s="56" t="str">
        <f>[1]!s_div_ifdiv(A28,"2017/12/31")</f>
        <v>是</v>
      </c>
      <c r="F28" s="56" t="str">
        <f>[1]!s_div_progress(A28,"20171231")</f>
        <v>实施</v>
      </c>
      <c r="G28" s="56" t="str">
        <f>[1]!s_div_exdate(A28,"2017/12/31")</f>
        <v>2018-06-07</v>
      </c>
      <c r="H28" s="56">
        <f>[1]!s_div_ifdiv(A28,"2018/06/30")</f>
        <v>0</v>
      </c>
      <c r="I28" s="57" t="str">
        <f>[1]!s_div_recorddate(A28,"2017/12/31")</f>
        <v>2018-06-06</v>
      </c>
      <c r="J28" s="58">
        <v>1</v>
      </c>
      <c r="K28" s="58">
        <f>[1]!s_dq_close(A28,I28,3)</f>
        <v>62.610009264751554</v>
      </c>
      <c r="L28" s="54">
        <f t="shared" si="2"/>
        <v>1.5971887111075452E-2</v>
      </c>
      <c r="M28" s="59">
        <f>[1]!s_performanceexpress_perfexnetprofittoshareholder(A28,"2017/12/31",1)</f>
        <v>0</v>
      </c>
      <c r="N28" s="60" t="str">
        <f>[1]!s_div_ifdiv(A28,"2017/06/30")</f>
        <v>是</v>
      </c>
      <c r="O28" s="56" t="str">
        <f>[1]!s_div_recorddate(A28,"2017/06/30")</f>
        <v>2017-09-01</v>
      </c>
      <c r="P28" s="58">
        <f>[1]!s_div_cashbeforetax(A28,"2017/06/30")</f>
        <v>0.5</v>
      </c>
      <c r="Q28" s="58">
        <f>[1]!s_dq_close(A28,O28,3)</f>
        <v>54.6230793981047</v>
      </c>
      <c r="R28" s="54">
        <f t="shared" si="4"/>
        <v>9.15363991758672E-3</v>
      </c>
    </row>
    <row r="29" spans="1:18" s="61" customFormat="1" x14ac:dyDescent="0.25">
      <c r="A29" s="53" t="s">
        <v>17</v>
      </c>
      <c r="B29" s="53" t="s">
        <v>18</v>
      </c>
      <c r="C29" s="54">
        <v>2.085E-2</v>
      </c>
      <c r="D29" s="55">
        <f>C29*L29*[1]!s_dq_close("000016.SH",I29,1)</f>
        <v>1.6774836012828842</v>
      </c>
      <c r="E29" s="56" t="str">
        <f>[1]!s_div_ifdiv(A29,"2017/12/31")</f>
        <v>是</v>
      </c>
      <c r="F29" s="56" t="str">
        <f>[1]!s_div_progress(A29,"20171231")</f>
        <v>实施</v>
      </c>
      <c r="G29" s="56" t="str">
        <f>[1]!s_div_exdate(A29,"2017/12/31")</f>
        <v>2018-06-08</v>
      </c>
      <c r="H29" s="56">
        <f>[1]!s_div_ifdiv(A29,"2018/06/30")</f>
        <v>0</v>
      </c>
      <c r="I29" s="57" t="str">
        <f>[1]!s_div_recorddate(A29,"2017/12/31")</f>
        <v>2018-06-07</v>
      </c>
      <c r="J29" s="58">
        <v>0.4</v>
      </c>
      <c r="K29" s="58">
        <f>[1]!s_dq_close(A29,I29,3)</f>
        <v>13.399999796605673</v>
      </c>
      <c r="L29" s="54">
        <f t="shared" si="2"/>
        <v>2.9850746721751684E-2</v>
      </c>
      <c r="M29" s="59">
        <f>[1]!s_performanceexpress_perfexnetprofittoshareholder(A29,"2017/12/31",1)</f>
        <v>15684315000</v>
      </c>
      <c r="N29" s="60" t="str">
        <f>[1]!s_div_ifdiv(A29,"2017/06/30")</f>
        <v>否</v>
      </c>
      <c r="O29" s="56">
        <f>[1]!s_div_recorddate(A29,"2017/06/30")</f>
        <v>0</v>
      </c>
      <c r="P29" s="58">
        <f>[1]!s_div_cashbeforetax(A29,"2017/06/30")</f>
        <v>0</v>
      </c>
      <c r="Q29" s="58">
        <f>[1]!s_dq_close(A29,O29,3)</f>
        <v>1.0276498314471221</v>
      </c>
      <c r="R29" s="54">
        <f t="shared" si="4"/>
        <v>0</v>
      </c>
    </row>
    <row r="30" spans="1:18" s="61" customFormat="1" x14ac:dyDescent="0.25">
      <c r="A30" s="53" t="s">
        <v>140</v>
      </c>
      <c r="B30" s="53" t="s">
        <v>94</v>
      </c>
      <c r="C30" s="54">
        <v>1.7780000000000001E-2</v>
      </c>
      <c r="D30" s="55">
        <f>C30*L30*[1]!s_dq_close("000016.SH",I30,1)</f>
        <v>2.7414941856266393E-2</v>
      </c>
      <c r="E30" s="56" t="str">
        <f>[1]!s_div_ifdiv(A30,"2017/12/31")</f>
        <v>是</v>
      </c>
      <c r="F30" s="56" t="str">
        <f>[1]!s_div_progress(A30,"20171231")</f>
        <v>实施</v>
      </c>
      <c r="G30" s="56" t="str">
        <f>[1]!s_div_exdate(A30,"2017/12/31")</f>
        <v>2018-06-08</v>
      </c>
      <c r="H30" s="56">
        <f>[1]!s_div_ifdiv(A30,"2018/06/30")</f>
        <v>0</v>
      </c>
      <c r="I30" s="57" t="str">
        <f>[1]!s_div_recorddate(A30,"2017/12/31")</f>
        <v>2018-06-07</v>
      </c>
      <c r="J30" s="58">
        <v>5.0000000000000001E-3</v>
      </c>
      <c r="K30" s="58">
        <f>[1]!s_dq_close(A30,I30,3)</f>
        <v>8.740000475515572</v>
      </c>
      <c r="L30" s="54">
        <f t="shared" si="2"/>
        <v>5.7208234873752119E-4</v>
      </c>
      <c r="M30" s="59">
        <f>[1]!s_performanceexpress_perfexnetprofittoshareholder(A30,"2017/12/31",1)</f>
        <v>0</v>
      </c>
      <c r="N30" s="60" t="str">
        <f>[1]!s_div_ifdiv(A30,"2017/06/30")</f>
        <v>否</v>
      </c>
      <c r="O30" s="56">
        <f>[1]!s_div_recorddate(A30,"2017/06/30")</f>
        <v>0</v>
      </c>
      <c r="P30" s="58">
        <f>[1]!s_div_cashbeforetax(A30,"2017/06/30")</f>
        <v>0</v>
      </c>
      <c r="Q30" s="58">
        <f>[1]!s_dq_close(A30,O30,3)</f>
        <v>2.6813794706719167</v>
      </c>
      <c r="R30" s="54">
        <f t="shared" si="4"/>
        <v>0</v>
      </c>
    </row>
    <row r="31" spans="1:18" s="61" customFormat="1" x14ac:dyDescent="0.25">
      <c r="A31" s="53" t="s">
        <v>40</v>
      </c>
      <c r="B31" s="53" t="s">
        <v>41</v>
      </c>
      <c r="C31" s="54">
        <v>4.4580000000000002E-2</v>
      </c>
      <c r="D31" s="55">
        <f>C31*L31*[1]!s_dq_close("000016.SH",I31,1)</f>
        <v>5.072489461197395</v>
      </c>
      <c r="E31" s="56" t="str">
        <f>[1]!s_div_ifdiv(A31,"2017/12/31")</f>
        <v>是</v>
      </c>
      <c r="F31" s="56" t="str">
        <f>[1]!s_div_progress(A31,"20171231")</f>
        <v>实施</v>
      </c>
      <c r="G31" s="56" t="str">
        <f>[1]!s_div_exdate(A31,"2017/12/31")</f>
        <v>2018-06-15</v>
      </c>
      <c r="H31" s="56">
        <f>[1]!s_div_ifdiv(A31,"2018/06/30")</f>
        <v>0</v>
      </c>
      <c r="I31" s="57" t="str">
        <f>[1]!s_div_recorddate(A31,"2017/12/31")</f>
        <v>2018-06-14</v>
      </c>
      <c r="J31" s="58">
        <v>0.65</v>
      </c>
      <c r="K31" s="58">
        <f>[1]!s_dq_close(A31,I31,3)</f>
        <v>15.25999970027099</v>
      </c>
      <c r="L31" s="54">
        <f t="shared" ref="L31:L33" si="5">J31/K31</f>
        <v>4.2595020495869156E-2</v>
      </c>
      <c r="M31" s="59">
        <f>[1]!s_performanceexpress_perfexnetprofittoshareholder(A31,"2017/12/31",1)</f>
        <v>57371000000</v>
      </c>
      <c r="N31" s="60" t="str">
        <f>[1]!s_div_ifdiv(A31,"2017/06/30")</f>
        <v>否</v>
      </c>
      <c r="O31" s="56">
        <f>[1]!s_div_recorddate(A31,"2017/06/30")</f>
        <v>0</v>
      </c>
      <c r="P31" s="58">
        <f>[1]!s_div_cashbeforetax(A31,"2017/06/30")</f>
        <v>0</v>
      </c>
      <c r="Q31" s="58">
        <f>[1]!s_dq_close(A31,O31,3)</f>
        <v>5.5865457440621542</v>
      </c>
      <c r="R31" s="54">
        <f t="shared" si="4"/>
        <v>0</v>
      </c>
    </row>
    <row r="32" spans="1:18" s="61" customFormat="1" x14ac:dyDescent="0.25">
      <c r="A32" s="53" t="s">
        <v>145</v>
      </c>
      <c r="B32" s="53" t="s">
        <v>146</v>
      </c>
      <c r="C32" s="54">
        <v>7.3020000000000002E-2</v>
      </c>
      <c r="D32" s="55">
        <f>C32*L32*[1]!s_dq_close("000016.SH",I32,1)</f>
        <v>2.7678510570674231</v>
      </c>
      <c r="E32" s="56" t="str">
        <f>[1]!s_div_ifdiv(A32,"2017/12/31")</f>
        <v>是</v>
      </c>
      <c r="F32" s="56" t="str">
        <f>[1]!s_div_progress(A32,"20171231")</f>
        <v>实施</v>
      </c>
      <c r="G32" s="56" t="str">
        <f>[1]!s_div_exdate(A32,"2017/12/31")</f>
        <v>2018-06-15</v>
      </c>
      <c r="H32" s="56">
        <f>[1]!s_div_ifdiv(A32,"2018/06/30")</f>
        <v>0</v>
      </c>
      <c r="I32" s="57" t="str">
        <f>[1]!s_div_recorddate(A32,"2017/12/31")</f>
        <v>2018-06-14</v>
      </c>
      <c r="J32" s="58">
        <v>10.999000000000001</v>
      </c>
      <c r="K32" s="58">
        <f>[1]!s_dq_close(A32,I32,3)</f>
        <v>775.13004694684651</v>
      </c>
      <c r="L32" s="54">
        <f t="shared" si="5"/>
        <v>1.4189876967515159E-2</v>
      </c>
      <c r="M32" s="59">
        <f>[1]!s_performanceexpress_perfexnetprofittoshareholder(A32,"2017/12/31",1)</f>
        <v>0</v>
      </c>
      <c r="N32" s="60" t="str">
        <f>[1]!s_div_ifdiv(A32,"2017/06/30")</f>
        <v>否</v>
      </c>
      <c r="O32" s="56">
        <f>[1]!s_div_recorddate(A32,"2017/06/30")</f>
        <v>0</v>
      </c>
      <c r="P32" s="58">
        <f>[1]!s_div_cashbeforetax(A32,"2017/06/30")</f>
        <v>0</v>
      </c>
      <c r="Q32" s="58">
        <f>[1]!s_dq_close(A32,O32,3)</f>
        <v>4.9294396814763859</v>
      </c>
      <c r="R32" s="54">
        <f t="shared" si="4"/>
        <v>0</v>
      </c>
    </row>
    <row r="33" spans="1:18" s="61" customFormat="1" x14ac:dyDescent="0.25">
      <c r="A33" s="53" t="s">
        <v>30</v>
      </c>
      <c r="B33" s="53" t="s">
        <v>31</v>
      </c>
      <c r="C33" s="54">
        <v>3.95E-2</v>
      </c>
      <c r="D33" s="55">
        <f>C33*L33*[1]!s_dq_close("000016.SH",I33,1)</f>
        <v>2.477738208917005</v>
      </c>
      <c r="E33" s="56" t="str">
        <f>[1]!s_div_ifdiv(A33,"2017/12/31")</f>
        <v>是</v>
      </c>
      <c r="F33" s="56" t="str">
        <f>[1]!s_div_progress(A33,"20171231")</f>
        <v>实施</v>
      </c>
      <c r="G33" s="56" t="str">
        <f>[1]!s_div_exdate(A33,"2017/12/31")</f>
        <v>2018-06-15</v>
      </c>
      <c r="H33" s="56">
        <f>[1]!s_div_ifdiv(A33,"2018/06/30")</f>
        <v>0</v>
      </c>
      <c r="I33" s="57" t="str">
        <f>[1]!s_div_recorddate(A33,"2017/12/31")</f>
        <v>2018-06-14</v>
      </c>
      <c r="J33" s="58">
        <v>0.7</v>
      </c>
      <c r="K33" s="58">
        <f>[1]!s_dq_close(A33,I33,3)</f>
        <v>29.809999946396303</v>
      </c>
      <c r="L33" s="54">
        <f t="shared" si="5"/>
        <v>2.3482053044573122E-2</v>
      </c>
      <c r="M33" s="59">
        <f>[1]!s_performanceexpress_perfexnetprofittoshareholder(A33,"2017/12/31",1)</f>
        <v>0</v>
      </c>
      <c r="N33" s="60" t="str">
        <f>[1]!s_div_ifdiv(A33,"2017/06/30")</f>
        <v>否</v>
      </c>
      <c r="O33" s="56">
        <f>[1]!s_div_recorddate(A33,"2017/06/30")</f>
        <v>0</v>
      </c>
      <c r="P33" s="58">
        <f>[1]!s_div_cashbeforetax(A33,"2017/06/30")</f>
        <v>0</v>
      </c>
      <c r="Q33" s="58">
        <f>[1]!s_dq_close(A33,O33,3)</f>
        <v>0.1165116635674194</v>
      </c>
      <c r="R33" s="54">
        <f t="shared" si="4"/>
        <v>0</v>
      </c>
    </row>
    <row r="34" spans="1:18" s="18" customFormat="1" x14ac:dyDescent="0.25">
      <c r="A34" s="35" t="s">
        <v>228</v>
      </c>
      <c r="B34" s="4"/>
      <c r="C34" s="4"/>
      <c r="D34" s="36">
        <f>SUM(D25:D33)</f>
        <v>24.708437156001196</v>
      </c>
      <c r="F34" s="16" t="s">
        <v>245</v>
      </c>
      <c r="G34" s="30">
        <f>SUM(D25:D33)</f>
        <v>24.708437156001196</v>
      </c>
    </row>
    <row r="35" spans="1:18" s="18" customFormat="1" x14ac:dyDescent="0.25">
      <c r="C35" s="29"/>
    </row>
    <row r="36" spans="1:18" s="18" customFormat="1" x14ac:dyDescent="0.25">
      <c r="C36" s="29"/>
    </row>
    <row r="37" spans="1:18" s="18" customFormat="1" x14ac:dyDescent="0.25">
      <c r="C37" s="29"/>
    </row>
    <row r="38" spans="1:18" s="18" customFormat="1" x14ac:dyDescent="0.25">
      <c r="A38" s="15" t="s">
        <v>208</v>
      </c>
      <c r="B38" s="9"/>
      <c r="C38" s="4"/>
      <c r="D38" s="27"/>
      <c r="E38" s="4"/>
      <c r="F38" s="28"/>
      <c r="G38" s="28"/>
      <c r="H38" s="29"/>
      <c r="J38" s="4"/>
      <c r="N38" s="29"/>
    </row>
    <row r="39" spans="1:18" s="18" customFormat="1" x14ac:dyDescent="0.25">
      <c r="A39" s="16" t="s">
        <v>209</v>
      </c>
      <c r="B39" s="16" t="s">
        <v>210</v>
      </c>
      <c r="C39" s="16" t="s">
        <v>211</v>
      </c>
      <c r="D39" s="30" t="s">
        <v>212</v>
      </c>
      <c r="E39" s="16" t="s">
        <v>213</v>
      </c>
      <c r="F39" s="16" t="s">
        <v>214</v>
      </c>
      <c r="G39" s="16" t="s">
        <v>215</v>
      </c>
      <c r="H39" s="16" t="s">
        <v>216</v>
      </c>
      <c r="I39" s="16" t="s">
        <v>217</v>
      </c>
      <c r="J39" s="31" t="s">
        <v>218</v>
      </c>
      <c r="K39" s="31" t="s">
        <v>219</v>
      </c>
      <c r="L39" s="32" t="s">
        <v>220</v>
      </c>
      <c r="M39" s="16" t="s">
        <v>221</v>
      </c>
      <c r="N39" s="16" t="s">
        <v>222</v>
      </c>
      <c r="O39" s="16" t="s">
        <v>223</v>
      </c>
      <c r="P39" s="16" t="s">
        <v>224</v>
      </c>
      <c r="Q39" s="16" t="s">
        <v>225</v>
      </c>
      <c r="R39" s="32" t="s">
        <v>226</v>
      </c>
    </row>
    <row r="40" spans="1:18" s="61" customFormat="1" x14ac:dyDescent="0.25">
      <c r="A40" s="53" t="s">
        <v>142</v>
      </c>
      <c r="B40" s="53" t="s">
        <v>143</v>
      </c>
      <c r="C40" s="54">
        <v>8.8199999999999997E-3</v>
      </c>
      <c r="D40" s="55">
        <f>C40*L40*[1]!s_dq_close("000016.SH",I40,1)</f>
        <v>0.75074038680556276</v>
      </c>
      <c r="E40" s="56" t="str">
        <f>[1]!s_div_ifdiv(A40,"2017/12/31")</f>
        <v>是</v>
      </c>
      <c r="F40" s="56" t="str">
        <f>[1]!s_div_progress(A40,"20171231")</f>
        <v>实施</v>
      </c>
      <c r="G40" s="56" t="str">
        <f>[1]!s_div_exdate(A40,"2017/12/31")</f>
        <v>2018-06-19</v>
      </c>
      <c r="H40" s="56">
        <f>[1]!s_div_ifdiv(A40,"2018/06/30")</f>
        <v>0</v>
      </c>
      <c r="I40" s="57" t="str">
        <f>[1]!s_div_recorddate(A40,"2017/12/31")</f>
        <v>2018-06-15</v>
      </c>
      <c r="J40" s="58">
        <v>0.9</v>
      </c>
      <c r="K40" s="58">
        <f>[1]!s_dq_close(A40,I40,3)</f>
        <v>28.210000042644669</v>
      </c>
      <c r="L40" s="54">
        <f t="shared" ref="L40:L48" si="6">J40/K40</f>
        <v>3.190358024244886E-2</v>
      </c>
      <c r="M40" s="59">
        <f>[1]!s_performanceexpress_perfexnetprofittoshareholder(A40,"2017/12/31",1)</f>
        <v>0</v>
      </c>
      <c r="N40" s="60" t="str">
        <f>[1]!s_div_ifdiv(A40,"2017/06/30")</f>
        <v>否</v>
      </c>
      <c r="O40" s="56">
        <f>[1]!s_div_recorddate(A40,"2017/06/30")</f>
        <v>0</v>
      </c>
      <c r="P40" s="58">
        <f>[1]!s_div_cashbeforetax(A40,"2017/06/30")</f>
        <v>0</v>
      </c>
      <c r="Q40" s="58">
        <f>[1]!s_dq_close(A40,O40,3)</f>
        <v>0.52108279368842558</v>
      </c>
      <c r="R40" s="54">
        <f t="shared" ref="R40:R48" si="7">P40/Q40</f>
        <v>0</v>
      </c>
    </row>
    <row r="41" spans="1:18" s="61" customFormat="1" x14ac:dyDescent="0.25">
      <c r="A41" s="53" t="s">
        <v>66</v>
      </c>
      <c r="B41" s="53" t="s">
        <v>67</v>
      </c>
      <c r="C41" s="54">
        <v>1.038E-2</v>
      </c>
      <c r="D41" s="55">
        <f>C41*L41*[1]!s_dq_close("000016.SH",I41,1)</f>
        <v>0.24552090578958327</v>
      </c>
      <c r="E41" s="56" t="str">
        <f>[1]!s_div_ifdiv(A41,"2017/12/31")</f>
        <v>是</v>
      </c>
      <c r="F41" s="56" t="str">
        <f>[1]!s_div_progress(A41,"20171231")</f>
        <v>实施</v>
      </c>
      <c r="G41" s="56" t="str">
        <f>[1]!s_div_exdate(A41,"2017/12/31")</f>
        <v>2018-06-21</v>
      </c>
      <c r="H41" s="56">
        <f>[1]!s_div_ifdiv(A41,"2018/06/30")</f>
        <v>0</v>
      </c>
      <c r="I41" s="57" t="str">
        <f>[1]!s_div_recorddate(A41,"2017/12/31")</f>
        <v>2018-06-20</v>
      </c>
      <c r="J41" s="58">
        <v>6.7000000000000004E-2</v>
      </c>
      <c r="K41" s="58">
        <f>[1]!s_dq_close(A41,I41,3)</f>
        <v>7.3599972477645821</v>
      </c>
      <c r="L41" s="54">
        <f t="shared" si="6"/>
        <v>9.1032642736856469E-3</v>
      </c>
      <c r="M41" s="59">
        <f>[1]!s_performanceexpress_perfexnetprofittoshareholder(A41,"2017/12/31",1)</f>
        <v>0</v>
      </c>
      <c r="N41" s="60" t="str">
        <f>[1]!s_div_ifdiv(A41,"2017/06/30")</f>
        <v>是</v>
      </c>
      <c r="O41" s="56" t="str">
        <f>[1]!s_div_recorddate(A41,"2017/06/30")</f>
        <v>2017-09-14</v>
      </c>
      <c r="P41" s="58">
        <f>[1]!s_div_cashbeforetax(A41,"2017/06/30")</f>
        <v>6.9260000000000002E-2</v>
      </c>
      <c r="Q41" s="58">
        <f>[1]!s_dq_close(A41,O41,3)</f>
        <v>7.8956280199212365</v>
      </c>
      <c r="R41" s="54">
        <f t="shared" si="7"/>
        <v>8.7719431342575972E-3</v>
      </c>
    </row>
    <row r="42" spans="1:18" s="61" customFormat="1" x14ac:dyDescent="0.25">
      <c r="A42" s="53" t="s">
        <v>58</v>
      </c>
      <c r="B42" s="53" t="s">
        <v>59</v>
      </c>
      <c r="C42" s="54">
        <v>8.9600000000000009E-3</v>
      </c>
      <c r="D42" s="55">
        <f>C42*L42*[1]!s_dq_close("000016.SH",I42,1)</f>
        <v>0.38721039886343878</v>
      </c>
      <c r="E42" s="56" t="str">
        <f>[1]!s_div_ifdiv(A42,"2017/12/31")</f>
        <v>是</v>
      </c>
      <c r="F42" s="56" t="str">
        <f>[1]!s_div_progress(A42,"20171231")</f>
        <v>实施</v>
      </c>
      <c r="G42" s="56" t="str">
        <f>[1]!s_div_exdate(A42,"2017/12/31")</f>
        <v>2018-06-21</v>
      </c>
      <c r="H42" s="56">
        <f>[1]!s_div_ifdiv(A42,"2018/06/30")</f>
        <v>0</v>
      </c>
      <c r="I42" s="57" t="str">
        <f>[1]!s_div_recorddate(A42,"2017/12/31")</f>
        <v>2018-06-20</v>
      </c>
      <c r="J42" s="58">
        <v>0.4</v>
      </c>
      <c r="K42" s="58">
        <f>[1]!s_dq_close(A42,I42,3)</f>
        <v>24.049993438539595</v>
      </c>
      <c r="L42" s="54">
        <f t="shared" si="6"/>
        <v>1.6632021169661056E-2</v>
      </c>
      <c r="M42" s="59">
        <f>[1]!s_performanceexpress_perfexnetprofittoshareholder(A42,"2017/12/31",1)</f>
        <v>0</v>
      </c>
      <c r="N42" s="60" t="str">
        <f>[1]!s_div_ifdiv(A42,"2017/06/30")</f>
        <v>否</v>
      </c>
      <c r="O42" s="56">
        <f>[1]!s_div_recorddate(A42,"2017/06/30")</f>
        <v>0</v>
      </c>
      <c r="P42" s="58">
        <f>[1]!s_div_cashbeforetax(A42,"2017/06/30")</f>
        <v>0</v>
      </c>
      <c r="Q42" s="58">
        <f>[1]!s_dq_close(A42,O42,3)</f>
        <v>32.539828482589144</v>
      </c>
      <c r="R42" s="54">
        <f t="shared" si="7"/>
        <v>0</v>
      </c>
    </row>
    <row r="43" spans="1:18" s="61" customFormat="1" x14ac:dyDescent="0.25">
      <c r="A43" s="53" t="s">
        <v>170</v>
      </c>
      <c r="B43" s="53" t="s">
        <v>96</v>
      </c>
      <c r="C43" s="54">
        <v>4.5500000000000002E-3</v>
      </c>
      <c r="D43" s="55">
        <f>C43*L43*[1]!s_dq_close("000016.SH",I43,1)</f>
        <v>0.141469005669484</v>
      </c>
      <c r="E43" s="56" t="str">
        <f>[1]!s_div_ifdiv(A43,"2017/12/31")</f>
        <v>是</v>
      </c>
      <c r="F43" s="56" t="str">
        <f>[1]!s_div_progress(A43,"20171231")</f>
        <v>实施</v>
      </c>
      <c r="G43" s="56" t="str">
        <f>[1]!s_div_exdate(A43,"2017/12/31")</f>
        <v>2018-06-26</v>
      </c>
      <c r="H43" s="56">
        <f>[1]!s_div_ifdiv(A43,"2018/06/30")</f>
        <v>0</v>
      </c>
      <c r="I43" s="57" t="str">
        <f>[1]!s_div_recorddate(A43,"2017/12/31")</f>
        <v>2018-06-25</v>
      </c>
      <c r="J43" s="58">
        <v>7.5999999999999998E-2</v>
      </c>
      <c r="K43" s="58">
        <f>[1]!s_dq_close(A43,I43,3)</f>
        <v>6.1999999877655121</v>
      </c>
      <c r="L43" s="54">
        <f t="shared" si="6"/>
        <v>1.2258064540317927E-2</v>
      </c>
      <c r="M43" s="59">
        <f>[1]!s_performanceexpress_perfexnetprofittoshareholder(A43,"2017/12/31",1)</f>
        <v>0</v>
      </c>
      <c r="N43" s="60" t="str">
        <f>[1]!s_div_ifdiv(A43,"2017/06/30")</f>
        <v>否</v>
      </c>
      <c r="O43" s="56">
        <f>[1]!s_div_recorddate(A43,"2017/06/30")</f>
        <v>0</v>
      </c>
      <c r="P43" s="58">
        <f>[1]!s_div_cashbeforetax(A43,"2017/06/30")</f>
        <v>0</v>
      </c>
      <c r="Q43" s="58">
        <f>[1]!s_dq_close(A43,O43,3)</f>
        <v>2.9454531440494818</v>
      </c>
      <c r="R43" s="54">
        <f t="shared" si="7"/>
        <v>0</v>
      </c>
    </row>
    <row r="44" spans="1:18" s="61" customFormat="1" x14ac:dyDescent="0.25">
      <c r="A44" s="53" t="s">
        <v>23</v>
      </c>
      <c r="B44" s="53" t="s">
        <v>24</v>
      </c>
      <c r="C44" s="54">
        <v>5.7099999999999998E-3</v>
      </c>
      <c r="D44" s="55">
        <f>C44*L44*[1]!s_dq_close("000016.SH",I44,1)</f>
        <v>4.4294192423981554E-2</v>
      </c>
      <c r="E44" s="56" t="str">
        <f>[1]!s_div_ifdiv(A44,"2017/12/31")</f>
        <v>是</v>
      </c>
      <c r="F44" s="56" t="str">
        <f>[1]!s_div_progress(A44,"20171231")</f>
        <v>实施</v>
      </c>
      <c r="G44" s="56" t="str">
        <f>[1]!s_div_exdate(A44,"2017/12/31")</f>
        <v>2018-06-27</v>
      </c>
      <c r="H44" s="56">
        <f>[1]!s_div_ifdiv(A44,"2018/06/30")</f>
        <v>0</v>
      </c>
      <c r="I44" s="57" t="str">
        <f>[1]!s_div_recorddate(A44,"2017/12/31")</f>
        <v>2018-06-26</v>
      </c>
      <c r="J44" s="58">
        <v>3.5000000000000003E-2</v>
      </c>
      <c r="K44" s="58">
        <f>[1]!s_dq_close(A44,I44,3)</f>
        <v>11.309999914091868</v>
      </c>
      <c r="L44" s="54">
        <f t="shared" si="6"/>
        <v>3.0946065663883175E-3</v>
      </c>
      <c r="M44" s="59">
        <f>[1]!s_performanceexpress_perfexnetprofittoshareholder(A44,"2017/12/31",1)</f>
        <v>0</v>
      </c>
      <c r="N44" s="60" t="str">
        <f>[1]!s_div_ifdiv(A44,"2017/06/30")</f>
        <v>否</v>
      </c>
      <c r="O44" s="56">
        <f>[1]!s_div_recorddate(A44,"2017/06/30")</f>
        <v>0</v>
      </c>
      <c r="P44" s="58">
        <f>[1]!s_div_cashbeforetax(A44,"2017/06/30")</f>
        <v>0</v>
      </c>
      <c r="Q44" s="58">
        <f>[1]!s_dq_close(A44,O44,3)</f>
        <v>0.40755226563775998</v>
      </c>
      <c r="R44" s="54">
        <f t="shared" si="7"/>
        <v>0</v>
      </c>
    </row>
    <row r="45" spans="1:18" s="61" customFormat="1" x14ac:dyDescent="0.25">
      <c r="A45" s="53" t="s">
        <v>38</v>
      </c>
      <c r="B45" s="53" t="s">
        <v>39</v>
      </c>
      <c r="C45" s="54">
        <v>1.11E-2</v>
      </c>
      <c r="D45" s="55">
        <f>C45*L45*[1]!s_dq_close("000016.SH",I45,1)</f>
        <v>1.5250790549878015</v>
      </c>
      <c r="E45" s="56" t="str">
        <f>[1]!s_div_ifdiv(A45,"2017/12/31")</f>
        <v>是</v>
      </c>
      <c r="F45" s="56" t="str">
        <f>[1]!s_div_progress(A45,"20171231")</f>
        <v>实施</v>
      </c>
      <c r="G45" s="56" t="str">
        <f>[1]!s_div_exdate(A45,"2017/12/31")</f>
        <v>2018-06-28</v>
      </c>
      <c r="H45" s="56">
        <f>[1]!s_div_ifdiv(A45,"2018/06/30")</f>
        <v>0</v>
      </c>
      <c r="I45" s="57" t="str">
        <f>[1]!s_div_recorddate(A45,"2017/12/31")</f>
        <v>2018-06-27</v>
      </c>
      <c r="J45" s="58">
        <v>0.47</v>
      </c>
      <c r="K45" s="58">
        <f>[1]!s_dq_close(A45,I45,3)</f>
        <v>8.3900015113002429</v>
      </c>
      <c r="L45" s="54">
        <f t="shared" si="6"/>
        <v>5.6019060231034638E-2</v>
      </c>
      <c r="M45" s="59">
        <f>[1]!s_performanceexpress_perfexnetprofittoshareholder(A45,"2017/12/31",1)</f>
        <v>0</v>
      </c>
      <c r="N45" s="60" t="str">
        <f>[1]!s_div_ifdiv(A45,"2017/06/30")</f>
        <v>否</v>
      </c>
      <c r="O45" s="56">
        <f>[1]!s_div_recorddate(A45,"2017/06/30")</f>
        <v>0</v>
      </c>
      <c r="P45" s="58">
        <f>[1]!s_div_cashbeforetax(A45,"2017/06/30")</f>
        <v>0</v>
      </c>
      <c r="Q45" s="58">
        <f>[1]!s_dq_close(A45,O45,3)</f>
        <v>3.284400525504084</v>
      </c>
      <c r="R45" s="54">
        <f t="shared" si="7"/>
        <v>0</v>
      </c>
    </row>
    <row r="46" spans="1:18" s="61" customFormat="1" x14ac:dyDescent="0.25">
      <c r="A46" s="53" t="s">
        <v>60</v>
      </c>
      <c r="B46" s="53" t="s">
        <v>61</v>
      </c>
      <c r="C46" s="54">
        <v>2.7370000000000002E-2</v>
      </c>
      <c r="D46" s="55">
        <f>C46*L46*[1]!s_dq_close("000016.SH",I46,1)</f>
        <v>1.8461925296106081</v>
      </c>
      <c r="E46" s="56" t="str">
        <f>[1]!s_div_ifdiv(A46,"2017/12/31")</f>
        <v>是</v>
      </c>
      <c r="F46" s="56" t="str">
        <f>[1]!s_div_progress(A46,"20171231")</f>
        <v>实施</v>
      </c>
      <c r="G46" s="56" t="str">
        <f>[1]!s_div_exdate(A46,"2017/12/31")</f>
        <v>2018-06-29</v>
      </c>
      <c r="H46" s="56">
        <f>[1]!s_div_ifdiv(A46,"2018/06/30")</f>
        <v>0</v>
      </c>
      <c r="I46" s="57" t="str">
        <f>[1]!s_div_recorddate(A46,"2017/12/31")</f>
        <v>2018-06-28</v>
      </c>
      <c r="J46" s="58">
        <v>0.215</v>
      </c>
      <c r="K46" s="58">
        <f>[1]!s_dq_close(A46,I46,3)</f>
        <v>7.73</v>
      </c>
      <c r="L46" s="54">
        <f t="shared" si="6"/>
        <v>2.7813712807244501E-2</v>
      </c>
      <c r="M46" s="59">
        <f>[1]!s_performanceexpress_perfexnetprofittoshareholder(A46,"2017/12/31",1)</f>
        <v>0</v>
      </c>
      <c r="N46" s="60" t="str">
        <f>[1]!s_div_ifdiv(A46,"2017/06/30")</f>
        <v>否</v>
      </c>
      <c r="O46" s="56">
        <f>[1]!s_div_recorddate(A46,"2017/06/30")</f>
        <v>0</v>
      </c>
      <c r="P46" s="58">
        <f>[1]!s_div_cashbeforetax(A46,"2017/06/30")</f>
        <v>0</v>
      </c>
      <c r="Q46" s="58">
        <f>[1]!s_dq_close(A46,O46,3)</f>
        <v>5.3161696224461217</v>
      </c>
      <c r="R46" s="54">
        <f t="shared" si="7"/>
        <v>0</v>
      </c>
    </row>
    <row r="47" spans="1:18" s="61" customFormat="1" x14ac:dyDescent="0.25">
      <c r="A47" s="53" t="s">
        <v>153</v>
      </c>
      <c r="B47" s="53" t="s">
        <v>154</v>
      </c>
      <c r="C47" s="54">
        <v>1.3429999999999999E-2</v>
      </c>
      <c r="D47" s="55">
        <f>C47*L47*[1]!s_dq_close("000016.SH",I47,1)</f>
        <v>0.87671900387617774</v>
      </c>
      <c r="E47" s="56" t="str">
        <f>[1]!s_div_ifdiv(A47,"2017/12/31")</f>
        <v>是</v>
      </c>
      <c r="F47" s="56" t="str">
        <f>[1]!s_div_progress(A47,"20171231")</f>
        <v>实施</v>
      </c>
      <c r="G47" s="56" t="str">
        <f>[1]!s_div_exdate(A47,"2017/12/31")</f>
        <v>2018-06-29</v>
      </c>
      <c r="H47" s="56">
        <f>[1]!s_div_ifdiv(A47,"2018/06/30")</f>
        <v>0</v>
      </c>
      <c r="I47" s="57" t="str">
        <f>[1]!s_div_recorddate(A47,"2017/12/31")</f>
        <v>2018-06-28</v>
      </c>
      <c r="J47" s="58">
        <v>0.4</v>
      </c>
      <c r="K47" s="58">
        <f>[1]!s_dq_close(A47,I47,3)</f>
        <v>14.86</v>
      </c>
      <c r="L47" s="54">
        <f t="shared" si="6"/>
        <v>2.691790040376851E-2</v>
      </c>
      <c r="M47" s="59">
        <f>[1]!s_performanceexpress_perfexnetprofittoshareholder(A47,"2017/12/31",1)</f>
        <v>9882260000</v>
      </c>
      <c r="N47" s="60" t="str">
        <f>[1]!s_div_ifdiv(A47,"2017/06/30")</f>
        <v>否</v>
      </c>
      <c r="O47" s="56">
        <f>[1]!s_div_recorddate(A47,"2017/06/30")</f>
        <v>0</v>
      </c>
      <c r="P47" s="58">
        <f>[1]!s_div_cashbeforetax(A47,"2017/06/30")</f>
        <v>0</v>
      </c>
      <c r="Q47" s="58">
        <f>[1]!s_dq_close(A47,O47,3)</f>
        <v>26.868460990081012</v>
      </c>
      <c r="R47" s="54">
        <f t="shared" si="7"/>
        <v>0</v>
      </c>
    </row>
    <row r="48" spans="1:18" s="61" customFormat="1" x14ac:dyDescent="0.25">
      <c r="A48" s="53" t="s">
        <v>19</v>
      </c>
      <c r="B48" s="53" t="s">
        <v>20</v>
      </c>
      <c r="C48" s="54">
        <v>1.1659999999999998E-2</v>
      </c>
      <c r="D48" s="55">
        <f>C48*L48*[1]!s_dq_close("000016.SH",I48,1)</f>
        <v>0.11968091628448131</v>
      </c>
      <c r="E48" s="56" t="str">
        <f>[1]!s_div_ifdiv(A48,"2017/12/31")</f>
        <v>是</v>
      </c>
      <c r="F48" s="56" t="str">
        <f>[1]!s_div_progress(A48,"20171231")</f>
        <v>实施</v>
      </c>
      <c r="G48" s="56" t="str">
        <f>[1]!s_div_exdate(A48,"2017/12/31")</f>
        <v>2018-06-29</v>
      </c>
      <c r="H48" s="56">
        <f>[1]!s_div_ifdiv(A48,"2018/06/30")</f>
        <v>0</v>
      </c>
      <c r="I48" s="57" t="str">
        <f>[1]!s_div_recorddate(A48,"2017/12/31")</f>
        <v>2018-06-28</v>
      </c>
      <c r="J48" s="58">
        <v>2.0400000000000001E-2</v>
      </c>
      <c r="K48" s="58">
        <f>[1]!s_dq_close(A48,I48,3)</f>
        <v>4.82</v>
      </c>
      <c r="L48" s="54">
        <f t="shared" si="6"/>
        <v>4.2323651452282158E-3</v>
      </c>
      <c r="M48" s="59">
        <f>[1]!s_performanceexpress_perfexnetprofittoshareholder(A48,"2017/12/31",1)</f>
        <v>0</v>
      </c>
      <c r="N48" s="60" t="str">
        <f>[1]!s_div_ifdiv(A48,"2017/06/30")</f>
        <v>否</v>
      </c>
      <c r="O48" s="56">
        <f>[1]!s_div_recorddate(A48,"2017/06/30")</f>
        <v>0</v>
      </c>
      <c r="P48" s="58">
        <f>[1]!s_div_cashbeforetax(A48,"2017/06/30")</f>
        <v>0</v>
      </c>
      <c r="Q48" s="58">
        <f>[1]!s_dq_close(A48,O48,3)</f>
        <v>1.8494269998298785</v>
      </c>
      <c r="R48" s="54">
        <f t="shared" si="7"/>
        <v>0</v>
      </c>
    </row>
    <row r="49" spans="1:18" s="44" customFormat="1" x14ac:dyDescent="0.25">
      <c r="A49" s="37" t="s">
        <v>15</v>
      </c>
      <c r="B49" s="37" t="s">
        <v>16</v>
      </c>
      <c r="C49" s="38">
        <v>6.2590000000000007E-2</v>
      </c>
      <c r="D49" s="39">
        <f>C49*L49*[1]!s_dq_close("000016.SH",I49,1)</f>
        <v>4.8420677477875298</v>
      </c>
      <c r="E49" s="40" t="str">
        <f>[1]!s_div_ifdiv(A49,"2017/12/31")</f>
        <v>是</v>
      </c>
      <c r="F49" s="40" t="str">
        <f>[1]!s_div_progress(A49,"20171231")</f>
        <v>股东大会通过</v>
      </c>
      <c r="G49" s="40">
        <f>[1]!s_div_exdate(A49,"2017/12/31")</f>
        <v>0</v>
      </c>
      <c r="H49" s="40">
        <f>[1]!s_div_ifdiv(A49,"2018/06/30")</f>
        <v>0</v>
      </c>
      <c r="I49" s="50">
        <v>43183</v>
      </c>
      <c r="J49" s="41">
        <v>0.84</v>
      </c>
      <c r="K49" s="41">
        <f>[1]!s_dq_close(A49,I49,3)</f>
        <v>30.31</v>
      </c>
      <c r="L49" s="38">
        <f t="shared" ref="L49:L53" si="8">J49/K49</f>
        <v>2.771362586605081E-2</v>
      </c>
      <c r="M49" s="42">
        <f>[1]!s_performanceexpress_perfexnetprofittoshareholder(A49,"2017/12/31",1)</f>
        <v>70150000000</v>
      </c>
      <c r="N49" s="43" t="str">
        <f>[1]!s_div_ifdiv(A49,"2017/06/30")</f>
        <v>否</v>
      </c>
      <c r="O49" s="40">
        <f>[1]!s_div_recorddate(A49,"2017/06/30")</f>
        <v>0</v>
      </c>
      <c r="P49" s="41">
        <f>[1]!s_div_cashbeforetax(A49,"2017/06/30")</f>
        <v>0</v>
      </c>
      <c r="Q49" s="41">
        <f>[1]!s_dq_close(A49,O49,3)</f>
        <v>2.3029821458392608</v>
      </c>
      <c r="R49" s="38">
        <f t="shared" ref="R49:R53" si="9">P49/Q49</f>
        <v>0</v>
      </c>
    </row>
    <row r="50" spans="1:18" s="44" customFormat="1" x14ac:dyDescent="0.25">
      <c r="A50" s="37" t="s">
        <v>243</v>
      </c>
      <c r="B50" s="37" t="s">
        <v>8</v>
      </c>
      <c r="C50" s="38">
        <v>2.9300000000000003E-2</v>
      </c>
      <c r="D50" s="39">
        <f>C50*L50*[1]!s_dq_close("000016.SH",I50,1)</f>
        <v>0.66967120999138674</v>
      </c>
      <c r="E50" s="40" t="str">
        <f>[1]!s_div_ifdiv(A50,"2017/12/31")</f>
        <v>是</v>
      </c>
      <c r="F50" s="40" t="str">
        <f>[1]!s_div_progress(A50,"20171231")</f>
        <v>股东大会通过</v>
      </c>
      <c r="G50" s="40">
        <f>[1]!s_div_exdate(A50,"2017/12/31")</f>
        <v>0</v>
      </c>
      <c r="H50" s="40">
        <f>[1]!s_div_ifdiv(A50,"2018/06/30")</f>
        <v>0</v>
      </c>
      <c r="I50" s="50">
        <v>43218</v>
      </c>
      <c r="J50" s="41">
        <v>0.1</v>
      </c>
      <c r="K50" s="41">
        <f>[1]!s_dq_close(A50,I50,3)</f>
        <v>11.61</v>
      </c>
      <c r="L50" s="38">
        <f t="shared" si="8"/>
        <v>8.6132644272179162E-3</v>
      </c>
      <c r="M50" s="42">
        <f>[1]!s_performanceexpress_perfexnetprofittoshareholder(A50,"2017/12/31",1)</f>
        <v>54240000000</v>
      </c>
      <c r="N50" s="43" t="str">
        <f>[1]!s_div_ifdiv(A50,"2017/06/30")</f>
        <v>否</v>
      </c>
      <c r="O50" s="40">
        <f>[1]!s_div_recorddate(A50,"2017/06/30")</f>
        <v>0</v>
      </c>
      <c r="P50" s="41">
        <f>[1]!s_div_cashbeforetax(A50,"2017/06/30")</f>
        <v>0</v>
      </c>
      <c r="Q50" s="41">
        <f>[1]!s_dq_close(A50,O50,3)</f>
        <v>2.274319482632067</v>
      </c>
      <c r="R50" s="38">
        <f t="shared" si="9"/>
        <v>0</v>
      </c>
    </row>
    <row r="51" spans="1:18" s="44" customFormat="1" x14ac:dyDescent="0.25">
      <c r="A51" s="37" t="s">
        <v>21</v>
      </c>
      <c r="B51" s="37" t="s">
        <v>22</v>
      </c>
      <c r="C51" s="38">
        <v>2.3610000000000003E-2</v>
      </c>
      <c r="D51" s="39">
        <f>C51*L51*[1]!s_dq_close("000016.SH",I51,1)</f>
        <v>3.4582228510408712</v>
      </c>
      <c r="E51" s="40" t="str">
        <f>[1]!s_div_ifdiv(A51,"2017/12/31")</f>
        <v>是</v>
      </c>
      <c r="F51" s="40" t="str">
        <f>[1]!s_div_progress(A51,"20171231")</f>
        <v>股东大会通过</v>
      </c>
      <c r="G51" s="40">
        <f>[1]!s_div_exdate(A51,"2017/12/31")</f>
        <v>0</v>
      </c>
      <c r="H51" s="40">
        <f>[1]!s_div_ifdiv(A51,"2018/06/30")</f>
        <v>0</v>
      </c>
      <c r="I51" s="50">
        <v>43189</v>
      </c>
      <c r="J51" s="41">
        <v>1.83</v>
      </c>
      <c r="K51" s="41">
        <f>[1]!s_dq_close(A51,I51,3)</f>
        <v>34.01</v>
      </c>
      <c r="L51" s="38">
        <f t="shared" si="8"/>
        <v>5.3807703616583366E-2</v>
      </c>
      <c r="M51" s="42">
        <f>[1]!s_performanceexpress_perfexnetprofittoshareholder(A51,"2017/12/31",1)</f>
        <v>0</v>
      </c>
      <c r="N51" s="43" t="str">
        <f>[1]!s_div_ifdiv(A51,"2017/06/30")</f>
        <v>否</v>
      </c>
      <c r="O51" s="40">
        <f>[1]!s_div_recorddate(A51,"2017/06/30")</f>
        <v>0</v>
      </c>
      <c r="P51" s="41">
        <f>[1]!s_div_cashbeforetax(A51,"2017/06/30")</f>
        <v>0</v>
      </c>
      <c r="Q51" s="41">
        <f>[1]!s_dq_close(A51,O51,3)</f>
        <v>1.5468510609060016</v>
      </c>
      <c r="R51" s="38">
        <f t="shared" si="9"/>
        <v>0</v>
      </c>
    </row>
    <row r="52" spans="1:18" s="44" customFormat="1" x14ac:dyDescent="0.25">
      <c r="A52" s="37" t="s">
        <v>165</v>
      </c>
      <c r="B52" s="37" t="s">
        <v>120</v>
      </c>
      <c r="C52" s="38">
        <v>9.8999999999999999E-4</v>
      </c>
      <c r="D52" s="39">
        <f>C52*L52*[1]!s_dq_close("000016.SH",I52,1)</f>
        <v>2.0820884967177242E-2</v>
      </c>
      <c r="E52" s="40" t="str">
        <f>[1]!s_div_ifdiv(A52,"2017/12/31")</f>
        <v>是</v>
      </c>
      <c r="F52" s="40" t="str">
        <f>[1]!s_div_progress(A52,"20171231")</f>
        <v>股东大会通过</v>
      </c>
      <c r="G52" s="40">
        <f>[1]!s_div_exdate(A52,"2017/12/31")</f>
        <v>0</v>
      </c>
      <c r="H52" s="40">
        <f>[1]!s_div_ifdiv(A52,"2018/06/30")</f>
        <v>0</v>
      </c>
      <c r="I52" s="50">
        <v>43172</v>
      </c>
      <c r="J52" s="41">
        <v>0.1</v>
      </c>
      <c r="K52" s="41">
        <f>[1]!s_dq_close(A52,I52,3)</f>
        <v>13.71</v>
      </c>
      <c r="L52" s="38">
        <f t="shared" si="8"/>
        <v>7.2939460247994168E-3</v>
      </c>
      <c r="M52" s="42">
        <f>[1]!s_performanceexpress_perfexnetprofittoshareholder(A52,"2017/12/31",1)</f>
        <v>1062697700</v>
      </c>
      <c r="N52" s="43" t="str">
        <f>[1]!s_div_ifdiv(A52,"2017/06/30")</f>
        <v>否</v>
      </c>
      <c r="O52" s="40">
        <f>[1]!s_div_recorddate(A52,"2017/06/30")</f>
        <v>0</v>
      </c>
      <c r="P52" s="41">
        <f>[1]!s_div_cashbeforetax(A52,"2017/06/30")</f>
        <v>0</v>
      </c>
      <c r="Q52" s="41">
        <f>[1]!s_dq_close(A52,O52,3)</f>
        <v>12.17</v>
      </c>
      <c r="R52" s="38">
        <f t="shared" si="9"/>
        <v>0</v>
      </c>
    </row>
    <row r="53" spans="1:18" s="44" customFormat="1" x14ac:dyDescent="0.25">
      <c r="A53" s="37" t="s">
        <v>168</v>
      </c>
      <c r="B53" s="37" t="s">
        <v>169</v>
      </c>
      <c r="C53" s="38">
        <v>1.095E-2</v>
      </c>
      <c r="D53" s="39">
        <f>C53*L53*[1]!s_dq_close("000016.SH",I53,1)</f>
        <v>6.2670456200000002E-2</v>
      </c>
      <c r="E53" s="40" t="str">
        <f>[1]!s_div_ifdiv(A53,"2017/12/31")</f>
        <v>是</v>
      </c>
      <c r="F53" s="40" t="str">
        <f>[1]!s_div_progress(A53,"20171231")</f>
        <v>股东大会通过</v>
      </c>
      <c r="G53" s="40">
        <f>[1]!s_div_exdate(A53,"2017/12/31")</f>
        <v>0</v>
      </c>
      <c r="H53" s="40">
        <f>[1]!s_div_ifdiv(A53,"2018/06/30")</f>
        <v>0</v>
      </c>
      <c r="I53" s="50">
        <v>43217</v>
      </c>
      <c r="J53" s="41">
        <v>1.0999999999999999E-2</v>
      </c>
      <c r="K53" s="41">
        <f>[1]!s_dq_close(A53,I53,3)</f>
        <v>5.0999999999999996</v>
      </c>
      <c r="L53" s="38">
        <f t="shared" si="8"/>
        <v>2.1568627450980391E-3</v>
      </c>
      <c r="M53" s="42">
        <f>[1]!s_performanceexpress_perfexnetprofittoshareholder(A53,"2017/12/31",1)</f>
        <v>0</v>
      </c>
      <c r="N53" s="43" t="str">
        <f>[1]!s_div_ifdiv(A53,"2017/06/30")</f>
        <v>否</v>
      </c>
      <c r="O53" s="40">
        <f>[1]!s_div_recorddate(A53,"2017/06/30")</f>
        <v>0</v>
      </c>
      <c r="P53" s="41">
        <f>[1]!s_div_cashbeforetax(A53,"2017/06/30")</f>
        <v>0</v>
      </c>
      <c r="Q53" s="41">
        <f>[1]!s_dq_close(A53,O53,3)</f>
        <v>4.9459373296109694</v>
      </c>
      <c r="R53" s="38">
        <f t="shared" si="9"/>
        <v>0</v>
      </c>
    </row>
    <row r="54" spans="1:18" s="44" customFormat="1" x14ac:dyDescent="0.25">
      <c r="A54" s="37" t="s">
        <v>147</v>
      </c>
      <c r="B54" s="37" t="s">
        <v>148</v>
      </c>
      <c r="C54" s="38">
        <v>5.6000000000000008E-3</v>
      </c>
      <c r="D54" s="39">
        <f>C54*L54*[1]!s_dq_close("000016.SH",I54,1)</f>
        <v>0.52651745303867414</v>
      </c>
      <c r="E54" s="40" t="str">
        <f>[1]!s_div_ifdiv(A54,"2017/12/31")</f>
        <v>是</v>
      </c>
      <c r="F54" s="40" t="str">
        <f>[1]!s_div_progress(A54,"20171231")</f>
        <v>股东大会通过</v>
      </c>
      <c r="G54" s="40">
        <f>[1]!s_div_exdate(A54,"2017/12/31")</f>
        <v>0</v>
      </c>
      <c r="H54" s="40">
        <f>[1]!s_div_ifdiv(A54,"2018/06/30")</f>
        <v>0</v>
      </c>
      <c r="I54" s="50">
        <v>43214</v>
      </c>
      <c r="J54" s="41">
        <v>0.25</v>
      </c>
      <c r="K54" s="41">
        <f>[1]!s_dq_close(A54,I54,3)</f>
        <v>7.24</v>
      </c>
      <c r="L54" s="38">
        <f t="shared" ref="L54" si="10">J54/K54</f>
        <v>3.4530386740331494E-2</v>
      </c>
      <c r="M54" s="42">
        <f>[1]!s_performanceexpress_perfexnetprofittoshareholder(A54,"2017/12/31",1)</f>
        <v>8961913800</v>
      </c>
      <c r="N54" s="43" t="str">
        <f>[1]!s_div_ifdiv(A54,"2017/06/30")</f>
        <v>否</v>
      </c>
      <c r="O54" s="40">
        <f>[1]!s_div_recorddate(A54,"2017/06/30")</f>
        <v>0</v>
      </c>
      <c r="P54" s="41">
        <f>[1]!s_div_cashbeforetax(A54,"2017/06/30")</f>
        <v>0</v>
      </c>
      <c r="Q54" s="41">
        <f>[1]!s_dq_close(A54,O54,3)</f>
        <v>0.29564410868058338</v>
      </c>
      <c r="R54" s="38">
        <f t="shared" ref="R54" si="11">P54/Q54</f>
        <v>0</v>
      </c>
    </row>
    <row r="55" spans="1:18" s="70" customFormat="1" x14ac:dyDescent="0.25">
      <c r="A55" s="62" t="s">
        <v>144</v>
      </c>
      <c r="B55" s="62" t="s">
        <v>25</v>
      </c>
      <c r="C55" s="63">
        <v>1.2540000000000001E-2</v>
      </c>
      <c r="D55" s="64">
        <f>C55*L55*[1]!s_dq_close("000016.SH",I55,1)</f>
        <v>0.35614260339573894</v>
      </c>
      <c r="E55" s="65" t="str">
        <f>[1]!s_div_ifdiv(A55,"2017/12/31")</f>
        <v>是</v>
      </c>
      <c r="F55" s="65" t="str">
        <f>[1]!s_div_progress(A55,"20171231")</f>
        <v>股东大会通过</v>
      </c>
      <c r="G55" s="65">
        <f>[1]!s_div_exdate(A55,"2017/12/31")</f>
        <v>0</v>
      </c>
      <c r="H55" s="65">
        <f>[1]!s_div_ifdiv(A55,"2018/06/30")</f>
        <v>0</v>
      </c>
      <c r="I55" s="66">
        <v>43216</v>
      </c>
      <c r="J55" s="67">
        <v>0.23499999999999999</v>
      </c>
      <c r="K55" s="67">
        <f>[1]!s_dq_close(A55,I55,3)</f>
        <v>22.06</v>
      </c>
      <c r="L55" s="63">
        <f t="shared" ref="L55:L69" si="12">J55/K55</f>
        <v>1.0652765185856755E-2</v>
      </c>
      <c r="M55" s="68">
        <f>[1]!s_performanceexpress_perfexnetprofittoshareholder(A55,"2017/12/31",1)</f>
        <v>0</v>
      </c>
      <c r="N55" s="69" t="str">
        <f>[1]!s_div_ifdiv(A55,"2017/06/30")</f>
        <v>否</v>
      </c>
      <c r="O55" s="65">
        <f>[1]!s_div_recorddate(A55,"2017/06/30")</f>
        <v>0</v>
      </c>
      <c r="P55" s="67">
        <f>[1]!s_div_cashbeforetax(A55,"2017/06/30")</f>
        <v>0</v>
      </c>
      <c r="Q55" s="67">
        <f>[1]!s_dq_close(A55,O55,3)</f>
        <v>0.81956466939071793</v>
      </c>
      <c r="R55" s="63">
        <f t="shared" ref="R55:R69" si="13">P55/Q55</f>
        <v>0</v>
      </c>
    </row>
    <row r="56" spans="1:18" s="44" customFormat="1" x14ac:dyDescent="0.25">
      <c r="A56" s="37" t="s">
        <v>161</v>
      </c>
      <c r="B56" s="37" t="s">
        <v>162</v>
      </c>
      <c r="C56" s="38">
        <v>4.2100000000000002E-3</v>
      </c>
      <c r="D56" s="39">
        <f>C56*L56*[1]!s_dq_close("000016.SH",I56,1)</f>
        <v>0.21573835743556422</v>
      </c>
      <c r="E56" s="40" t="str">
        <f>[1]!s_div_ifdiv(A56,"2017/12/31")</f>
        <v>是</v>
      </c>
      <c r="F56" s="40" t="str">
        <f>[1]!s_div_progress(A56,"20171231")</f>
        <v>股东大会通过</v>
      </c>
      <c r="G56" s="40">
        <f>[1]!s_div_exdate(A56,"2017/12/31")</f>
        <v>0</v>
      </c>
      <c r="H56" s="40">
        <f>[1]!s_div_ifdiv(A56,"2018/06/30")</f>
        <v>0</v>
      </c>
      <c r="I56" s="50">
        <v>43189</v>
      </c>
      <c r="J56" s="41">
        <v>0.2419</v>
      </c>
      <c r="K56" s="41">
        <f>[1]!s_dq_close(A56,I56,3)</f>
        <v>12.85</v>
      </c>
      <c r="L56" s="38">
        <f t="shared" si="12"/>
        <v>1.8824902723735409E-2</v>
      </c>
      <c r="M56" s="42">
        <f>[1]!s_performanceexpress_perfexnetprofittoshareholder(A56,"2017/12/31",1)</f>
        <v>0</v>
      </c>
      <c r="N56" s="43" t="str">
        <f>[1]!s_div_ifdiv(A56,"2017/06/30")</f>
        <v>否</v>
      </c>
      <c r="O56" s="40">
        <f>[1]!s_div_recorddate(A56,"2017/06/30")</f>
        <v>0</v>
      </c>
      <c r="P56" s="41">
        <f>[1]!s_div_cashbeforetax(A56,"2017/06/30")</f>
        <v>0</v>
      </c>
      <c r="Q56" s="41">
        <f>[1]!s_dq_close(A56,O56,3)</f>
        <v>5.5997632292304278</v>
      </c>
      <c r="R56" s="38">
        <f t="shared" si="13"/>
        <v>0</v>
      </c>
    </row>
    <row r="57" spans="1:18" s="44" customFormat="1" x14ac:dyDescent="0.25">
      <c r="A57" s="37" t="s">
        <v>166</v>
      </c>
      <c r="B57" s="37" t="s">
        <v>167</v>
      </c>
      <c r="C57" s="38">
        <v>1.31E-3</v>
      </c>
      <c r="D57" s="39">
        <f>C57*L57*[1]!s_dq_close("000016.SH",I57,1)</f>
        <v>4.1397873299999992E-2</v>
      </c>
      <c r="E57" s="40" t="str">
        <f>[1]!s_div_ifdiv(A57,"2017/12/31")</f>
        <v>是</v>
      </c>
      <c r="F57" s="40" t="str">
        <f>[1]!s_div_progress(A57,"20171231")</f>
        <v>实施</v>
      </c>
      <c r="G57" s="40" t="str">
        <f>[1]!s_div_exdate(A57,"2017/12/31")</f>
        <v>2018-07-06</v>
      </c>
      <c r="H57" s="40">
        <f>[1]!s_div_ifdiv(A57,"2018/06/30")</f>
        <v>0</v>
      </c>
      <c r="I57" s="50">
        <v>43188</v>
      </c>
      <c r="J57" s="41">
        <v>0.12</v>
      </c>
      <c r="K57" s="41">
        <f>[1]!s_dq_close(A57,I57,3)</f>
        <v>10.4</v>
      </c>
      <c r="L57" s="38">
        <f t="shared" si="12"/>
        <v>1.1538461538461537E-2</v>
      </c>
      <c r="M57" s="42">
        <f>[1]!s_performanceexpress_perfexnetprofittoshareholder(A57,"2017/12/31",1)</f>
        <v>0</v>
      </c>
      <c r="N57" s="43" t="str">
        <f>[1]!s_div_ifdiv(A57,"2017/06/30")</f>
        <v>否</v>
      </c>
      <c r="O57" s="40">
        <f>[1]!s_div_recorddate(A57,"2017/06/30")</f>
        <v>0</v>
      </c>
      <c r="P57" s="41">
        <f>[1]!s_div_cashbeforetax(A57,"2017/06/30")</f>
        <v>0</v>
      </c>
      <c r="Q57" s="41">
        <f>[1]!s_dq_close(A57,O57,3)</f>
        <v>9.686659761259877</v>
      </c>
      <c r="R57" s="38">
        <f t="shared" si="13"/>
        <v>0</v>
      </c>
    </row>
    <row r="58" spans="1:18" s="44" customFormat="1" x14ac:dyDescent="0.25">
      <c r="A58" s="37" t="s">
        <v>163</v>
      </c>
      <c r="B58" s="37" t="s">
        <v>164</v>
      </c>
      <c r="C58" s="38">
        <v>1.375E-2</v>
      </c>
      <c r="D58" s="39">
        <f>C58*L58*[1]!s_dq_close("000016.SH",I58,1)</f>
        <v>1.6624792940853659</v>
      </c>
      <c r="E58" s="40" t="str">
        <f>[1]!s_div_ifdiv(A58,"2017/12/31")</f>
        <v>是</v>
      </c>
      <c r="F58" s="40" t="str">
        <f>[1]!s_div_progress(A58,"20171231")</f>
        <v>股东大会通过</v>
      </c>
      <c r="G58" s="40">
        <f>[1]!s_div_exdate(A58,"2017/12/31")</f>
        <v>0</v>
      </c>
      <c r="H58" s="40">
        <f>[1]!s_div_ifdiv(A58,"2018/06/30")</f>
        <v>0</v>
      </c>
      <c r="I58" s="50">
        <v>43188</v>
      </c>
      <c r="J58" s="41">
        <v>0.18099999999999999</v>
      </c>
      <c r="K58" s="41">
        <f>[1]!s_dq_close(A58,I58,3)</f>
        <v>4.0999999999999996</v>
      </c>
      <c r="L58" s="38">
        <f t="shared" si="12"/>
        <v>4.4146341463414639E-2</v>
      </c>
      <c r="M58" s="42">
        <f>[1]!s_performanceexpress_perfexnetprofittoshareholder(A58,"2017/12/31",1)</f>
        <v>0</v>
      </c>
      <c r="N58" s="43" t="str">
        <f>[1]!s_div_ifdiv(A58,"2017/06/30")</f>
        <v>否</v>
      </c>
      <c r="O58" s="40">
        <f>[1]!s_div_recorddate(A58,"2017/06/30")</f>
        <v>0</v>
      </c>
      <c r="P58" s="41">
        <f>[1]!s_div_cashbeforetax(A58,"2017/06/30")</f>
        <v>0</v>
      </c>
      <c r="Q58" s="41">
        <f>[1]!s_dq_close(A58,O58,3)</f>
        <v>2.8019996784590533</v>
      </c>
      <c r="R58" s="38">
        <f t="shared" si="13"/>
        <v>0</v>
      </c>
    </row>
    <row r="59" spans="1:18" s="44" customFormat="1" x14ac:dyDescent="0.25">
      <c r="A59" s="37" t="s">
        <v>138</v>
      </c>
      <c r="B59" s="37" t="s">
        <v>139</v>
      </c>
      <c r="C59" s="38">
        <v>4.0199999999999993E-2</v>
      </c>
      <c r="D59" s="39">
        <f>C59*L59*[1]!s_dq_close("000016.SH",I59,1)</f>
        <v>0.41087816245306624</v>
      </c>
      <c r="E59" s="40" t="str">
        <f>[1]!s_div_ifdiv(A59,"2017/12/31")</f>
        <v>是</v>
      </c>
      <c r="F59" s="40" t="str">
        <f>[1]!s_div_progress(A59,"20171231")</f>
        <v>实施</v>
      </c>
      <c r="G59" s="40" t="str">
        <f>[1]!s_div_exdate(A59,"2017/12/31")</f>
        <v>2018-07-05</v>
      </c>
      <c r="H59" s="40">
        <f>[1]!s_div_ifdiv(A59,"2018/06/30")</f>
        <v>0</v>
      </c>
      <c r="I59" s="50">
        <v>43189</v>
      </c>
      <c r="J59" s="41">
        <v>0.03</v>
      </c>
      <c r="K59" s="41">
        <f>[1]!s_dq_close(A59,I59,3)</f>
        <v>7.99</v>
      </c>
      <c r="L59" s="38">
        <f t="shared" si="12"/>
        <v>3.7546933667083854E-3</v>
      </c>
      <c r="M59" s="42">
        <f>[1]!s_performanceexpress_perfexnetprofittoshareholder(A59,"2017/12/31",1)</f>
        <v>0</v>
      </c>
      <c r="N59" s="43" t="str">
        <f>[1]!s_div_ifdiv(A59,"2017/06/30")</f>
        <v>是</v>
      </c>
      <c r="O59" s="40" t="str">
        <f>[1]!s_div_recorddate(A59,"2017/06/30")</f>
        <v>2017-09-25</v>
      </c>
      <c r="P59" s="41">
        <f>[1]!s_div_cashbeforetax(A59,"2017/06/30")</f>
        <v>0.12</v>
      </c>
      <c r="Q59" s="41">
        <f>[1]!s_dq_close(A59,O59,3)</f>
        <v>8.0400000119605384</v>
      </c>
      <c r="R59" s="38">
        <f t="shared" si="13"/>
        <v>1.4925373112124938E-2</v>
      </c>
    </row>
    <row r="60" spans="1:18" s="70" customFormat="1" x14ac:dyDescent="0.25">
      <c r="A60" s="62" t="s">
        <v>149</v>
      </c>
      <c r="B60" s="62" t="s">
        <v>150</v>
      </c>
      <c r="C60" s="63">
        <v>1.04E-2</v>
      </c>
      <c r="D60" s="64">
        <f>C60*L60*[1]!s_dq_close("000016.SH",I60,1)</f>
        <v>0.70571533255230123</v>
      </c>
      <c r="E60" s="65" t="str">
        <f>[1]!s_div_ifdiv(A60,"2017/12/31")</f>
        <v>是</v>
      </c>
      <c r="F60" s="65" t="str">
        <f>[1]!s_div_progress(A60,"20171231")</f>
        <v>股东大会通过</v>
      </c>
      <c r="G60" s="65">
        <f>[1]!s_div_exdate(A60,"2017/12/31")</f>
        <v>0</v>
      </c>
      <c r="H60" s="65">
        <f>[1]!s_div_ifdiv(A60,"2018/06/30")</f>
        <v>0</v>
      </c>
      <c r="I60" s="66">
        <v>43215</v>
      </c>
      <c r="J60" s="67">
        <v>0.18</v>
      </c>
      <c r="K60" s="67">
        <f>[1]!s_dq_close(A60,I60,3)</f>
        <v>7.17</v>
      </c>
      <c r="L60" s="63">
        <f>J60/K60</f>
        <v>2.5104602510460251E-2</v>
      </c>
      <c r="M60" s="68">
        <f>[1]!s_performanceexpress_perfexnetprofittoshareholder(A60,"2017/12/31",1)</f>
        <v>11875000000</v>
      </c>
      <c r="N60" s="69" t="str">
        <f>[1]!s_div_ifdiv(A60,"2017/06/30")</f>
        <v>否</v>
      </c>
      <c r="O60" s="65">
        <f>[1]!s_div_recorddate(A60,"2017/06/30")</f>
        <v>0</v>
      </c>
      <c r="P60" s="67">
        <f>[1]!s_div_cashbeforetax(A60,"2017/06/30")</f>
        <v>0</v>
      </c>
      <c r="Q60" s="67">
        <f>[1]!s_dq_close(A60,O60,3)</f>
        <v>8.859446789848624</v>
      </c>
      <c r="R60" s="63">
        <f>P60/Q60</f>
        <v>0</v>
      </c>
    </row>
    <row r="61" spans="1:18" s="44" customFormat="1" x14ac:dyDescent="0.25">
      <c r="A61" s="37" t="s">
        <v>157</v>
      </c>
      <c r="B61" s="37" t="s">
        <v>158</v>
      </c>
      <c r="C61" s="38">
        <v>3.5769999999999996E-2</v>
      </c>
      <c r="D61" s="39">
        <f>C61*L61*[1]!s_dq_close("000016.SH",I61,1)</f>
        <v>4.499882766753398</v>
      </c>
      <c r="E61" s="40" t="str">
        <f>[1]!s_div_ifdiv(A61,"2017/12/31")</f>
        <v>是</v>
      </c>
      <c r="F61" s="40" t="str">
        <f>[1]!s_div_progress(A61,"20171231")</f>
        <v>董事会预案</v>
      </c>
      <c r="G61" s="40">
        <f>[1]!s_div_exdate(A61,"2017/12/31")</f>
        <v>0</v>
      </c>
      <c r="H61" s="40">
        <f>[1]!s_div_ifdiv(A61,"2018/06/30")</f>
        <v>0</v>
      </c>
      <c r="I61" s="50">
        <v>43189</v>
      </c>
      <c r="J61" s="41">
        <v>0.28560000000000002</v>
      </c>
      <c r="K61" s="41">
        <f>[1]!s_dq_close(A61,I61,3)</f>
        <v>6.18</v>
      </c>
      <c r="L61" s="38">
        <f t="shared" si="12"/>
        <v>4.6213592233009713E-2</v>
      </c>
      <c r="M61" s="42">
        <f>[1]!s_performanceexpress_perfexnetprofittoshareholder(A61,"2017/12/31",1)</f>
        <v>0</v>
      </c>
      <c r="N61" s="43" t="str">
        <f>[1]!s_div_ifdiv(A61,"2017/06/30")</f>
        <v>否</v>
      </c>
      <c r="O61" s="40">
        <f>[1]!s_div_recorddate(A61,"2017/06/30")</f>
        <v>0</v>
      </c>
      <c r="P61" s="41">
        <f>[1]!s_div_cashbeforetax(A61,"2017/06/30")</f>
        <v>0</v>
      </c>
      <c r="Q61" s="41">
        <f>[1]!s_dq_close(A61,O61,3)</f>
        <v>8.1035628145816236</v>
      </c>
      <c r="R61" s="38">
        <f t="shared" si="13"/>
        <v>0</v>
      </c>
    </row>
    <row r="62" spans="1:18" s="44" customFormat="1" x14ac:dyDescent="0.25">
      <c r="A62" s="37" t="s">
        <v>151</v>
      </c>
      <c r="B62" s="37" t="s">
        <v>152</v>
      </c>
      <c r="C62" s="38">
        <v>9.58E-3</v>
      </c>
      <c r="D62" s="39">
        <f>C62*L62*[1]!s_dq_close("000016.SH",I62,1)</f>
        <v>1.0971800946672678</v>
      </c>
      <c r="E62" s="40" t="str">
        <f>[1]!s_div_ifdiv(A62,"2017/12/31")</f>
        <v>是</v>
      </c>
      <c r="F62" s="40" t="str">
        <f>[1]!s_div_progress(A62,"20171231")</f>
        <v>股东大会通过</v>
      </c>
      <c r="G62" s="40">
        <f>[1]!s_div_exdate(A62,"2017/12/31")</f>
        <v>0</v>
      </c>
      <c r="H62" s="40">
        <f>[1]!s_div_ifdiv(A62,"2018/06/30")</f>
        <v>0</v>
      </c>
      <c r="I62" s="50">
        <v>43183</v>
      </c>
      <c r="J62" s="41">
        <v>0.91</v>
      </c>
      <c r="K62" s="41">
        <f>[1]!s_dq_close(A62,I62,3)</f>
        <v>22.18</v>
      </c>
      <c r="L62" s="38">
        <f t="shared" si="12"/>
        <v>4.1027953110910731E-2</v>
      </c>
      <c r="M62" s="42">
        <f>[1]!s_performanceexpress_perfexnetprofittoshareholder(A62,"2017/12/31",1)</f>
        <v>0</v>
      </c>
      <c r="N62" s="43" t="str">
        <f>[1]!s_div_ifdiv(A62,"2017/06/30")</f>
        <v>否</v>
      </c>
      <c r="O62" s="40">
        <f>[1]!s_div_recorddate(A62,"2017/06/30")</f>
        <v>0</v>
      </c>
      <c r="P62" s="41">
        <f>[1]!s_div_cashbeforetax(A62,"2017/06/30")</f>
        <v>0</v>
      </c>
      <c r="Q62" s="41">
        <f>[1]!s_dq_close(A62,O62,3)</f>
        <v>45.302023294261154</v>
      </c>
      <c r="R62" s="38">
        <f t="shared" si="13"/>
        <v>0</v>
      </c>
    </row>
    <row r="63" spans="1:18" s="44" customFormat="1" x14ac:dyDescent="0.25">
      <c r="A63" s="37" t="s">
        <v>54</v>
      </c>
      <c r="B63" s="37" t="s">
        <v>55</v>
      </c>
      <c r="C63" s="38">
        <v>2.8809999999999999E-2</v>
      </c>
      <c r="D63" s="39">
        <f>C63*L63*[1]!s_dq_close("000016.SH",I63,1)</f>
        <v>3.1262900585791296</v>
      </c>
      <c r="E63" s="40" t="str">
        <f>[1]!s_div_ifdiv(A63,"2017/12/31")</f>
        <v>是</v>
      </c>
      <c r="F63" s="40" t="str">
        <f>[1]!s_div_progress(A63,"20171231")</f>
        <v>股东大会通过</v>
      </c>
      <c r="G63" s="40">
        <f>[1]!s_div_exdate(A63,"2017/12/31")</f>
        <v>0</v>
      </c>
      <c r="H63" s="40">
        <f>[1]!s_div_ifdiv(A63,"2018/06/30")</f>
        <v>0</v>
      </c>
      <c r="I63" s="50">
        <v>43187</v>
      </c>
      <c r="J63" s="41">
        <v>0.24079999999999999</v>
      </c>
      <c r="K63" s="41">
        <f>[1]!s_dq_close(A63,I63,3)</f>
        <v>5.98</v>
      </c>
      <c r="L63" s="38">
        <f t="shared" si="12"/>
        <v>4.0267558528428088E-2</v>
      </c>
      <c r="M63" s="42">
        <f>[1]!s_performanceexpress_perfexnetprofittoshareholder(A63,"2017/12/31",1)</f>
        <v>0</v>
      </c>
      <c r="N63" s="43" t="str">
        <f>[1]!s_div_ifdiv(A63,"2017/06/30")</f>
        <v>否</v>
      </c>
      <c r="O63" s="40">
        <f>[1]!s_div_recorddate(A63,"2017/06/30")</f>
        <v>0</v>
      </c>
      <c r="P63" s="41">
        <f>[1]!s_div_cashbeforetax(A63,"2017/06/30")</f>
        <v>0</v>
      </c>
      <c r="Q63" s="41">
        <f>[1]!s_dq_close(A63,O63,3)</f>
        <v>2.013071462195684</v>
      </c>
      <c r="R63" s="38">
        <f t="shared" si="13"/>
        <v>0</v>
      </c>
    </row>
    <row r="64" spans="1:18" s="44" customFormat="1" x14ac:dyDescent="0.25">
      <c r="A64" s="37" t="s">
        <v>42</v>
      </c>
      <c r="B64" s="37" t="s">
        <v>43</v>
      </c>
      <c r="C64" s="38">
        <v>2.1669999999999998E-2</v>
      </c>
      <c r="D64" s="39">
        <f>C64*L64*[1]!s_dq_close("000016.SH",I64,1)</f>
        <v>2.2578104970299999</v>
      </c>
      <c r="E64" s="40" t="str">
        <f>[1]!s_div_ifdiv(A64,"2017/12/31")</f>
        <v>是</v>
      </c>
      <c r="F64" s="40" t="str">
        <f>[1]!s_div_progress(A64,"20171231")</f>
        <v>股东大会通过</v>
      </c>
      <c r="G64" s="40">
        <f>[1]!s_div_exdate(A64,"2017/12/31")</f>
        <v>0</v>
      </c>
      <c r="H64" s="40">
        <f>[1]!s_div_ifdiv(A64,"2018/06/30")</f>
        <v>0</v>
      </c>
      <c r="I64" s="50">
        <v>43217</v>
      </c>
      <c r="J64" s="41">
        <v>0.26700000000000002</v>
      </c>
      <c r="K64" s="41">
        <f>[1]!s_dq_close(A64,I64,3)</f>
        <v>6.8</v>
      </c>
      <c r="L64" s="38">
        <f t="shared" si="12"/>
        <v>3.9264705882352945E-2</v>
      </c>
      <c r="M64" s="42">
        <f>[1]!s_performanceexpress_perfexnetprofittoshareholder(A64,"2017/12/31",1)</f>
        <v>0</v>
      </c>
      <c r="N64" s="43" t="str">
        <f>[1]!s_div_ifdiv(A64,"2017/06/30")</f>
        <v>否</v>
      </c>
      <c r="O64" s="40">
        <f>[1]!s_div_recorddate(A64,"2017/06/30")</f>
        <v>0</v>
      </c>
      <c r="P64" s="41">
        <f>[1]!s_div_cashbeforetax(A64,"2017/06/30")</f>
        <v>0</v>
      </c>
      <c r="Q64" s="41">
        <f>[1]!s_dq_close(A64,O64,3)</f>
        <v>7.3002991577617822</v>
      </c>
      <c r="R64" s="38">
        <f t="shared" si="13"/>
        <v>0</v>
      </c>
    </row>
    <row r="65" spans="1:18" s="70" customFormat="1" ht="12.75" customHeight="1" x14ac:dyDescent="0.25">
      <c r="A65" s="62" t="s">
        <v>159</v>
      </c>
      <c r="B65" s="62" t="s">
        <v>160</v>
      </c>
      <c r="C65" s="63">
        <v>6.7500000000000008E-3</v>
      </c>
      <c r="D65" s="64">
        <f>C65*L65*[1]!s_dq_close("000016.SH",I65,1)</f>
        <v>0.27783837433486241</v>
      </c>
      <c r="E65" s="65" t="str">
        <f>[1]!s_div_ifdiv(A65,"2017/12/31")</f>
        <v>是</v>
      </c>
      <c r="F65" s="65" t="str">
        <f>[1]!s_div_progress(A65,"20171231")</f>
        <v>实施</v>
      </c>
      <c r="G65" s="65" t="str">
        <f>[1]!s_div_exdate(A65,"2017/12/31")</f>
        <v>2018-06-29</v>
      </c>
      <c r="H65" s="65">
        <f>[1]!s_div_ifdiv(A65,"2018/06/30")</f>
        <v>0</v>
      </c>
      <c r="I65" s="57" t="str">
        <f>[1]!s_div_recorddate(A65,"2017/12/31")</f>
        <v>2018-06-28</v>
      </c>
      <c r="J65" s="67">
        <v>9.2499999999999999E-2</v>
      </c>
      <c r="K65" s="67">
        <f>[1]!s_dq_close(A65,I65,3)</f>
        <v>5.45</v>
      </c>
      <c r="L65" s="63">
        <f t="shared" si="12"/>
        <v>1.6972477064220184E-2</v>
      </c>
      <c r="M65" s="68">
        <f>[1]!s_performanceexpress_perfexnetprofittoshareholder(A65,"2017/12/31",1)</f>
        <v>0</v>
      </c>
      <c r="N65" s="69" t="str">
        <f>[1]!s_div_ifdiv(A65,"2017/06/30")</f>
        <v>否</v>
      </c>
      <c r="O65" s="65">
        <f>[1]!s_div_recorddate(A65,"2017/06/30")</f>
        <v>0</v>
      </c>
      <c r="P65" s="67">
        <f>[1]!s_div_cashbeforetax(A65,"2017/06/30")</f>
        <v>0</v>
      </c>
      <c r="Q65" s="67">
        <f>[1]!s_dq_close(A65,O65,3)</f>
        <v>4.5796100466390266</v>
      </c>
      <c r="R65" s="63">
        <f t="shared" si="13"/>
        <v>0</v>
      </c>
    </row>
    <row r="66" spans="1:18" s="44" customFormat="1" x14ac:dyDescent="0.25">
      <c r="A66" s="37" t="s">
        <v>70</v>
      </c>
      <c r="B66" s="37" t="s">
        <v>71</v>
      </c>
      <c r="C66" s="38">
        <v>1.7849999999999998E-2</v>
      </c>
      <c r="D66" s="39">
        <f>C66*L66*[1]!s_dq_close("000016.SH",I66,1)</f>
        <v>2.1760600164885489</v>
      </c>
      <c r="E66" s="40" t="str">
        <f>[1]!s_div_ifdiv(A66,"2017/12/31")</f>
        <v>是</v>
      </c>
      <c r="F66" s="40" t="str">
        <f>[1]!s_div_progress(A66,"20171231")</f>
        <v>股东大会通过</v>
      </c>
      <c r="G66" s="40">
        <f>[1]!s_div_exdate(A66,"2017/12/31")</f>
        <v>0</v>
      </c>
      <c r="H66" s="40">
        <f>[1]!s_div_ifdiv(A66,"2018/06/30")</f>
        <v>0</v>
      </c>
      <c r="I66" s="50">
        <v>43189</v>
      </c>
      <c r="J66" s="41">
        <v>0.17599999999999999</v>
      </c>
      <c r="K66" s="41">
        <f>[1]!s_dq_close(A66,I66,3)</f>
        <v>3.93</v>
      </c>
      <c r="L66" s="38">
        <f t="shared" si="12"/>
        <v>4.4783715012722644E-2</v>
      </c>
      <c r="M66" s="42">
        <f>[1]!s_performanceexpress_perfexnetprofittoshareholder(A66,"2017/12/31",1)</f>
        <v>0</v>
      </c>
      <c r="N66" s="43" t="str">
        <f>[1]!s_div_ifdiv(A66,"2017/06/30")</f>
        <v>否</v>
      </c>
      <c r="O66" s="40">
        <f>[1]!s_div_recorddate(A66,"2017/06/30")</f>
        <v>0</v>
      </c>
      <c r="P66" s="41">
        <f>[1]!s_div_cashbeforetax(A66,"2017/06/30")</f>
        <v>0</v>
      </c>
      <c r="Q66" s="41">
        <f>[1]!s_dq_close(A66,O66,3)</f>
        <v>2.3099657040184263</v>
      </c>
      <c r="R66" s="38">
        <f t="shared" si="13"/>
        <v>0</v>
      </c>
    </row>
    <row r="67" spans="1:18" s="44" customFormat="1" x14ac:dyDescent="0.25">
      <c r="A67" s="37" t="s">
        <v>44</v>
      </c>
      <c r="B67" s="37" t="s">
        <v>45</v>
      </c>
      <c r="C67" s="38">
        <v>9.689999999999999E-3</v>
      </c>
      <c r="D67" s="39">
        <f>C67*L67*[1]!s_dq_close("000016.SH",I67,1)</f>
        <v>0.48547845220858887</v>
      </c>
      <c r="E67" s="40" t="str">
        <f>[1]!s_div_ifdiv(A67,"2017/12/31")</f>
        <v>是</v>
      </c>
      <c r="F67" s="40" t="str">
        <f>[1]!s_div_progress(A67,"20171231")</f>
        <v>股东大会通过</v>
      </c>
      <c r="G67" s="40">
        <f>[1]!s_div_exdate(A67,"2017/12/31")</f>
        <v>0</v>
      </c>
      <c r="H67" s="40">
        <f>[1]!s_div_ifdiv(A67,"2018/06/30")</f>
        <v>0</v>
      </c>
      <c r="I67" s="50">
        <v>43189</v>
      </c>
      <c r="J67" s="41">
        <v>0.18</v>
      </c>
      <c r="K67" s="41">
        <f>[1]!s_dq_close(A67,I67,3)</f>
        <v>9.7799999999999994</v>
      </c>
      <c r="L67" s="38">
        <f t="shared" si="12"/>
        <v>1.8404907975460124E-2</v>
      </c>
      <c r="M67" s="42">
        <f>[1]!s_performanceexpress_perfexnetprofittoshareholder(A67,"2017/12/31",1)</f>
        <v>0</v>
      </c>
      <c r="N67" s="43" t="str">
        <f>[1]!s_div_ifdiv(A67,"2017/06/30")</f>
        <v>否</v>
      </c>
      <c r="O67" s="40">
        <f>[1]!s_div_recorddate(A67,"2017/06/30")</f>
        <v>0</v>
      </c>
      <c r="P67" s="41">
        <f>[1]!s_div_cashbeforetax(A67,"2017/06/30")</f>
        <v>0</v>
      </c>
      <c r="Q67" s="41">
        <f>[1]!s_dq_close(A67,O67,3)</f>
        <v>9.9673833649166941</v>
      </c>
      <c r="R67" s="38">
        <f t="shared" si="13"/>
        <v>0</v>
      </c>
    </row>
    <row r="68" spans="1:18" s="44" customFormat="1" x14ac:dyDescent="0.25">
      <c r="A68" s="37" t="s">
        <v>155</v>
      </c>
      <c r="B68" s="37" t="s">
        <v>156</v>
      </c>
      <c r="C68" s="38">
        <v>2.6199999999999999E-3</v>
      </c>
      <c r="D68" s="39">
        <f>C68*L68*[1]!s_dq_close("000016.SH",I68,1)</f>
        <v>0.23576226736913664</v>
      </c>
      <c r="E68" s="40" t="str">
        <f>[1]!s_div_ifdiv(A68,"2017/12/31")</f>
        <v>是</v>
      </c>
      <c r="F68" s="40" t="str">
        <f>[1]!s_div_progress(A68,"20171231")</f>
        <v>股东大会通过</v>
      </c>
      <c r="G68" s="40">
        <f>[1]!s_div_exdate(A68,"2017/12/31")</f>
        <v>0</v>
      </c>
      <c r="H68" s="40">
        <f>[1]!s_div_ifdiv(A68,"2018/06/30")</f>
        <v>0</v>
      </c>
      <c r="I68" s="50">
        <v>43211</v>
      </c>
      <c r="J68" s="41">
        <v>0.5</v>
      </c>
      <c r="K68" s="41">
        <f>[1]!s_dq_close(A68,I68,3)</f>
        <v>14.71</v>
      </c>
      <c r="L68" s="38">
        <f t="shared" si="12"/>
        <v>3.3990482664853841E-2</v>
      </c>
      <c r="M68" s="42">
        <f>[1]!s_performanceexpress_perfexnetprofittoshareholder(A68,"2017/12/31",1)</f>
        <v>15328000000</v>
      </c>
      <c r="N68" s="43" t="str">
        <f>[1]!s_div_ifdiv(A68,"2017/06/30")</f>
        <v>否</v>
      </c>
      <c r="O68" s="40">
        <f>[1]!s_div_recorddate(A68,"2017/06/30")</f>
        <v>0</v>
      </c>
      <c r="P68" s="41">
        <f>[1]!s_div_cashbeforetax(A68,"2017/06/30")</f>
        <v>0</v>
      </c>
      <c r="Q68" s="41">
        <f>[1]!s_dq_close(A68,O68,3)</f>
        <v>19.326510020482026</v>
      </c>
      <c r="R68" s="38">
        <f t="shared" si="13"/>
        <v>0</v>
      </c>
    </row>
    <row r="69" spans="1:18" s="44" customFormat="1" x14ac:dyDescent="0.25">
      <c r="A69" s="37" t="s">
        <v>36</v>
      </c>
      <c r="B69" s="37" t="s">
        <v>37</v>
      </c>
      <c r="C69" s="38">
        <v>7.8300000000000002E-3</v>
      </c>
      <c r="D69" s="39">
        <f>C69*L69*[1]!s_dq_close("000016.SH",I69,1)</f>
        <v>0.43123263034624926</v>
      </c>
      <c r="E69" s="40" t="str">
        <f>[1]!s_div_ifdiv(A69,"2017/12/31")</f>
        <v>是</v>
      </c>
      <c r="F69" s="40" t="str">
        <f>[1]!s_div_progress(A69,"20171231")</f>
        <v>股东大会通过</v>
      </c>
      <c r="G69" s="40">
        <f>[1]!s_div_exdate(A69,"2017/12/31")</f>
        <v>0</v>
      </c>
      <c r="H69" s="40">
        <f>[1]!s_div_ifdiv(A69,"2018/06/30")</f>
        <v>0</v>
      </c>
      <c r="I69" s="50">
        <v>43187</v>
      </c>
      <c r="J69" s="41">
        <v>0.34599999999999997</v>
      </c>
      <c r="K69" s="41">
        <f>[1]!s_dq_close(A69,I69,3)</f>
        <v>16.93</v>
      </c>
      <c r="L69" s="38">
        <f t="shared" si="12"/>
        <v>2.0437093916125221E-2</v>
      </c>
      <c r="M69" s="42">
        <f>[1]!s_performanceexpress_perfexnetprofittoshareholder(A69,"2017/12/31",1)</f>
        <v>0</v>
      </c>
      <c r="N69" s="43" t="str">
        <f>[1]!s_div_ifdiv(A69,"2017/06/30")</f>
        <v>否</v>
      </c>
      <c r="O69" s="40">
        <f>[1]!s_div_recorddate(A69,"2017/06/30")</f>
        <v>0</v>
      </c>
      <c r="P69" s="41">
        <f>[1]!s_div_cashbeforetax(A69,"2017/06/30")</f>
        <v>0</v>
      </c>
      <c r="Q69" s="41">
        <f>[1]!s_dq_close(A69,O69,3)</f>
        <v>22.222486696922573</v>
      </c>
      <c r="R69" s="38">
        <f t="shared" si="13"/>
        <v>0</v>
      </c>
    </row>
    <row r="71" spans="1:18" x14ac:dyDescent="0.25">
      <c r="A71" s="35" t="s">
        <v>228</v>
      </c>
      <c r="B71" s="4"/>
      <c r="C71" s="4"/>
      <c r="D71" s="36">
        <f>SUM(D49:D69)</f>
        <v>27.559857384024856</v>
      </c>
      <c r="F71" s="16" t="s">
        <v>245</v>
      </c>
      <c r="G71" s="30">
        <f>SUM(D40:D48)</f>
        <v>5.9369063943111193</v>
      </c>
    </row>
    <row r="73" spans="1:18" x14ac:dyDescent="0.25">
      <c r="A73" s="15" t="s">
        <v>227</v>
      </c>
      <c r="B73" s="9"/>
      <c r="C73" s="4"/>
      <c r="D73" s="27"/>
      <c r="E73" s="4"/>
      <c r="F73" s="28"/>
      <c r="G73" s="28"/>
      <c r="H73" s="29"/>
      <c r="I73" s="18"/>
      <c r="J73" s="4"/>
      <c r="K73" s="18"/>
      <c r="L73" s="18"/>
      <c r="M73" s="18"/>
      <c r="N73" s="29"/>
      <c r="O73" s="18"/>
      <c r="P73" s="18"/>
      <c r="Q73" s="18"/>
      <c r="R73" s="18"/>
    </row>
    <row r="74" spans="1:18" x14ac:dyDescent="0.25">
      <c r="A74" s="16" t="s">
        <v>209</v>
      </c>
      <c r="B74" s="16" t="s">
        <v>210</v>
      </c>
      <c r="C74" s="16" t="s">
        <v>211</v>
      </c>
      <c r="D74" s="30" t="s">
        <v>212</v>
      </c>
      <c r="E74" s="16" t="s">
        <v>213</v>
      </c>
      <c r="F74" s="16" t="s">
        <v>214</v>
      </c>
      <c r="G74" s="16" t="s">
        <v>215</v>
      </c>
      <c r="H74" s="16" t="s">
        <v>216</v>
      </c>
      <c r="I74" s="16" t="s">
        <v>217</v>
      </c>
      <c r="J74" s="31" t="s">
        <v>218</v>
      </c>
      <c r="K74" s="31" t="s">
        <v>219</v>
      </c>
      <c r="L74" s="32" t="s">
        <v>220</v>
      </c>
      <c r="M74" s="16" t="s">
        <v>221</v>
      </c>
      <c r="N74" s="16" t="s">
        <v>222</v>
      </c>
      <c r="O74" s="16" t="s">
        <v>223</v>
      </c>
      <c r="P74" s="16" t="s">
        <v>224</v>
      </c>
      <c r="Q74" s="16" t="s">
        <v>225</v>
      </c>
      <c r="R74" s="32" t="s">
        <v>226</v>
      </c>
    </row>
    <row r="75" spans="1:18" s="44" customFormat="1" x14ac:dyDescent="0.25">
      <c r="A75" s="37" t="s">
        <v>11</v>
      </c>
      <c r="B75" s="37" t="s">
        <v>12</v>
      </c>
      <c r="C75" s="38">
        <v>8.3000000000000001E-3</v>
      </c>
      <c r="D75" s="39">
        <f>C75*L75*[1]!s_dq_close("000016.SH",I75,1)</f>
        <v>0.22335919451518119</v>
      </c>
      <c r="E75" s="40" t="str">
        <f>[1]!s_div_ifdiv(A75,"2017/12/31")</f>
        <v>是</v>
      </c>
      <c r="F75" s="40" t="str">
        <f>[1]!s_div_progress(A75,"20171231")</f>
        <v>股东大会通过</v>
      </c>
      <c r="G75" s="40">
        <f>[1]!s_div_exdate(A75,"2017/12/31")</f>
        <v>0</v>
      </c>
      <c r="H75" s="40">
        <f>[1]!s_div_ifdiv(A75,"2018/06/30")</f>
        <v>0</v>
      </c>
      <c r="I75" s="50">
        <v>43186</v>
      </c>
      <c r="J75" s="41">
        <v>0.1</v>
      </c>
      <c r="K75" s="41">
        <f>[1]!s_dq_close(A75,I75,3)</f>
        <v>10.210000000000001</v>
      </c>
      <c r="L75" s="38">
        <f t="shared" ref="L75" si="14">J75/K75</f>
        <v>9.7943192948090098E-3</v>
      </c>
      <c r="M75" s="42">
        <f>[1]!s_performanceexpress_perfexnetprofittoshareholder(A75,"2017/12/31",1)</f>
        <v>0</v>
      </c>
      <c r="N75" s="43" t="str">
        <f>[1]!s_div_ifdiv(A75,"2017/06/30")</f>
        <v>否</v>
      </c>
      <c r="O75" s="40">
        <f>[1]!s_div_recorddate(A75,"2017/06/30")</f>
        <v>0</v>
      </c>
      <c r="P75" s="41">
        <f>[1]!s_div_cashbeforetax(A75,"2017/06/30")</f>
        <v>0</v>
      </c>
      <c r="Q75" s="41">
        <f>[1]!s_dq_close(A75,O75,3)</f>
        <v>2.3276392159215322</v>
      </c>
      <c r="R75" s="38">
        <f t="shared" ref="R75" si="15">P75/Q75</f>
        <v>0</v>
      </c>
    </row>
    <row r="76" spans="1:18" s="70" customFormat="1" x14ac:dyDescent="0.25">
      <c r="A76" s="62" t="s">
        <v>28</v>
      </c>
      <c r="B76" s="62" t="s">
        <v>29</v>
      </c>
      <c r="C76" s="63">
        <v>1.9610000000000002E-2</v>
      </c>
      <c r="D76" s="64">
        <f>C76*L76*[1]!s_dq_close("000016.SH",I76,1)</f>
        <v>1.0823217503802316</v>
      </c>
      <c r="E76" s="65" t="str">
        <f>[1]!s_div_ifdiv(A76,"2017/12/31")</f>
        <v>是</v>
      </c>
      <c r="F76" s="65" t="str">
        <f>[1]!s_div_progress(A76,"20171231")</f>
        <v>股东大会通过</v>
      </c>
      <c r="G76" s="65">
        <f>[1]!s_div_exdate(A76,"2017/12/31")</f>
        <v>0</v>
      </c>
      <c r="H76" s="65">
        <f>[1]!s_div_ifdiv(A76,"2018/06/30")</f>
        <v>0</v>
      </c>
      <c r="I76" s="66">
        <v>43187</v>
      </c>
      <c r="J76" s="67">
        <v>0.23</v>
      </c>
      <c r="K76" s="67">
        <f>[1]!s_dq_close(A76,I76,3)</f>
        <v>11.23</v>
      </c>
      <c r="L76" s="63">
        <f t="shared" ref="L76:L84" si="16">J76/K76</f>
        <v>2.048085485307213E-2</v>
      </c>
      <c r="M76" s="68">
        <f>[1]!s_performanceexpress_perfexnetprofittoshareholder(A76,"2017/12/31",1)</f>
        <v>8609347900</v>
      </c>
      <c r="N76" s="69" t="str">
        <f>[1]!s_div_ifdiv(A76,"2017/06/30")</f>
        <v>否</v>
      </c>
      <c r="O76" s="65">
        <f>[1]!s_div_recorddate(A76,"2017/06/30")</f>
        <v>0</v>
      </c>
      <c r="P76" s="67">
        <f>[1]!s_div_cashbeforetax(A76,"2017/06/30")</f>
        <v>0</v>
      </c>
      <c r="Q76" s="67">
        <f>[1]!s_dq_close(A76,O76,3)</f>
        <v>0.69953405969206972</v>
      </c>
      <c r="R76" s="63">
        <f t="shared" ref="R76:R84" si="17">P76/Q76</f>
        <v>0</v>
      </c>
    </row>
    <row r="77" spans="1:18" s="70" customFormat="1" x14ac:dyDescent="0.25">
      <c r="A77" s="62" t="s">
        <v>68</v>
      </c>
      <c r="B77" s="62" t="s">
        <v>69</v>
      </c>
      <c r="C77" s="63">
        <v>6.7200000000000003E-3</v>
      </c>
      <c r="D77" s="64">
        <f>C77*L77*[1]!s_dq_close("000016.SH",I77,1)</f>
        <v>0.31378288164283463</v>
      </c>
      <c r="E77" s="65" t="str">
        <f>[1]!s_div_ifdiv(A77,"2017/12/31")</f>
        <v>是</v>
      </c>
      <c r="F77" s="65" t="str">
        <f>[1]!s_div_progress(A77,"20171231")</f>
        <v>股东大会通过</v>
      </c>
      <c r="G77" s="65">
        <f>[1]!s_div_exdate(A77,"2017/12/31")</f>
        <v>0</v>
      </c>
      <c r="H77" s="65">
        <f>[1]!s_div_ifdiv(A77,"2018/06/30")</f>
        <v>0</v>
      </c>
      <c r="I77" s="66">
        <v>43210</v>
      </c>
      <c r="J77" s="67">
        <v>0.112</v>
      </c>
      <c r="K77" s="67">
        <f>[1]!s_dq_close(A77,I77,3)</f>
        <v>6.35</v>
      </c>
      <c r="L77" s="63">
        <f t="shared" si="16"/>
        <v>1.7637795275590552E-2</v>
      </c>
      <c r="M77" s="68">
        <f>[1]!s_performanceexpress_perfexnetprofittoshareholder(A77,"2017/12/31",1)</f>
        <v>4491527455.8400002</v>
      </c>
      <c r="N77" s="69" t="str">
        <f>[1]!s_div_ifdiv(A77,"2017/06/30")</f>
        <v>否</v>
      </c>
      <c r="O77" s="65">
        <f>[1]!s_div_recorddate(A77,"2017/06/30")</f>
        <v>0</v>
      </c>
      <c r="P77" s="67">
        <f>[1]!s_div_cashbeforetax(A77,"2017/06/30")</f>
        <v>0</v>
      </c>
      <c r="Q77" s="67">
        <f>[1]!s_dq_close(A77,O77,3)</f>
        <v>4.7514634117844077</v>
      </c>
      <c r="R77" s="63">
        <f t="shared" si="17"/>
        <v>0</v>
      </c>
    </row>
    <row r="78" spans="1:18" s="44" customFormat="1" x14ac:dyDescent="0.25">
      <c r="A78" s="37" t="s">
        <v>34</v>
      </c>
      <c r="B78" s="37" t="s">
        <v>35</v>
      </c>
      <c r="C78" s="38">
        <v>8.0200000000000011E-3</v>
      </c>
      <c r="D78" s="39">
        <f>C78*L78*[1]!s_dq_close("000016.SH",I78,1)</f>
        <v>0.35183992038678491</v>
      </c>
      <c r="E78" s="40" t="str">
        <f>[1]!s_div_ifdiv(A78,"2017/12/31")</f>
        <v>是</v>
      </c>
      <c r="F78" s="40" t="str">
        <f>[1]!s_div_progress(A78,"20171231")</f>
        <v>股东大会通过</v>
      </c>
      <c r="G78" s="40">
        <f>[1]!s_div_exdate(A78,"2017/12/31")</f>
        <v>0</v>
      </c>
      <c r="H78" s="40">
        <f>[1]!s_div_ifdiv(A78,"2018/06/30")</f>
        <v>0</v>
      </c>
      <c r="I78" s="50">
        <v>43189</v>
      </c>
      <c r="J78" s="41">
        <v>0.2</v>
      </c>
      <c r="K78" s="41">
        <f>[1]!s_dq_close(A78,I78,3)</f>
        <v>12.41</v>
      </c>
      <c r="L78" s="38">
        <f t="shared" si="16"/>
        <v>1.6116035455278004E-2</v>
      </c>
      <c r="M78" s="42">
        <f>[1]!s_performanceexpress_perfexnetprofittoshareholder(A78,"2017/12/31",1)</f>
        <v>3553626400</v>
      </c>
      <c r="N78" s="43" t="str">
        <f>[1]!s_div_ifdiv(A78,"2017/06/30")</f>
        <v>否</v>
      </c>
      <c r="O78" s="40">
        <f>[1]!s_div_recorddate(A78,"2017/06/30")</f>
        <v>0</v>
      </c>
      <c r="P78" s="41">
        <f>[1]!s_div_cashbeforetax(A78,"2017/06/30")</f>
        <v>0</v>
      </c>
      <c r="Q78" s="41">
        <f>[1]!s_dq_close(A78,O78,3)</f>
        <v>13.880477934461842</v>
      </c>
      <c r="R78" s="38">
        <f t="shared" si="17"/>
        <v>0</v>
      </c>
    </row>
    <row r="79" spans="1:18" s="44" customFormat="1" x14ac:dyDescent="0.25">
      <c r="A79" s="37" t="s">
        <v>56</v>
      </c>
      <c r="B79" s="37" t="s">
        <v>57</v>
      </c>
      <c r="C79" s="38">
        <v>2.52E-2</v>
      </c>
      <c r="D79" s="39">
        <f>C79*L79*[1]!s_dq_close("000016.SH",I79,1)</f>
        <v>1.6174065570291778</v>
      </c>
      <c r="E79" s="40" t="str">
        <f>[1]!s_div_ifdiv(A79,"2017/12/31")</f>
        <v>是</v>
      </c>
      <c r="F79" s="40" t="str">
        <f>[1]!s_div_progress(A79,"20171231")</f>
        <v>股东大会通过</v>
      </c>
      <c r="G79" s="40">
        <f>[1]!s_div_exdate(A79,"2017/12/31")</f>
        <v>0</v>
      </c>
      <c r="H79" s="40">
        <f>[1]!s_div_ifdiv(A79,"2018/06/30")</f>
        <v>0</v>
      </c>
      <c r="I79" s="50">
        <v>43189</v>
      </c>
      <c r="J79" s="41">
        <v>0.8</v>
      </c>
      <c r="K79" s="41">
        <f>[1]!s_dq_close(A79,I79,3)</f>
        <v>33.93</v>
      </c>
      <c r="L79" s="38">
        <f t="shared" si="16"/>
        <v>2.3577954612437373E-2</v>
      </c>
      <c r="M79" s="42">
        <f>[1]!s_performanceexpress_perfexnetprofittoshareholder(A79,"2017/12/31",1)</f>
        <v>0</v>
      </c>
      <c r="N79" s="43" t="str">
        <f>[1]!s_div_ifdiv(A79,"2017/06/30")</f>
        <v>否</v>
      </c>
      <c r="O79" s="40">
        <f>[1]!s_div_recorddate(A79,"2017/06/30")</f>
        <v>0</v>
      </c>
      <c r="P79" s="41">
        <f>[1]!s_div_cashbeforetax(A79,"2017/06/30")</f>
        <v>0</v>
      </c>
      <c r="Q79" s="41">
        <f>[1]!s_dq_close(A79,O79,3)</f>
        <v>39.624077158780104</v>
      </c>
      <c r="R79" s="38">
        <f t="shared" si="17"/>
        <v>0</v>
      </c>
    </row>
    <row r="80" spans="1:18" s="44" customFormat="1" x14ac:dyDescent="0.25">
      <c r="A80" s="37" t="s">
        <v>52</v>
      </c>
      <c r="B80" s="37" t="s">
        <v>53</v>
      </c>
      <c r="C80" s="38">
        <v>8.5299999999999994E-3</v>
      </c>
      <c r="D80" s="39">
        <f>C80*L80*[1]!s_dq_close("000016.SH",I80,1)</f>
        <v>0.35601846067435544</v>
      </c>
      <c r="E80" s="40" t="str">
        <f>[1]!s_div_ifdiv(A80,"2017/12/31")</f>
        <v>是</v>
      </c>
      <c r="F80" s="40" t="str">
        <f>[1]!s_div_progress(A80,"20171231")</f>
        <v>股东大会通过</v>
      </c>
      <c r="G80" s="40">
        <f>[1]!s_div_exdate(A80,"2017/12/31")</f>
        <v>0</v>
      </c>
      <c r="H80" s="40">
        <f>[1]!s_div_ifdiv(A80,"2018/06/30")</f>
        <v>0</v>
      </c>
      <c r="I80" s="50">
        <v>43189</v>
      </c>
      <c r="J80" s="41">
        <v>0.113</v>
      </c>
      <c r="K80" s="41">
        <f>[1]!s_dq_close(A80,I80,3)</f>
        <v>7.37</v>
      </c>
      <c r="L80" s="38">
        <f t="shared" si="16"/>
        <v>1.5332428765264586E-2</v>
      </c>
      <c r="M80" s="42">
        <f>[1]!s_performanceexpress_perfexnetprofittoshareholder(A80,"2017/12/31",1)</f>
        <v>0</v>
      </c>
      <c r="N80" s="43" t="str">
        <f>[1]!s_div_ifdiv(A80,"2017/06/30")</f>
        <v>否</v>
      </c>
      <c r="O80" s="40">
        <f>[1]!s_div_recorddate(A80,"2017/06/30")</f>
        <v>0</v>
      </c>
      <c r="P80" s="41">
        <f>[1]!s_div_cashbeforetax(A80,"2017/06/30")</f>
        <v>0</v>
      </c>
      <c r="Q80" s="41">
        <f>[1]!s_dq_close(A80,O80,3)</f>
        <v>7.2077754880394584</v>
      </c>
      <c r="R80" s="38">
        <f t="shared" si="17"/>
        <v>0</v>
      </c>
    </row>
    <row r="81" spans="1:18" s="61" customFormat="1" x14ac:dyDescent="0.25">
      <c r="A81" s="53" t="s">
        <v>62</v>
      </c>
      <c r="B81" s="53" t="s">
        <v>63</v>
      </c>
      <c r="C81" s="54">
        <v>1.1310000000000001E-2</v>
      </c>
      <c r="D81" s="55">
        <f>C81*L81*[1]!s_dq_close("000016.SH",I81,1)</f>
        <v>0</v>
      </c>
      <c r="E81" s="56" t="str">
        <f>[1]!s_div_ifdiv(A81,"2017/12/31")</f>
        <v>否</v>
      </c>
      <c r="F81" s="56" t="str">
        <f>[1]!s_div_progress(A81,"20171231")</f>
        <v>股东大会通过</v>
      </c>
      <c r="G81" s="56">
        <f>[1]!s_div_exdate(A81,"2017/12/31")</f>
        <v>0</v>
      </c>
      <c r="H81" s="56">
        <f>[1]!s_div_ifdiv(A81,"2018/06/30")</f>
        <v>0</v>
      </c>
      <c r="I81" s="57">
        <v>43189</v>
      </c>
      <c r="J81" s="58">
        <v>0</v>
      </c>
      <c r="K81" s="58">
        <f>[1]!s_dq_close(A81,I81,3)</f>
        <v>17.239999999999998</v>
      </c>
      <c r="L81" s="54">
        <f t="shared" si="16"/>
        <v>0</v>
      </c>
      <c r="M81" s="59">
        <f>[1]!s_performanceexpress_perfexnetprofittoshareholder(A81,"2017/12/31",1)</f>
        <v>9353805700</v>
      </c>
      <c r="N81" s="60" t="str">
        <f>[1]!s_div_ifdiv(A81,"2017/06/30")</f>
        <v>否</v>
      </c>
      <c r="O81" s="56">
        <f>[1]!s_div_recorddate(A81,"2017/06/30")</f>
        <v>0</v>
      </c>
      <c r="P81" s="58">
        <f>[1]!s_div_cashbeforetax(A81,"2017/06/30")</f>
        <v>0</v>
      </c>
      <c r="Q81" s="58">
        <f>[1]!s_dq_close(A81,O81,3)</f>
        <v>18.497844992274995</v>
      </c>
      <c r="R81" s="54">
        <f t="shared" si="17"/>
        <v>0</v>
      </c>
    </row>
    <row r="82" spans="1:18" s="44" customFormat="1" x14ac:dyDescent="0.25">
      <c r="A82" s="37" t="s">
        <v>50</v>
      </c>
      <c r="B82" s="37" t="s">
        <v>51</v>
      </c>
      <c r="C82" s="38">
        <v>8.8100000000000001E-3</v>
      </c>
      <c r="D82" s="39">
        <f>C82*L82*[1]!s_dq_close("000016.SH",I82,1)</f>
        <v>0.2678011199798021</v>
      </c>
      <c r="E82" s="40" t="str">
        <f>[1]!s_div_ifdiv(A82,"2017/12/31")</f>
        <v>是</v>
      </c>
      <c r="F82" s="40" t="str">
        <f>[1]!s_div_progress(A82,"20171231")</f>
        <v>股东大会通过</v>
      </c>
      <c r="G82" s="40">
        <f>[1]!s_div_exdate(A82,"2017/12/31")</f>
        <v>0</v>
      </c>
      <c r="H82" s="40">
        <f>[1]!s_div_ifdiv(A82,"2018/06/30")</f>
        <v>0</v>
      </c>
      <c r="I82" s="50">
        <v>43180</v>
      </c>
      <c r="J82" s="41">
        <v>0.52</v>
      </c>
      <c r="K82" s="41">
        <f>[1]!s_dq_close(A82,I82,3)</f>
        <v>49.51</v>
      </c>
      <c r="L82" s="38">
        <f t="shared" si="16"/>
        <v>1.0502928701272471E-2</v>
      </c>
      <c r="M82" s="42">
        <f>[1]!s_performanceexpress_perfexnetprofittoshareholder(A82,"2017/12/31",1)</f>
        <v>0</v>
      </c>
      <c r="N82" s="43" t="str">
        <f>[1]!s_div_ifdiv(A82,"2017/06/30")</f>
        <v>否</v>
      </c>
      <c r="O82" s="40">
        <f>[1]!s_div_recorddate(A82,"2017/06/30")</f>
        <v>0</v>
      </c>
      <c r="P82" s="41">
        <f>[1]!s_div_cashbeforetax(A82,"2017/06/30")</f>
        <v>0</v>
      </c>
      <c r="Q82" s="41">
        <f>[1]!s_dq_close(A82,O82,3)</f>
        <v>25.37092016604327</v>
      </c>
      <c r="R82" s="38">
        <f t="shared" si="17"/>
        <v>0</v>
      </c>
    </row>
    <row r="83" spans="1:18" s="44" customFormat="1" x14ac:dyDescent="0.25">
      <c r="A83" s="37" t="s">
        <v>64</v>
      </c>
      <c r="B83" s="37" t="s">
        <v>65</v>
      </c>
      <c r="C83" s="38">
        <v>1.5269999999999999E-2</v>
      </c>
      <c r="D83" s="39">
        <f>C83*L83*[1]!s_dq_close("000016.SH",I83,1)</f>
        <v>0.61926948364264545</v>
      </c>
      <c r="E83" s="40" t="str">
        <f>[1]!s_div_ifdiv(A83,"2017/12/31")</f>
        <v>是</v>
      </c>
      <c r="F83" s="40" t="str">
        <f>[1]!s_div_progress(A83,"20171231")</f>
        <v>股东大会通过</v>
      </c>
      <c r="G83" s="40">
        <f>[1]!s_div_exdate(A83,"2017/12/31")</f>
        <v>0</v>
      </c>
      <c r="H83" s="40">
        <f>[1]!s_div_ifdiv(A83,"2018/06/30")</f>
        <v>0</v>
      </c>
      <c r="I83" s="50">
        <v>43188</v>
      </c>
      <c r="J83" s="41">
        <v>0.15</v>
      </c>
      <c r="K83" s="41">
        <f>[1]!s_dq_close(A83,I83,3)</f>
        <v>10.130000000000001</v>
      </c>
      <c r="L83" s="38">
        <f t="shared" si="16"/>
        <v>1.4807502467917077E-2</v>
      </c>
      <c r="M83" s="42">
        <f>[1]!s_performanceexpress_perfexnetprofittoshareholder(A83,"2017/12/31",1)</f>
        <v>0</v>
      </c>
      <c r="N83" s="43" t="str">
        <f>[1]!s_div_ifdiv(A83,"2017/06/30")</f>
        <v>否</v>
      </c>
      <c r="O83" s="40">
        <f>[1]!s_div_recorddate(A83,"2017/06/30")</f>
        <v>0</v>
      </c>
      <c r="P83" s="41">
        <f>[1]!s_div_cashbeforetax(A83,"2017/06/30")</f>
        <v>0</v>
      </c>
      <c r="Q83" s="41">
        <f>[1]!s_dq_close(A83,O83,3)</f>
        <v>2.9664711375256019</v>
      </c>
      <c r="R83" s="38">
        <f t="shared" si="17"/>
        <v>0</v>
      </c>
    </row>
    <row r="84" spans="1:18" s="44" customFormat="1" x14ac:dyDescent="0.25">
      <c r="A84" s="37" t="s">
        <v>13</v>
      </c>
      <c r="B84" s="37" t="s">
        <v>14</v>
      </c>
      <c r="C84" s="38">
        <v>2.8549999999999999E-2</v>
      </c>
      <c r="D84" s="39">
        <f>C84*L84*[1]!s_dq_close("000016.SH",I84,1)</f>
        <v>1.8010484580790964</v>
      </c>
      <c r="E84" s="40" t="str">
        <f>[1]!s_div_ifdiv(A84,"2017/12/31")</f>
        <v>是</v>
      </c>
      <c r="F84" s="40" t="str">
        <f>[1]!s_div_progress(A84,"20171231")</f>
        <v>股东大会通过</v>
      </c>
      <c r="G84" s="40">
        <f>[1]!s_div_exdate(A84,"2017/12/31")</f>
        <v>0</v>
      </c>
      <c r="H84" s="40">
        <f>[1]!s_div_ifdiv(A84,"2018/06/30")</f>
        <v>0</v>
      </c>
      <c r="I84" s="50">
        <v>43182</v>
      </c>
      <c r="J84" s="41">
        <v>0.4</v>
      </c>
      <c r="K84" s="41">
        <f>[1]!s_dq_close(A84,I84,3)</f>
        <v>17.7</v>
      </c>
      <c r="L84" s="38">
        <f t="shared" si="16"/>
        <v>2.2598870056497179E-2</v>
      </c>
      <c r="M84" s="42">
        <f>[1]!s_performanceexpress_perfexnetprofittoshareholder(A84,"2017/12/31",1)</f>
        <v>11461000000</v>
      </c>
      <c r="N84" s="43" t="str">
        <f>[1]!s_div_ifdiv(A84,"2017/06/30")</f>
        <v>否</v>
      </c>
      <c r="O84" s="40">
        <f>[1]!s_div_recorddate(A84,"2017/06/30")</f>
        <v>0</v>
      </c>
      <c r="P84" s="41">
        <f>[1]!s_div_cashbeforetax(A84,"2017/06/30")</f>
        <v>0</v>
      </c>
      <c r="Q84" s="41">
        <f>[1]!s_dq_close(A84,O84,3)</f>
        <v>0.95152177009638661</v>
      </c>
      <c r="R84" s="38">
        <f t="shared" si="17"/>
        <v>0</v>
      </c>
    </row>
    <row r="86" spans="1:18" x14ac:dyDescent="0.25">
      <c r="A86" s="35" t="s">
        <v>228</v>
      </c>
      <c r="B86" s="4"/>
      <c r="C86" s="4"/>
      <c r="D86" s="36">
        <f>SUM(D75:D84)</f>
        <v>6.6328478263301092</v>
      </c>
    </row>
    <row r="91" spans="1:18" x14ac:dyDescent="0.25">
      <c r="A91" s="45" t="s">
        <v>229</v>
      </c>
    </row>
    <row r="94" spans="1:18" x14ac:dyDescent="0.25">
      <c r="A94" s="15" t="s">
        <v>230</v>
      </c>
      <c r="B94" s="4"/>
      <c r="C94" s="4"/>
      <c r="D94" s="27"/>
      <c r="E94" s="18"/>
      <c r="F94" s="46"/>
      <c r="G94" s="28"/>
      <c r="H94" s="29"/>
      <c r="I94" s="18"/>
    </row>
    <row r="95" spans="1:18" x14ac:dyDescent="0.25">
      <c r="A95" s="16" t="s">
        <v>172</v>
      </c>
      <c r="B95" s="16" t="s">
        <v>173</v>
      </c>
      <c r="C95" s="16" t="s">
        <v>174</v>
      </c>
      <c r="D95" s="30" t="s">
        <v>231</v>
      </c>
      <c r="E95" s="16" t="s">
        <v>184</v>
      </c>
      <c r="F95" s="16" t="s">
        <v>112</v>
      </c>
      <c r="G95" s="16" t="s">
        <v>185</v>
      </c>
      <c r="H95" s="16" t="s">
        <v>186</v>
      </c>
      <c r="I95" s="32" t="s">
        <v>187</v>
      </c>
    </row>
    <row r="96" spans="1:18" x14ac:dyDescent="0.25">
      <c r="A96" s="47" t="s">
        <v>48</v>
      </c>
      <c r="B96" s="47" t="s">
        <v>49</v>
      </c>
      <c r="C96" s="29">
        <v>0.14699999999999999</v>
      </c>
      <c r="D96" s="27">
        <f>C96*I96*[1]!s_dq_close("000016.SH",F96,1)</f>
        <v>3.6466951203580726</v>
      </c>
      <c r="E96" s="34" t="str">
        <f>[1]!s_div_ifdiv(A96,"2017/06/30")</f>
        <v>是</v>
      </c>
      <c r="F96" s="9" t="str">
        <f>[1]!s_div_recorddate(A96,"2017/06/30")</f>
        <v>2017-09-01</v>
      </c>
      <c r="G96" s="33">
        <f>[1]!s_div_cashbeforetax(A96,"2017/06/30")</f>
        <v>0.5</v>
      </c>
      <c r="H96" s="28">
        <f>[1]!s_dq_close(A96,F96,3)</f>
        <v>54.6230793981047</v>
      </c>
      <c r="I96" s="29">
        <f t="shared" ref="I96" si="18">G96/H96</f>
        <v>9.15363991758672E-3</v>
      </c>
    </row>
    <row r="97" spans="1:9" x14ac:dyDescent="0.25">
      <c r="A97" s="47" t="s">
        <v>66</v>
      </c>
      <c r="B97" s="47" t="s">
        <v>67</v>
      </c>
      <c r="C97" s="29">
        <v>1.038E-2</v>
      </c>
      <c r="D97" s="27">
        <f>C97*I97*[1]!s_dq_close("000016.SH",F97,1)</f>
        <v>0.24336915726476799</v>
      </c>
      <c r="E97" s="34" t="str">
        <f>[1]!s_div_ifdiv(A97,"2017/06/30")</f>
        <v>是</v>
      </c>
      <c r="F97" s="9" t="str">
        <f>[1]!s_div_recorddate(A97,"2017/06/30")</f>
        <v>2017-09-14</v>
      </c>
      <c r="G97" s="33">
        <f>[1]!s_div_cashbeforetax(A97,"2017/06/30")</f>
        <v>6.9260000000000002E-2</v>
      </c>
      <c r="H97" s="28">
        <f>[1]!s_dq_close(A97,F97,3)</f>
        <v>7.8956280199212365</v>
      </c>
      <c r="I97" s="29">
        <f t="shared" ref="I97:I98" si="19">G97/H97</f>
        <v>8.7719431342575972E-3</v>
      </c>
    </row>
    <row r="98" spans="1:9" x14ac:dyDescent="0.25">
      <c r="A98" s="47" t="s">
        <v>9</v>
      </c>
      <c r="B98" s="47" t="s">
        <v>10</v>
      </c>
      <c r="C98" s="29">
        <v>1.349E-2</v>
      </c>
      <c r="D98" s="27">
        <f>C98*I98*[1]!s_dq_close("000016.SH",F98,1)</f>
        <v>0.65290094698802748</v>
      </c>
      <c r="E98" s="34" t="str">
        <f>[1]!s_div_ifdiv(A98,"2017/06/30")</f>
        <v>是</v>
      </c>
      <c r="F98" s="9" t="str">
        <f>[1]!s_div_recorddate(A98,"2017/06/30")</f>
        <v>2017-09-19</v>
      </c>
      <c r="G98" s="33">
        <f>[1]!s_div_cashbeforetax(A98,"2017/06/30")</f>
        <v>0.1</v>
      </c>
      <c r="H98" s="28">
        <f>[1]!s_dq_close(A98,F98,3)</f>
        <v>5.5180846577422189</v>
      </c>
      <c r="I98" s="29">
        <f t="shared" si="19"/>
        <v>1.8122230121948878E-2</v>
      </c>
    </row>
    <row r="99" spans="1:9" s="18" customFormat="1" x14ac:dyDescent="0.25">
      <c r="A99" s="47"/>
      <c r="B99" s="47"/>
      <c r="C99" s="29"/>
    </row>
    <row r="100" spans="1:9" s="18" customFormat="1" x14ac:dyDescent="0.25">
      <c r="A100" s="35" t="s">
        <v>228</v>
      </c>
      <c r="B100" s="4"/>
      <c r="C100" s="4"/>
      <c r="D100" s="36">
        <f>SUM(D96:D98)</f>
        <v>4.5429652246108683</v>
      </c>
    </row>
    <row r="101" spans="1:9" s="18" customFormat="1" x14ac:dyDescent="0.25">
      <c r="A101" s="47"/>
      <c r="B101" s="47"/>
      <c r="C101" s="29"/>
    </row>
    <row r="102" spans="1:9" s="18" customFormat="1" x14ac:dyDescent="0.25">
      <c r="A102" s="47"/>
      <c r="B102" s="47"/>
      <c r="C102" s="29"/>
    </row>
    <row r="105" spans="1:9" x14ac:dyDescent="0.25">
      <c r="A105" s="15" t="s">
        <v>115</v>
      </c>
      <c r="B105" s="4"/>
      <c r="C105" s="4"/>
      <c r="D105" s="27"/>
      <c r="E105" s="18"/>
      <c r="F105" s="46"/>
      <c r="G105" s="28"/>
      <c r="H105" s="29"/>
      <c r="I105" s="18"/>
    </row>
    <row r="106" spans="1:9" x14ac:dyDescent="0.25">
      <c r="A106" s="16" t="s">
        <v>172</v>
      </c>
      <c r="B106" s="16" t="s">
        <v>173</v>
      </c>
      <c r="C106" s="16" t="s">
        <v>174</v>
      </c>
      <c r="D106" s="30" t="s">
        <v>231</v>
      </c>
      <c r="E106" s="16" t="s">
        <v>184</v>
      </c>
      <c r="F106" s="16" t="s">
        <v>112</v>
      </c>
      <c r="G106" s="16" t="s">
        <v>185</v>
      </c>
      <c r="H106" s="16" t="s">
        <v>186</v>
      </c>
      <c r="I106" s="32" t="s">
        <v>187</v>
      </c>
    </row>
    <row r="107" spans="1:9" x14ac:dyDescent="0.25">
      <c r="A107" s="47" t="s">
        <v>138</v>
      </c>
      <c r="B107" s="47" t="s">
        <v>139</v>
      </c>
      <c r="C107" s="29">
        <v>4.0199999999999993E-2</v>
      </c>
      <c r="D107" s="27">
        <f>C107*I107*[1]!s_dq_close("000016.SH",F107,1)</f>
        <v>1.6083909576073105</v>
      </c>
      <c r="E107" s="34" t="str">
        <f>[1]!s_div_ifdiv(A107,"2017/06/30")</f>
        <v>是</v>
      </c>
      <c r="F107" s="9" t="str">
        <f>[1]!s_div_recorddate(A107,"2017/06/30")</f>
        <v>2017-09-25</v>
      </c>
      <c r="G107" s="33">
        <f>[1]!s_div_cashbeforetax(A107,"2017/06/30")</f>
        <v>0.12</v>
      </c>
      <c r="H107" s="28">
        <f>[1]!s_dq_close(A107,F107,3)</f>
        <v>8.0400000119605384</v>
      </c>
      <c r="I107" s="29">
        <f t="shared" ref="I107" si="20">G107/H107</f>
        <v>1.4925373112124938E-2</v>
      </c>
    </row>
    <row r="109" spans="1:9" x14ac:dyDescent="0.25">
      <c r="A109" s="35" t="s">
        <v>228</v>
      </c>
      <c r="B109" s="4"/>
      <c r="C109" s="4"/>
      <c r="D109" s="36">
        <f>SUM(D107)</f>
        <v>1.6083909576073105</v>
      </c>
    </row>
    <row r="114" spans="1:6" x14ac:dyDescent="0.25">
      <c r="A114" s="4"/>
      <c r="B114" s="48" t="s">
        <v>232</v>
      </c>
      <c r="C114" s="48" t="s">
        <v>233</v>
      </c>
      <c r="D114" s="48" t="s">
        <v>234</v>
      </c>
      <c r="E114" s="48" t="s">
        <v>235</v>
      </c>
      <c r="F114" s="48" t="s">
        <v>244</v>
      </c>
    </row>
    <row r="115" spans="1:6" x14ac:dyDescent="0.25">
      <c r="A115" s="49" t="s">
        <v>236</v>
      </c>
      <c r="B115" s="30">
        <f>D10</f>
        <v>0</v>
      </c>
      <c r="C115" s="30">
        <v>0</v>
      </c>
      <c r="D115" s="30">
        <f t="shared" ref="D115:D121" si="21">B115+C115</f>
        <v>0</v>
      </c>
      <c r="E115" s="30"/>
    </row>
    <row r="116" spans="1:6" x14ac:dyDescent="0.25">
      <c r="A116" s="49" t="s">
        <v>237</v>
      </c>
      <c r="B116" s="30">
        <f>D18</f>
        <v>0</v>
      </c>
      <c r="C116" s="30">
        <v>0</v>
      </c>
      <c r="D116" s="30">
        <f t="shared" si="21"/>
        <v>0</v>
      </c>
      <c r="E116" s="30"/>
      <c r="F116" s="52">
        <f>SUM(D115:D116)</f>
        <v>0</v>
      </c>
    </row>
    <row r="117" spans="1:6" x14ac:dyDescent="0.25">
      <c r="A117" s="49" t="s">
        <v>238</v>
      </c>
      <c r="B117" s="30">
        <f>D34</f>
        <v>24.708437156001196</v>
      </c>
      <c r="C117" s="30">
        <v>0</v>
      </c>
      <c r="D117" s="30">
        <f>B117+C117</f>
        <v>24.708437156001196</v>
      </c>
      <c r="E117" s="30">
        <f>G34</f>
        <v>24.708437156001196</v>
      </c>
      <c r="F117" s="52">
        <f>SUM(D115:D117)-E117</f>
        <v>0</v>
      </c>
    </row>
    <row r="118" spans="1:6" x14ac:dyDescent="0.25">
      <c r="A118" s="49" t="s">
        <v>239</v>
      </c>
      <c r="B118" s="30">
        <f>D71</f>
        <v>27.559857384024856</v>
      </c>
      <c r="C118" s="30">
        <v>0</v>
      </c>
      <c r="D118" s="30">
        <f t="shared" si="21"/>
        <v>27.559857384024856</v>
      </c>
      <c r="E118" s="30">
        <f>G71</f>
        <v>5.9369063943111193</v>
      </c>
      <c r="F118" s="52">
        <f>SUM(D115:D118)-SUM($E$115:E118)</f>
        <v>21.622950989713733</v>
      </c>
    </row>
    <row r="119" spans="1:6" x14ac:dyDescent="0.25">
      <c r="A119" s="49" t="s">
        <v>240</v>
      </c>
      <c r="B119" s="30">
        <f>D86</f>
        <v>6.6328478263301092</v>
      </c>
      <c r="C119" s="30">
        <v>0</v>
      </c>
      <c r="D119" s="30">
        <f t="shared" si="21"/>
        <v>6.6328478263301092</v>
      </c>
      <c r="E119" s="30">
        <v>0</v>
      </c>
      <c r="F119" s="52">
        <f>SUM(D115:D119)-SUM($E$115:E119)</f>
        <v>28.255798816043839</v>
      </c>
    </row>
    <row r="120" spans="1:6" x14ac:dyDescent="0.25">
      <c r="A120" s="49" t="s">
        <v>241</v>
      </c>
      <c r="B120" s="30">
        <v>0</v>
      </c>
      <c r="C120" s="30">
        <f>D100</f>
        <v>4.5429652246108683</v>
      </c>
      <c r="D120" s="30">
        <f t="shared" si="21"/>
        <v>4.5429652246108683</v>
      </c>
      <c r="E120" s="30">
        <v>0</v>
      </c>
      <c r="F120" s="52">
        <f>SUM(D115:D120)-SUM($E$115:E120)</f>
        <v>32.798764040654703</v>
      </c>
    </row>
    <row r="121" spans="1:6" x14ac:dyDescent="0.25">
      <c r="A121" s="49" t="s">
        <v>242</v>
      </c>
      <c r="B121" s="30">
        <v>0</v>
      </c>
      <c r="C121" s="30">
        <f>D109</f>
        <v>1.6083909576073105</v>
      </c>
      <c r="D121" s="30">
        <f t="shared" si="21"/>
        <v>1.6083909576073105</v>
      </c>
      <c r="E121" s="30">
        <v>0</v>
      </c>
      <c r="F121" s="52">
        <f>SUM(D115:D121)-SUM($E$115:E121)</f>
        <v>34.407154998262016</v>
      </c>
    </row>
  </sheetData>
  <sortState ref="A8:Q57">
    <sortCondition ref="I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5:G59"/>
  <sheetViews>
    <sheetView workbookViewId="0">
      <selection activeCell="E10" sqref="E10"/>
    </sheetView>
  </sheetViews>
  <sheetFormatPr defaultRowHeight="14.4" x14ac:dyDescent="0.25"/>
  <cols>
    <col min="4" max="4" width="11.6640625" bestFit="1" customWidth="1"/>
    <col min="5" max="5" width="10.5546875" bestFit="1" customWidth="1"/>
    <col min="6" max="6" width="9.5546875" bestFit="1" customWidth="1"/>
    <col min="7" max="7" width="8.77734375" style="29" customWidth="1"/>
  </cols>
  <sheetData>
    <row r="5" spans="4:7" x14ac:dyDescent="0.25">
      <c r="D5" t="s">
        <v>127</v>
      </c>
      <c r="E5" s="24" t="s">
        <v>128</v>
      </c>
    </row>
    <row r="6" spans="4:7" x14ac:dyDescent="0.25">
      <c r="D6" t="s">
        <v>129</v>
      </c>
      <c r="E6" s="25" t="s">
        <v>246</v>
      </c>
    </row>
    <row r="7" spans="4:7" x14ac:dyDescent="0.25">
      <c r="D7" t="s">
        <v>130</v>
      </c>
      <c r="E7" s="25" t="s">
        <v>131</v>
      </c>
    </row>
    <row r="8" spans="4:7" x14ac:dyDescent="0.25">
      <c r="D8" t="s">
        <v>132</v>
      </c>
      <c r="E8" s="25" t="s">
        <v>247</v>
      </c>
      <c r="F8" t="s">
        <v>134</v>
      </c>
      <c r="G8" s="29" t="s">
        <v>136</v>
      </c>
    </row>
    <row r="9" spans="4:7" x14ac:dyDescent="0.25">
      <c r="D9" t="s">
        <v>129</v>
      </c>
      <c r="E9" t="s">
        <v>133</v>
      </c>
      <c r="F9" t="s">
        <v>135</v>
      </c>
      <c r="G9" s="29" t="s">
        <v>137</v>
      </c>
    </row>
    <row r="10" spans="4:7" x14ac:dyDescent="0.25">
      <c r="D10" s="26">
        <f>[1]!wset("indexconstituent","date="&amp;E6,"windcode="&amp;E7,"field=date,wind_code,sec_name,i_weight","cols=4;rows=50")</f>
        <v>43251</v>
      </c>
      <c r="E10" s="25" t="s">
        <v>243</v>
      </c>
      <c r="F10" s="25" t="s">
        <v>248</v>
      </c>
      <c r="G10" s="71">
        <v>2.6869999999999998</v>
      </c>
    </row>
    <row r="11" spans="4:7" x14ac:dyDescent="0.25">
      <c r="D11" s="26">
        <v>43251</v>
      </c>
      <c r="E11" s="25" t="s">
        <v>138</v>
      </c>
      <c r="F11" s="25" t="s">
        <v>139</v>
      </c>
      <c r="G11" s="71">
        <v>3.9289999999999998</v>
      </c>
    </row>
    <row r="12" spans="4:7" x14ac:dyDescent="0.25">
      <c r="D12" s="26">
        <v>43251</v>
      </c>
      <c r="E12" s="25" t="s">
        <v>140</v>
      </c>
      <c r="F12" s="25" t="s">
        <v>94</v>
      </c>
      <c r="G12" s="71">
        <v>1.615</v>
      </c>
    </row>
    <row r="13" spans="4:7" x14ac:dyDescent="0.25">
      <c r="D13" s="26">
        <v>43251</v>
      </c>
      <c r="E13" s="25" t="s">
        <v>9</v>
      </c>
      <c r="F13" s="25" t="s">
        <v>10</v>
      </c>
      <c r="G13" s="71">
        <v>1.6080000000000001</v>
      </c>
    </row>
    <row r="14" spans="4:7" x14ac:dyDescent="0.25">
      <c r="D14" s="26">
        <v>43251</v>
      </c>
      <c r="E14" s="25" t="s">
        <v>11</v>
      </c>
      <c r="F14" s="25" t="s">
        <v>12</v>
      </c>
      <c r="G14" s="71">
        <v>0.76200000000000001</v>
      </c>
    </row>
    <row r="15" spans="4:7" x14ac:dyDescent="0.25">
      <c r="D15" s="26">
        <v>43251</v>
      </c>
      <c r="E15" s="25" t="s">
        <v>13</v>
      </c>
      <c r="F15" s="25" t="s">
        <v>14</v>
      </c>
      <c r="G15" s="71">
        <v>3.1829999999999998</v>
      </c>
    </row>
    <row r="16" spans="4:7" x14ac:dyDescent="0.25">
      <c r="D16" s="26">
        <v>43251</v>
      </c>
      <c r="E16" s="25" t="s">
        <v>15</v>
      </c>
      <c r="F16" s="25" t="s">
        <v>16</v>
      </c>
      <c r="G16" s="71">
        <v>6.4409999999999998</v>
      </c>
    </row>
    <row r="17" spans="4:7" x14ac:dyDescent="0.25">
      <c r="D17" s="26">
        <v>43251</v>
      </c>
      <c r="E17" s="25" t="s">
        <v>17</v>
      </c>
      <c r="F17" s="25" t="s">
        <v>18</v>
      </c>
      <c r="G17" s="71">
        <v>1.905</v>
      </c>
    </row>
    <row r="18" spans="4:7" x14ac:dyDescent="0.25">
      <c r="D18" s="26">
        <v>43251</v>
      </c>
      <c r="E18" s="25" t="s">
        <v>19</v>
      </c>
      <c r="F18" s="25" t="s">
        <v>20</v>
      </c>
      <c r="G18" s="71">
        <v>1.069</v>
      </c>
    </row>
    <row r="19" spans="4:7" x14ac:dyDescent="0.25">
      <c r="D19" s="26">
        <v>43251</v>
      </c>
      <c r="E19" s="25" t="s">
        <v>21</v>
      </c>
      <c r="F19" s="25" t="s">
        <v>22</v>
      </c>
      <c r="G19" s="71">
        <v>2.7570000000000001</v>
      </c>
    </row>
    <row r="20" spans="4:7" x14ac:dyDescent="0.25">
      <c r="D20" s="26">
        <v>43251</v>
      </c>
      <c r="E20" s="25" t="s">
        <v>23</v>
      </c>
      <c r="F20" s="25" t="s">
        <v>24</v>
      </c>
      <c r="G20" s="71">
        <v>0.57199999999999995</v>
      </c>
    </row>
    <row r="21" spans="4:7" x14ac:dyDescent="0.25">
      <c r="D21" s="26">
        <v>43251</v>
      </c>
      <c r="E21" s="25" t="s">
        <v>141</v>
      </c>
      <c r="F21" s="25" t="s">
        <v>95</v>
      </c>
      <c r="G21" s="71">
        <v>1.081</v>
      </c>
    </row>
    <row r="22" spans="4:7" x14ac:dyDescent="0.25">
      <c r="D22" s="26">
        <v>43251</v>
      </c>
      <c r="E22" s="25" t="s">
        <v>142</v>
      </c>
      <c r="F22" s="25" t="s">
        <v>143</v>
      </c>
      <c r="G22" s="71">
        <v>0.69499999999999995</v>
      </c>
    </row>
    <row r="23" spans="4:7" x14ac:dyDescent="0.25">
      <c r="D23" s="26">
        <v>43251</v>
      </c>
      <c r="E23" s="25" t="s">
        <v>144</v>
      </c>
      <c r="F23" s="25" t="s">
        <v>25</v>
      </c>
      <c r="G23" s="71">
        <v>1.7230000000000001</v>
      </c>
    </row>
    <row r="24" spans="4:7" x14ac:dyDescent="0.25">
      <c r="D24" s="26">
        <v>43251</v>
      </c>
      <c r="E24" s="25" t="s">
        <v>145</v>
      </c>
      <c r="F24" s="25" t="s">
        <v>146</v>
      </c>
      <c r="G24" s="71">
        <v>8.1890000000000001</v>
      </c>
    </row>
    <row r="25" spans="4:7" x14ac:dyDescent="0.25">
      <c r="D25" s="26">
        <v>43251</v>
      </c>
      <c r="E25" s="25" t="s">
        <v>26</v>
      </c>
      <c r="F25" s="25" t="s">
        <v>27</v>
      </c>
      <c r="G25" s="71">
        <v>0.45700000000000002</v>
      </c>
    </row>
    <row r="26" spans="4:7" x14ac:dyDescent="0.25">
      <c r="D26" s="26">
        <v>43251</v>
      </c>
      <c r="E26" s="25" t="s">
        <v>147</v>
      </c>
      <c r="F26" s="25" t="s">
        <v>148</v>
      </c>
      <c r="G26" s="71">
        <v>0.53</v>
      </c>
    </row>
    <row r="27" spans="4:7" x14ac:dyDescent="0.25">
      <c r="D27" s="26">
        <v>43251</v>
      </c>
      <c r="E27" s="25" t="s">
        <v>28</v>
      </c>
      <c r="F27" s="25" t="s">
        <v>29</v>
      </c>
      <c r="G27" s="71">
        <v>1.84</v>
      </c>
    </row>
    <row r="28" spans="4:7" x14ac:dyDescent="0.25">
      <c r="D28" s="26">
        <v>43251</v>
      </c>
      <c r="E28" s="25" t="s">
        <v>30</v>
      </c>
      <c r="F28" s="25" t="s">
        <v>31</v>
      </c>
      <c r="G28" s="71">
        <v>4.0919999999999996</v>
      </c>
    </row>
    <row r="29" spans="4:7" x14ac:dyDescent="0.25">
      <c r="D29" s="26">
        <v>43251</v>
      </c>
      <c r="E29" s="25" t="s">
        <v>149</v>
      </c>
      <c r="F29" s="25" t="s">
        <v>150</v>
      </c>
      <c r="G29" s="71">
        <v>1.0820000000000001</v>
      </c>
    </row>
    <row r="30" spans="4:7" x14ac:dyDescent="0.25">
      <c r="D30" s="26">
        <v>43251</v>
      </c>
      <c r="E30" s="25" t="s">
        <v>34</v>
      </c>
      <c r="F30" s="25" t="s">
        <v>35</v>
      </c>
      <c r="G30" s="71">
        <v>0.69699999999999995</v>
      </c>
    </row>
    <row r="31" spans="4:7" x14ac:dyDescent="0.25">
      <c r="D31" s="26">
        <v>43251</v>
      </c>
      <c r="E31" s="25" t="s">
        <v>36</v>
      </c>
      <c r="F31" s="25" t="s">
        <v>37</v>
      </c>
      <c r="G31" s="71">
        <v>0.78500000000000003</v>
      </c>
    </row>
    <row r="32" spans="4:7" x14ac:dyDescent="0.25">
      <c r="D32" s="26">
        <v>43251</v>
      </c>
      <c r="E32" s="25" t="s">
        <v>38</v>
      </c>
      <c r="F32" s="25" t="s">
        <v>39</v>
      </c>
      <c r="G32" s="71">
        <v>1.0840000000000001</v>
      </c>
    </row>
    <row r="33" spans="4:7" x14ac:dyDescent="0.25">
      <c r="D33" s="26">
        <v>43251</v>
      </c>
      <c r="E33" s="25" t="s">
        <v>151</v>
      </c>
      <c r="F33" s="25" t="s">
        <v>152</v>
      </c>
      <c r="G33" s="71">
        <v>0.876</v>
      </c>
    </row>
    <row r="34" spans="4:7" x14ac:dyDescent="0.25">
      <c r="D34" s="26">
        <v>43251</v>
      </c>
      <c r="E34" s="25" t="s">
        <v>40</v>
      </c>
      <c r="F34" s="25" t="s">
        <v>41</v>
      </c>
      <c r="G34" s="71">
        <v>4.3079999999999998</v>
      </c>
    </row>
    <row r="35" spans="4:7" x14ac:dyDescent="0.25">
      <c r="D35" s="26">
        <v>43251</v>
      </c>
      <c r="E35" s="25" t="s">
        <v>42</v>
      </c>
      <c r="F35" s="25" t="s">
        <v>43</v>
      </c>
      <c r="G35" s="71">
        <v>2.1259999999999999</v>
      </c>
    </row>
    <row r="36" spans="4:7" x14ac:dyDescent="0.25">
      <c r="D36" s="26">
        <v>43251</v>
      </c>
      <c r="E36" s="25" t="s">
        <v>44</v>
      </c>
      <c r="F36" s="25" t="s">
        <v>45</v>
      </c>
      <c r="G36" s="71">
        <v>0.91500000000000004</v>
      </c>
    </row>
    <row r="37" spans="4:7" x14ac:dyDescent="0.25">
      <c r="D37" s="26">
        <v>43251</v>
      </c>
      <c r="E37" s="25" t="s">
        <v>153</v>
      </c>
      <c r="F37" s="25" t="s">
        <v>154</v>
      </c>
      <c r="G37" s="71">
        <v>1.369</v>
      </c>
    </row>
    <row r="38" spans="4:7" x14ac:dyDescent="0.25">
      <c r="D38" s="26">
        <v>43251</v>
      </c>
      <c r="E38" s="25" t="s">
        <v>155</v>
      </c>
      <c r="F38" s="25" t="s">
        <v>156</v>
      </c>
      <c r="G38" s="71">
        <v>0.28999999999999998</v>
      </c>
    </row>
    <row r="39" spans="4:7" x14ac:dyDescent="0.25">
      <c r="D39" s="26">
        <v>43251</v>
      </c>
      <c r="E39" s="25" t="s">
        <v>46</v>
      </c>
      <c r="F39" s="25" t="s">
        <v>47</v>
      </c>
      <c r="G39" s="71">
        <v>2.9780000000000002</v>
      </c>
    </row>
    <row r="40" spans="4:7" x14ac:dyDescent="0.25">
      <c r="D40" s="26">
        <v>43251</v>
      </c>
      <c r="E40" s="25" t="s">
        <v>48</v>
      </c>
      <c r="F40" s="25" t="s">
        <v>49</v>
      </c>
      <c r="G40" s="71">
        <v>14.603</v>
      </c>
    </row>
    <row r="41" spans="4:7" x14ac:dyDescent="0.25">
      <c r="D41" s="26">
        <v>43251</v>
      </c>
      <c r="E41" s="25" t="s">
        <v>157</v>
      </c>
      <c r="F41" s="25" t="s">
        <v>158</v>
      </c>
      <c r="G41" s="71">
        <v>3.589</v>
      </c>
    </row>
    <row r="42" spans="4:7" x14ac:dyDescent="0.25">
      <c r="D42" s="26">
        <v>43251</v>
      </c>
      <c r="E42" s="25" t="s">
        <v>50</v>
      </c>
      <c r="F42" s="25" t="s">
        <v>51</v>
      </c>
      <c r="G42" s="71">
        <v>0.78200000000000003</v>
      </c>
    </row>
    <row r="43" spans="4:7" x14ac:dyDescent="0.25">
      <c r="D43" s="26">
        <v>43251</v>
      </c>
      <c r="E43" s="25" t="s">
        <v>52</v>
      </c>
      <c r="F43" s="25" t="s">
        <v>53</v>
      </c>
      <c r="G43" s="71">
        <v>0.90600000000000003</v>
      </c>
    </row>
    <row r="44" spans="4:7" x14ac:dyDescent="0.25">
      <c r="D44" s="26">
        <v>43251</v>
      </c>
      <c r="E44" s="25" t="s">
        <v>54</v>
      </c>
      <c r="F44" s="25" t="s">
        <v>55</v>
      </c>
      <c r="G44" s="71">
        <v>2.649</v>
      </c>
    </row>
    <row r="45" spans="4:7" x14ac:dyDescent="0.25">
      <c r="D45" s="26">
        <v>43251</v>
      </c>
      <c r="E45" s="25" t="s">
        <v>56</v>
      </c>
      <c r="F45" s="25" t="s">
        <v>57</v>
      </c>
      <c r="G45" s="71">
        <v>2.2690000000000001</v>
      </c>
    </row>
    <row r="46" spans="4:7" x14ac:dyDescent="0.25">
      <c r="D46" s="26">
        <v>43251</v>
      </c>
      <c r="E46" s="25" t="s">
        <v>58</v>
      </c>
      <c r="F46" s="25" t="s">
        <v>59</v>
      </c>
      <c r="G46" s="71">
        <v>0.88800000000000001</v>
      </c>
    </row>
    <row r="47" spans="4:7" x14ac:dyDescent="0.25">
      <c r="D47" s="26">
        <v>43251</v>
      </c>
      <c r="E47" s="25" t="s">
        <v>60</v>
      </c>
      <c r="F47" s="25" t="s">
        <v>61</v>
      </c>
      <c r="G47" s="71">
        <v>2.6779999999999999</v>
      </c>
    </row>
    <row r="48" spans="4:7" x14ac:dyDescent="0.25">
      <c r="D48" s="26">
        <v>43251</v>
      </c>
      <c r="E48" s="25" t="s">
        <v>159</v>
      </c>
      <c r="F48" s="25" t="s">
        <v>160</v>
      </c>
      <c r="G48" s="71">
        <v>0.58199999999999996</v>
      </c>
    </row>
    <row r="49" spans="4:7" x14ac:dyDescent="0.25">
      <c r="D49" s="26">
        <v>43251</v>
      </c>
      <c r="E49" s="25" t="s">
        <v>62</v>
      </c>
      <c r="F49" s="25" t="s">
        <v>63</v>
      </c>
      <c r="G49" s="71">
        <v>1.194</v>
      </c>
    </row>
    <row r="50" spans="4:7" x14ac:dyDescent="0.25">
      <c r="D50" s="26">
        <v>43251</v>
      </c>
      <c r="E50" s="25" t="s">
        <v>64</v>
      </c>
      <c r="F50" s="25" t="s">
        <v>65</v>
      </c>
      <c r="G50" s="71">
        <v>1.45</v>
      </c>
    </row>
    <row r="51" spans="4:7" x14ac:dyDescent="0.25">
      <c r="D51" s="26">
        <v>43251</v>
      </c>
      <c r="E51" s="25" t="s">
        <v>161</v>
      </c>
      <c r="F51" s="25" t="s">
        <v>162</v>
      </c>
      <c r="G51" s="71">
        <v>0.40600000000000003</v>
      </c>
    </row>
    <row r="52" spans="4:7" x14ac:dyDescent="0.25">
      <c r="D52" s="26">
        <v>43251</v>
      </c>
      <c r="E52" s="25" t="s">
        <v>163</v>
      </c>
      <c r="F52" s="25" t="s">
        <v>164</v>
      </c>
      <c r="G52" s="71">
        <v>1.3720000000000001</v>
      </c>
    </row>
    <row r="53" spans="4:7" x14ac:dyDescent="0.25">
      <c r="D53" s="26">
        <v>43251</v>
      </c>
      <c r="E53" s="25" t="s">
        <v>66</v>
      </c>
      <c r="F53" s="25" t="s">
        <v>67</v>
      </c>
      <c r="G53" s="71">
        <v>1.121</v>
      </c>
    </row>
    <row r="54" spans="4:7" x14ac:dyDescent="0.25">
      <c r="D54" s="26">
        <v>43251</v>
      </c>
      <c r="E54" s="25" t="s">
        <v>165</v>
      </c>
      <c r="F54" s="25" t="s">
        <v>120</v>
      </c>
      <c r="G54" s="71">
        <v>8.3000000000000004E-2</v>
      </c>
    </row>
    <row r="55" spans="4:7" x14ac:dyDescent="0.25">
      <c r="D55" s="26">
        <v>43251</v>
      </c>
      <c r="E55" s="25" t="s">
        <v>166</v>
      </c>
      <c r="F55" s="25" t="s">
        <v>167</v>
      </c>
      <c r="G55" s="71">
        <v>0.128</v>
      </c>
    </row>
    <row r="56" spans="4:7" x14ac:dyDescent="0.25">
      <c r="D56" s="26">
        <v>43251</v>
      </c>
      <c r="E56" s="25" t="s">
        <v>68</v>
      </c>
      <c r="F56" s="25" t="s">
        <v>69</v>
      </c>
      <c r="G56" s="71">
        <v>0.62</v>
      </c>
    </row>
    <row r="57" spans="4:7" x14ac:dyDescent="0.25">
      <c r="D57" s="26">
        <v>43251</v>
      </c>
      <c r="E57" s="25" t="s">
        <v>70</v>
      </c>
      <c r="F57" s="25" t="s">
        <v>71</v>
      </c>
      <c r="G57" s="71">
        <v>1.724</v>
      </c>
    </row>
    <row r="58" spans="4:7" x14ac:dyDescent="0.25">
      <c r="D58" s="26">
        <v>43251</v>
      </c>
      <c r="E58" s="25" t="s">
        <v>168</v>
      </c>
      <c r="F58" s="25" t="s">
        <v>169</v>
      </c>
      <c r="G58" s="71">
        <v>0.90300000000000002</v>
      </c>
    </row>
    <row r="59" spans="4:7" x14ac:dyDescent="0.25">
      <c r="D59" s="26">
        <v>43251</v>
      </c>
      <c r="E59" s="25" t="s">
        <v>170</v>
      </c>
      <c r="F59" s="25" t="s">
        <v>96</v>
      </c>
      <c r="G59" s="71">
        <v>0.40899999999999997</v>
      </c>
    </row>
  </sheetData>
  <sortState ref="D10:H64">
    <sortCondition descending="1" ref="G15"/>
  </sortState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2017模板</vt:lpstr>
      <vt:lpstr>2018分红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2018-06-29T00:28:51Z</dcterms:modified>
</cp:coreProperties>
</file>